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50 TCGA-THCA pathology reports (model development)\llama\"/>
    </mc:Choice>
  </mc:AlternateContent>
  <xr:revisionPtr revIDLastSave="0" documentId="13_ncr:1_{D7F495F9-F5B1-4484-A836-7BDEB4F853BD}"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0" r:id="rId1"/>
    <sheet name="Model output" sheetId="2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0" l="1"/>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3" i="20"/>
  <c r="U15" i="20"/>
  <c r="U46" i="20"/>
  <c r="A4" i="20"/>
  <c r="C4" i="20"/>
  <c r="D4" i="20"/>
  <c r="E4" i="20"/>
  <c r="H4" i="20"/>
  <c r="I4" i="20"/>
  <c r="J4" i="20" s="1"/>
  <c r="K4" i="20" a="1"/>
  <c r="K4" i="20" s="1"/>
  <c r="L4" i="20" s="1"/>
  <c r="M4" i="20" s="1" a="1"/>
  <c r="M4" i="20" s="1"/>
  <c r="N4" i="20"/>
  <c r="O4" i="20"/>
  <c r="P4" i="20"/>
  <c r="Q4" i="20" s="1"/>
  <c r="R4" i="20" s="1" a="1"/>
  <c r="R4" i="20" s="1"/>
  <c r="S4" i="20"/>
  <c r="U4" i="20" s="1"/>
  <c r="T4" i="20"/>
  <c r="W4" i="20"/>
  <c r="X4" i="20"/>
  <c r="Y4" i="20"/>
  <c r="Z4" i="20"/>
  <c r="AA4" i="20"/>
  <c r="AB4" i="20" s="1"/>
  <c r="AC4" i="20"/>
  <c r="A5" i="20"/>
  <c r="C5" i="20"/>
  <c r="D5" i="20"/>
  <c r="E5" i="20"/>
  <c r="H5" i="20"/>
  <c r="I5" i="20"/>
  <c r="J5" i="20" s="1"/>
  <c r="K5" i="20" a="1"/>
  <c r="K5" i="20" s="1"/>
  <c r="L5" i="20" s="1"/>
  <c r="M5" i="20" s="1" a="1"/>
  <c r="M5" i="20" s="1"/>
  <c r="N5" i="20"/>
  <c r="O5" i="20"/>
  <c r="P5" i="20"/>
  <c r="Q5" i="20" s="1"/>
  <c r="R5" i="20" s="1" a="1"/>
  <c r="R5" i="20" s="1"/>
  <c r="S5" i="20"/>
  <c r="U5" i="20" s="1"/>
  <c r="T5" i="20"/>
  <c r="W5" i="20"/>
  <c r="X5" i="20"/>
  <c r="Y5" i="20"/>
  <c r="Z5" i="20"/>
  <c r="AA5" i="20"/>
  <c r="AB5" i="20"/>
  <c r="AC5" i="20"/>
  <c r="A6" i="20"/>
  <c r="C6" i="20"/>
  <c r="D6" i="20"/>
  <c r="E6" i="20"/>
  <c r="H6" i="20"/>
  <c r="I6" i="20"/>
  <c r="J6" i="20" s="1"/>
  <c r="K6" i="20" a="1"/>
  <c r="K6" i="20" s="1"/>
  <c r="L6" i="20" s="1"/>
  <c r="M6" i="20" s="1" a="1"/>
  <c r="M6" i="20" s="1"/>
  <c r="N6" i="20"/>
  <c r="O6" i="20"/>
  <c r="P6" i="20"/>
  <c r="Q6" i="20" s="1"/>
  <c r="R6" i="20" s="1" a="1"/>
  <c r="R6" i="20" s="1"/>
  <c r="S6" i="20"/>
  <c r="U6" i="20" s="1"/>
  <c r="T6" i="20"/>
  <c r="W6" i="20"/>
  <c r="X6" i="20"/>
  <c r="Z6" i="20"/>
  <c r="Y6" i="20" s="1"/>
  <c r="AA6" i="20"/>
  <c r="AB6" i="20" s="1"/>
  <c r="AC6" i="20"/>
  <c r="A7" i="20"/>
  <c r="C7" i="20"/>
  <c r="D7" i="20"/>
  <c r="E7" i="20"/>
  <c r="H7" i="20"/>
  <c r="I7" i="20"/>
  <c r="J7" i="20" s="1"/>
  <c r="K7" i="20" a="1"/>
  <c r="K7" i="20" s="1"/>
  <c r="L7" i="20" s="1"/>
  <c r="M7" i="20" s="1" a="1"/>
  <c r="M7" i="20" s="1"/>
  <c r="N7" i="20"/>
  <c r="O7" i="20"/>
  <c r="P7" i="20"/>
  <c r="Q7" i="20" s="1"/>
  <c r="R7" i="20" s="1" a="1"/>
  <c r="R7" i="20" s="1"/>
  <c r="S7" i="20"/>
  <c r="U7" i="20" s="1"/>
  <c r="T7" i="20"/>
  <c r="W7" i="20"/>
  <c r="X7" i="20"/>
  <c r="Z7" i="20" s="1"/>
  <c r="Y7" i="20" s="1"/>
  <c r="AA7" i="20"/>
  <c r="AB7" i="20" s="1"/>
  <c r="AC7" i="20"/>
  <c r="A8" i="20"/>
  <c r="C8" i="20"/>
  <c r="D8" i="20"/>
  <c r="E8" i="20"/>
  <c r="H8" i="20"/>
  <c r="I8" i="20"/>
  <c r="J8" i="20"/>
  <c r="K8" i="20" a="1"/>
  <c r="K8" i="20" s="1"/>
  <c r="L8" i="20" s="1"/>
  <c r="M8" i="20" s="1" a="1"/>
  <c r="M8" i="20" s="1"/>
  <c r="N8" i="20"/>
  <c r="O8" i="20"/>
  <c r="P8" i="20"/>
  <c r="Q8" i="20" s="1"/>
  <c r="R8" i="20" s="1" a="1"/>
  <c r="R8" i="20" s="1"/>
  <c r="S8" i="20"/>
  <c r="V8" i="20" s="1"/>
  <c r="T8" i="20"/>
  <c r="W8" i="20"/>
  <c r="X8" i="20"/>
  <c r="Y8" i="20"/>
  <c r="Z8" i="20"/>
  <c r="AA8" i="20"/>
  <c r="AB8" i="20"/>
  <c r="AC8" i="20"/>
  <c r="A9" i="20"/>
  <c r="C9" i="20"/>
  <c r="D9" i="20"/>
  <c r="E9" i="20"/>
  <c r="H9" i="20"/>
  <c r="I9" i="20"/>
  <c r="J9" i="20"/>
  <c r="K9" i="20" a="1"/>
  <c r="K9" i="20" s="1"/>
  <c r="L9" i="20" s="1"/>
  <c r="M9" i="20" s="1" a="1"/>
  <c r="M9" i="20" s="1"/>
  <c r="N9" i="20"/>
  <c r="O9" i="20"/>
  <c r="P9" i="20"/>
  <c r="Q9" i="20" s="1"/>
  <c r="R9" i="20" s="1" a="1"/>
  <c r="R9" i="20" s="1"/>
  <c r="S9" i="20"/>
  <c r="V9" i="20" s="1"/>
  <c r="T9" i="20"/>
  <c r="W9" i="20"/>
  <c r="X9" i="20"/>
  <c r="Y9" i="20"/>
  <c r="Z9" i="20"/>
  <c r="AA9" i="20"/>
  <c r="AB9" i="20" s="1"/>
  <c r="AC9" i="20"/>
  <c r="A10" i="20"/>
  <c r="C10" i="20"/>
  <c r="D10" i="20"/>
  <c r="E10" i="20"/>
  <c r="H10" i="20"/>
  <c r="I10" i="20"/>
  <c r="J10" i="20"/>
  <c r="K10" i="20" a="1"/>
  <c r="K10" i="20" s="1"/>
  <c r="L10" i="20" s="1"/>
  <c r="M10" i="20" s="1" a="1"/>
  <c r="M10" i="20" s="1"/>
  <c r="N10" i="20"/>
  <c r="O10" i="20"/>
  <c r="P10" i="20"/>
  <c r="Q10" i="20" s="1"/>
  <c r="R10" i="20" s="1" a="1"/>
  <c r="R10" i="20" s="1"/>
  <c r="S10" i="20"/>
  <c r="V10" i="20" s="1"/>
  <c r="T10" i="20"/>
  <c r="W10" i="20"/>
  <c r="X10" i="20"/>
  <c r="Y10" i="20"/>
  <c r="Z10" i="20"/>
  <c r="AA10" i="20"/>
  <c r="AB10" i="20" s="1"/>
  <c r="AC10" i="20"/>
  <c r="A11" i="20"/>
  <c r="C11" i="20"/>
  <c r="D11" i="20"/>
  <c r="E11" i="20"/>
  <c r="H11" i="20"/>
  <c r="I11" i="20"/>
  <c r="J11" i="20" s="1"/>
  <c r="K11" i="20" a="1"/>
  <c r="K11" i="20"/>
  <c r="L11" i="20" s="1"/>
  <c r="M11" i="20" s="1" a="1"/>
  <c r="M11" i="20" s="1"/>
  <c r="N11" i="20"/>
  <c r="O11" i="20"/>
  <c r="P11" i="20"/>
  <c r="Q11" i="20" s="1"/>
  <c r="R11" i="20" s="1" a="1"/>
  <c r="R11" i="20" s="1"/>
  <c r="S11" i="20"/>
  <c r="U11" i="20" s="1"/>
  <c r="T11" i="20"/>
  <c r="W11" i="20"/>
  <c r="X11" i="20"/>
  <c r="Y11" i="20"/>
  <c r="Z11" i="20"/>
  <c r="AA11" i="20"/>
  <c r="AB11" i="20" s="1"/>
  <c r="AC11" i="20"/>
  <c r="A12" i="20"/>
  <c r="C12" i="20"/>
  <c r="D12" i="20"/>
  <c r="E12" i="20"/>
  <c r="H12" i="20"/>
  <c r="I12" i="20"/>
  <c r="J12" i="20"/>
  <c r="K12" i="20" a="1"/>
  <c r="K12" i="20"/>
  <c r="L12" i="20"/>
  <c r="M12" i="20" s="1" a="1"/>
  <c r="M12" i="20" s="1"/>
  <c r="N12" i="20"/>
  <c r="O12" i="20"/>
  <c r="P12" i="20"/>
  <c r="Q12" i="20" s="1"/>
  <c r="R12" i="20" s="1" a="1"/>
  <c r="R12" i="20" s="1"/>
  <c r="S12" i="20"/>
  <c r="U12" i="20" s="1"/>
  <c r="T12" i="20"/>
  <c r="W12" i="20"/>
  <c r="X12" i="20"/>
  <c r="Y12" i="20"/>
  <c r="Z12" i="20"/>
  <c r="AA12" i="20"/>
  <c r="AB12" i="20" s="1"/>
  <c r="AC12" i="20"/>
  <c r="A13" i="20"/>
  <c r="C13" i="20"/>
  <c r="D13" i="20"/>
  <c r="E13" i="20"/>
  <c r="H13" i="20"/>
  <c r="I13" i="20"/>
  <c r="J13" i="20" s="1"/>
  <c r="K13" i="20" a="1"/>
  <c r="K13" i="20"/>
  <c r="L13" i="20" s="1"/>
  <c r="M13" i="20" s="1" a="1"/>
  <c r="M13" i="20" s="1"/>
  <c r="N13" i="20"/>
  <c r="O13" i="20"/>
  <c r="P13" i="20"/>
  <c r="Q13" i="20" s="1"/>
  <c r="R13" i="20" s="1" a="1"/>
  <c r="R13" i="20" s="1"/>
  <c r="S13" i="20"/>
  <c r="U13" i="20" s="1"/>
  <c r="T13" i="20"/>
  <c r="W13" i="20"/>
  <c r="X13" i="20"/>
  <c r="Z13" i="20"/>
  <c r="Y13" i="20" s="1"/>
  <c r="AA13" i="20"/>
  <c r="AB13" i="20" s="1"/>
  <c r="AC13" i="20"/>
  <c r="A14" i="20"/>
  <c r="C14" i="20"/>
  <c r="D14" i="20"/>
  <c r="E14" i="20"/>
  <c r="H14" i="20"/>
  <c r="I14" i="20"/>
  <c r="J14" i="20"/>
  <c r="K14" i="20" a="1"/>
  <c r="K14" i="20" s="1"/>
  <c r="L14" i="20" s="1"/>
  <c r="M14" i="20" s="1" a="1"/>
  <c r="M14" i="20" s="1"/>
  <c r="N14" i="20"/>
  <c r="O14" i="20"/>
  <c r="P14" i="20"/>
  <c r="Q14" i="20" s="1"/>
  <c r="R14" i="20" s="1" a="1"/>
  <c r="R14" i="20" s="1"/>
  <c r="S14" i="20"/>
  <c r="U14" i="20" s="1"/>
  <c r="T14" i="20"/>
  <c r="W14" i="20"/>
  <c r="X14" i="20"/>
  <c r="Y14" i="20"/>
  <c r="Z14" i="20"/>
  <c r="AA14" i="20"/>
  <c r="AB14" i="20" s="1"/>
  <c r="AC14" i="20"/>
  <c r="A15" i="20"/>
  <c r="C15" i="20"/>
  <c r="D15" i="20"/>
  <c r="E15" i="20"/>
  <c r="H15" i="20"/>
  <c r="I15" i="20"/>
  <c r="J15" i="20" s="1"/>
  <c r="K15" i="20" a="1"/>
  <c r="K15" i="20" s="1"/>
  <c r="L15" i="20" s="1"/>
  <c r="M15" i="20" s="1" a="1"/>
  <c r="M15" i="20" s="1"/>
  <c r="N15" i="20"/>
  <c r="O15" i="20"/>
  <c r="P15" i="20"/>
  <c r="Q15" i="20" s="1"/>
  <c r="R15" i="20" s="1" a="1"/>
  <c r="R15" i="20" s="1"/>
  <c r="S15" i="20"/>
  <c r="T15" i="20"/>
  <c r="W15" i="20"/>
  <c r="X15" i="20"/>
  <c r="Y15" i="20"/>
  <c r="Z15" i="20"/>
  <c r="AA15" i="20"/>
  <c r="AB15" i="20" s="1"/>
  <c r="AC15" i="20"/>
  <c r="A16" i="20"/>
  <c r="C16" i="20"/>
  <c r="D16" i="20"/>
  <c r="E16" i="20"/>
  <c r="H16" i="20"/>
  <c r="I16" i="20"/>
  <c r="J16" i="20" s="1"/>
  <c r="K16" i="20" a="1"/>
  <c r="K16" i="20" s="1"/>
  <c r="L16" i="20" s="1"/>
  <c r="M16" i="20" s="1" a="1"/>
  <c r="M16" i="20" s="1"/>
  <c r="N16" i="20"/>
  <c r="O16" i="20"/>
  <c r="P16" i="20"/>
  <c r="Q16" i="20" s="1"/>
  <c r="R16" i="20" s="1" a="1"/>
  <c r="R16" i="20" s="1"/>
  <c r="S16" i="20"/>
  <c r="U16" i="20" s="1"/>
  <c r="T16" i="20"/>
  <c r="W16" i="20"/>
  <c r="X16" i="20"/>
  <c r="Z16" i="20" s="1"/>
  <c r="Y16" i="20" s="1"/>
  <c r="AA16" i="20"/>
  <c r="AB16" i="20" s="1"/>
  <c r="AC16" i="20"/>
  <c r="A17" i="20"/>
  <c r="C17" i="20"/>
  <c r="D17" i="20"/>
  <c r="E17" i="20"/>
  <c r="H17" i="20"/>
  <c r="I17" i="20"/>
  <c r="J17" i="20" s="1"/>
  <c r="K17" i="20" a="1"/>
  <c r="K17" i="20" s="1"/>
  <c r="L17" i="20" s="1"/>
  <c r="M17" i="20" s="1" a="1"/>
  <c r="M17" i="20" s="1"/>
  <c r="N17" i="20"/>
  <c r="O17" i="20"/>
  <c r="P17" i="20"/>
  <c r="Q17" i="20" s="1"/>
  <c r="R17" i="20" s="1" a="1"/>
  <c r="R17" i="20" s="1"/>
  <c r="S17" i="20"/>
  <c r="U17" i="20" s="1"/>
  <c r="T17" i="20"/>
  <c r="W17" i="20"/>
  <c r="X17" i="20"/>
  <c r="Z17" i="20"/>
  <c r="Y17" i="20" s="1"/>
  <c r="AA17" i="20"/>
  <c r="AB17" i="20" s="1"/>
  <c r="AC17" i="20"/>
  <c r="A18" i="20"/>
  <c r="C18" i="20"/>
  <c r="D18" i="20"/>
  <c r="E18" i="20"/>
  <c r="H18" i="20"/>
  <c r="I18" i="20"/>
  <c r="J18" i="20" s="1"/>
  <c r="K18" i="20" a="1"/>
  <c r="K18" i="20" s="1"/>
  <c r="L18" i="20" s="1"/>
  <c r="M18" i="20" s="1" a="1"/>
  <c r="M18" i="20" s="1"/>
  <c r="N18" i="20"/>
  <c r="O18" i="20"/>
  <c r="P18" i="20"/>
  <c r="Q18" i="20" s="1"/>
  <c r="R18" i="20" s="1" a="1"/>
  <c r="R18" i="20" s="1"/>
  <c r="S18" i="20"/>
  <c r="U18" i="20" s="1"/>
  <c r="T18" i="20"/>
  <c r="W18" i="20"/>
  <c r="X18" i="20"/>
  <c r="Y18" i="20"/>
  <c r="Z18" i="20"/>
  <c r="AA18" i="20"/>
  <c r="AB18" i="20" s="1"/>
  <c r="AC18" i="20"/>
  <c r="A19" i="20"/>
  <c r="C19" i="20"/>
  <c r="D19" i="20"/>
  <c r="E19" i="20"/>
  <c r="H19" i="20"/>
  <c r="I19" i="20"/>
  <c r="J19" i="20"/>
  <c r="K19" i="20" a="1"/>
  <c r="K19" i="20" s="1"/>
  <c r="L19" i="20" s="1"/>
  <c r="M19" i="20" s="1" a="1"/>
  <c r="M19" i="20" s="1"/>
  <c r="N19" i="20"/>
  <c r="O19" i="20"/>
  <c r="P19" i="20"/>
  <c r="Q19" i="20" s="1"/>
  <c r="R19" i="20" s="1" a="1"/>
  <c r="R19" i="20" s="1"/>
  <c r="S19" i="20"/>
  <c r="U19" i="20" s="1"/>
  <c r="T19" i="20"/>
  <c r="W19" i="20"/>
  <c r="X19" i="20"/>
  <c r="Z19" i="20"/>
  <c r="Y19" i="20" s="1"/>
  <c r="AA19" i="20"/>
  <c r="AB19" i="20" s="1"/>
  <c r="AC19" i="20"/>
  <c r="A20" i="20"/>
  <c r="C20" i="20"/>
  <c r="D20" i="20"/>
  <c r="E20" i="20"/>
  <c r="H20" i="20"/>
  <c r="I20" i="20"/>
  <c r="J20" i="20"/>
  <c r="K20" i="20" a="1"/>
  <c r="K20" i="20"/>
  <c r="L20" i="20"/>
  <c r="M20" i="20" s="1" a="1"/>
  <c r="M20" i="20" s="1"/>
  <c r="N20" i="20"/>
  <c r="O20" i="20"/>
  <c r="P20" i="20"/>
  <c r="Q20" i="20" s="1"/>
  <c r="R20" i="20" s="1" a="1"/>
  <c r="R20" i="20" s="1"/>
  <c r="S20" i="20"/>
  <c r="V20" i="20" s="1"/>
  <c r="T20" i="20"/>
  <c r="W20" i="20"/>
  <c r="X20" i="20"/>
  <c r="Y20" i="20"/>
  <c r="Z20" i="20"/>
  <c r="AA20" i="20"/>
  <c r="AB20" i="20" s="1"/>
  <c r="AC20" i="20"/>
  <c r="A21" i="20"/>
  <c r="C21" i="20"/>
  <c r="D21" i="20"/>
  <c r="E21" i="20"/>
  <c r="H21" i="20"/>
  <c r="I21" i="20"/>
  <c r="J21" i="20" s="1"/>
  <c r="K21" i="20" a="1"/>
  <c r="K21" i="20" s="1"/>
  <c r="L21" i="20" s="1"/>
  <c r="M21" i="20" s="1" a="1"/>
  <c r="M21" i="20" s="1"/>
  <c r="N21" i="20"/>
  <c r="O21" i="20"/>
  <c r="P21" i="20"/>
  <c r="Q21" i="20" s="1"/>
  <c r="R21" i="20" s="1" a="1"/>
  <c r="R21" i="20" s="1"/>
  <c r="S21" i="20"/>
  <c r="U21" i="20" s="1"/>
  <c r="T21" i="20"/>
  <c r="W21" i="20"/>
  <c r="X21" i="20"/>
  <c r="Y21" i="20"/>
  <c r="Z21" i="20"/>
  <c r="AA21" i="20"/>
  <c r="AB21" i="20" s="1"/>
  <c r="AC21" i="20"/>
  <c r="A22" i="20"/>
  <c r="C22" i="20"/>
  <c r="D22" i="20"/>
  <c r="E22" i="20"/>
  <c r="H22" i="20"/>
  <c r="I22" i="20"/>
  <c r="J22" i="20" s="1"/>
  <c r="K22" i="20" a="1"/>
  <c r="K22" i="20" s="1"/>
  <c r="L22" i="20" s="1"/>
  <c r="M22" i="20" s="1" a="1"/>
  <c r="M22" i="20" s="1"/>
  <c r="N22" i="20"/>
  <c r="O22" i="20"/>
  <c r="P22" i="20"/>
  <c r="Q22" i="20" s="1"/>
  <c r="R22" i="20" s="1" a="1"/>
  <c r="R22" i="20" s="1"/>
  <c r="S22" i="20"/>
  <c r="U22" i="20" s="1"/>
  <c r="T22" i="20"/>
  <c r="W22" i="20"/>
  <c r="X22" i="20"/>
  <c r="Z22" i="20" s="1"/>
  <c r="Y22" i="20" s="1"/>
  <c r="AA22" i="20"/>
  <c r="AB22" i="20" s="1"/>
  <c r="AC22" i="20"/>
  <c r="A23" i="20"/>
  <c r="C23" i="20"/>
  <c r="D23" i="20"/>
  <c r="E23" i="20"/>
  <c r="H23" i="20"/>
  <c r="I23" i="20"/>
  <c r="J23" i="20" s="1"/>
  <c r="K23" i="20" a="1"/>
  <c r="K23" i="20" s="1"/>
  <c r="L23" i="20" s="1"/>
  <c r="M23" i="20" s="1" a="1"/>
  <c r="M23" i="20" s="1"/>
  <c r="N23" i="20"/>
  <c r="O23" i="20"/>
  <c r="P23" i="20"/>
  <c r="Q23" i="20" s="1"/>
  <c r="R23" i="20" s="1" a="1"/>
  <c r="R23" i="20" s="1"/>
  <c r="S23" i="20"/>
  <c r="V23" i="20" s="1"/>
  <c r="T23" i="20"/>
  <c r="W23" i="20"/>
  <c r="X23" i="20"/>
  <c r="Y23" i="20"/>
  <c r="Z23" i="20"/>
  <c r="AA23" i="20"/>
  <c r="AB23" i="20" s="1"/>
  <c r="AC23" i="20"/>
  <c r="A24" i="20"/>
  <c r="C24" i="20"/>
  <c r="D24" i="20"/>
  <c r="E24" i="20"/>
  <c r="H24" i="20"/>
  <c r="I24" i="20"/>
  <c r="J24" i="20" s="1"/>
  <c r="K24" i="20" a="1"/>
  <c r="K24" i="20" s="1"/>
  <c r="L24" i="20" s="1"/>
  <c r="M24" i="20" s="1" a="1"/>
  <c r="M24" i="20" s="1"/>
  <c r="N24" i="20"/>
  <c r="O24" i="20"/>
  <c r="P24" i="20"/>
  <c r="Q24" i="20" s="1"/>
  <c r="R24" i="20" s="1" a="1"/>
  <c r="R24" i="20" s="1"/>
  <c r="S24" i="20"/>
  <c r="U24" i="20" s="1"/>
  <c r="T24" i="20"/>
  <c r="W24" i="20"/>
  <c r="X24" i="20"/>
  <c r="Y24" i="20"/>
  <c r="Z24" i="20"/>
  <c r="AA24" i="20"/>
  <c r="AB24" i="20" s="1"/>
  <c r="AC24" i="20"/>
  <c r="A25" i="20"/>
  <c r="C25" i="20"/>
  <c r="D25" i="20"/>
  <c r="E25" i="20"/>
  <c r="H25" i="20"/>
  <c r="I25" i="20"/>
  <c r="J25" i="20" s="1"/>
  <c r="K25" i="20" a="1"/>
  <c r="K25" i="20" s="1"/>
  <c r="L25" i="20" s="1"/>
  <c r="M25" i="20" s="1" a="1"/>
  <c r="M25" i="20" s="1"/>
  <c r="N25" i="20"/>
  <c r="O25" i="20"/>
  <c r="P25" i="20"/>
  <c r="Q25" i="20" s="1"/>
  <c r="R25" i="20" s="1" a="1"/>
  <c r="R25" i="20" s="1"/>
  <c r="S25" i="20"/>
  <c r="U25" i="20" s="1"/>
  <c r="T25" i="20"/>
  <c r="W25" i="20"/>
  <c r="X25" i="20"/>
  <c r="Y25" i="20"/>
  <c r="Z25" i="20"/>
  <c r="AA25" i="20"/>
  <c r="AB25" i="20" s="1"/>
  <c r="AC25" i="20"/>
  <c r="A26" i="20"/>
  <c r="C26" i="20"/>
  <c r="D26" i="20"/>
  <c r="E26" i="20"/>
  <c r="H26" i="20"/>
  <c r="I26" i="20"/>
  <c r="J26" i="20" s="1"/>
  <c r="K26" i="20" a="1"/>
  <c r="K26" i="20"/>
  <c r="L26" i="20" s="1"/>
  <c r="M26" i="20" s="1" a="1"/>
  <c r="M26" i="20" s="1"/>
  <c r="N26" i="20"/>
  <c r="O26" i="20"/>
  <c r="P26" i="20"/>
  <c r="Q26" i="20" s="1"/>
  <c r="R26" i="20" s="1" a="1"/>
  <c r="R26" i="20" s="1"/>
  <c r="S26" i="20"/>
  <c r="U26" i="20" s="1"/>
  <c r="T26" i="20"/>
  <c r="W26" i="20"/>
  <c r="X26" i="20"/>
  <c r="Y26" i="20"/>
  <c r="Z26" i="20"/>
  <c r="AA26" i="20"/>
  <c r="AB26" i="20" s="1"/>
  <c r="AC26" i="20"/>
  <c r="A27" i="20"/>
  <c r="C27" i="20"/>
  <c r="D27" i="20"/>
  <c r="E27" i="20"/>
  <c r="H27" i="20"/>
  <c r="I27" i="20"/>
  <c r="J27" i="20" s="1"/>
  <c r="K27" i="20" a="1"/>
  <c r="K27" i="20"/>
  <c r="L27" i="20" s="1"/>
  <c r="M27" i="20" s="1" a="1"/>
  <c r="M27" i="20" s="1"/>
  <c r="N27" i="20"/>
  <c r="O27" i="20"/>
  <c r="P27" i="20"/>
  <c r="Q27" i="20" s="1"/>
  <c r="R27" i="20" s="1" a="1"/>
  <c r="R27" i="20" s="1"/>
  <c r="S27" i="20"/>
  <c r="V27" i="20" s="1"/>
  <c r="T27" i="20"/>
  <c r="W27" i="20"/>
  <c r="X27" i="20"/>
  <c r="Z27" i="20" s="1"/>
  <c r="Y27" i="20" s="1"/>
  <c r="AA27" i="20"/>
  <c r="AB27" i="20" s="1"/>
  <c r="AC27" i="20"/>
  <c r="A28" i="20"/>
  <c r="C28" i="20"/>
  <c r="D28" i="20"/>
  <c r="E28" i="20"/>
  <c r="H28" i="20"/>
  <c r="I28" i="20"/>
  <c r="J28" i="20"/>
  <c r="K28" i="20" a="1"/>
  <c r="K28" i="20" s="1"/>
  <c r="L28" i="20" s="1"/>
  <c r="M28" i="20" s="1" a="1"/>
  <c r="M28" i="20" s="1"/>
  <c r="N28" i="20"/>
  <c r="O28" i="20"/>
  <c r="P28" i="20"/>
  <c r="Q28" i="20" s="1"/>
  <c r="R28" i="20" s="1" a="1"/>
  <c r="R28" i="20" s="1"/>
  <c r="S28" i="20"/>
  <c r="V28" i="20" s="1"/>
  <c r="T28" i="20"/>
  <c r="W28" i="20"/>
  <c r="X28" i="20"/>
  <c r="Z28" i="20" s="1"/>
  <c r="Y28" i="20" s="1"/>
  <c r="AA28" i="20"/>
  <c r="AB28" i="20" s="1"/>
  <c r="AC28" i="20"/>
  <c r="A29" i="20"/>
  <c r="C29" i="20"/>
  <c r="D29" i="20"/>
  <c r="E29" i="20"/>
  <c r="H29" i="20"/>
  <c r="I29" i="20"/>
  <c r="J29" i="20" s="1"/>
  <c r="K29" i="20" a="1"/>
  <c r="K29" i="20" s="1"/>
  <c r="L29" i="20" s="1"/>
  <c r="M29" i="20" s="1" a="1"/>
  <c r="M29" i="20" s="1"/>
  <c r="N29" i="20"/>
  <c r="O29" i="20"/>
  <c r="P29" i="20"/>
  <c r="Q29" i="20" s="1"/>
  <c r="R29" i="20" s="1" a="1"/>
  <c r="R29" i="20" s="1"/>
  <c r="S29" i="20"/>
  <c r="U29" i="20" s="1"/>
  <c r="T29" i="20"/>
  <c r="W29" i="20"/>
  <c r="X29" i="20"/>
  <c r="Z29" i="20" s="1"/>
  <c r="Y29" i="20" s="1"/>
  <c r="AA29" i="20"/>
  <c r="AB29" i="20" s="1"/>
  <c r="AC29" i="20"/>
  <c r="A30" i="20"/>
  <c r="C30" i="20"/>
  <c r="D30" i="20"/>
  <c r="E30" i="20"/>
  <c r="H30" i="20"/>
  <c r="I30" i="20"/>
  <c r="J30" i="20" s="1"/>
  <c r="K30" i="20" a="1"/>
  <c r="K30" i="20" s="1"/>
  <c r="L30" i="20" s="1"/>
  <c r="M30" i="20" s="1" a="1"/>
  <c r="M30" i="20" s="1"/>
  <c r="N30" i="20"/>
  <c r="O30" i="20"/>
  <c r="P30" i="20"/>
  <c r="Q30" i="20" s="1"/>
  <c r="R30" i="20" s="1" a="1"/>
  <c r="R30" i="20" s="1"/>
  <c r="S30" i="20"/>
  <c r="U30" i="20" s="1"/>
  <c r="T30" i="20"/>
  <c r="W30" i="20"/>
  <c r="X30" i="20"/>
  <c r="Y30" i="20"/>
  <c r="Z30" i="20"/>
  <c r="AA30" i="20"/>
  <c r="AB30" i="20" s="1"/>
  <c r="AC30" i="20"/>
  <c r="A31" i="20"/>
  <c r="C31" i="20"/>
  <c r="D31" i="20"/>
  <c r="E31" i="20"/>
  <c r="H31" i="20"/>
  <c r="I31" i="20"/>
  <c r="J31" i="20" s="1"/>
  <c r="K31" i="20" a="1"/>
  <c r="K31" i="20" s="1"/>
  <c r="L31" i="20" s="1"/>
  <c r="M31" i="20" s="1" a="1"/>
  <c r="M31" i="20" s="1"/>
  <c r="N31" i="20"/>
  <c r="O31" i="20"/>
  <c r="P31" i="20"/>
  <c r="Q31" i="20" s="1"/>
  <c r="R31" i="20" s="1" a="1"/>
  <c r="R31" i="20" s="1"/>
  <c r="S31" i="20"/>
  <c r="U31" i="20" s="1"/>
  <c r="T31" i="20"/>
  <c r="W31" i="20"/>
  <c r="X31" i="20"/>
  <c r="Y31" i="20"/>
  <c r="Z31" i="20"/>
  <c r="AA31" i="20"/>
  <c r="AB31" i="20" s="1"/>
  <c r="AC31" i="20"/>
  <c r="A32" i="20"/>
  <c r="C32" i="20"/>
  <c r="D32" i="20"/>
  <c r="E32" i="20"/>
  <c r="H32" i="20"/>
  <c r="I32" i="20"/>
  <c r="J32" i="20" s="1"/>
  <c r="K32" i="20" a="1"/>
  <c r="K32" i="20" s="1"/>
  <c r="L32" i="20" s="1"/>
  <c r="M32" i="20" s="1" a="1"/>
  <c r="M32" i="20" s="1"/>
  <c r="N32" i="20"/>
  <c r="O32" i="20"/>
  <c r="P32" i="20"/>
  <c r="Q32" i="20" s="1"/>
  <c r="R32" i="20" s="1" a="1"/>
  <c r="R32" i="20" s="1"/>
  <c r="S32" i="20"/>
  <c r="U32" i="20" s="1"/>
  <c r="T32" i="20"/>
  <c r="W32" i="20"/>
  <c r="X32" i="20"/>
  <c r="Z32" i="20" s="1"/>
  <c r="Y32" i="20" s="1"/>
  <c r="AA32" i="20"/>
  <c r="AB32" i="20" s="1"/>
  <c r="AC32" i="20"/>
  <c r="A33" i="20"/>
  <c r="C33" i="20"/>
  <c r="D33" i="20"/>
  <c r="E33" i="20"/>
  <c r="H33" i="20"/>
  <c r="I33" i="20"/>
  <c r="J33" i="20"/>
  <c r="K33" i="20" a="1"/>
  <c r="K33" i="20" s="1"/>
  <c r="L33" i="20" s="1"/>
  <c r="M33" i="20" s="1" a="1"/>
  <c r="M33" i="20" s="1"/>
  <c r="N33" i="20"/>
  <c r="O33" i="20"/>
  <c r="P33" i="20"/>
  <c r="Q33" i="20" s="1"/>
  <c r="R33" i="20" s="1" a="1"/>
  <c r="R33" i="20" s="1"/>
  <c r="S33" i="20"/>
  <c r="U33" i="20" s="1"/>
  <c r="T33" i="20"/>
  <c r="W33" i="20"/>
  <c r="X33" i="20"/>
  <c r="Y33" i="20"/>
  <c r="Z33" i="20"/>
  <c r="AA33" i="20"/>
  <c r="AB33" i="20" s="1"/>
  <c r="AC33" i="20"/>
  <c r="A34" i="20"/>
  <c r="C34" i="20"/>
  <c r="D34" i="20"/>
  <c r="E34" i="20"/>
  <c r="H34" i="20"/>
  <c r="I34" i="20"/>
  <c r="J34" i="20" s="1"/>
  <c r="K34" i="20" a="1"/>
  <c r="K34" i="20" s="1"/>
  <c r="L34" i="20" s="1"/>
  <c r="M34" i="20" s="1" a="1"/>
  <c r="M34" i="20" s="1"/>
  <c r="N34" i="20"/>
  <c r="O34" i="20"/>
  <c r="P34" i="20"/>
  <c r="Q34" i="20" s="1"/>
  <c r="R34" i="20" s="1" a="1"/>
  <c r="R34" i="20" s="1"/>
  <c r="S34" i="20"/>
  <c r="U34" i="20" s="1"/>
  <c r="T34" i="20"/>
  <c r="W34" i="20"/>
  <c r="X34" i="20"/>
  <c r="Y34" i="20"/>
  <c r="Z34" i="20"/>
  <c r="AA34" i="20"/>
  <c r="AB34" i="20" s="1"/>
  <c r="AC34" i="20"/>
  <c r="A35" i="20"/>
  <c r="C35" i="20"/>
  <c r="D35" i="20"/>
  <c r="E35" i="20"/>
  <c r="H35" i="20"/>
  <c r="I35" i="20"/>
  <c r="J35" i="20" s="1"/>
  <c r="K35" i="20" a="1"/>
  <c r="K35" i="20" s="1"/>
  <c r="L35" i="20" s="1"/>
  <c r="M35" i="20" s="1" a="1"/>
  <c r="M35" i="20" s="1"/>
  <c r="N35" i="20"/>
  <c r="O35" i="20"/>
  <c r="P35" i="20"/>
  <c r="Q35" i="20" s="1"/>
  <c r="R35" i="20" s="1" a="1"/>
  <c r="R35" i="20" s="1"/>
  <c r="S35" i="20"/>
  <c r="V35" i="20" s="1"/>
  <c r="T35" i="20"/>
  <c r="W35" i="20"/>
  <c r="X35" i="20"/>
  <c r="Z35" i="20"/>
  <c r="Y35" i="20" s="1"/>
  <c r="AA35" i="20"/>
  <c r="AB35" i="20" s="1"/>
  <c r="AC35" i="20"/>
  <c r="A36" i="20"/>
  <c r="C36" i="20"/>
  <c r="D36" i="20"/>
  <c r="E36" i="20"/>
  <c r="H36" i="20"/>
  <c r="I36" i="20"/>
  <c r="J36" i="20" s="1"/>
  <c r="K36" i="20" a="1"/>
  <c r="K36" i="20" s="1"/>
  <c r="L36" i="20" s="1"/>
  <c r="M36" i="20" s="1" a="1"/>
  <c r="M36" i="20" s="1"/>
  <c r="N36" i="20"/>
  <c r="O36" i="20"/>
  <c r="P36" i="20"/>
  <c r="Q36" i="20" s="1"/>
  <c r="R36" i="20" s="1" a="1"/>
  <c r="R36" i="20" s="1"/>
  <c r="S36" i="20"/>
  <c r="U36" i="20" s="1"/>
  <c r="T36" i="20"/>
  <c r="W36" i="20"/>
  <c r="X36" i="20"/>
  <c r="Y36" i="20"/>
  <c r="Z36" i="20"/>
  <c r="AA36" i="20"/>
  <c r="AB36" i="20"/>
  <c r="AC36" i="20"/>
  <c r="A37" i="20"/>
  <c r="C37" i="20"/>
  <c r="D37" i="20"/>
  <c r="E37" i="20"/>
  <c r="H37" i="20"/>
  <c r="I37" i="20"/>
  <c r="J37" i="20" s="1"/>
  <c r="K37" i="20" a="1"/>
  <c r="K37" i="20" s="1"/>
  <c r="L37" i="20" s="1"/>
  <c r="M37" i="20" s="1" a="1"/>
  <c r="M37" i="20" s="1"/>
  <c r="N37" i="20"/>
  <c r="O37" i="20"/>
  <c r="P37" i="20"/>
  <c r="Q37" i="20" s="1"/>
  <c r="R37" i="20" s="1" a="1"/>
  <c r="R37" i="20" s="1"/>
  <c r="S37" i="20"/>
  <c r="U37" i="20" s="1"/>
  <c r="T37" i="20"/>
  <c r="W37" i="20"/>
  <c r="X37" i="20"/>
  <c r="Y37" i="20"/>
  <c r="Z37" i="20"/>
  <c r="AA37" i="20"/>
  <c r="AB37" i="20"/>
  <c r="AC37" i="20"/>
  <c r="A38" i="20"/>
  <c r="C38" i="20"/>
  <c r="D38" i="20"/>
  <c r="E38" i="20"/>
  <c r="H38" i="20"/>
  <c r="I38" i="20"/>
  <c r="J38" i="20" s="1"/>
  <c r="K38" i="20" a="1"/>
  <c r="K38" i="20" s="1"/>
  <c r="L38" i="20" s="1"/>
  <c r="M38" i="20" s="1" a="1"/>
  <c r="M38" i="20" s="1"/>
  <c r="N38" i="20"/>
  <c r="O38" i="20"/>
  <c r="P38" i="20"/>
  <c r="Q38" i="20" s="1"/>
  <c r="R38" i="20" s="1" a="1"/>
  <c r="R38" i="20" s="1"/>
  <c r="S38" i="20"/>
  <c r="V38" i="20" s="1"/>
  <c r="T38" i="20"/>
  <c r="W38" i="20"/>
  <c r="X38" i="20"/>
  <c r="Y38" i="20"/>
  <c r="Z38" i="20"/>
  <c r="AA38" i="20"/>
  <c r="AB38" i="20" s="1"/>
  <c r="AC38" i="20"/>
  <c r="A39" i="20"/>
  <c r="C39" i="20"/>
  <c r="D39" i="20"/>
  <c r="E39" i="20"/>
  <c r="H39" i="20"/>
  <c r="I39" i="20"/>
  <c r="J39" i="20" s="1"/>
  <c r="K39" i="20" a="1"/>
  <c r="K39" i="20" s="1"/>
  <c r="L39" i="20" s="1"/>
  <c r="M39" i="20" s="1" a="1"/>
  <c r="M39" i="20" s="1"/>
  <c r="N39" i="20"/>
  <c r="O39" i="20"/>
  <c r="P39" i="20"/>
  <c r="Q39" i="20" s="1"/>
  <c r="R39" i="20" s="1" a="1"/>
  <c r="R39" i="20" s="1"/>
  <c r="S39" i="20"/>
  <c r="U39" i="20" s="1"/>
  <c r="T39" i="20"/>
  <c r="W39" i="20"/>
  <c r="X39" i="20"/>
  <c r="Z39" i="20"/>
  <c r="Y39" i="20" s="1"/>
  <c r="AA39" i="20"/>
  <c r="AB39" i="20" s="1"/>
  <c r="AC39" i="20"/>
  <c r="A40" i="20"/>
  <c r="C40" i="20"/>
  <c r="D40" i="20"/>
  <c r="E40" i="20"/>
  <c r="H40" i="20"/>
  <c r="I40" i="20"/>
  <c r="J40" i="20" s="1"/>
  <c r="K40" i="20" a="1"/>
  <c r="K40" i="20"/>
  <c r="L40" i="20" s="1"/>
  <c r="M40" i="20" s="1" a="1"/>
  <c r="M40" i="20" s="1"/>
  <c r="N40" i="20"/>
  <c r="O40" i="20"/>
  <c r="P40" i="20"/>
  <c r="Q40" i="20" s="1"/>
  <c r="R40" i="20" s="1" a="1"/>
  <c r="R40" i="20" s="1"/>
  <c r="S40" i="20"/>
  <c r="U40" i="20" s="1"/>
  <c r="T40" i="20"/>
  <c r="W40" i="20"/>
  <c r="X40" i="20"/>
  <c r="Y40" i="20"/>
  <c r="Z40" i="20"/>
  <c r="AA40" i="20"/>
  <c r="AB40" i="20" s="1"/>
  <c r="AC40" i="20"/>
  <c r="A41" i="20"/>
  <c r="C41" i="20"/>
  <c r="D41" i="20"/>
  <c r="E41" i="20"/>
  <c r="H41" i="20"/>
  <c r="I41" i="20"/>
  <c r="J41" i="20" s="1"/>
  <c r="K41" i="20" a="1"/>
  <c r="K41" i="20" s="1"/>
  <c r="L41" i="20" s="1"/>
  <c r="M41" i="20" s="1" a="1"/>
  <c r="M41" i="20" s="1"/>
  <c r="N41" i="20"/>
  <c r="O41" i="20"/>
  <c r="P41" i="20"/>
  <c r="Q41" i="20" s="1"/>
  <c r="R41" i="20" s="1" a="1"/>
  <c r="R41" i="20" s="1"/>
  <c r="S41" i="20"/>
  <c r="U41" i="20" s="1"/>
  <c r="T41" i="20"/>
  <c r="W41" i="20"/>
  <c r="X41" i="20"/>
  <c r="Y41" i="20"/>
  <c r="Z41" i="20"/>
  <c r="AA41" i="20"/>
  <c r="AB41" i="20" s="1"/>
  <c r="AC41" i="20"/>
  <c r="A42" i="20"/>
  <c r="C42" i="20"/>
  <c r="D42" i="20"/>
  <c r="E42" i="20"/>
  <c r="H42" i="20"/>
  <c r="I42" i="20"/>
  <c r="J42" i="20"/>
  <c r="K42" i="20" a="1"/>
  <c r="K42" i="20" s="1"/>
  <c r="L42" i="20" s="1"/>
  <c r="M42" i="20" s="1" a="1"/>
  <c r="M42" i="20" s="1"/>
  <c r="N42" i="20"/>
  <c r="O42" i="20"/>
  <c r="P42" i="20"/>
  <c r="Q42" i="20" s="1"/>
  <c r="R42" i="20" s="1" a="1"/>
  <c r="R42" i="20" s="1"/>
  <c r="S42" i="20"/>
  <c r="U42" i="20" s="1"/>
  <c r="T42" i="20"/>
  <c r="W42" i="20"/>
  <c r="X42" i="20"/>
  <c r="Y42" i="20"/>
  <c r="Z42" i="20"/>
  <c r="AA42" i="20"/>
  <c r="AB42" i="20" s="1"/>
  <c r="AC42" i="20"/>
  <c r="A43" i="20"/>
  <c r="C43" i="20"/>
  <c r="D43" i="20"/>
  <c r="E43" i="20"/>
  <c r="H43" i="20"/>
  <c r="I43" i="20"/>
  <c r="J43" i="20"/>
  <c r="K43" i="20" a="1"/>
  <c r="K43" i="20" s="1"/>
  <c r="L43" i="20" s="1"/>
  <c r="M43" i="20" s="1" a="1"/>
  <c r="M43" i="20" s="1"/>
  <c r="N43" i="20"/>
  <c r="O43" i="20"/>
  <c r="P43" i="20"/>
  <c r="Q43" i="20" s="1"/>
  <c r="R43" i="20" s="1" a="1"/>
  <c r="R43" i="20" s="1"/>
  <c r="S43" i="20"/>
  <c r="U43" i="20" s="1"/>
  <c r="T43" i="20"/>
  <c r="W43" i="20"/>
  <c r="X43" i="20"/>
  <c r="Z43" i="20" s="1"/>
  <c r="Y43" i="20" s="1"/>
  <c r="AA43" i="20"/>
  <c r="AB43" i="20"/>
  <c r="AC43" i="20"/>
  <c r="A44" i="20"/>
  <c r="C44" i="20"/>
  <c r="D44" i="20"/>
  <c r="E44" i="20"/>
  <c r="H44" i="20"/>
  <c r="I44" i="20"/>
  <c r="J44" i="20" s="1"/>
  <c r="K44" i="20" a="1"/>
  <c r="K44" i="20" s="1"/>
  <c r="L44" i="20" s="1"/>
  <c r="M44" i="20" s="1" a="1"/>
  <c r="M44" i="20" s="1"/>
  <c r="N44" i="20"/>
  <c r="O44" i="20"/>
  <c r="P44" i="20"/>
  <c r="Q44" i="20" s="1"/>
  <c r="R44" i="20" s="1" a="1"/>
  <c r="R44" i="20" s="1"/>
  <c r="S44" i="20"/>
  <c r="V44" i="20" s="1"/>
  <c r="T44" i="20"/>
  <c r="W44" i="20"/>
  <c r="X44" i="20"/>
  <c r="Z44" i="20" s="1"/>
  <c r="Y44" i="20" s="1"/>
  <c r="AA44" i="20"/>
  <c r="AB44" i="20" s="1"/>
  <c r="AC44" i="20"/>
  <c r="A45" i="20"/>
  <c r="C45" i="20"/>
  <c r="D45" i="20"/>
  <c r="E45" i="20"/>
  <c r="H45" i="20"/>
  <c r="I45" i="20"/>
  <c r="J45" i="20" s="1"/>
  <c r="K45" i="20" a="1"/>
  <c r="K45" i="20" s="1"/>
  <c r="L45" i="20" s="1"/>
  <c r="M45" i="20" s="1" a="1"/>
  <c r="M45" i="20" s="1"/>
  <c r="N45" i="20"/>
  <c r="O45" i="20"/>
  <c r="P45" i="20"/>
  <c r="Q45" i="20" s="1"/>
  <c r="R45" i="20" s="1" a="1"/>
  <c r="R45" i="20" s="1"/>
  <c r="S45" i="20"/>
  <c r="V45" i="20" s="1"/>
  <c r="T45" i="20"/>
  <c r="W45" i="20"/>
  <c r="X45" i="20"/>
  <c r="Y45" i="20"/>
  <c r="Z45" i="20"/>
  <c r="AA45" i="20"/>
  <c r="AB45" i="20" s="1"/>
  <c r="AC45" i="20"/>
  <c r="A46" i="20"/>
  <c r="C46" i="20"/>
  <c r="D46" i="20"/>
  <c r="E46" i="20"/>
  <c r="H46" i="20"/>
  <c r="I46" i="20"/>
  <c r="J46" i="20" s="1"/>
  <c r="K46" i="20" a="1"/>
  <c r="K46" i="20" s="1"/>
  <c r="L46" i="20" s="1"/>
  <c r="M46" i="20" s="1" a="1"/>
  <c r="M46" i="20" s="1"/>
  <c r="N46" i="20"/>
  <c r="O46" i="20"/>
  <c r="P46" i="20"/>
  <c r="Q46" i="20" s="1"/>
  <c r="R46" i="20" s="1" a="1"/>
  <c r="R46" i="20" s="1"/>
  <c r="S46" i="20"/>
  <c r="T46" i="20"/>
  <c r="W46" i="20"/>
  <c r="X46" i="20"/>
  <c r="Z46" i="20" s="1"/>
  <c r="Y46" i="20" s="1"/>
  <c r="AA46" i="20"/>
  <c r="AB46" i="20" s="1"/>
  <c r="AC46" i="20"/>
  <c r="A47" i="20"/>
  <c r="C47" i="20"/>
  <c r="D47" i="20"/>
  <c r="E47" i="20"/>
  <c r="H47" i="20"/>
  <c r="I47" i="20"/>
  <c r="J47" i="20" s="1"/>
  <c r="K47" i="20" a="1"/>
  <c r="K47" i="20" s="1"/>
  <c r="L47" i="20" s="1"/>
  <c r="M47" i="20" s="1" a="1"/>
  <c r="M47" i="20" s="1"/>
  <c r="N47" i="20"/>
  <c r="O47" i="20"/>
  <c r="P47" i="20"/>
  <c r="Q47" i="20" s="1"/>
  <c r="R47" i="20" s="1" a="1"/>
  <c r="R47" i="20" s="1"/>
  <c r="S47" i="20"/>
  <c r="U47" i="20" s="1"/>
  <c r="T47" i="20"/>
  <c r="W47" i="20"/>
  <c r="X47" i="20"/>
  <c r="Y47" i="20"/>
  <c r="Z47" i="20"/>
  <c r="AA47" i="20"/>
  <c r="AB47" i="20" s="1"/>
  <c r="AC47" i="20"/>
  <c r="A48" i="20"/>
  <c r="C48" i="20"/>
  <c r="D48" i="20"/>
  <c r="E48" i="20"/>
  <c r="H48" i="20"/>
  <c r="I48" i="20"/>
  <c r="J48" i="20" s="1"/>
  <c r="K48" i="20" a="1"/>
  <c r="K48" i="20" s="1"/>
  <c r="L48" i="20" s="1"/>
  <c r="M48" i="20" s="1" a="1"/>
  <c r="M48" i="20" s="1"/>
  <c r="N48" i="20"/>
  <c r="O48" i="20"/>
  <c r="P48" i="20"/>
  <c r="Q48" i="20" s="1"/>
  <c r="R48" i="20" s="1" a="1"/>
  <c r="R48" i="20" s="1"/>
  <c r="S48" i="20"/>
  <c r="U48" i="20" s="1"/>
  <c r="T48" i="20"/>
  <c r="W48" i="20"/>
  <c r="X48" i="20"/>
  <c r="Y48" i="20"/>
  <c r="Z48" i="20"/>
  <c r="AA48" i="20"/>
  <c r="AB48" i="20" s="1"/>
  <c r="AC48" i="20"/>
  <c r="A49" i="20"/>
  <c r="C49" i="20"/>
  <c r="D49" i="20"/>
  <c r="E49" i="20"/>
  <c r="H49" i="20"/>
  <c r="I49" i="20"/>
  <c r="J49" i="20" s="1"/>
  <c r="K49" i="20" a="1"/>
  <c r="K49" i="20"/>
  <c r="L49" i="20" s="1"/>
  <c r="M49" i="20" s="1" a="1"/>
  <c r="M49" i="20" s="1"/>
  <c r="N49" i="20"/>
  <c r="O49" i="20"/>
  <c r="P49" i="20"/>
  <c r="Q49" i="20" s="1"/>
  <c r="R49" i="20" s="1" a="1"/>
  <c r="R49" i="20" s="1"/>
  <c r="S49" i="20"/>
  <c r="U49" i="20" s="1"/>
  <c r="T49" i="20"/>
  <c r="W49" i="20"/>
  <c r="X49" i="20"/>
  <c r="Y49" i="20"/>
  <c r="Z49" i="20"/>
  <c r="AA49" i="20"/>
  <c r="AB49" i="20"/>
  <c r="AC49" i="20"/>
  <c r="A50" i="20"/>
  <c r="C50" i="20"/>
  <c r="D50" i="20"/>
  <c r="E50" i="20"/>
  <c r="H50" i="20"/>
  <c r="I50" i="20"/>
  <c r="J50" i="20" s="1"/>
  <c r="K50" i="20" a="1"/>
  <c r="K50" i="20" s="1"/>
  <c r="L50" i="20" s="1"/>
  <c r="M50" i="20" s="1" a="1"/>
  <c r="M50" i="20" s="1"/>
  <c r="N50" i="20"/>
  <c r="O50" i="20"/>
  <c r="P50" i="20"/>
  <c r="Q50" i="20"/>
  <c r="R50" i="20" s="1" a="1"/>
  <c r="R50" i="20" s="1"/>
  <c r="S50" i="20"/>
  <c r="V50" i="20" s="1"/>
  <c r="T50" i="20"/>
  <c r="W50" i="20"/>
  <c r="X50" i="20"/>
  <c r="Y50" i="20"/>
  <c r="Z50" i="20"/>
  <c r="AA50" i="20"/>
  <c r="AB50" i="20"/>
  <c r="AC50" i="20"/>
  <c r="A51" i="20"/>
  <c r="C51" i="20"/>
  <c r="D51" i="20"/>
  <c r="E51" i="20"/>
  <c r="H51" i="20"/>
  <c r="I51" i="20"/>
  <c r="J51" i="20" s="1"/>
  <c r="K51" i="20" a="1"/>
  <c r="K51" i="20" s="1"/>
  <c r="L51" i="20" s="1"/>
  <c r="M51" i="20" s="1" a="1"/>
  <c r="M51" i="20" s="1"/>
  <c r="N51" i="20"/>
  <c r="O51" i="20"/>
  <c r="P51" i="20"/>
  <c r="Q51" i="20" s="1"/>
  <c r="R51" i="20" s="1" a="1"/>
  <c r="R51" i="20" s="1"/>
  <c r="S51" i="20"/>
  <c r="U51" i="20" s="1"/>
  <c r="T51" i="20"/>
  <c r="W51" i="20"/>
  <c r="X51" i="20"/>
  <c r="Z51" i="20" s="1"/>
  <c r="Y51" i="20" s="1"/>
  <c r="AA51" i="20"/>
  <c r="AB51" i="20"/>
  <c r="AC51" i="20"/>
  <c r="A52" i="20"/>
  <c r="C52" i="20"/>
  <c r="D52" i="20"/>
  <c r="E52" i="20"/>
  <c r="H52" i="20"/>
  <c r="I52" i="20"/>
  <c r="J52" i="20" s="1"/>
  <c r="K52" i="20" a="1"/>
  <c r="K52" i="20" s="1"/>
  <c r="L52" i="20" s="1"/>
  <c r="M52" i="20" s="1" a="1"/>
  <c r="M52" i="20" s="1"/>
  <c r="N52" i="20"/>
  <c r="O52" i="20"/>
  <c r="P52" i="20"/>
  <c r="Q52" i="20" s="1"/>
  <c r="R52" i="20" s="1" a="1"/>
  <c r="R52" i="20" s="1"/>
  <c r="S52" i="20"/>
  <c r="U52" i="20" s="1"/>
  <c r="T52" i="20"/>
  <c r="W52" i="20"/>
  <c r="X52" i="20"/>
  <c r="Z52" i="20"/>
  <c r="Y52" i="20" s="1"/>
  <c r="AA52" i="20"/>
  <c r="AB52" i="20" s="1"/>
  <c r="AC52" i="20"/>
  <c r="A3" i="20"/>
  <c r="C3" i="20"/>
  <c r="D3" i="20"/>
  <c r="E3" i="20"/>
  <c r="H3" i="20"/>
  <c r="I3" i="20"/>
  <c r="J3" i="20" s="1"/>
  <c r="K3" i="20" a="1"/>
  <c r="K3" i="20" s="1"/>
  <c r="L3" i="20" s="1"/>
  <c r="M3" i="20" s="1" a="1"/>
  <c r="M3" i="20" s="1"/>
  <c r="N3" i="20"/>
  <c r="O3" i="20"/>
  <c r="P3" i="20"/>
  <c r="Q3" i="20" s="1"/>
  <c r="R3" i="20" s="1" a="1"/>
  <c r="R3" i="20" s="1"/>
  <c r="S3" i="20"/>
  <c r="U3" i="20" s="1"/>
  <c r="T3" i="20"/>
  <c r="W3" i="20"/>
  <c r="X3" i="20"/>
  <c r="Y3" i="20"/>
  <c r="Z3" i="20"/>
  <c r="AA3" i="20"/>
  <c r="AB3" i="20" s="1"/>
  <c r="AC3" i="20"/>
  <c r="U27" i="20" l="1"/>
  <c r="U23" i="20"/>
  <c r="U20" i="20"/>
  <c r="U35" i="20"/>
  <c r="U10" i="20"/>
  <c r="U9" i="20"/>
  <c r="U38" i="20"/>
  <c r="U8" i="20"/>
  <c r="U50" i="20"/>
  <c r="U28" i="20"/>
  <c r="U45" i="20"/>
  <c r="U44" i="20"/>
  <c r="V12" i="20"/>
  <c r="V17" i="20"/>
  <c r="V25" i="20"/>
  <c r="V24" i="20"/>
  <c r="V15" i="20"/>
  <c r="V47" i="20"/>
  <c r="F3" i="20"/>
  <c r="V34" i="20"/>
  <c r="V32" i="20"/>
  <c r="F15" i="20"/>
  <c r="V52" i="20"/>
  <c r="V43" i="20"/>
  <c r="V49" i="20"/>
  <c r="V40" i="20"/>
  <c r="V19" i="20"/>
  <c r="V5" i="20"/>
  <c r="V39" i="20"/>
  <c r="V22" i="20"/>
  <c r="F36" i="20"/>
  <c r="V30" i="20"/>
  <c r="F34" i="20"/>
  <c r="V37" i="20"/>
  <c r="F25" i="20"/>
  <c r="F45" i="20"/>
  <c r="V14" i="20"/>
  <c r="F42" i="20"/>
  <c r="F35" i="20"/>
  <c r="V42" i="20"/>
  <c r="F48" i="20"/>
  <c r="V33" i="20"/>
  <c r="V13" i="20"/>
  <c r="V7" i="20"/>
  <c r="F5" i="20"/>
  <c r="F32" i="20"/>
  <c r="F51" i="20"/>
  <c r="F22" i="20"/>
  <c r="F52" i="20"/>
  <c r="V4" i="20"/>
  <c r="F38" i="20"/>
  <c r="F28" i="20"/>
  <c r="V46" i="20"/>
  <c r="F12" i="20"/>
  <c r="F18" i="20"/>
  <c r="F8" i="20"/>
  <c r="V29" i="20"/>
  <c r="F13" i="20"/>
  <c r="F11" i="20"/>
  <c r="F19" i="20"/>
  <c r="V48" i="20"/>
  <c r="V21" i="20"/>
  <c r="F26" i="20"/>
  <c r="F43" i="20"/>
  <c r="V11" i="20"/>
  <c r="V51" i="20"/>
  <c r="F16" i="20"/>
  <c r="F6" i="20"/>
  <c r="F33" i="20"/>
  <c r="F31" i="20"/>
  <c r="F4" i="20"/>
  <c r="V41" i="20"/>
  <c r="F21" i="20"/>
  <c r="F40" i="20"/>
  <c r="V31" i="20"/>
  <c r="F20" i="20"/>
  <c r="F14" i="20"/>
  <c r="F39" i="20"/>
  <c r="F37" i="20"/>
  <c r="F10" i="20"/>
  <c r="F50" i="20"/>
  <c r="F46" i="20"/>
  <c r="F44" i="20"/>
  <c r="F23" i="20"/>
  <c r="F17" i="20"/>
  <c r="F24" i="20"/>
  <c r="F7" i="20"/>
  <c r="F30" i="20"/>
  <c r="F9" i="20"/>
  <c r="F49" i="20"/>
  <c r="F47" i="20"/>
  <c r="F41" i="20"/>
  <c r="F27" i="20"/>
  <c r="F29" i="20"/>
  <c r="V18" i="20"/>
  <c r="V36" i="20"/>
  <c r="V26" i="20"/>
  <c r="V16" i="20"/>
  <c r="V6" i="20"/>
  <c r="V3" i="20"/>
  <c r="AG37" i="20" l="1"/>
  <c r="AG9" i="20"/>
  <c r="AG10" i="20"/>
  <c r="AG11" i="20"/>
  <c r="AG12" i="20"/>
  <c r="AG13" i="20"/>
  <c r="AG14" i="20"/>
  <c r="AG3" i="20"/>
  <c r="AG4" i="20"/>
  <c r="AG5" i="20"/>
  <c r="AG8" i="20"/>
  <c r="AQ11" i="20" l="1"/>
  <c r="AG7" i="20"/>
  <c r="AH6" i="20"/>
  <c r="AG17" i="20"/>
  <c r="AH5" i="20"/>
  <c r="AE5" i="20" s="1" a="1"/>
  <c r="AE5" i="20" s="1"/>
  <c r="AH47" i="20"/>
  <c r="AE47" i="20" s="1" a="1"/>
  <c r="AE47" i="20" s="1"/>
  <c r="AH9" i="20"/>
  <c r="AH3" i="20"/>
  <c r="AE3" i="20" s="1" a="1"/>
  <c r="AE3" i="20" s="1"/>
  <c r="AH8" i="20"/>
  <c r="AE8" i="20" s="1" a="1"/>
  <c r="AE8" i="20" s="1"/>
  <c r="AG6" i="20"/>
  <c r="AH7" i="20"/>
  <c r="AE7" i="20" s="1" a="1"/>
  <c r="AE7" i="20" s="1"/>
  <c r="AG52" i="20"/>
  <c r="AH50" i="20"/>
  <c r="AE50" i="20" s="1" a="1"/>
  <c r="AE50" i="20" s="1"/>
  <c r="AH11" i="20"/>
  <c r="AE11" i="20" s="1" a="1"/>
  <c r="AE11" i="20" s="1"/>
  <c r="AH10" i="20"/>
  <c r="AE10" i="20" s="1" a="1"/>
  <c r="AE10" i="20" s="1"/>
  <c r="AH52" i="20"/>
  <c r="AE52" i="20" s="1" a="1"/>
  <c r="AE52" i="20" s="1"/>
  <c r="AH27" i="20"/>
  <c r="AE27" i="20" s="1" a="1"/>
  <c r="AE27" i="20" s="1"/>
  <c r="AH48" i="20"/>
  <c r="AE48" i="20" s="1" a="1"/>
  <c r="AE48" i="20" s="1"/>
  <c r="AF22" i="20"/>
  <c r="AP22" i="20" s="1"/>
  <c r="AH4" i="20"/>
  <c r="AE4" i="20" s="1" a="1"/>
  <c r="AE4" i="20" s="1"/>
  <c r="AF16" i="20"/>
  <c r="AH28" i="20"/>
  <c r="AE28" i="20" s="1" a="1"/>
  <c r="AE28" i="20" s="1"/>
  <c r="AH49" i="20"/>
  <c r="AE49" i="20" s="1" a="1"/>
  <c r="AE49" i="20" s="1"/>
  <c r="AG19" i="20"/>
  <c r="AH23" i="20"/>
  <c r="AH24" i="20"/>
  <c r="AE24" i="20" s="1" a="1"/>
  <c r="AE24" i="20" s="1"/>
  <c r="AH25" i="20"/>
  <c r="AE25" i="20" s="1" a="1"/>
  <c r="AE25" i="20" s="1"/>
  <c r="AH26" i="20"/>
  <c r="AG36" i="20"/>
  <c r="AG32" i="20"/>
  <c r="AH45" i="20"/>
  <c r="AE45" i="20" s="1" a="1"/>
  <c r="AE45" i="20" s="1"/>
  <c r="AG39" i="20"/>
  <c r="AH22" i="20"/>
  <c r="AE22" i="20" s="1" a="1"/>
  <c r="AE22" i="20" s="1"/>
  <c r="AH46" i="20"/>
  <c r="AG46" i="20"/>
  <c r="AG44" i="20"/>
  <c r="AG41" i="20"/>
  <c r="AG28" i="20"/>
  <c r="AG22" i="20"/>
  <c r="AH15" i="20"/>
  <c r="AE15" i="20" s="1" a="1"/>
  <c r="AE15" i="20" s="1"/>
  <c r="AH16" i="20"/>
  <c r="AE16" i="20" s="1" a="1"/>
  <c r="AE16" i="20" s="1"/>
  <c r="AH12" i="20"/>
  <c r="AH13" i="20"/>
  <c r="AH51" i="20"/>
  <c r="AH39" i="20"/>
  <c r="AH17" i="20"/>
  <c r="AE17" i="20" s="1" a="1"/>
  <c r="AE17" i="20" s="1"/>
  <c r="AH18" i="20"/>
  <c r="AE18" i="20" s="1" a="1"/>
  <c r="AE18" i="20" s="1"/>
  <c r="AH19" i="20"/>
  <c r="AE19" i="20" s="1" a="1"/>
  <c r="AE19" i="20" s="1"/>
  <c r="AH20" i="20"/>
  <c r="AE20" i="20" s="1" a="1"/>
  <c r="AE20" i="20" s="1"/>
  <c r="AH21" i="20"/>
  <c r="AG20" i="20"/>
  <c r="AG16" i="20"/>
  <c r="AG25" i="20"/>
  <c r="AH43" i="20"/>
  <c r="AE43" i="20" s="1" a="1"/>
  <c r="AE43" i="20" s="1"/>
  <c r="AH44" i="20"/>
  <c r="AE44" i="20" s="1" a="1"/>
  <c r="AE44" i="20" s="1"/>
  <c r="AG21" i="20"/>
  <c r="AH33" i="20"/>
  <c r="AE33" i="20" s="1" a="1"/>
  <c r="AE33" i="20" s="1"/>
  <c r="AH34" i="20"/>
  <c r="AE34" i="20" s="1" a="1"/>
  <c r="AE34" i="20" s="1"/>
  <c r="AH35" i="20"/>
  <c r="AE35" i="20" s="1" a="1"/>
  <c r="AE35" i="20" s="1"/>
  <c r="AH36" i="20"/>
  <c r="AH37" i="20"/>
  <c r="AE37" i="20" s="1" a="1"/>
  <c r="AE37" i="20" s="1"/>
  <c r="AH38" i="20"/>
  <c r="AE38" i="20" s="1" a="1"/>
  <c r="AE38" i="20" s="1"/>
  <c r="AH40" i="20"/>
  <c r="AH41" i="20"/>
  <c r="AE41" i="20" s="1" a="1"/>
  <c r="AE41" i="20" s="1"/>
  <c r="AH42" i="20"/>
  <c r="AE42" i="20" s="1" a="1"/>
  <c r="AE42" i="20" s="1"/>
  <c r="AG24" i="20"/>
  <c r="AH31" i="20"/>
  <c r="AG45" i="20"/>
  <c r="AG38" i="20"/>
  <c r="AG48" i="20"/>
  <c r="AG47" i="20"/>
  <c r="AG27" i="20"/>
  <c r="AG26" i="20"/>
  <c r="AG49" i="20"/>
  <c r="AG50" i="20"/>
  <c r="AH14" i="20"/>
  <c r="AE14" i="20" s="1" a="1"/>
  <c r="AE14" i="20" s="1"/>
  <c r="AG18" i="20"/>
  <c r="AH29" i="20"/>
  <c r="AH30" i="20"/>
  <c r="AE30" i="20" s="1" a="1"/>
  <c r="AE30" i="20" s="1"/>
  <c r="AH32" i="20"/>
  <c r="AE32" i="20" s="1" a="1"/>
  <c r="AE32" i="20" s="1"/>
  <c r="AG33" i="20"/>
  <c r="AG51" i="20"/>
  <c r="AG34" i="20"/>
  <c r="AG43" i="20"/>
  <c r="AF11" i="20"/>
  <c r="AF8" i="20"/>
  <c r="AG40" i="20"/>
  <c r="AG29" i="20"/>
  <c r="AG30" i="20"/>
  <c r="AQ37" i="20"/>
  <c r="AG42" i="20"/>
  <c r="AG23" i="20"/>
  <c r="AG31" i="20"/>
  <c r="AF45" i="20"/>
  <c r="AP45" i="20" s="1"/>
  <c r="AF13" i="20"/>
  <c r="AF3" i="20"/>
  <c r="AP3" i="20" s="1"/>
  <c r="AF25" i="20"/>
  <c r="AF43" i="20"/>
  <c r="AF37" i="20"/>
  <c r="AF23" i="20"/>
  <c r="AF24" i="20"/>
  <c r="AP24" i="20" s="1"/>
  <c r="AF47" i="20"/>
  <c r="AF27" i="20"/>
  <c r="AP27" i="20" s="1"/>
  <c r="AF7" i="20"/>
  <c r="AG35" i="20"/>
  <c r="AG15" i="20"/>
  <c r="AF34" i="20"/>
  <c r="AP34" i="20" s="1"/>
  <c r="AF18" i="20"/>
  <c r="AF32" i="20"/>
  <c r="AP32" i="20" s="1"/>
  <c r="AF42" i="20"/>
  <c r="AP42" i="20" s="1"/>
  <c r="AF6" i="20"/>
  <c r="AF38" i="20"/>
  <c r="AF44" i="20"/>
  <c r="AP44" i="20" s="1"/>
  <c r="AF30" i="20"/>
  <c r="AF51" i="20"/>
  <c r="AF35" i="20"/>
  <c r="AF40" i="20"/>
  <c r="AQ9" i="20"/>
  <c r="AR31" i="20" l="1"/>
  <c r="AE31" i="20" a="1"/>
  <c r="AE31" i="20" s="1"/>
  <c r="AI39" i="20"/>
  <c r="AE39" i="20" a="1"/>
  <c r="AE39" i="20" s="1"/>
  <c r="AR40" i="20"/>
  <c r="AE40" i="20" a="1"/>
  <c r="AE40" i="20" s="1"/>
  <c r="AO40" i="20" s="1"/>
  <c r="AR51" i="20"/>
  <c r="AE51" i="20" a="1"/>
  <c r="AE51" i="20" s="1"/>
  <c r="AR13" i="20"/>
  <c r="AE13" i="20" a="1"/>
  <c r="AE13" i="20" s="1"/>
  <c r="AR12" i="20"/>
  <c r="AE12" i="20" a="1"/>
  <c r="AE12" i="20" s="1"/>
  <c r="AR36" i="20"/>
  <c r="AE36" i="20" a="1"/>
  <c r="AE36" i="20" s="1"/>
  <c r="AR26" i="20"/>
  <c r="AE26" i="20" a="1"/>
  <c r="AE26" i="20" s="1"/>
  <c r="AI29" i="20"/>
  <c r="AE29" i="20" a="1"/>
  <c r="AE29" i="20" s="1"/>
  <c r="AI23" i="20"/>
  <c r="AE23" i="20" a="1"/>
  <c r="AE23" i="20" s="1"/>
  <c r="AR46" i="20"/>
  <c r="AE46" i="20" a="1"/>
  <c r="AE46" i="20" s="1"/>
  <c r="AR9" i="20"/>
  <c r="AE9" i="20" a="1"/>
  <c r="AE9" i="20" s="1"/>
  <c r="AR6" i="20"/>
  <c r="AE6" i="20" a="1"/>
  <c r="AE6" i="20" s="1"/>
  <c r="AR21" i="20"/>
  <c r="AE21" i="20" a="1"/>
  <c r="AE21" i="20" s="1"/>
  <c r="AO21" i="20" s="1"/>
  <c r="AP38" i="20"/>
  <c r="AP35" i="20"/>
  <c r="AP11" i="20"/>
  <c r="AP43" i="20"/>
  <c r="AQ14" i="20"/>
  <c r="AQ5" i="20"/>
  <c r="AQ13" i="20"/>
  <c r="AQ8" i="20"/>
  <c r="AQ10" i="20"/>
  <c r="AP47" i="20"/>
  <c r="AP16" i="20"/>
  <c r="AP23" i="20"/>
  <c r="AQ12" i="20"/>
  <c r="AP6" i="20"/>
  <c r="AP25" i="20"/>
  <c r="AP30" i="20"/>
  <c r="AP8" i="20"/>
  <c r="AP18" i="20"/>
  <c r="AP7" i="20"/>
  <c r="AP13" i="20"/>
  <c r="AQ3" i="20"/>
  <c r="AQ4" i="20"/>
  <c r="AP37" i="20"/>
  <c r="AP40" i="20"/>
  <c r="AP51" i="20"/>
  <c r="AQ43" i="20"/>
  <c r="AQ45" i="20"/>
  <c r="AQ22" i="20"/>
  <c r="AQ17" i="20"/>
  <c r="AQ36" i="20"/>
  <c r="AQ34" i="20"/>
  <c r="AQ29" i="20"/>
  <c r="AQ33" i="20"/>
  <c r="AQ7" i="20"/>
  <c r="AQ27" i="20"/>
  <c r="AQ16" i="20"/>
  <c r="AQ23" i="20"/>
  <c r="AQ51" i="20"/>
  <c r="AQ40" i="20"/>
  <c r="AQ41" i="20"/>
  <c r="AQ46" i="20"/>
  <c r="AQ18" i="20"/>
  <c r="AQ50" i="20"/>
  <c r="AQ25" i="20"/>
  <c r="AQ32" i="20"/>
  <c r="AQ24" i="20"/>
  <c r="AQ15" i="20"/>
  <c r="AQ26" i="20"/>
  <c r="AQ38" i="20"/>
  <c r="AQ30" i="20"/>
  <c r="AQ19" i="20"/>
  <c r="AQ35" i="20"/>
  <c r="AQ44" i="20"/>
  <c r="AQ48" i="20"/>
  <c r="AQ20" i="20"/>
  <c r="AQ42" i="20"/>
  <c r="AQ21" i="20"/>
  <c r="AQ52" i="20"/>
  <c r="AQ49" i="20"/>
  <c r="AQ6" i="20"/>
  <c r="AQ31" i="20"/>
  <c r="AQ28" i="20"/>
  <c r="AQ47" i="20"/>
  <c r="AQ39" i="20"/>
  <c r="AR47" i="20"/>
  <c r="AF52" i="20"/>
  <c r="AP52" i="20" s="1"/>
  <c r="AF28" i="20"/>
  <c r="AP28" i="20" s="1"/>
  <c r="AI5" i="20"/>
  <c r="AR5" i="20"/>
  <c r="AO8" i="20"/>
  <c r="AF4" i="20"/>
  <c r="AP4" i="20" s="1"/>
  <c r="AR3" i="20"/>
  <c r="AF17" i="20"/>
  <c r="AI48" i="20"/>
  <c r="AR27" i="20"/>
  <c r="AI52" i="20"/>
  <c r="AS52" i="20" s="1"/>
  <c r="AO52" i="20"/>
  <c r="AR50" i="20"/>
  <c r="AR48" i="20"/>
  <c r="AR52" i="20"/>
  <c r="AR28" i="20"/>
  <c r="AR24" i="20"/>
  <c r="AF39" i="20"/>
  <c r="AP39" i="20" s="1"/>
  <c r="AF26" i="20"/>
  <c r="AP26" i="20" s="1"/>
  <c r="AF36" i="20"/>
  <c r="AF19" i="20"/>
  <c r="AP19" i="20" s="1"/>
  <c r="AF21" i="20"/>
  <c r="AP21" i="20" s="1"/>
  <c r="AF41" i="20"/>
  <c r="AP41" i="20" s="1"/>
  <c r="AF15" i="20"/>
  <c r="AP15" i="20" s="1"/>
  <c r="AI4" i="20"/>
  <c r="AF14" i="20"/>
  <c r="AF48" i="20"/>
  <c r="AP48" i="20" s="1"/>
  <c r="AF10" i="20"/>
  <c r="AF50" i="20"/>
  <c r="AP50" i="20" s="1"/>
  <c r="AI11" i="20"/>
  <c r="AF31" i="20"/>
  <c r="AP31" i="20" s="1"/>
  <c r="AF29" i="20"/>
  <c r="AP29" i="20" s="1"/>
  <c r="AF5" i="20"/>
  <c r="AP5" i="20" s="1"/>
  <c r="AF12" i="20"/>
  <c r="AP12" i="20" s="1"/>
  <c r="AF49" i="20"/>
  <c r="AP49" i="20" s="1"/>
  <c r="AI9" i="20"/>
  <c r="AI6" i="20"/>
  <c r="AI8" i="20"/>
  <c r="AS8" i="20" s="1"/>
  <c r="AF9" i="20"/>
  <c r="AP9" i="20" s="1"/>
  <c r="AF33" i="20"/>
  <c r="AP33" i="20" s="1"/>
  <c r="AF20" i="20"/>
  <c r="AI3" i="20"/>
  <c r="AF46" i="20"/>
  <c r="AP46" i="20" s="1"/>
  <c r="AR23" i="20"/>
  <c r="AR4" i="20"/>
  <c r="AR25" i="20"/>
  <c r="AI7" i="20"/>
  <c r="AR49" i="20"/>
  <c r="AR45" i="20"/>
  <c r="AI30" i="20"/>
  <c r="AR32" i="20"/>
  <c r="AR20" i="20"/>
  <c r="AI25" i="20"/>
  <c r="AR18" i="20"/>
  <c r="AR30" i="20"/>
  <c r="AR22" i="20"/>
  <c r="AI18" i="20"/>
  <c r="AR43" i="20"/>
  <c r="AR16" i="20"/>
  <c r="AR17" i="20"/>
  <c r="AR15" i="20"/>
  <c r="AR39" i="20"/>
  <c r="AR8" i="20"/>
  <c r="AR7" i="20"/>
  <c r="AR11" i="20"/>
  <c r="AR10" i="20"/>
  <c r="AR33" i="20"/>
  <c r="AO35" i="20"/>
  <c r="AR44" i="20"/>
  <c r="AI37" i="20"/>
  <c r="AR19" i="20"/>
  <c r="AI38" i="20"/>
  <c r="AR37" i="20"/>
  <c r="AR41" i="20"/>
  <c r="AR29" i="20"/>
  <c r="AR38" i="20"/>
  <c r="AR42" i="20"/>
  <c r="AR35" i="20"/>
  <c r="AO43" i="20"/>
  <c r="AR34" i="20"/>
  <c r="AI33" i="20"/>
  <c r="AR14" i="20"/>
  <c r="AI49" i="20"/>
  <c r="AS49" i="20" s="1"/>
  <c r="AI43" i="20"/>
  <c r="AS43" i="20" s="1"/>
  <c r="AI16" i="20"/>
  <c r="AS16" i="20" s="1"/>
  <c r="AO47" i="20"/>
  <c r="AO16" i="20"/>
  <c r="AI19" i="20"/>
  <c r="AO49" i="20"/>
  <c r="AI21" i="20"/>
  <c r="AS21" i="20" s="1"/>
  <c r="AO15" i="20"/>
  <c r="AI34" i="20"/>
  <c r="AI24" i="20"/>
  <c r="AI40" i="20"/>
  <c r="AS40" i="20" s="1"/>
  <c r="AI32" i="20"/>
  <c r="AI27" i="20"/>
  <c r="AI12" i="20"/>
  <c r="AI42" i="20"/>
  <c r="AI31" i="20"/>
  <c r="AI45" i="20"/>
  <c r="AI26" i="20"/>
  <c r="AI35" i="20"/>
  <c r="AS35" i="20" s="1"/>
  <c r="AI17" i="20" l="1"/>
  <c r="AP17" i="20"/>
  <c r="AI14" i="20"/>
  <c r="AP14" i="20"/>
  <c r="AI36" i="20"/>
  <c r="AP36" i="20"/>
  <c r="AI20" i="20"/>
  <c r="AP20" i="20"/>
  <c r="AI10" i="20"/>
  <c r="AP10" i="20"/>
  <c r="AI50" i="20"/>
  <c r="AI28" i="20"/>
  <c r="AI22" i="20"/>
  <c r="AI41" i="20"/>
  <c r="AI47" i="20"/>
  <c r="AI51" i="20"/>
  <c r="AI44" i="20"/>
  <c r="AI15" i="20"/>
  <c r="AS15" i="20" s="1"/>
  <c r="AI13" i="20"/>
  <c r="AI46" i="20"/>
  <c r="AO36" i="20" l="1"/>
  <c r="AO4" i="20"/>
  <c r="AO10" i="20"/>
  <c r="AO48" i="20"/>
  <c r="AO24" i="20"/>
  <c r="AO34" i="20"/>
  <c r="AO19" i="20"/>
  <c r="AO6" i="20"/>
  <c r="AO13" i="20"/>
  <c r="AO26" i="20"/>
  <c r="AO31" i="20"/>
  <c r="AO39" i="20"/>
  <c r="AO45" i="20"/>
  <c r="AO27" i="20"/>
  <c r="AO41" i="20"/>
  <c r="AO3" i="20"/>
  <c r="AO9" i="20"/>
  <c r="AO17" i="20"/>
  <c r="AO23" i="20"/>
  <c r="AO28" i="20"/>
  <c r="AO33" i="20"/>
  <c r="AO42" i="20"/>
  <c r="AO11" i="20"/>
  <c r="AO18" i="20"/>
  <c r="AO29" i="20"/>
  <c r="AO37" i="20"/>
  <c r="AO5" i="20"/>
  <c r="AO50" i="20"/>
  <c r="AO12" i="20"/>
  <c r="AO25" i="20"/>
  <c r="AO30" i="20"/>
  <c r="AO38" i="20"/>
  <c r="AO44" i="20"/>
  <c r="AO51" i="20"/>
  <c r="AO20" i="20"/>
  <c r="AO7" i="20"/>
  <c r="AO14" i="20"/>
  <c r="AO22" i="20"/>
  <c r="AO32" i="20"/>
  <c r="AO46" i="20"/>
  <c r="AS28" i="20" l="1"/>
  <c r="AS31" i="20"/>
  <c r="AS44" i="20"/>
  <c r="AS12" i="20"/>
  <c r="AS18" i="20"/>
  <c r="AS9" i="20"/>
  <c r="AS32" i="20"/>
  <c r="AS23" i="20"/>
  <c r="AS4" i="20"/>
  <c r="AS47" i="20"/>
  <c r="AS26" i="20"/>
  <c r="AS38" i="20"/>
  <c r="AS11" i="20"/>
  <c r="AS3" i="20"/>
  <c r="AS37" i="20"/>
  <c r="AS27" i="20"/>
  <c r="AS42" i="20"/>
  <c r="AS17" i="20"/>
  <c r="AS20" i="20"/>
  <c r="AS50" i="20"/>
  <c r="AS34" i="20"/>
  <c r="AS30" i="20"/>
  <c r="AS5" i="20"/>
  <c r="AS48" i="20"/>
  <c r="AS22" i="20"/>
  <c r="AS6" i="20"/>
  <c r="AS36" i="20"/>
  <c r="AS45" i="20"/>
  <c r="AS13" i="20"/>
  <c r="AS25" i="20"/>
  <c r="AS29" i="20"/>
  <c r="AS46" i="20"/>
  <c r="AS14" i="20"/>
  <c r="AS7" i="20"/>
  <c r="AS39" i="20"/>
  <c r="AS33" i="20"/>
  <c r="AS19" i="20"/>
  <c r="AS41" i="20"/>
  <c r="AS24" i="20"/>
  <c r="AS10" i="20"/>
  <c r="AS51"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<sst xmlns="http://schemas.openxmlformats.org/spreadsheetml/2006/main" count="868" uniqueCount="344">
  <si>
    <t>LN</t>
  </si>
  <si>
    <t>Meta</t>
  </si>
  <si>
    <t>NoLNresected</t>
  </si>
  <si>
    <t>NoLNinvolved</t>
  </si>
  <si>
    <t>Histo</t>
  </si>
  <si>
    <t>HistoType</t>
  </si>
  <si>
    <t>VI</t>
  </si>
  <si>
    <t>NoFociVIFTC</t>
  </si>
  <si>
    <t>CI</t>
  </si>
  <si>
    <t>m-ETE</t>
  </si>
  <si>
    <t>gETE</t>
  </si>
  <si>
    <t>MutationType</t>
  </si>
  <si>
    <t>M</t>
  </si>
  <si>
    <t>M0</t>
  </si>
  <si>
    <t>N1b</t>
  </si>
  <si>
    <t>T4a</t>
  </si>
  <si>
    <t>Papillary</t>
  </si>
  <si>
    <t>Indeterminate</t>
  </si>
  <si>
    <t>high</t>
  </si>
  <si>
    <t>No</t>
  </si>
  <si>
    <t>yes</t>
  </si>
  <si>
    <t>TCGA-BJ-A0Z0</t>
  </si>
  <si>
    <t>MX</t>
  </si>
  <si>
    <t>N0</t>
  </si>
  <si>
    <t>T2</t>
  </si>
  <si>
    <t>Absent</t>
  </si>
  <si>
    <t>Margins uninvolved by carcinoma</t>
  </si>
  <si>
    <t>low</t>
  </si>
  <si>
    <t>TCGA-BJ-A0Z2</t>
  </si>
  <si>
    <t>M1</t>
  </si>
  <si>
    <t>Right femur</t>
  </si>
  <si>
    <t>Present</t>
  </si>
  <si>
    <t>Margin(s) involved by carcinoma</t>
  </si>
  <si>
    <t>TCGA-BJ-A0Z3</t>
  </si>
  <si>
    <t>TCGA-BJ-A0Z5</t>
  </si>
  <si>
    <t>N1a</t>
  </si>
  <si>
    <t>T3</t>
  </si>
  <si>
    <t>intermediate</t>
  </si>
  <si>
    <t>TCGA-BJ-A0ZB</t>
  </si>
  <si>
    <t>2.4cm</t>
  </si>
  <si>
    <t>TCGA-BJ-A0ZF</t>
  </si>
  <si>
    <t>Not identified</t>
  </si>
  <si>
    <t>TCGA-BJ-A0ZG</t>
  </si>
  <si>
    <t>T1</t>
  </si>
  <si>
    <t>Papillary carcinoma, follicular variant</t>
  </si>
  <si>
    <t>TCGA-BJ-A190</t>
  </si>
  <si>
    <t>Negative</t>
  </si>
  <si>
    <t>TCGA-BJ-A28W</t>
  </si>
  <si>
    <t>TCGA-BJ-A45C</t>
  </si>
  <si>
    <t>TCGA-BJ-A45F</t>
  </si>
  <si>
    <t>T1b</t>
  </si>
  <si>
    <t>Not Identified</t>
  </si>
  <si>
    <t>TCGA-DE-A7U5</t>
  </si>
  <si>
    <t>TCGA-DJ-A1QD</t>
  </si>
  <si>
    <t>Free of tumor</t>
  </si>
  <si>
    <t>TCGA-DJ-A1QI</t>
  </si>
  <si>
    <t>TCGA-DJ-A2PO</t>
  </si>
  <si>
    <t>T1a</t>
  </si>
  <si>
    <t>papillary</t>
  </si>
  <si>
    <t>TCGA-DJ-A2PU</t>
  </si>
  <si>
    <t>TCGA-DJ-A2Q4</t>
  </si>
  <si>
    <t>TCGA-DJ-A2Q9</t>
  </si>
  <si>
    <t>TCGA-DJ-A3UP</t>
  </si>
  <si>
    <t>TCGA-DJ-A3V0</t>
  </si>
  <si>
    <t>TCGA-DJ-A3V4</t>
  </si>
  <si>
    <t>TCGA-DJ-A3V7</t>
  </si>
  <si>
    <t>TCGA-DJ-A3VA</t>
  </si>
  <si>
    <t>TCGA-DJ-A3VI</t>
  </si>
  <si>
    <t>TCGA-DJ-A4UR</t>
  </si>
  <si>
    <t>Focal Invasion</t>
  </si>
  <si>
    <t>TCGA-DJ-A4UT</t>
  </si>
  <si>
    <t>TCGA-DO-A2HM</t>
  </si>
  <si>
    <t>TCGA-E3-A3E5</t>
  </si>
  <si>
    <t>TCGA-EM-A2CN</t>
  </si>
  <si>
    <t>C6 soft tissue</t>
  </si>
  <si>
    <t>6.0cm</t>
  </si>
  <si>
    <t>TCGA-EM-A2CR</t>
  </si>
  <si>
    <t>2.6cm</t>
  </si>
  <si>
    <t>TCGA-ET-A4KN</t>
  </si>
  <si>
    <t>TCGA-FY-A3I4</t>
  </si>
  <si>
    <t>TCGA-FY-A40K</t>
  </si>
  <si>
    <t>TCGA-FY-A40L</t>
  </si>
  <si>
    <t>TCGA-H2-A3RH</t>
  </si>
  <si>
    <t>TCGA-IM-A3U2</t>
  </si>
  <si>
    <t>TCGA-IM-A3U3</t>
  </si>
  <si>
    <t>Extensive (4 or more vessels)</t>
  </si>
  <si>
    <t>TCGA-J8-A3YG</t>
  </si>
  <si>
    <t>Classical (usual)</t>
  </si>
  <si>
    <t>TCGA-J8-A42S</t>
  </si>
  <si>
    <t>TCGA-J8-A4HY</t>
  </si>
  <si>
    <t>TCGA-QD-A8IV</t>
  </si>
  <si>
    <t>1.6cm</t>
  </si>
  <si>
    <t>Present, minimal</t>
  </si>
  <si>
    <t>TCGA-BJ-A0ZE</t>
  </si>
  <si>
    <t>II</t>
  </si>
  <si>
    <t>TCGA-DE-A4M8</t>
  </si>
  <si>
    <t>TCGA-DE-A69K</t>
  </si>
  <si>
    <t>I</t>
  </si>
  <si>
    <t>mixed classical and follicular variant</t>
  </si>
  <si>
    <t>not identified</t>
  </si>
  <si>
    <t>positive for minimal extrathyroidal extension</t>
  </si>
  <si>
    <t>TCGA-DJ-A2PT</t>
  </si>
  <si>
    <t>Focal invasion</t>
  </si>
  <si>
    <t>TCGA-EM-A1CT</t>
  </si>
  <si>
    <t>Present, extent widely invasive</t>
  </si>
  <si>
    <t>TCGA-FY-A3R6</t>
  </si>
  <si>
    <t>TCGA-FY-A4B4</t>
  </si>
  <si>
    <t>TCGA-J8-A4HW</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</si>
  <si>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</si>
  <si>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</si>
  <si>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</si>
  <si>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</si>
  <si>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</si>
  <si>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</si>
  <si>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</si>
  <si>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</si>
  <si>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</si>
  <si>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</si>
  <si>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</si>
  <si>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</si>
  <si>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</si>
  <si>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</si>
  <si>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</si>
  <si>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</si>
  <si>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</si>
  <si>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</si>
  <si>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</si>
  <si>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</si>
  <si>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</si>
  <si>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</si>
  <si>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</si>
  <si>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</si>
  <si>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</si>
  <si>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pT2</t>
  </si>
  <si>
    <t>3.5 cm</t>
  </si>
  <si>
    <t>NX</t>
  </si>
  <si>
    <t>Follicular carcinoma</t>
  </si>
  <si>
    <t>2.8 cm</t>
  </si>
  <si>
    <t>HRAS codon 61 mutation</t>
  </si>
  <si>
    <t>pN0</t>
  </si>
  <si>
    <t>1.3 cm</t>
  </si>
  <si>
    <t>pT3</t>
  </si>
  <si>
    <t>pN1a</t>
  </si>
  <si>
    <t>6.0 cm</t>
  </si>
  <si>
    <t>BRAF V600E</t>
  </si>
  <si>
    <t>2.4 cm</t>
  </si>
  <si>
    <t>5.7 cm</t>
  </si>
  <si>
    <t>2.5 cm</t>
  </si>
  <si>
    <t>0.7 cm</t>
  </si>
  <si>
    <t>Tall cell variant</t>
  </si>
  <si>
    <t>3 cm</t>
  </si>
  <si>
    <t>1.0 cm</t>
  </si>
  <si>
    <t>pT1b</t>
  </si>
  <si>
    <t>1.5 cm</t>
  </si>
  <si>
    <t>0.2 mm</t>
  </si>
  <si>
    <t>3.2 cm</t>
  </si>
  <si>
    <t>not applicable</t>
  </si>
  <si>
    <t>3.1 cm</t>
  </si>
  <si>
    <t>Not applicable</t>
  </si>
  <si>
    <t>2.2 cm</t>
  </si>
  <si>
    <t>3.0 cm</t>
  </si>
  <si>
    <t>0.6 cm</t>
  </si>
  <si>
    <t>None Identified</t>
  </si>
  <si>
    <t>0.8cm</t>
  </si>
  <si>
    <t>0.8 cm</t>
  </si>
  <si>
    <t>2.1 cm</t>
  </si>
  <si>
    <t>2.0 cm</t>
  </si>
  <si>
    <t>1.2 cm</t>
  </si>
  <si>
    <t>2 cm</t>
  </si>
  <si>
    <t>0.5 cm</t>
  </si>
  <si>
    <t>1.8 cm</t>
  </si>
  <si>
    <t>1 cm</t>
  </si>
  <si>
    <t>Present, extent minimal</t>
  </si>
  <si>
    <t>4.0 cm</t>
  </si>
  <si>
    <t>pN1b</t>
  </si>
  <si>
    <t>1.7 cm</t>
  </si>
  <si>
    <t>4.3 cm</t>
  </si>
  <si>
    <t>Multifocal</t>
  </si>
  <si>
    <t>Tall cell variant, Follicular variant with sclerosis</t>
  </si>
  <si>
    <t>Present: Focal (less than 4 vessels)</t>
  </si>
  <si>
    <t>Present: Widely invasive</t>
  </si>
  <si>
    <t>pT4a</t>
  </si>
  <si>
    <t>Cannot be assessed</t>
  </si>
  <si>
    <t>BRAF testing</t>
  </si>
  <si>
    <t>GROUND TRUTH</t>
  </si>
  <si>
    <t>PERFORMANCE</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</si>
  <si>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</si>
  <si>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</si>
  <si>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</si>
  <si>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</si>
  <si>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</si>
  <si>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</si>
  <si>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</si>
  <si>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</si>
  <si>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</si>
  <si>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</si>
  <si>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</si>
  <si>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</si>
  <si>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</si>
  <si>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</si>
  <si>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</si>
  <si>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</si>
  <si>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</si>
  <si>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</si>
  <si>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</si>
  <si>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year-old</t>
  </si>
  <si>
    <t>6 mm</t>
  </si>
  <si>
    <t>0.6cm</t>
  </si>
  <si>
    <t>2.5 mm</t>
  </si>
  <si>
    <t>year old</t>
  </si>
  <si>
    <t>Focal poor differentiation (less than 5% of tumor)</t>
  </si>
  <si>
    <t>Present, extensive extent (4 or more vessels)</t>
  </si>
  <si>
    <t>years old</t>
  </si>
  <si>
    <t>Present: Extensive (4 or more vessels)</t>
  </si>
  <si>
    <t>None</t>
  </si>
  <si>
    <t>Present, Focal (&lt;4 vessels)</t>
  </si>
  <si>
    <t>Present, Extent: Focal</t>
  </si>
  <si>
    <t>3.6 cm</t>
  </si>
  <si>
    <t>BRAF, NRAS61, HRAS61, KRAS12/13 NOT Identified.</t>
  </si>
  <si>
    <t>TCGA-DE-A4MB</t>
  </si>
  <si>
    <t>4.4 x 3.7 x 1.8 cm</t>
  </si>
  <si>
    <t>papillary and follicular variants</t>
  </si>
  <si>
    <t>N1</t>
  </si>
  <si>
    <t>Positive</t>
  </si>
  <si>
    <t>TX</t>
  </si>
  <si>
    <t>partial encapsulated</t>
  </si>
  <si>
    <t>III</t>
  </si>
  <si>
    <t>0</t>
  </si>
  <si>
    <t>1</t>
  </si>
  <si>
    <t>Left perithyroidal lymph node</t>
  </si>
  <si>
    <t>Follicular Carcinoma</t>
  </si>
  <si>
    <t>Uninvolved</t>
  </si>
  <si>
    <t>Right paratracheal node, Right superior mediastinal lymph node</t>
  </si>
  <si>
    <t>Follicular variant</t>
  </si>
  <si>
    <t>No capsular invasion is seen.</t>
  </si>
  <si>
    <t>Yes</t>
  </si>
  <si>
    <t>HRAS codon 61 mutation, Loss of heterozygosity at chromosome 22q</t>
  </si>
  <si>
    <t>Yes (transcapsular invasion)</t>
  </si>
  <si>
    <t>Free</t>
  </si>
  <si>
    <t>adult</t>
  </si>
  <si>
    <t>Tall cell variant with squamous metaplasia</t>
  </si>
  <si>
    <t>2 + 16 = 18</t>
  </si>
  <si>
    <t>Present, widely invasive</t>
  </si>
  <si>
    <t>Yes, multiple sites</t>
  </si>
  <si>
    <t>Level VI (pretracheal, paratracheal and prelaryngeal/Delphian) lymph nodes</t>
  </si>
  <si>
    <t>Tumor abuts the capsule but inked margin is negative.</t>
  </si>
  <si>
    <t>IVB</t>
  </si>
  <si>
    <t>Angioinvasive</t>
  </si>
  <si>
    <t>central compartment</t>
  </si>
  <si>
    <t>BRAF V600E mutation</t>
  </si>
  <si>
    <t>Central compartment, right side, right neck dissection; Right lateral compartment, right neck dissection</t>
  </si>
  <si>
    <t>Perithyroidal fibradipose tissue, skeletal muscle, subcutaneous soft tissues, larynx, trachea, esophagus, recurrent laryngeal nerve</t>
  </si>
  <si>
    <t>BRAF V600E mutation; NRAS61, HRAS61, KRAS12113 NOT Identified; FISH test results are negative for RET/PTC rearrangement</t>
  </si>
  <si>
    <t>BRAF, NRAS61, HRAS61, KRAS12/13 NOT identified</t>
  </si>
  <si>
    <t>Encapsulated, Papillary Microcarcinoma</t>
  </si>
  <si>
    <t>Microcarcinoma</t>
  </si>
  <si>
    <t>BRAF mutation (p.V600E, c.1799T&gt;A)</t>
  </si>
  <si>
    <t>Encapsulated follicular variant</t>
  </si>
  <si>
    <t>Conventional</t>
  </si>
  <si>
    <t>Present, Minimal</t>
  </si>
  <si>
    <t>Encapsulated oncocytic follicular variant</t>
  </si>
  <si>
    <t>pN1</t>
  </si>
  <si>
    <t>conventional and follicular</t>
  </si>
  <si>
    <t>level 2, level 3, level 4, level 5</t>
  </si>
  <si>
    <t>perithyroidal soft tissues, skeletal muscle</t>
  </si>
  <si>
    <t>posterior resection margin (F5, F6, F7, F8, F9, F10, F11), inferior en face margin (F12)</t>
  </si>
  <si>
    <t>Usual</t>
  </si>
  <si>
    <t>level 3, 4, and 5; Delphian; pretracheal and superior mediastinal; right paratracheal; cricothyroid; left paratracheal</t>
  </si>
  <si>
    <t>9 + 2 + 2 + 1 + 1 + 4 = 19</t>
  </si>
  <si>
    <t>4 + 2 + 1 + 1 + 0 + 0 = 8</t>
  </si>
  <si>
    <t>papillary carcinoma</t>
  </si>
  <si>
    <t>classical</t>
  </si>
  <si>
    <t>perithyroidal fibradipose tissue; skeletal muscle; subcutaneous soft tissues; larynx; trachea; esophagus; recurrent laryngeal nerve</t>
  </si>
  <si>
    <t>Classical type</t>
  </si>
  <si>
    <t>perithyroidal fibradipose tissue and skeletal muscle</t>
  </si>
  <si>
    <t>Classical</t>
  </si>
  <si>
    <t>Right paratracheal node, level not specified</t>
  </si>
  <si>
    <t>central compartment, left paratracheal</t>
  </si>
  <si>
    <t>0/2 + 0/16 = 0</t>
  </si>
  <si>
    <t>T4b</t>
  </si>
  <si>
    <t>level 1-B, level two-A, level-three, level-four, right neck contents, right para-tracheal gutter, right level seven, left para-tracheal gutter</t>
  </si>
  <si>
    <t>tall cell, classical</t>
  </si>
  <si>
    <t>peri-thyroid fibroadipose tissue, skeletal muscle</t>
  </si>
  <si>
    <t>tumor is present at inked anterior margin</t>
  </si>
  <si>
    <t>Left paratracheal lymph node, level not specified</t>
  </si>
  <si>
    <t>Tall cell variant, Microcarcinoma</t>
  </si>
  <si>
    <t>Perithyroid skeletal muscle</t>
  </si>
  <si>
    <t>0/2</t>
  </si>
  <si>
    <t>perithyroidal fibroadipose tissue</t>
  </si>
  <si>
    <t>Left level two and three cervical</t>
  </si>
  <si>
    <t>Classical, Tall cell</t>
  </si>
  <si>
    <t>Left para-tracheal, central compartment</t>
  </si>
  <si>
    <t>level 2,3,4 and 5, level 4 and 5, paratracheal, superior mediastinal and pretracheal</t>
  </si>
  <si>
    <t>11 + 2 + 2 = 15</t>
  </si>
  <si>
    <t>7 + 2 + 2 = 11</t>
  </si>
  <si>
    <t>Focal Invasion, single focus in extrathyroid vessel.</t>
  </si>
  <si>
    <t>into adjacent perithyroid fibroadipose tissue</t>
  </si>
  <si>
    <t>Classical, Oncocytic/Tall cell</t>
  </si>
  <si>
    <t>Level 2, Level 3, Level 4</t>
  </si>
  <si>
    <t>Levels II, III, IV</t>
  </si>
  <si>
    <t>Multifocal, classical</t>
  </si>
  <si>
    <t>Perithyroidal adipose tissue</t>
  </si>
  <si>
    <t>Right anterior</t>
  </si>
  <si>
    <t>right neck, posterior triangle, posterior apex</t>
  </si>
  <si>
    <t>Left paratracheal, pretracheal</t>
  </si>
  <si>
    <t>Extensive</t>
  </si>
  <si>
    <t>Papillary carcinoma, Follicular variant</t>
  </si>
  <si>
    <t>Microcarcinoma (occult, small or microscopic) variant</t>
  </si>
  <si>
    <t>Tall cell</t>
  </si>
  <si>
    <t>Minimal extrathyroidal extension</t>
  </si>
  <si>
    <t>level adjacent to left thyroid</t>
  </si>
  <si>
    <t>3.8 cm</t>
  </si>
  <si>
    <t>Usual type</t>
  </si>
  <si>
    <t>level 6, level 2, left neck dissection (levels 4 and 5)</t>
  </si>
  <si>
    <t>Papillary carcinoma, Follicular carcinoma</t>
  </si>
  <si>
    <t>Classical, Follicular variant</t>
  </si>
  <si>
    <t>Central node, level not specified</t>
  </si>
  <si>
    <t>Perithyroid tissue, recurrent laryngeal nerve</t>
  </si>
  <si>
    <t>right peri-thyroid and central lymph nodes</t>
  </si>
  <si>
    <t>Classical variant</t>
  </si>
  <si>
    <t>perithyroidal fibradipose tissue, skeletal muscle</t>
  </si>
  <si>
    <t>Posterior margin</t>
  </si>
  <si>
    <t>Levels I, II, III, IV, V or retropharyngeal or superior mediastinal lymph nodes (VII)</t>
  </si>
  <si>
    <t>4.5 cm</t>
  </si>
  <si>
    <t>Diffuse sclerosing, tall cell, follicular</t>
  </si>
  <si>
    <t>Present, adjacent to jugular vein</t>
  </si>
  <si>
    <t>Multiple</t>
  </si>
  <si>
    <t>Level VI (pretracheal, paratracheal, and prelaryngeal/Delphian) lymph nodes</t>
  </si>
  <si>
    <t>Levels I, II, III, IV, V) or retropharyngeal or superior mediastinal lymph nodes (Level VII)</t>
  </si>
  <si>
    <t>Present, to subcutaneous soft tissues, larynx, trachea, esophagus or recurrent laryngeal nerve</t>
  </si>
  <si>
    <t>Left neck level 2, Left neck level 3, Left neck level 4/5, Left paratracheal</t>
  </si>
  <si>
    <t>2</t>
  </si>
  <si>
    <t>x</t>
  </si>
  <si>
    <t>1b</t>
  </si>
  <si>
    <t>3a</t>
  </si>
  <si>
    <t>1a</t>
  </si>
  <si>
    <t>3b</t>
  </si>
  <si>
    <t>4a</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</si>
  <si>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</si>
  <si>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</si>
  <si>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</si>
  <si>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</si>
  <si>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CLASSIFICATION RESULT</t>
  </si>
  <si>
    <t>EXTRACTED INFORMATION FOR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</si>
</sst>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7" applyNumberFormat="0" applyFill="0" applyAlignment="0" applyProtection="0"/>
    <xf numFmtId="0" fontId="12" fillId="0" borderId="8" applyNumberFormat="0" applyFill="0" applyAlignment="0" applyProtection="0"/>
    <xf numFmtId="0" fontId="13" fillId="0" borderId="9"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10" applyNumberFormat="0" applyAlignment="0" applyProtection="0"/>
    <xf numFmtId="0" fontId="17" fillId="8" borderId="11" applyNumberFormat="0" applyAlignment="0" applyProtection="0"/>
    <xf numFmtId="0" fontId="18" fillId="8" borderId="10" applyNumberFormat="0" applyAlignment="0" applyProtection="0"/>
    <xf numFmtId="0" fontId="19" fillId="0" borderId="12" applyNumberFormat="0" applyFill="0" applyAlignment="0" applyProtection="0"/>
    <xf numFmtId="0" fontId="20" fillId="9" borderId="13" applyNumberFormat="0" applyAlignment="0" applyProtection="0"/>
    <xf numFmtId="0" fontId="6" fillId="0" borderId="0" applyNumberFormat="0" applyFill="0" applyBorder="0" applyAlignment="0" applyProtection="0"/>
    <xf numFmtId="0" fontId="3" fillId="10" borderId="14" applyNumberFormat="0" applyFont="0" applyAlignment="0" applyProtection="0"/>
    <xf numFmtId="0" fontId="21" fillId="0" borderId="0" applyNumberFormat="0" applyFill="0" applyBorder="0" applyAlignment="0" applyProtection="0"/>
    <xf numFmtId="0" fontId="9" fillId="0" borderId="15"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37">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0" fontId="0" fillId="0" borderId="0" xfId="0" applyAlignment="1">
      <alignment horizontal="center" vertical="center"/>
    </xf>
    <xf numFmtId="164" fontId="0" fillId="0" borderId="0" xfId="5" applyNumberFormat="1" applyFont="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1" fontId="7" fillId="0" borderId="1" xfId="0" applyNumberFormat="1" applyFont="1" applyBorder="1" applyAlignment="1">
      <alignment horizontal="center" vertical="center" wrapText="1"/>
    </xf>
    <xf numFmtId="2" fontId="0" fillId="0" borderId="1" xfId="0" applyNumberFormat="1" applyBorder="1"/>
    <xf numFmtId="1" fontId="7" fillId="0" borderId="0" xfId="0" applyNumberFormat="1" applyFont="1" applyAlignment="1">
      <alignment horizontal="center" vertical="center" wrapText="1"/>
    </xf>
    <xf numFmtId="2" fontId="0" fillId="0" borderId="0" xfId="0" applyNumberFormat="1"/>
    <xf numFmtId="1" fontId="7" fillId="0" borderId="5" xfId="0" applyNumberFormat="1" applyFont="1" applyBorder="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0" fontId="5" fillId="0" borderId="0" xfId="0" applyFont="1"/>
    <xf numFmtId="0" fontId="5" fillId="0" borderId="1" xfId="0" applyFont="1" applyBorder="1"/>
    <xf numFmtId="0" fontId="0" fillId="0" borderId="6" xfId="0" applyBorder="1"/>
    <xf numFmtId="0" fontId="5" fillId="0" borderId="16" xfId="0" applyFont="1" applyBorder="1" applyAlignment="1">
      <alignment horizontal="center"/>
    </xf>
    <xf numFmtId="0" fontId="5" fillId="0" borderId="0" xfId="0" applyFont="1" applyAlignment="1">
      <alignment horizontal="center" vertical="center"/>
    </xf>
    <xf numFmtId="0" fontId="5" fillId="0" borderId="0" xfId="0" applyFont="1" applyAlignment="1">
      <alignment horizontal="center"/>
    </xf>
    <xf numFmtId="0" fontId="5" fillId="0" borderId="2" xfId="0" applyFont="1" applyBorder="1" applyAlignment="1">
      <alignment horizontal="center"/>
    </xf>
    <xf numFmtId="0" fontId="5" fillId="0" borderId="4" xfId="0" applyFont="1" applyBorder="1" applyAlignment="1">
      <alignment horizontal="center"/>
    </xf>
    <xf numFmtId="0" fontId="5" fillId="0" borderId="3" xfId="0" applyFont="1" applyBorder="1" applyAlignment="1">
      <alignment horizontal="center"/>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5" xfId="0" applyFont="1" applyBorder="1" applyAlignment="1">
      <alignment horizontal="center"/>
    </xf>
    <xf numFmtId="2" fontId="7" fillId="0" borderId="1" xfId="0" applyNumberFormat="1" applyFont="1" applyBorder="1" applyAlignment="1">
      <alignment horizontal="center" vertical="center" wrapText="1"/>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2">
    <dxf>
      <fill>
        <patternFill>
          <bgColor theme="6"/>
        </patternFill>
      </fill>
    </dxf>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79B03-E0D7-4E87-9341-4A1AA9633788}">
  <dimension ref="A1:AT54"/>
  <sheetViews>
    <sheetView tabSelected="1" zoomScale="70" zoomScaleNormal="70" workbookViewId="0">
      <pane xSplit="1" topLeftCell="AB1" activePane="topRight" state="frozen"/>
      <selection activeCell="A14" sqref="A14"/>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53125" bestFit="1" customWidth="1"/>
    <col min="10" max="10" width="12.46484375" bestFit="1" customWidth="1"/>
    <col min="11" max="11" width="32.9296875" hidden="1" customWidth="1"/>
    <col min="12" max="12" width="47.73046875" hidden="1" customWidth="1"/>
    <col min="13" max="13" width="11.33203125" customWidth="1"/>
    <col min="14" max="14" width="98.06640625" bestFit="1" customWidth="1"/>
    <col min="15" max="15" width="53.86328125" bestFit="1" customWidth="1"/>
    <col min="16" max="16" width="34.33203125" hidden="1" customWidth="1"/>
    <col min="17" max="17" width="16.53125" hidden="1" customWidth="1"/>
    <col min="18" max="18" width="10.9296875" customWidth="1"/>
    <col min="19" max="19" width="7.59765625" bestFit="1" customWidth="1"/>
    <col min="20" max="20" width="17.53125" bestFit="1" customWidth="1"/>
    <col min="21" max="21" width="29.86328125" customWidth="1"/>
    <col min="22" max="22" width="20.53125" customWidth="1"/>
    <col min="23" max="23" width="11.59765625" customWidth="1"/>
    <col min="24" max="24" width="76.9296875"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73046875" customWidth="1"/>
    <col min="41" max="41" width="11.06640625" customWidth="1"/>
    <col min="42" max="43" width="9.06640625" customWidth="1"/>
  </cols>
  <sheetData>
    <row r="1" spans="1:46">
      <c r="A1" s="33" t="s">
        <v>343</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2"/>
      <c r="AE1" s="34" t="s">
        <v>342</v>
      </c>
      <c r="AF1" s="35"/>
      <c r="AG1" s="35"/>
      <c r="AH1" s="35"/>
      <c r="AI1" s="35"/>
      <c r="AJ1" s="34" t="s">
        <v>184</v>
      </c>
      <c r="AK1" s="35"/>
      <c r="AL1" s="35"/>
      <c r="AM1" s="35"/>
      <c r="AN1" s="35"/>
      <c r="AO1" s="34" t="s">
        <v>185</v>
      </c>
      <c r="AP1" s="35"/>
      <c r="AQ1" s="35"/>
      <c r="AR1" s="35"/>
      <c r="AS1" s="36"/>
    </row>
    <row r="2" spans="1:46" ht="28.15">
      <c r="A2" s="3" t="s">
        <v>186</v>
      </c>
      <c r="B2" s="3" t="s">
        <v>187</v>
      </c>
      <c r="C2" s="3" t="s">
        <v>188</v>
      </c>
      <c r="D2" s="3" t="s">
        <v>189</v>
      </c>
      <c r="E2" s="3" t="s">
        <v>190</v>
      </c>
      <c r="F2" s="3" t="s">
        <v>0</v>
      </c>
      <c r="G2" s="3" t="s">
        <v>191</v>
      </c>
      <c r="H2" s="3" t="s">
        <v>1</v>
      </c>
      <c r="I2" s="3" t="s">
        <v>2</v>
      </c>
      <c r="J2" s="3" t="s">
        <v>3</v>
      </c>
      <c r="K2" s="3" t="s">
        <v>192</v>
      </c>
      <c r="L2" s="3" t="s">
        <v>340</v>
      </c>
      <c r="M2" s="32" t="s">
        <v>341</v>
      </c>
      <c r="N2" s="3" t="s">
        <v>4</v>
      </c>
      <c r="O2" s="3" t="s">
        <v>5</v>
      </c>
      <c r="P2" s="3" t="s">
        <v>193</v>
      </c>
      <c r="Q2" s="4" t="s">
        <v>338</v>
      </c>
      <c r="R2" s="32" t="s">
        <v>339</v>
      </c>
      <c r="S2" s="3" t="s">
        <v>6</v>
      </c>
      <c r="T2" s="3" t="s">
        <v>194</v>
      </c>
      <c r="U2" s="3" t="s">
        <v>7</v>
      </c>
      <c r="V2" s="4" t="s">
        <v>195</v>
      </c>
      <c r="W2" s="3" t="s">
        <v>8</v>
      </c>
      <c r="X2" s="3" t="s">
        <v>201</v>
      </c>
      <c r="Y2" s="3" t="s">
        <v>9</v>
      </c>
      <c r="Z2" s="3" t="s">
        <v>10</v>
      </c>
      <c r="AA2" s="3" t="s">
        <v>196</v>
      </c>
      <c r="AB2" s="3" t="s">
        <v>11</v>
      </c>
      <c r="AC2" s="3" t="s">
        <v>202</v>
      </c>
      <c r="AD2" s="5"/>
      <c r="AE2" s="7" t="s">
        <v>197</v>
      </c>
      <c r="AF2" s="13" t="s">
        <v>198</v>
      </c>
      <c r="AG2" s="6" t="s">
        <v>199</v>
      </c>
      <c r="AH2" s="6" t="s">
        <v>12</v>
      </c>
      <c r="AI2" s="13" t="s">
        <v>200</v>
      </c>
      <c r="AJ2" s="7" t="s">
        <v>197</v>
      </c>
      <c r="AK2" s="6" t="s">
        <v>198</v>
      </c>
      <c r="AL2" s="6" t="s">
        <v>199</v>
      </c>
      <c r="AM2" s="6" t="s">
        <v>12</v>
      </c>
      <c r="AN2" s="6" t="s">
        <v>200</v>
      </c>
      <c r="AO2" s="7" t="s">
        <v>197</v>
      </c>
      <c r="AP2" s="13" t="s">
        <v>198</v>
      </c>
      <c r="AQ2" s="6" t="s">
        <v>199</v>
      </c>
      <c r="AR2" s="6" t="s">
        <v>12</v>
      </c>
      <c r="AS2" s="17" t="s">
        <v>200</v>
      </c>
      <c r="AT2" s="15"/>
    </row>
    <row r="3" spans="1:46">
      <c r="A3" t="str">
        <f>'Model output'!A2</f>
        <v>TCGA-BJ-A0Z0</v>
      </c>
      <c r="B3" s="1">
        <v>55</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2</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0</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X</v>
      </c>
      <c r="F3" t="str">
        <f t="shared" ref="F3" si="0">IF(OR(G3&lt;&gt;"",AND(J3&lt;&gt;"",ISNUMBER(J3),J3&gt;0),AND(M3&lt;&gt;"",M3&gt;0)),"positive","negative")</f>
        <v>negative</v>
      </c>
      <c r="G3" s="22"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 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
      </c>
      <c r="H3" t="str">
        <f>IF('Model output'!H2="","negative",IF(OR(ISNUMBER(SEARCH("lymph node",'Model output'!H2)),ISNUMBER(SEARCH("Not mentioned",'Model output'!H2)),ISNUMBER(SEARCH("Not applicable",'Model output'!H2))),"negative","positive"))</f>
        <v>negative</v>
      </c>
      <c r="I3">
        <f>IF('Model output'!I2="","",IF(ISNUMBER('Model output'!I2),'Model output'!I2,1))</f>
        <v>5</v>
      </c>
      <c r="J3">
        <f>IF('Model output'!J2="","",IF(AND(ISNUMBER('Model output'!J2),'Model output'!J2&lt;=I3),'Model output'!J2,IF(ISNUMBER(SEARCH("0/",'Model output'!J2)),0,1)))</f>
        <v>0</v>
      </c>
      <c r="K3" t="str" cm="1">
        <f t="array" ref="K3">IF(COUNT(FIND({0,1,2,3,4,5,6,7,8,9},'Model output'!K2))&gt;0,'Model output'!K2,"")</f>
        <v/>
      </c>
      <c r="L3" s="16" t="str">
        <f t="shared" ref="L3" si="1">SUBSTITUTE(SUBSTITUTE(SUBSTITUTE(SUBSTITUTE(SUBSTITUTE(SUBSTITUTE(SUBSTITUTE(K3,"cm.","cm"), "up to", ""), "x", ","), "'", ""), "[", ""), "]", ""), " ", "")</f>
        <v/>
      </c>
      <c r="M3" t="str" cm="1">
        <f t="array" ref="M3">IF(L3="","",IF(ISNUMBER(SEARCH("cm",L3)),MAX(VALUE(SUBSTITUTE(_xlfn.FILTERXML("&lt;t&gt;&lt;s&gt;"&amp;SUBSTITUTE(L3,",","&lt;/s&gt;&lt;s&gt;")&amp;"&lt;/s&gt;&lt;/t&gt;","//s"),"cm",""))),MAX(VALUE(SUBSTITUTE(_xlfn.FILTERXML("&lt;t&gt;&lt;s&gt;"&amp;SUBSTITUTE(L3,",","&lt;/s&gt;&lt;s&gt;")&amp;"&lt;/s&gt;&lt;/t&gt;","//s"),"mm","")))/10))</f>
        <v/>
      </c>
      <c r="N3" t="str">
        <f>IF('Model output'!L2="","",'Model output'!L2)</f>
        <v>Papillary carcinoma</v>
      </c>
      <c r="O3" t="str">
        <f>IF('Model output'!M2="","",'Model output'!M2)</f>
        <v>Follicular variant</v>
      </c>
      <c r="P3" t="str">
        <f>IF('Model output'!N2="","",'Model output'!N2)</f>
        <v>3.5 cm</v>
      </c>
      <c r="Q3" t="str">
        <f>LOWER(SUBSTITUTE(SUBSTITUTE(SUBSTITUTE(SUBSTITUTE(SUBSTITUTE(SUBSTITUTE(SUBSTITUTE(SUBSTITUTE(SUBSTITUTE(SUBSTITUTE(SUBSTITUTE(SUBSTITUTE(SUBSTITUTE(SUBSTITUTE(SUBSTITUTE(SUBSTITUTE(SUBSTITUTE(P3,"cm.","cm"), "the", ""), "tumor", ""), "nodule", ""), "isthmic", ""), "lobe",""), "largest", ""), "left", ""), "right", ""), "for", ""), "in", ""), "and", ","), "(", ""), ")", ""), "A", ""), "x", ","), " ",""))</f>
        <v>3.5cm</v>
      </c>
      <c r="R3" cm="1">
        <f t="array" ref="R3">IF(Q3="","",IF(ISNUMBER(SEARCH("cm",Q3)),MAX(VALUE(SUBSTITUTE(_xlfn.FILTERXML("&lt;t&gt;&lt;s&gt;"&amp;SUBSTITUTE(Q3,",","&lt;/s&gt;&lt;s&gt;")&amp;"&lt;/s&gt;&lt;/t&gt;","//s"),"cm",""))),MAX(VALUE(SUBSTITUTE(_xlfn.FILTERXML("&lt;t&gt;&lt;s&gt;"&amp;SUBSTITUTE(Q3,",","&lt;/s&gt;&lt;s&gt;")&amp;"&lt;/s&gt;&lt;/t&gt;","//s"),"mm","")))/10))</f>
        <v>3.5</v>
      </c>
      <c r="S3" t="str">
        <f>IF(OR('Model output'!P2="",ISNUMBER(SEARCH("Not identified", 'Model output'!P2)),ISNUMBER(SEARCH("Absent",'Model output'!P2)),ISNUMBER(SEARCH("No",'Model output'!P2)),ISNUMBER(SEARCH("Negative",'Model output'!P2))),"negative","positive")</f>
        <v>negative</v>
      </c>
      <c r="T3" t="str">
        <f>IF('Model output'!O2="","",'Model output'!O2)</f>
        <v/>
      </c>
      <c r="U3" s="22"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20" t="str">
        <f>IF('Model output'!S2="","",'Model output'!S2)</f>
        <v/>
      </c>
      <c r="Y3" t="str">
        <f>IF(OR('Model output'!S2="",ISNUMBER(SEARCH("Absent",'Model output'!S2)),ISNUMBER(SEARCH("Not identified",'Model output'!S2)),ISNUMBER(SEARCH("No",'Model output'!S2)),ISNUMBER(SEARCH("negative",'Model output'!S2))),"negative",IF(Z3="positive","gETE", "positive"))</f>
        <v>negative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Yes</v>
      </c>
      <c r="AB3" t="str">
        <f>IF(AA3&lt;&gt;"Yes","",IF(OR('Model output'!U2="",ISNUMBER(SEARCH("Not identified",'Model output'!U2))),"",'Model output'!U2))</f>
        <v/>
      </c>
      <c r="AC3" s="8" t="str">
        <f>IF(OR('Model output'!V2="", AND(ISERROR(SEARCH("Positive",'Model output'!V2)), ISNUMBER(SEARCH("Negative",'Model output'!V2))), ISNUMBER(SEARCH("Uninvolved",'Model output'!V2)), ISNUMBER(SEARCH("Free",'Model output'!V2)), ISNUMBER(SEARCH("Focal",'Model output'!V2)), ISNUMBER(SEARCH("1 mm",'Model output'!V2)), ISNUMBER(SEARCH("0.1 CM",'Model output'!V2)), ISNUMBER(SEARCH("less than 0.5 mm",'Model output'!V2)), ISNUMBER(SEARCH("Focal",'Model output'!V2)), ISNUMBER(SEARCH("abut",'Model output'!V2)), 'Model output'!V2="No"), "negative", "positive")</f>
        <v>negative</v>
      </c>
      <c r="AE3" s="23" t="str" cm="1">
        <f t="array" aca="1" ref="AE3" ca="1">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diffuse",O3,1)),ISNUMBER(SEARCH("columnar",O3,1)),ISNUMBER(SEARCH("solid",O3,1)),ISNUMBER(SEARCH("tall",N3,1)),ISNUMBER(SEARCH("hobnail",N3,1)),ISNUMBER(SEARCH("diffuse",N3,1)),ISNUMBER(SEARCH("columnar",N3,1)),ISNUMBER(SEARCH("solid",N3,1)),AND(ISNUMBER(SEARCH("papillary",N3,1)),S3="positive"),AND(AND(ISNUMBER(J3),J3&gt;=5),M3=""),AND(AND(ISNUMBER(J3),J3&gt;=5),AND(ISNUMBER(M3),M3&gt;=1)),AND(ISNUMBER(SERACH("papillary",N3)),OR(Y3="positive",Z3="positive"), ISNUMBER(SEARCH("BRAF",AB3)))),"intermediate","low"))</f>
        <v>low</v>
      </c>
      <c r="AF3" s="24" t="str">
        <f t="shared" ref="AF3:AF34" si="2">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2</v>
      </c>
      <c r="AG3" s="24" t="str">
        <f t="shared" ref="AG3:AG34" si="3">IF(AND(ISNUMBER(J3),J3&gt;0),
IF(G3="lateral", "1b","1a"), "0")</f>
        <v>0</v>
      </c>
      <c r="AH3" s="24">
        <f t="shared" ref="AH3:AH34" si="4">IF(OR(E3=1,E3="1",H3="positive"),1,0)</f>
        <v>0</v>
      </c>
      <c r="AI3" s="25" t="str">
        <f t="shared" ref="AI3:AI34" si="5">IF(AND(B3&lt;55,AH3=0),"I",
IF(AND(B3&lt;55,AH3=1),"II",
IF(AH3=1,"IVB",
IF(AND(AF3="4b",AH3=0),"IVA",
IF(AND(AF3="4a",AH3=0),"III",
IF(AND(OR(AF3="3a",AF3="3b",AF3="3"),AH3=0),"II",
IF(AND(AF3="2",OR(AG3="1",AG3="1a",AG3="1b"),AH3=0),"II",
IF(AND(OR(AF3="1a",AF3="1b",AF3="1"),OR(AG3="1",AG3="1a",AG3="1b"),AH3=0),"II","I"
))))))))</f>
        <v>I</v>
      </c>
      <c r="AJ3" s="26" t="s">
        <v>27</v>
      </c>
      <c r="AK3" s="25" t="s">
        <v>331</v>
      </c>
      <c r="AL3" s="25" t="s">
        <v>227</v>
      </c>
      <c r="AM3" s="24">
        <v>0</v>
      </c>
      <c r="AN3" s="27" t="s">
        <v>97</v>
      </c>
      <c r="AO3" s="8">
        <f t="shared" ref="AO3:AO34" ca="1" si="6">IF(AE3=AJ3, 1, 0)</f>
        <v>1</v>
      </c>
      <c r="AP3" s="8">
        <f t="shared" ref="AP3:AP34" si="7">IF(AF3=AK3, 1, IF(AND(AF3="x", AK3="0"), 1, IF(AND(AF3="0", AK3="x"), 1, 0)))</f>
        <v>1</v>
      </c>
      <c r="AQ3" s="8">
        <f t="shared" ref="AQ3:AQ34" si="8">IF(AG3=AL3, 1, IF(AND(AG3="x", AL3="0"), 1, IF(AND(AG3="0", AL3="x"), 1, 0)))</f>
        <v>1</v>
      </c>
      <c r="AR3" s="8">
        <f t="shared" ref="AR3:AR34" si="9">IF(VALUE(AH3)=VALUE(AM3),1,0)</f>
        <v>1</v>
      </c>
      <c r="AS3" s="18">
        <f t="shared" ref="AS3:AS34" si="10">IF(AI3=AN3,1,0)</f>
        <v>1</v>
      </c>
      <c r="AT3" s="1"/>
    </row>
    <row r="4" spans="1:46">
      <c r="A4" t="str">
        <f>'Model output'!A3</f>
        <v>TCGA-BJ-A0Z2</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2</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X</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1</v>
      </c>
      <c r="F4" t="str">
        <f t="shared" ref="F4:F52" si="11">IF(OR(G4&lt;&gt;"",AND(J4&lt;&gt;"",ISNUMBER(J4),J4&gt;0),AND(M4&lt;&gt;"",M4&gt;0)),"positive","negative")</f>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 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output'!H3="","negative",IF(OR(ISNUMBER(SEARCH("lymph node",'Model output'!H3)),ISNUMBER(SEARCH("Not mentioned",'Model output'!H3)),ISNUMBER(SEARCH("Not applicable",'Model output'!H3))),"negative","positive"))</f>
        <v>positive</v>
      </c>
      <c r="I4">
        <f>IF('Model output'!I3="","",IF(ISNUMBER('Model output'!I3),'Model output'!I3,1))</f>
        <v>0</v>
      </c>
      <c r="J4">
        <f>IF('Model output'!J3="","",IF(AND(ISNUMBER('Model output'!J3),'Model output'!J3&lt;=I4),'Model output'!J3,IF(ISNUMBER(SEARCH("0/",'Model output'!J3)),0,1)))</f>
        <v>0</v>
      </c>
      <c r="K4" t="str" cm="1">
        <f t="array" ref="K4">IF(COUNT(FIND({0,1,2,3,4,5,6,7,8,9},'Model output'!K3))&gt;0,'Model output'!K3,"")</f>
        <v/>
      </c>
      <c r="L4" s="16" t="str">
        <f t="shared" ref="L4:L52" si="12">SUBSTITUTE(SUBSTITUTE(SUBSTITUTE(SUBSTITUTE(SUBSTITUTE(SUBSTITUTE(SUBSTITUTE(K4,"cm.","cm"), "up to", ""), "x", ","), "'", ""), "[", ""), "]",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Follicular carcinoma</v>
      </c>
      <c r="O4" t="str">
        <f>IF('Model output'!M3="","",'Model output'!M3)</f>
        <v>Angioinvasive</v>
      </c>
      <c r="P4" t="str">
        <f>IF('Model output'!N3="","",'Model output'!N3)</f>
        <v>2.8 cm</v>
      </c>
      <c r="Q4" t="str">
        <f t="shared" ref="Q4:Q52" si="13">LOWER(SUBSTITUTE(SUBSTITUTE(SUBSTITUTE(SUBSTITUTE(SUBSTITUTE(SUBSTITUTE(SUBSTITUTE(SUBSTITUTE(SUBSTITUTE(SUBSTITUTE(SUBSTITUTE(SUBSTITUTE(SUBSTITUTE(SUBSTITUTE(SUBSTITUTE(SUBSTITUTE(SUBSTITUTE(P4,"cm.","cm"), "the", ""), "tumor", ""), "nodule", ""), "isthmic", ""), "lobe",""), "largest", ""), "left", ""), "right", ""), "for", ""), "in", ""), "and", ","), "(", ""), ")", ""), "A", ""), "x", ","), " ",""))</f>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t="str">
        <f>IF('Model output'!O3="","",'Model output'!O3)</f>
        <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20" t="str">
        <f>IF('Model output'!S3="","",'Model output'!S3)</f>
        <v/>
      </c>
      <c r="Y4" t="str">
        <f>IF(OR('Model output'!S3="",ISNUMBER(SEARCH("Absent",'Model output'!S3)),ISNUMBER(SEARCH("Not identified",'Model output'!S3)),ISNUMBER(SEARCH("No",'Model output'!S3)),ISNUMBER(SEARCH("negative",'Model output'!S3))),"negative",IF(Z4="positive","gETE", "positive"))</f>
        <v>negative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Yes</v>
      </c>
      <c r="AB4" t="str">
        <f>IF(AA4&lt;&gt;"Yes","",IF(OR('Model output'!U3="",ISNUMBER(SEARCH("Not identified",'Model output'!U3))),"",'Model output'!U3))</f>
        <v>HRAS codon 61 mutation, Loss of heterozygosity at chromosome 22q</v>
      </c>
      <c r="AC4" s="8" t="str">
        <f>IF(OR('Model output'!V3="", AND(ISERROR(SEARCH("Positive",'Model output'!V3)), ISNUMBER(SEARCH("Negative",'Model output'!V3))), ISNUMBER(SEARCH("Uninvolved",'Model output'!V3)), ISNUMBER(SEARCH("Free",'Model output'!V3)), ISNUMBER(SEARCH("Focal",'Model output'!V3)), ISNUMBER(SEARCH("1 mm",'Model output'!V3)), ISNUMBER(SEARCH("0.1 CM",'Model output'!V3)), ISNUMBER(SEARCH("less than 0.5 mm",'Model output'!V3)), ISNUMBER(SEARCH("Focal",'Model output'!V3)), ISNUMBER(SEARCH("abut",'Model output'!V3)), 'Model output'!V3="No"), "negative", "positive")</f>
        <v>positive</v>
      </c>
      <c r="AE4" s="26"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diffuse",O4,1)),ISNUMBER(SEARCH("columnar",O4,1)),ISNUMBER(SEARCH("solid",O4,1)),ISNUMBER(SEARCH("tall",N4,1)),ISNUMBER(SEARCH("hobnail",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24" t="str">
        <f t="shared" si="2"/>
        <v>2</v>
      </c>
      <c r="AG4" s="24" t="str">
        <f t="shared" si="3"/>
        <v>0</v>
      </c>
      <c r="AH4" s="24">
        <f t="shared" si="4"/>
        <v>1</v>
      </c>
      <c r="AI4" s="25" t="str">
        <f t="shared" si="5"/>
        <v>IVB</v>
      </c>
      <c r="AJ4" s="26" t="s">
        <v>18</v>
      </c>
      <c r="AK4" s="25" t="s">
        <v>331</v>
      </c>
      <c r="AL4" s="25" t="s">
        <v>332</v>
      </c>
      <c r="AM4" s="24" t="s">
        <v>228</v>
      </c>
      <c r="AN4" s="27" t="s">
        <v>246</v>
      </c>
      <c r="AO4" s="8">
        <f t="shared" si="6"/>
        <v>1</v>
      </c>
      <c r="AP4" s="8">
        <f t="shared" si="7"/>
        <v>1</v>
      </c>
      <c r="AQ4" s="8">
        <f t="shared" si="8"/>
        <v>1</v>
      </c>
      <c r="AR4" s="8">
        <f t="shared" si="9"/>
        <v>1</v>
      </c>
      <c r="AS4" s="18">
        <f t="shared" si="10"/>
        <v>1</v>
      </c>
      <c r="AT4" s="1"/>
    </row>
    <row r="5" spans="1:46">
      <c r="A5" t="str">
        <f>'Model output'!A4</f>
        <v>TCGA-BJ-A0Z3</v>
      </c>
      <c r="B5" s="1">
        <v>33</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1</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11"/>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 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output'!H4="","negative",IF(OR(ISNUMBER(SEARCH("lymph node",'Model output'!H4)),ISNUMBER(SEARCH("Not mentioned",'Model output'!H4)),ISNUMBER(SEARCH("Not applicable",'Model output'!H4))),"negative","positive"))</f>
        <v>negative</v>
      </c>
      <c r="I5">
        <f>IF('Model output'!I4="","",IF(ISNUMBER('Model output'!I4),'Model output'!I4,1))</f>
        <v>3</v>
      </c>
      <c r="J5">
        <f>IF('Model output'!J4="","",IF(AND(ISNUMBER('Model output'!J4),'Model output'!J4&lt;=I5),'Model output'!J4,IF(ISNUMBER(SEARCH("0/",'Model output'!J4)),0,1)))</f>
        <v>0</v>
      </c>
      <c r="K5" t="str" cm="1">
        <f t="array" ref="K5">IF(COUNT(FIND({0,1,2,3,4,5,6,7,8,9},'Model output'!K4))&gt;0,'Model output'!K4,"")</f>
        <v/>
      </c>
      <c r="L5" s="16" t="str">
        <f t="shared" si="12"/>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v>
      </c>
      <c r="O5" t="str">
        <f>IF('Model output'!M4="","",'Model output'!M4)</f>
        <v>Follicular variant</v>
      </c>
      <c r="P5" t="str">
        <f>IF('Model output'!N4="","",'Model output'!N4)</f>
        <v>1.3 cm</v>
      </c>
      <c r="Q5" t="str">
        <f t="shared" si="13"/>
        <v>1.3cm</v>
      </c>
      <c r="R5" cm="1">
        <f t="array" ref="R5">IF(Q5="","",IF(ISNUMBER(SEARCH("cm",Q5)),MAX(VALUE(SUBSTITUTE(_xlfn.FILTERXML("&lt;t&gt;&lt;s&gt;"&amp;SUBSTITUTE(Q5,",","&lt;/s&gt;&lt;s&gt;")&amp;"&lt;/s&gt;&lt;/t&gt;","//s"),"cm",""))),MAX(VALUE(SUBSTITUTE(_xlfn.FILTERXML("&lt;t&gt;&lt;s&gt;"&amp;SUBSTITUTE(Q5,",","&lt;/s&gt;&lt;s&gt;")&amp;"&lt;/s&gt;&lt;/t&gt;","//s"),"mm","")))/10))</f>
        <v>1.3</v>
      </c>
      <c r="S5" t="str">
        <f>IF(OR('Model output'!P4="",ISNUMBER(SEARCH("Not identified", 'Model output'!P4)),ISNUMBER(SEARCH("Absent",'Model output'!P4)),ISNUMBER(SEARCH("No",'Model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20" t="str">
        <f>IF('Model output'!S4="","",'Model output'!S4)</f>
        <v/>
      </c>
      <c r="Y5" t="str">
        <f>IF(OR('Model output'!S4="",ISNUMBER(SEARCH("Absent",'Model output'!S4)),ISNUMBER(SEARCH("Not identified",'Model output'!S4)),ISNUMBER(SEARCH("No",'Model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Yes</v>
      </c>
      <c r="AB5" t="str">
        <f>IF(AA5&lt;&gt;"Yes","",IF(OR('Model output'!U4="",ISNUMBER(SEARCH("Not identified",'Model output'!U4))),"",'Model output'!U4))</f>
        <v>BRAF V600E</v>
      </c>
      <c r="AC5" s="8" t="str">
        <f>IF(OR('Model output'!V4="", AND(ISERROR(SEARCH("Positive",'Model output'!V4)), ISNUMBER(SEARCH("Negative",'Model output'!V4))), ISNUMBER(SEARCH("Uninvolved",'Model output'!V4)), ISNUMBER(SEARCH("Free",'Model output'!V4)), ISNUMBER(SEARCH("Focal",'Model output'!V4)), ISNUMBER(SEARCH("1 mm",'Model output'!V4)), ISNUMBER(SEARCH("0.1 CM",'Model output'!V4)), ISNUMBER(SEARCH("less than 0.5 mm",'Model output'!V4)), ISNUMBER(SEARCH("Focal",'Model output'!V4)), ISNUMBER(SEARCH("abut",'Model output'!V4)), 'Model output'!V4="No"), "negative", "positive")</f>
        <v>negative</v>
      </c>
      <c r="AE5" s="26"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diffuse",O5,1)),ISNUMBER(SEARCH("columnar",O5,1)),ISNUMBER(SEARCH("solid",O5,1)),ISNUMBER(SEARCH("tall",N5,1)),ISNUMBER(SEARCH("hobnail",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24" t="str">
        <f t="shared" si="2"/>
        <v>1b</v>
      </c>
      <c r="AG5" s="24" t="str">
        <f t="shared" si="3"/>
        <v>0</v>
      </c>
      <c r="AH5" s="24">
        <f t="shared" si="4"/>
        <v>0</v>
      </c>
      <c r="AI5" s="25" t="str">
        <f t="shared" si="5"/>
        <v>I</v>
      </c>
      <c r="AJ5" s="26" t="s">
        <v>27</v>
      </c>
      <c r="AK5" s="25" t="s">
        <v>333</v>
      </c>
      <c r="AL5" s="25" t="s">
        <v>227</v>
      </c>
      <c r="AM5" s="24" t="s">
        <v>227</v>
      </c>
      <c r="AN5" s="27" t="s">
        <v>97</v>
      </c>
      <c r="AO5" s="8">
        <f t="shared" ca="1" si="6"/>
        <v>1</v>
      </c>
      <c r="AP5" s="8">
        <f t="shared" si="7"/>
        <v>1</v>
      </c>
      <c r="AQ5" s="8">
        <f t="shared" si="8"/>
        <v>1</v>
      </c>
      <c r="AR5" s="8">
        <f t="shared" si="9"/>
        <v>1</v>
      </c>
      <c r="AS5" s="18">
        <f t="shared" si="10"/>
        <v>1</v>
      </c>
      <c r="AT5" s="1"/>
    </row>
    <row r="6" spans="1:46">
      <c r="A6" t="str">
        <f>'Model output'!A5</f>
        <v>TCGA-BJ-A0Z5</v>
      </c>
      <c r="B6" s="1">
        <v>58</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3</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1a</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11"/>
        <v>positive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 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central</v>
      </c>
      <c r="H6" t="str">
        <f>IF('Model output'!H5="","negative",IF(OR(ISNUMBER(SEARCH("lymph node",'Model output'!H5)),ISNUMBER(SEARCH("Not mentioned",'Model output'!H5)),ISNUMBER(SEARCH("Not applicable",'Model output'!H5))),"negative","positive"))</f>
        <v>negative</v>
      </c>
      <c r="I6">
        <f>IF('Model output'!I5="","",IF(ISNUMBER('Model output'!I5),'Model output'!I5,1))</f>
        <v>5</v>
      </c>
      <c r="J6">
        <f>IF('Model output'!J5="","",IF(AND(ISNUMBER('Model output'!J5),'Model output'!J5&lt;=I6),'Model output'!J5,IF(ISNUMBER(SEARCH("0/",'Model output'!J5)),0,1)))</f>
        <v>4</v>
      </c>
      <c r="K6" t="str" cm="1">
        <f t="array" ref="K6">IF(COUNT(FIND({0,1,2,3,4,5,6,7,8,9},'Model output'!K5))&gt;0,'Model output'!K5,"")</f>
        <v/>
      </c>
      <c r="L6" s="16" t="str">
        <f t="shared" si="12"/>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 carcinoma</v>
      </c>
      <c r="O6" t="str">
        <f>IF('Model output'!M5="","",'Model output'!M5)</f>
        <v>Tall cell variant</v>
      </c>
      <c r="P6" t="str">
        <f>IF('Model output'!N5="","",'Model output'!N5)</f>
        <v>6.0 cm</v>
      </c>
      <c r="Q6" t="str">
        <f t="shared" si="13"/>
        <v>6.0cm</v>
      </c>
      <c r="R6" cm="1">
        <f t="array" ref="R6">IF(Q6="","",IF(ISNUMBER(SEARCH("cm",Q6)),MAX(VALUE(SUBSTITUTE(_xlfn.FILTERXML("&lt;t&gt;&lt;s&gt;"&amp;SUBSTITUTE(Q6,",","&lt;/s&gt;&lt;s&gt;")&amp;"&lt;/s&gt;&lt;/t&gt;","//s"),"cm",""))),MAX(VALUE(SUBSTITUTE(_xlfn.FILTERXML("&lt;t&gt;&lt;s&gt;"&amp;SUBSTITUTE(Q6,",","&lt;/s&gt;&lt;s&gt;")&amp;"&lt;/s&gt;&lt;/t&gt;","//s"),"mm","")))/10))</f>
        <v>6</v>
      </c>
      <c r="S6" t="str">
        <f>IF(OR('Model output'!P5="",ISNUMBER(SEARCH("Not identified", 'Model output'!P5)),ISNUMBER(SEARCH("Absent",'Model output'!P5)),ISNUMBER(SEARCH("No",'Model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20" t="str">
        <f>IF('Model output'!S5="","",'Model output'!S5)</f>
        <v>Present</v>
      </c>
      <c r="Y6" t="str">
        <f>IF(OR('Model output'!S5="",ISNUMBER(SEARCH("Absent",'Model output'!S5)),ISNUMBER(SEARCH("Not identified",'Model output'!S5)),ISNUMBER(SEARCH("No",'Model output'!S5)),ISNUMBER(SEARCH("negative",'Model output'!S5))),"negative",IF(Z6="positive","gETE", "positive"))</f>
        <v>positive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BRAF V600E mutation</v>
      </c>
      <c r="AC6" s="8" t="str">
        <f>IF(OR('Model output'!V5="", AND(ISERROR(SEARCH("Positive",'Model output'!V5)), ISNUMBER(SEARCH("Negative",'Model output'!V5))), ISNUMBER(SEARCH("Uninvolved",'Model output'!V5)), ISNUMBER(SEARCH("Free",'Model output'!V5)), ISNUMBER(SEARCH("Focal",'Model output'!V5)), ISNUMBER(SEARCH("1 mm",'Model output'!V5)), ISNUMBER(SEARCH("0.1 CM",'Model output'!V5)), ISNUMBER(SEARCH("less than 0.5 mm",'Model output'!V5)), ISNUMBER(SEARCH("Focal",'Model output'!V5)), ISNUMBER(SEARCH("abut",'Model output'!V5)), 'Model output'!V5="No"), "negative", "positive")</f>
        <v>negative</v>
      </c>
      <c r="AE6" s="26"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diffuse",O6,1)),ISNUMBER(SEARCH("columnar",O6,1)),ISNUMBER(SEARCH("solid",O6,1)),ISNUMBER(SEARCH("tall",N6,1)),ISNUMBER(SEARCH("hobnail",N6,1)),ISNUMBER(SEARCH("diffuse",N6,1)),ISNUMBER(SEARCH("columnar",N6,1)),ISNUMBER(SEARCH("solid",N6,1)),AND(ISNUMBER(SEARCH("papillary",N6,1)),S6="positive"),AND(AND(ISNUMBER(J6),J6&gt;=5),M6=""),AND(AND(ISNUMBER(J6),J6&gt;=5),AND(ISNUMBER(M6),M6&gt;=1)),AND(ISNUMBER(SERACH("papillary",N6)),OR(Y6="positive",Z6="positive"), ISNUMBER(SEARCH("BRAF",AB6)))),"intermediate","low"))</f>
        <v>intermediate</v>
      </c>
      <c r="AF6" s="24" t="str">
        <f t="shared" si="2"/>
        <v>3a</v>
      </c>
      <c r="AG6" s="24" t="str">
        <f t="shared" si="3"/>
        <v>1a</v>
      </c>
      <c r="AH6" s="24">
        <f t="shared" si="4"/>
        <v>0</v>
      </c>
      <c r="AI6" s="25" t="str">
        <f t="shared" si="5"/>
        <v>II</v>
      </c>
      <c r="AJ6" s="26" t="s">
        <v>37</v>
      </c>
      <c r="AK6" s="25" t="s">
        <v>334</v>
      </c>
      <c r="AL6" s="25" t="s">
        <v>335</v>
      </c>
      <c r="AM6" s="24" t="s">
        <v>227</v>
      </c>
      <c r="AN6" s="27" t="s">
        <v>94</v>
      </c>
      <c r="AO6" s="8">
        <f t="shared" ca="1" si="6"/>
        <v>1</v>
      </c>
      <c r="AP6" s="8">
        <f t="shared" si="7"/>
        <v>1</v>
      </c>
      <c r="AQ6" s="8">
        <f t="shared" si="8"/>
        <v>1</v>
      </c>
      <c r="AR6" s="8">
        <f t="shared" si="9"/>
        <v>1</v>
      </c>
      <c r="AS6" s="18">
        <f t="shared" si="10"/>
        <v>1</v>
      </c>
      <c r="AT6" s="1"/>
    </row>
    <row r="7" spans="1:46">
      <c r="A7" t="str">
        <f>'Model output'!A6</f>
        <v>TCGA-BJ-A0ZB</v>
      </c>
      <c r="B7" s="1">
        <v>66</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3</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X</v>
      </c>
      <c r="F7" t="str">
        <f t="shared" si="11"/>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 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lateral</v>
      </c>
      <c r="H7" t="str">
        <f>IF('Model output'!H6="","negative",IF(OR(ISNUMBER(SEARCH("lymph node",'Model output'!H6)),ISNUMBER(SEARCH("Not mentioned",'Model output'!H6)),ISNUMBER(SEARCH("Not applicable",'Model output'!H6))),"negative","positive"))</f>
        <v>negative</v>
      </c>
      <c r="I7">
        <f>IF('Model output'!I6="","",IF(ISNUMBER('Model output'!I6),'Model output'!I6,1))</f>
        <v>17</v>
      </c>
      <c r="J7">
        <f>IF('Model output'!J6="","",IF(AND(ISNUMBER('Model output'!J6),'Model output'!J6&lt;=I7),'Model output'!J6,IF(ISNUMBER(SEARCH("0/",'Model output'!J6)),0,1)))</f>
        <v>6</v>
      </c>
      <c r="K7" t="str" cm="1">
        <f t="array" ref="K7">IF(COUNT(FIND({0,1,2,3,4,5,6,7,8,9},'Model output'!K6))&gt;0,'Model output'!K6,"")</f>
        <v/>
      </c>
      <c r="L7" s="16" t="str">
        <f t="shared" si="12"/>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 carcinoma</v>
      </c>
      <c r="O7" t="str">
        <f>IF('Model output'!M6="","",'Model output'!M6)</f>
        <v>Tall cell variant</v>
      </c>
      <c r="P7" t="str">
        <f>IF('Model output'!N6="","",'Model output'!N6)</f>
        <v>2.4 cm</v>
      </c>
      <c r="Q7" t="str">
        <f t="shared" si="13"/>
        <v>2.4cm</v>
      </c>
      <c r="R7" cm="1">
        <f t="array" ref="R7">IF(Q7="","",IF(ISNUMBER(SEARCH("cm",Q7)),MAX(VALUE(SUBSTITUTE(_xlfn.FILTERXML("&lt;t&gt;&lt;s&gt;"&amp;SUBSTITUTE(Q7,",","&lt;/s&gt;&lt;s&gt;")&amp;"&lt;/s&gt;&lt;/t&gt;","//s"),"cm",""))),MAX(VALUE(SUBSTITUTE(_xlfn.FILTERXML("&lt;t&gt;&lt;s&gt;"&amp;SUBSTITUTE(Q7,",","&lt;/s&gt;&lt;s&gt;")&amp;"&lt;/s&gt;&lt;/t&gt;","//s"),"mm","")))/10))</f>
        <v>2.4</v>
      </c>
      <c r="S7" t="str">
        <f>IF(OR('Model output'!P6="",ISNUMBER(SEARCH("Not identified", 'Model output'!P6)),ISNUMBER(SEARCH("Absent",'Model output'!P6)),ISNUMBER(SEARCH("No",'Model output'!P6)),ISNUMBER(SEARCH("Negative",'Model output'!P6))),"negative","positive")</f>
        <v>positive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20" t="str">
        <f>IF('Model output'!S6="","",'Model output'!S6)</f>
        <v>Perithyroidal fibradipose tissue, skeletal muscle, subcutaneous soft tissues, larynx, trachea, esophagus, recurrent laryngeal nerve</v>
      </c>
      <c r="Y7" t="str">
        <f>IF(OR('Model output'!S6="",ISNUMBER(SEARCH("Absent",'Model output'!S6)),ISNUMBER(SEARCH("Not identified",'Model output'!S6)),ISNUMBER(SEARCH("No",'Model output'!S6)),ISNUMBER(SEARCH("negative",'Model output'!S6))),"negative",IF(Z7="positive","gETE", "positive"))</f>
        <v>gETE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positive</v>
      </c>
      <c r="AA7" t="str">
        <f>IF('Model output'!T6="","",IF('Model output'!T6="Not mentioned", "No", "Yes"))</f>
        <v>Yes</v>
      </c>
      <c r="AB7" t="str">
        <f>IF(AA7&lt;&gt;"Yes","",IF(OR('Model output'!U6="",ISNUMBER(SEARCH("Not identified",'Model output'!U6))),"",'Model output'!U6))</f>
        <v>BRAF V600E mutation</v>
      </c>
      <c r="AC7" s="8" t="str">
        <f>IF(OR('Model output'!V6="", AND(ISERROR(SEARCH("Positive",'Model output'!V6)), ISNUMBER(SEARCH("Negative",'Model output'!V6))), ISNUMBER(SEARCH("Uninvolved",'Model output'!V6)), ISNUMBER(SEARCH("Free",'Model output'!V6)), ISNUMBER(SEARCH("Focal",'Model output'!V6)), ISNUMBER(SEARCH("1 mm",'Model output'!V6)), ISNUMBER(SEARCH("0.1 CM",'Model output'!V6)), ISNUMBER(SEARCH("less than 0.5 mm",'Model output'!V6)), ISNUMBER(SEARCH("Focal",'Model output'!V6)), ISNUMBER(SEARCH("abut",'Model output'!V6)), 'Model output'!V6="No"), "negative", "positive")</f>
        <v>positive</v>
      </c>
      <c r="AE7" s="26" t="str" cm="1">
        <f t="array" ref="AE7">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diffuse",O7,1)),ISNUMBER(SEARCH("columnar",O7,1)),ISNUMBER(SEARCH("solid",O7,1)),ISNUMBER(SEARCH("tall",N7,1)),ISNUMBER(SEARCH("hobnail",N7,1)),ISNUMBER(SEARCH("diffuse",N7,1)),ISNUMBER(SEARCH("columnar",N7,1)),ISNUMBER(SEARCH("solid",N7,1)),AND(ISNUMBER(SEARCH("papillary",N7,1)),S7="positive"),AND(AND(ISNUMBER(J7),J7&gt;=5),M7=""),AND(AND(ISNUMBER(J7),J7&gt;=5),AND(ISNUMBER(M7),M7&gt;=1)),AND(ISNUMBER(SERACH("papillary",N7)),OR(Y7="positive",Z7="positive"), ISNUMBER(SEARCH("BRAF",AB7)))),"intermediate","low"))</f>
        <v>high</v>
      </c>
      <c r="AF7" s="24" t="str">
        <f t="shared" si="2"/>
        <v>4a</v>
      </c>
      <c r="AG7" s="24" t="str">
        <f t="shared" si="3"/>
        <v>1b</v>
      </c>
      <c r="AH7" s="24">
        <f t="shared" si="4"/>
        <v>0</v>
      </c>
      <c r="AI7" s="25" t="str">
        <f t="shared" si="5"/>
        <v>III</v>
      </c>
      <c r="AJ7" s="26" t="s">
        <v>18</v>
      </c>
      <c r="AK7" s="25" t="s">
        <v>331</v>
      </c>
      <c r="AL7" s="25" t="s">
        <v>333</v>
      </c>
      <c r="AM7" s="24" t="s">
        <v>227</v>
      </c>
      <c r="AN7" s="27" t="s">
        <v>94</v>
      </c>
      <c r="AO7" s="8">
        <f t="shared" si="6"/>
        <v>1</v>
      </c>
      <c r="AP7" s="8">
        <f t="shared" si="7"/>
        <v>0</v>
      </c>
      <c r="AQ7" s="8">
        <f t="shared" si="8"/>
        <v>1</v>
      </c>
      <c r="AR7" s="8">
        <f t="shared" si="9"/>
        <v>1</v>
      </c>
      <c r="AS7" s="18">
        <f t="shared" si="10"/>
        <v>0</v>
      </c>
      <c r="AT7" s="1"/>
    </row>
    <row r="8" spans="1:46">
      <c r="A8" t="str">
        <f>'Model output'!A7</f>
        <v>TCGA-BJ-A0ZE</v>
      </c>
      <c r="B8" s="1">
        <v>63</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3</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X</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11"/>
        <v>negative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 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output'!H7="","negative",IF(OR(ISNUMBER(SEARCH("lymph node",'Model output'!H7)),ISNUMBER(SEARCH("Not mentioned",'Model output'!H7)),ISNUMBER(SEARCH("Not applicable",'Model output'!H7))),"negative","positive"))</f>
        <v>negative</v>
      </c>
      <c r="I8" t="str">
        <f>IF('Model output'!I7="","",IF(ISNUMBER('Model output'!I7),'Model output'!I7,1))</f>
        <v/>
      </c>
      <c r="J8" t="str">
        <f>IF('Model output'!J7="","",IF(AND(ISNUMBER('Model output'!J7),'Model output'!J7&lt;=I8),'Model output'!J7,IF(ISNUMBER(SEARCH("0/",'Model output'!J7)),0,1)))</f>
        <v/>
      </c>
      <c r="K8" t="str" cm="1">
        <f t="array" ref="K8">IF(COUNT(FIND({0,1,2,3,4,5,6,7,8,9},'Model output'!K7))&gt;0,'Model output'!K7,"")</f>
        <v/>
      </c>
      <c r="L8" s="16" t="str">
        <f t="shared" si="12"/>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v>
      </c>
      <c r="O8" t="str">
        <f>IF('Model output'!M7="","",'Model output'!M7)</f>
        <v>Follicular variant</v>
      </c>
      <c r="P8" t="str">
        <f>IF('Model output'!N7="","",'Model output'!N7)</f>
        <v>5.7 cm</v>
      </c>
      <c r="Q8" t="str">
        <f t="shared" si="13"/>
        <v>5.7cm</v>
      </c>
      <c r="R8" cm="1">
        <f t="array" ref="R8">IF(Q8="","",IF(ISNUMBER(SEARCH("cm",Q8)),MAX(VALUE(SUBSTITUTE(_xlfn.FILTERXML("&lt;t&gt;&lt;s&gt;"&amp;SUBSTITUTE(Q8,",","&lt;/s&gt;&lt;s&gt;")&amp;"&lt;/s&gt;&lt;/t&gt;","//s"),"cm",""))),MAX(VALUE(SUBSTITUTE(_xlfn.FILTERXML("&lt;t&gt;&lt;s&gt;"&amp;SUBSTITUTE(Q8,",","&lt;/s&gt;&lt;s&gt;")&amp;"&lt;/s&gt;&lt;/t&gt;","//s"),"mm","")))/10))</f>
        <v>5.7</v>
      </c>
      <c r="S8" t="str">
        <f>IF(OR('Model output'!P7="",ISNUMBER(SEARCH("Not identified", 'Model output'!P7)),ISNUMBER(SEARCH("Absent",'Model output'!P7)),ISNUMBER(SEARCH("No",'Model output'!P7)),ISNUMBER(SEARCH("Negative",'Model output'!P7))),"negative","positive")</f>
        <v>negative</v>
      </c>
      <c r="T8" t="str">
        <f>IF('Model output'!O7="","",'Model output'!O7)</f>
        <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20" t="str">
        <f>IF('Model output'!S7="","",'Model output'!S7)</f>
        <v>Not identified</v>
      </c>
      <c r="Y8" t="str">
        <f>IF(OR('Model output'!S7="",ISNUMBER(SEARCH("Absent",'Model output'!S7)),ISNUMBER(SEARCH("Not identified",'Model output'!S7)),ISNUMBER(SEARCH("No",'Model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8" t="str">
        <f>IF(OR('Model output'!V7="", AND(ISERROR(SEARCH("Positive",'Model output'!V7)), ISNUMBER(SEARCH("Negative",'Model output'!V7))), ISNUMBER(SEARCH("Uninvolved",'Model output'!V7)), ISNUMBER(SEARCH("Free",'Model output'!V7)), ISNUMBER(SEARCH("Focal",'Model output'!V7)), ISNUMBER(SEARCH("1 mm",'Model output'!V7)), ISNUMBER(SEARCH("0.1 CM",'Model output'!V7)), ISNUMBER(SEARCH("less than 0.5 mm",'Model output'!V7)), ISNUMBER(SEARCH("Focal",'Model output'!V7)), ISNUMBER(SEARCH("abut",'Model output'!V7)), 'Model output'!V7="No"), "negative", "positive")</f>
        <v>positive</v>
      </c>
      <c r="AE8" s="26"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diffuse",O8,1)),ISNUMBER(SEARCH("columnar",O8,1)),ISNUMBER(SEARCH("solid",O8,1)),ISNUMBER(SEARCH("tall",N8,1)),ISNUMBER(SEARCH("hobnail",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24" t="str">
        <f t="shared" si="2"/>
        <v>3a</v>
      </c>
      <c r="AG8" s="24" t="str">
        <f t="shared" si="3"/>
        <v>0</v>
      </c>
      <c r="AH8" s="24">
        <f t="shared" si="4"/>
        <v>0</v>
      </c>
      <c r="AI8" s="25" t="str">
        <f t="shared" si="5"/>
        <v>II</v>
      </c>
      <c r="AJ8" s="26" t="s">
        <v>18</v>
      </c>
      <c r="AK8" s="25" t="s">
        <v>334</v>
      </c>
      <c r="AL8" s="25" t="s">
        <v>332</v>
      </c>
      <c r="AM8" s="24" t="s">
        <v>227</v>
      </c>
      <c r="AN8" s="27" t="s">
        <v>94</v>
      </c>
      <c r="AO8" s="8">
        <f t="shared" si="6"/>
        <v>1</v>
      </c>
      <c r="AP8" s="8">
        <f t="shared" si="7"/>
        <v>1</v>
      </c>
      <c r="AQ8" s="8">
        <f t="shared" si="8"/>
        <v>1</v>
      </c>
      <c r="AR8" s="8">
        <f t="shared" si="9"/>
        <v>1</v>
      </c>
      <c r="AS8" s="18">
        <f t="shared" si="10"/>
        <v>1</v>
      </c>
      <c r="AT8" s="1"/>
    </row>
    <row r="9" spans="1:46">
      <c r="A9" t="str">
        <f>'Model output'!A8</f>
        <v>TCGA-BJ-A0ZF</v>
      </c>
      <c r="B9" s="1">
        <v>54</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2</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X</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
      </c>
      <c r="F9" t="str">
        <f t="shared" si="11"/>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 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output'!H8="","negative",IF(OR(ISNUMBER(SEARCH("lymph node",'Model output'!H8)),ISNUMBER(SEARCH("Not mentioned",'Model output'!H8)),ISNUMBER(SEARCH("Not applicable",'Model output'!H8))),"negative","positive"))</f>
        <v>negative</v>
      </c>
      <c r="I9" t="str">
        <f>IF('Model output'!I8="","",IF(ISNUMBER('Model output'!I8),'Model output'!I8,1))</f>
        <v/>
      </c>
      <c r="J9" t="str">
        <f>IF('Model output'!J8="","",IF(AND(ISNUMBER('Model output'!J8),'Model output'!J8&lt;=I9),'Model output'!J8,IF(ISNUMBER(SEARCH("0/",'Model output'!J8)),0,1)))</f>
        <v/>
      </c>
      <c r="K9" t="str" cm="1">
        <f t="array" ref="K9">IF(COUNT(FIND({0,1,2,3,4,5,6,7,8,9},'Model output'!K8))&gt;0,'Model output'!K8,"")</f>
        <v/>
      </c>
      <c r="L9" s="16" t="str">
        <f t="shared" si="12"/>
        <v/>
      </c>
      <c r="M9" t="str" cm="1">
        <f t="array" ref="M9">IF(L9="","",IF(ISNUMBER(SEARCH("cm",L9)),MAX(VALUE(SUBSTITUTE(_xlfn.FILTERXML("&lt;t&gt;&lt;s&gt;"&amp;SUBSTITUTE(L9,",","&lt;/s&gt;&lt;s&gt;")&amp;"&lt;/s&gt;&lt;/t&gt;","//s"),"cm",""))),MAX(VALUE(SUBSTITUTE(_xlfn.FILTERXML("&lt;t&gt;&lt;s&gt;"&amp;SUBSTITUTE(L9,",","&lt;/s&gt;&lt;s&gt;")&amp;"&lt;/s&gt;&lt;/t&gt;","//s"),"mm","")))/10))</f>
        <v/>
      </c>
      <c r="N9" t="str">
        <f>IF('Model output'!L8="","",'Model output'!L8)</f>
        <v>Follicular Carcinoma</v>
      </c>
      <c r="O9" t="str">
        <f>IF('Model output'!M8="","",'Model output'!M8)</f>
        <v>Encapsulated, Papillary Microcarcinoma</v>
      </c>
      <c r="P9" t="str">
        <f>IF('Model output'!N8="","",'Model output'!N8)</f>
        <v>2.5 cm</v>
      </c>
      <c r="Q9" t="str">
        <f t="shared" si="13"/>
        <v>2.5cm</v>
      </c>
      <c r="R9" cm="1">
        <f t="array" ref="R9">IF(Q9="","",IF(ISNUMBER(SEARCH("cm",Q9)),MAX(VALUE(SUBSTITUTE(_xlfn.FILTERXML("&lt;t&gt;&lt;s&gt;"&amp;SUBSTITUTE(Q9,",","&lt;/s&gt;&lt;s&gt;")&amp;"&lt;/s&gt;&lt;/t&gt;","//s"),"cm",""))),MAX(VALUE(SUBSTITUTE(_xlfn.FILTERXML("&lt;t&gt;&lt;s&gt;"&amp;SUBSTITUTE(Q9,",","&lt;/s&gt;&lt;s&gt;")&amp;"&lt;/s&gt;&lt;/t&gt;","//s"),"mm","")))/10))</f>
        <v>2.5</v>
      </c>
      <c r="S9" t="str">
        <f>IF(OR('Model output'!P8="",ISNUMBER(SEARCH("Not identified", 'Model output'!P8)),ISNUMBER(SEARCH("Absent",'Model output'!P8)),ISNUMBER(SEARCH("No",'Model output'!P8)),ISNUMBER(SEARCH("Negative",'Model output'!P8))),"negative","positive")</f>
        <v>negative</v>
      </c>
      <c r="T9">
        <f>IF('Model output'!O8="","",'Model output'!O8)</f>
        <v>1</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positive</v>
      </c>
      <c r="X9" s="20" t="str">
        <f>IF('Model output'!S8="","",'Model output'!S8)</f>
        <v/>
      </c>
      <c r="Y9" t="str">
        <f>IF(OR('Model output'!S8="",ISNUMBER(SEARCH("Absent",'Model output'!S8)),ISNUMBER(SEARCH("Not identified",'Model output'!S8)),ISNUMBER(SEARCH("No",'Model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
      </c>
      <c r="AC9" s="8" t="str">
        <f>IF(OR('Model output'!V8="", AND(ISERROR(SEARCH("Positive",'Model output'!V8)), ISNUMBER(SEARCH("Negative",'Model output'!V8))), ISNUMBER(SEARCH("Uninvolved",'Model output'!V8)), ISNUMBER(SEARCH("Free",'Model output'!V8)), ISNUMBER(SEARCH("Focal",'Model output'!V8)), ISNUMBER(SEARCH("1 mm",'Model output'!V8)), ISNUMBER(SEARCH("0.1 CM",'Model output'!V8)), ISNUMBER(SEARCH("less than 0.5 mm",'Model output'!V8)), ISNUMBER(SEARCH("Focal",'Model output'!V8)), ISNUMBER(SEARCH("abut",'Model output'!V8)), 'Model output'!V8="No"), "negative", "positive")</f>
        <v>negative</v>
      </c>
      <c r="AE9" s="26"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diffuse",O9,1)),ISNUMBER(SEARCH("columnar",O9,1)),ISNUMBER(SEARCH("solid",O9,1)),ISNUMBER(SEARCH("tall",N9,1)),ISNUMBER(SEARCH("hobnail",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24" t="str">
        <f t="shared" si="2"/>
        <v>2</v>
      </c>
      <c r="AG9" s="24" t="str">
        <f t="shared" si="3"/>
        <v>0</v>
      </c>
      <c r="AH9" s="24">
        <f t="shared" si="4"/>
        <v>0</v>
      </c>
      <c r="AI9" s="25" t="str">
        <f t="shared" si="5"/>
        <v>I</v>
      </c>
      <c r="AJ9" s="26" t="s">
        <v>27</v>
      </c>
      <c r="AK9" s="25" t="s">
        <v>331</v>
      </c>
      <c r="AL9" s="25" t="s">
        <v>332</v>
      </c>
      <c r="AM9" s="24" t="s">
        <v>227</v>
      </c>
      <c r="AN9" s="27" t="s">
        <v>97</v>
      </c>
      <c r="AO9" s="8">
        <f t="shared" ca="1" si="6"/>
        <v>1</v>
      </c>
      <c r="AP9" s="8">
        <f t="shared" si="7"/>
        <v>1</v>
      </c>
      <c r="AQ9" s="8">
        <f t="shared" si="8"/>
        <v>1</v>
      </c>
      <c r="AR9" s="8">
        <f t="shared" si="9"/>
        <v>1</v>
      </c>
      <c r="AS9" s="18">
        <f t="shared" si="10"/>
        <v>1</v>
      </c>
      <c r="AT9" s="1"/>
    </row>
    <row r="10" spans="1:46">
      <c r="A10" t="str">
        <f>'Model output'!A9</f>
        <v>TCGA-BJ-A0ZG</v>
      </c>
      <c r="B10" s="1">
        <v>80</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X</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X</v>
      </c>
      <c r="F10" t="str">
        <f t="shared" si="11"/>
        <v>negative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 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output'!H9="","negative",IF(OR(ISNUMBER(SEARCH("lymph node",'Model output'!H9)),ISNUMBER(SEARCH("Not mentioned",'Model output'!H9)),ISNUMBER(SEARCH("Not applicable",'Model output'!H9))),"negative","positive"))</f>
        <v>negative</v>
      </c>
      <c r="I10" t="str">
        <f>IF('Model output'!I9="","",IF(ISNUMBER('Model output'!I9),'Model output'!I9,1))</f>
        <v/>
      </c>
      <c r="J10" t="str">
        <f>IF('Model output'!J9="","",IF(AND(ISNUMBER('Model output'!J9),'Model output'!J9&lt;=I10),'Model output'!J9,IF(ISNUMBER(SEARCH("0/",'Model output'!J9)),0,1)))</f>
        <v/>
      </c>
      <c r="K10" t="str" cm="1">
        <f t="array" ref="K10">IF(COUNT(FIND({0,1,2,3,4,5,6,7,8,9},'Model output'!K9))&gt;0,'Model output'!K9,"")</f>
        <v/>
      </c>
      <c r="L10" s="16" t="str">
        <f t="shared" si="12"/>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Microcarcinoma</v>
      </c>
      <c r="P10" t="str">
        <f>IF('Model output'!N9="","",'Model output'!N9)</f>
        <v>0.7 cm</v>
      </c>
      <c r="Q10" t="str">
        <f t="shared" si="13"/>
        <v>0.7cm</v>
      </c>
      <c r="R10" cm="1">
        <f t="array" ref="R10">IF(Q10="","",IF(ISNUMBER(SEARCH("cm",Q10)),MAX(VALUE(SUBSTITUTE(_xlfn.FILTERXML("&lt;t&gt;&lt;s&gt;"&amp;SUBSTITUTE(Q10,",","&lt;/s&gt;&lt;s&gt;")&amp;"&lt;/s&gt;&lt;/t&gt;","//s"),"cm",""))),MAX(VALUE(SUBSTITUTE(_xlfn.FILTERXML("&lt;t&gt;&lt;s&gt;"&amp;SUBSTITUTE(Q10,",","&lt;/s&gt;&lt;s&gt;")&amp;"&lt;/s&gt;&lt;/t&gt;","//s"),"mm","")))/10))</f>
        <v>0.7</v>
      </c>
      <c r="S10" t="str">
        <f>IF(OR('Model output'!P9="",ISNUMBER(SEARCH("Not identified", 'Model output'!P9)),ISNUMBER(SEARCH("Absent",'Model output'!P9)),ISNUMBER(SEARCH("No",'Model output'!P9)),ISNUMBER(SEARCH("Negative",'Model output'!P9))),"negative","positive")</f>
        <v>negative</v>
      </c>
      <c r="T10">
        <f>IF('Model output'!O9="","",'Model output'!O9)</f>
        <v>1</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20" t="str">
        <f>IF('Model output'!S9="","",'Model output'!S9)</f>
        <v>No</v>
      </c>
      <c r="Y10" t="str">
        <f>IF(OR('Model output'!S9="",ISNUMBER(SEARCH("Absent",'Model output'!S9)),ISNUMBER(SEARCH("Not identified",'Model output'!S9)),ISNUMBER(SEARCH("No",'Model output'!S9)),ISNUMBER(SEARCH("negative",'Model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mutation (p.V600E, c.1799T&gt;A)</v>
      </c>
      <c r="AC10" s="8" t="str">
        <f>IF(OR('Model output'!V9="", AND(ISERROR(SEARCH("Positive",'Model output'!V9)), ISNUMBER(SEARCH("Negative",'Model output'!V9))), ISNUMBER(SEARCH("Uninvolved",'Model output'!V9)), ISNUMBER(SEARCH("Free",'Model output'!V9)), ISNUMBER(SEARCH("Focal",'Model output'!V9)), ISNUMBER(SEARCH("1 mm",'Model output'!V9)), ISNUMBER(SEARCH("0.1 CM",'Model output'!V9)), ISNUMBER(SEARCH("less than 0.5 mm",'Model output'!V9)), ISNUMBER(SEARCH("Focal",'Model output'!V9)), ISNUMBER(SEARCH("abut",'Model output'!V9)), 'Model output'!V9="No"), "negative", "positive")</f>
        <v>negative</v>
      </c>
      <c r="AE10" s="26" t="str" cm="1">
        <f t="array" aca="1" ref="AE10" ca="1">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diffuse",O10,1)),ISNUMBER(SEARCH("columnar",O10,1)),ISNUMBER(SEARCH("solid",O10,1)),ISNUMBER(SEARCH("tall",N10,1)),ISNUMBER(SEARCH("hobnail",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low</v>
      </c>
      <c r="AF10" s="24" t="str">
        <f t="shared" si="2"/>
        <v>1a</v>
      </c>
      <c r="AG10" s="24" t="str">
        <f t="shared" si="3"/>
        <v>0</v>
      </c>
      <c r="AH10" s="24">
        <f t="shared" si="4"/>
        <v>0</v>
      </c>
      <c r="AI10" s="25" t="str">
        <f t="shared" si="5"/>
        <v>I</v>
      </c>
      <c r="AJ10" s="26" t="s">
        <v>27</v>
      </c>
      <c r="AK10" s="25" t="s">
        <v>335</v>
      </c>
      <c r="AL10" s="25" t="s">
        <v>332</v>
      </c>
      <c r="AM10" s="24" t="s">
        <v>227</v>
      </c>
      <c r="AN10" s="27" t="s">
        <v>97</v>
      </c>
      <c r="AO10" s="8">
        <f t="shared" ca="1" si="6"/>
        <v>1</v>
      </c>
      <c r="AP10" s="8">
        <f t="shared" si="7"/>
        <v>1</v>
      </c>
      <c r="AQ10" s="8">
        <f t="shared" si="8"/>
        <v>1</v>
      </c>
      <c r="AR10" s="8">
        <f t="shared" si="9"/>
        <v>1</v>
      </c>
      <c r="AS10" s="18">
        <f t="shared" si="10"/>
        <v>1</v>
      </c>
      <c r="AT10" s="1"/>
    </row>
    <row r="11" spans="1:46">
      <c r="A11" t="str">
        <f>'Model output'!A10</f>
        <v>TCGA-BJ-A190</v>
      </c>
      <c r="B11" s="1">
        <v>55</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2</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11"/>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 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output'!H10="","negative",IF(OR(ISNUMBER(SEARCH("lymph node",'Model output'!H10)),ISNUMBER(SEARCH("Not mentioned",'Model output'!H10)),ISNUMBER(SEARCH("Not applicable",'Model output'!H10))),"negative","positive"))</f>
        <v>negative</v>
      </c>
      <c r="I11">
        <f>IF('Model output'!I10="","",IF(ISNUMBER('Model output'!I10),'Model output'!I10,1))</f>
        <v>1</v>
      </c>
      <c r="J11">
        <f>IF('Model output'!J10="","",IF(AND(ISNUMBER('Model output'!J10),'Model output'!J10&lt;=I11),'Model output'!J10,IF(ISNUMBER(SEARCH("0/",'Model output'!J10)),0,1)))</f>
        <v>0</v>
      </c>
      <c r="K11" t="str" cm="1">
        <f t="array" ref="K11">IF(COUNT(FIND({0,1,2,3,4,5,6,7,8,9},'Model output'!K10))&gt;0,'Model output'!K10,"")</f>
        <v/>
      </c>
      <c r="L11" s="16" t="str">
        <f t="shared" si="12"/>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v>
      </c>
      <c r="O11" t="str">
        <f>IF('Model output'!M10="","",'Model output'!M10)</f>
        <v>Encapsulated follicular variant</v>
      </c>
      <c r="P11" t="str">
        <f>IF('Model output'!N10="","",'Model output'!N10)</f>
        <v>3.5 cm</v>
      </c>
      <c r="Q11" t="str">
        <f t="shared" si="13"/>
        <v>3.5cm</v>
      </c>
      <c r="R11" cm="1">
        <f t="array" ref="R11">IF(Q11="","",IF(ISNUMBER(SEARCH("cm",Q11)),MAX(VALUE(SUBSTITUTE(_xlfn.FILTERXML("&lt;t&gt;&lt;s&gt;"&amp;SUBSTITUTE(Q11,",","&lt;/s&gt;&lt;s&gt;")&amp;"&lt;/s&gt;&lt;/t&gt;","//s"),"cm",""))),MAX(VALUE(SUBSTITUTE(_xlfn.FILTERXML("&lt;t&gt;&lt;s&gt;"&amp;SUBSTITUTE(Q11,",","&lt;/s&gt;&lt;s&gt;")&amp;"&lt;/s&gt;&lt;/t&gt;","//s"),"mm","")))/10))</f>
        <v>3.5</v>
      </c>
      <c r="S11" t="str">
        <f>IF(OR('Model output'!P10="",ISNUMBER(SEARCH("Not identified", 'Model output'!P10)),ISNUMBER(SEARCH("Absent",'Model output'!P10)),ISNUMBER(SEARCH("No",'Model output'!P10)),ISNUMBER(SEARCH("Negative",'Model output'!P10))),"negative","positive")</f>
        <v>negative</v>
      </c>
      <c r="T11">
        <f>IF('Model output'!O10="","",'Model output'!O10)</f>
        <v>2</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20" t="str">
        <f>IF('Model output'!S10="","",'Model output'!S10)</f>
        <v>Not identified</v>
      </c>
      <c r="Y11" t="str">
        <f>IF(OR('Model output'!S10="",ISNUMBER(SEARCH("Absent",'Model output'!S10)),ISNUMBER(SEARCH("Not identified",'Model output'!S10)),ISNUMBER(SEARCH("No",'Model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Yes</v>
      </c>
      <c r="AB11" t="str">
        <f>IF(AA11&lt;&gt;"Yes","",IF(OR('Model output'!U10="",ISNUMBER(SEARCH("Not identified",'Model output'!U10))),"",'Model output'!U10))</f>
        <v>HRAS codon 61 mutation</v>
      </c>
      <c r="AC11" s="8" t="str">
        <f>IF(OR('Model output'!V10="", AND(ISERROR(SEARCH("Positive",'Model output'!V10)), ISNUMBER(SEARCH("Negative",'Model output'!V10))), ISNUMBER(SEARCH("Uninvolved",'Model output'!V10)), ISNUMBER(SEARCH("Free",'Model output'!V10)), ISNUMBER(SEARCH("Focal",'Model output'!V10)), ISNUMBER(SEARCH("1 mm",'Model output'!V10)), ISNUMBER(SEARCH("0.1 CM",'Model output'!V10)), ISNUMBER(SEARCH("less than 0.5 mm",'Model output'!V10)), ISNUMBER(SEARCH("Focal",'Model output'!V10)), ISNUMBER(SEARCH("abut",'Model output'!V10)), 'Model output'!V10="No"), "negative", "positive")</f>
        <v>negative</v>
      </c>
      <c r="AE11" s="26"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diffuse",O11,1)),ISNUMBER(SEARCH("columnar",O11,1)),ISNUMBER(SEARCH("solid",O11,1)),ISNUMBER(SEARCH("tall",N11,1)),ISNUMBER(SEARCH("hobnail",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low</v>
      </c>
      <c r="AF11" s="24" t="str">
        <f t="shared" si="2"/>
        <v>2</v>
      </c>
      <c r="AG11" s="24" t="str">
        <f t="shared" si="3"/>
        <v>0</v>
      </c>
      <c r="AH11" s="24">
        <f t="shared" si="4"/>
        <v>0</v>
      </c>
      <c r="AI11" s="25" t="str">
        <f t="shared" si="5"/>
        <v>I</v>
      </c>
      <c r="AJ11" s="26" t="s">
        <v>27</v>
      </c>
      <c r="AK11" s="25" t="s">
        <v>331</v>
      </c>
      <c r="AL11" s="25" t="s">
        <v>227</v>
      </c>
      <c r="AM11" s="24">
        <v>0</v>
      </c>
      <c r="AN11" s="27" t="s">
        <v>97</v>
      </c>
      <c r="AO11" s="8">
        <f t="shared" ca="1" si="6"/>
        <v>1</v>
      </c>
      <c r="AP11" s="8">
        <f t="shared" si="7"/>
        <v>1</v>
      </c>
      <c r="AQ11" s="8">
        <f t="shared" si="8"/>
        <v>1</v>
      </c>
      <c r="AR11" s="8">
        <f t="shared" si="9"/>
        <v>1</v>
      </c>
      <c r="AS11" s="18">
        <f t="shared" si="10"/>
        <v>1</v>
      </c>
      <c r="AT11" s="1"/>
    </row>
    <row r="12" spans="1:46">
      <c r="A12" t="str">
        <f>'Model output'!A11</f>
        <v>TCGA-BJ-A28W</v>
      </c>
      <c r="B12" s="1">
        <v>32</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2</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0</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11"/>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 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output'!H11="","negative",IF(OR(ISNUMBER(SEARCH("lymph node",'Model output'!H11)),ISNUMBER(SEARCH("Not mentioned",'Model output'!H11)),ISNUMBER(SEARCH("Not applicable",'Model output'!H11))),"negative","positive"))</f>
        <v>negative</v>
      </c>
      <c r="I12">
        <f>IF('Model output'!I11="","",IF(ISNUMBER('Model output'!I11),'Model output'!I11,1))</f>
        <v>4</v>
      </c>
      <c r="J12">
        <f>IF('Model output'!J11="","",IF(AND(ISNUMBER('Model output'!J11),'Model output'!J11&lt;=I12),'Model output'!J11,IF(ISNUMBER(SEARCH("0/",'Model output'!J11)),0,1)))</f>
        <v>0</v>
      </c>
      <c r="K12" t="str" cm="1">
        <f t="array" ref="K12">IF(COUNT(FIND({0,1,2,3,4,5,6,7,8,9},'Model output'!K11))&gt;0,'Model output'!K11,"")</f>
        <v/>
      </c>
      <c r="L12" s="16" t="str">
        <f t="shared" si="12"/>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 carcinoma</v>
      </c>
      <c r="O12" t="str">
        <f>IF('Model output'!M11="","",'Model output'!M11)</f>
        <v>Tall cell variant</v>
      </c>
      <c r="P12" t="str">
        <f>IF('Model output'!N11="","",'Model output'!N11)</f>
        <v>3 cm</v>
      </c>
      <c r="Q12" t="str">
        <f t="shared" si="13"/>
        <v>3cm</v>
      </c>
      <c r="R12" cm="1">
        <f t="array" ref="R12">IF(Q12="","",IF(ISNUMBER(SEARCH("cm",Q12)),MAX(VALUE(SUBSTITUTE(_xlfn.FILTERXML("&lt;t&gt;&lt;s&gt;"&amp;SUBSTITUTE(Q12,",","&lt;/s&gt;&lt;s&gt;")&amp;"&lt;/s&gt;&lt;/t&gt;","//s"),"cm",""))),MAX(VALUE(SUBSTITUTE(_xlfn.FILTERXML("&lt;t&gt;&lt;s&gt;"&amp;SUBSTITUTE(Q12,",","&lt;/s&gt;&lt;s&gt;")&amp;"&lt;/s&gt;&lt;/t&gt;","//s"),"mm","")))/10))</f>
        <v>3</v>
      </c>
      <c r="S12" t="str">
        <f>IF(OR('Model output'!P11="",ISNUMBER(SEARCH("Not identified", 'Model output'!P11)),ISNUMBER(SEARCH("Absent",'Model output'!P11)),ISNUMBER(SEARCH("No",'Model output'!P11)),ISNUMBER(SEARCH("Negative",'Model output'!P11))),"negative","positive")</f>
        <v>negative</v>
      </c>
      <c r="T12">
        <f>IF('Model output'!O11="","",'Model output'!O11)</f>
        <v>2</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20" t="str">
        <f>IF('Model output'!S11="","",'Model output'!S11)</f>
        <v>Not identified</v>
      </c>
      <c r="Y12" t="str">
        <f>IF(OR('Model output'!S11="",ISNUMBER(SEARCH("Absent",'Model output'!S11)),ISNUMBER(SEARCH("Not identified",'Model output'!S11)),ISNUMBER(SEARCH("No",'Model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
      </c>
      <c r="AB12" t="str">
        <f>IF(AA12&lt;&gt;"Yes","",IF(OR('Model output'!U11="",ISNUMBER(SEARCH("Not identified",'Model output'!U11))),"",'Model output'!U11))</f>
        <v/>
      </c>
      <c r="AC12" s="8" t="str">
        <f>IF(OR('Model output'!V11="", AND(ISERROR(SEARCH("Positive",'Model output'!V11)), ISNUMBER(SEARCH("Negative",'Model output'!V11))), ISNUMBER(SEARCH("Uninvolved",'Model output'!V11)), ISNUMBER(SEARCH("Free",'Model output'!V11)), ISNUMBER(SEARCH("Focal",'Model output'!V11)), ISNUMBER(SEARCH("1 mm",'Model output'!V11)), ISNUMBER(SEARCH("0.1 CM",'Model output'!V11)), ISNUMBER(SEARCH("less than 0.5 mm",'Model output'!V11)), ISNUMBER(SEARCH("Focal",'Model output'!V11)), ISNUMBER(SEARCH("abut",'Model output'!V11)), 'Model output'!V11="No"), "negative", "positive")</f>
        <v>negative</v>
      </c>
      <c r="AE12" s="26"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diffuse",O12,1)),ISNUMBER(SEARCH("columnar",O12,1)),ISNUMBER(SEARCH("solid",O12,1)),ISNUMBER(SEARCH("tall",N12,1)),ISNUMBER(SEARCH("hobnail",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intermediate</v>
      </c>
      <c r="AF12" s="24" t="str">
        <f t="shared" si="2"/>
        <v>2</v>
      </c>
      <c r="AG12" s="24" t="str">
        <f t="shared" si="3"/>
        <v>0</v>
      </c>
      <c r="AH12" s="24">
        <f t="shared" si="4"/>
        <v>0</v>
      </c>
      <c r="AI12" s="25" t="str">
        <f t="shared" si="5"/>
        <v>I</v>
      </c>
      <c r="AJ12" s="26" t="s">
        <v>37</v>
      </c>
      <c r="AK12" s="25" t="s">
        <v>331</v>
      </c>
      <c r="AL12" s="25" t="s">
        <v>227</v>
      </c>
      <c r="AM12" s="24" t="s">
        <v>227</v>
      </c>
      <c r="AN12" s="27" t="s">
        <v>97</v>
      </c>
      <c r="AO12" s="8">
        <f t="shared" ca="1" si="6"/>
        <v>1</v>
      </c>
      <c r="AP12" s="8">
        <f t="shared" si="7"/>
        <v>1</v>
      </c>
      <c r="AQ12" s="8">
        <f t="shared" si="8"/>
        <v>1</v>
      </c>
      <c r="AR12" s="8">
        <f t="shared" si="9"/>
        <v>1</v>
      </c>
      <c r="AS12" s="18">
        <f t="shared" si="10"/>
        <v>1</v>
      </c>
      <c r="AT12" s="1"/>
    </row>
    <row r="13" spans="1:46">
      <c r="A13" t="str">
        <f>'Model output'!A12</f>
        <v>TCGA-BJ-A45C</v>
      </c>
      <c r="B13" s="1">
        <v>78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3</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X</v>
      </c>
      <c r="F13" t="str">
        <f t="shared" si="11"/>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 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output'!H12="","negative",IF(OR(ISNUMBER(SEARCH("lymph node",'Model output'!H12)),ISNUMBER(SEARCH("Not mentioned",'Model output'!H12)),ISNUMBER(SEARCH("Not applicable",'Model output'!H12))),"negative","positive"))</f>
        <v>negative</v>
      </c>
      <c r="I13">
        <f>IF('Model output'!I12="","",IF(ISNUMBER('Model output'!I12),'Model output'!I12,1))</f>
        <v>2</v>
      </c>
      <c r="J13">
        <f>IF('Model output'!J12="","",IF(AND(ISNUMBER('Model output'!J12),'Model output'!J12&lt;=I13),'Model output'!J12,IF(ISNUMBER(SEARCH("0/",'Model output'!J12)),0,1)))</f>
        <v>0</v>
      </c>
      <c r="K13" t="str" cm="1">
        <f t="array" ref="K13">IF(COUNT(FIND({0,1,2,3,4,5,6,7,8,9},'Model output'!K12))&gt;0,'Model output'!K12,"")</f>
        <v/>
      </c>
      <c r="L13" s="16" t="str">
        <f t="shared" si="12"/>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 carcinoma</v>
      </c>
      <c r="O13" t="str">
        <f>IF('Model output'!M12="","",'Model output'!M12)</f>
        <v>Conventional</v>
      </c>
      <c r="P13" t="str">
        <f>IF('Model output'!N12="","",'Model output'!N12)</f>
        <v>1.0 cm</v>
      </c>
      <c r="Q13" t="str">
        <f t="shared" si="13"/>
        <v>1.0cm</v>
      </c>
      <c r="R13" cm="1">
        <f t="array" ref="R13">IF(Q13="","",IF(ISNUMBER(SEARCH("cm",Q13)),MAX(VALUE(SUBSTITUTE(_xlfn.FILTERXML("&lt;t&gt;&lt;s&gt;"&amp;SUBSTITUTE(Q13,",","&lt;/s&gt;&lt;s&gt;")&amp;"&lt;/s&gt;&lt;/t&gt;","//s"),"cm",""))),MAX(VALUE(SUBSTITUTE(_xlfn.FILTERXML("&lt;t&gt;&lt;s&gt;"&amp;SUBSTITUTE(Q13,",","&lt;/s&gt;&lt;s&gt;")&amp;"&lt;/s&gt;&lt;/t&gt;","//s"),"mm","")))/10))</f>
        <v>1</v>
      </c>
      <c r="S13" t="str">
        <f>IF(OR('Model output'!P12="",ISNUMBER(SEARCH("Not identified", 'Model output'!P12)),ISNUMBER(SEARCH("Absent",'Model output'!P12)),ISNUMBER(SEARCH("No",'Model output'!P12)),ISNUMBER(SEARCH("Negative",'Model output'!P12))),"negative","positive")</f>
        <v>negative</v>
      </c>
      <c r="T13">
        <f>IF('Model output'!O12="","",'Model output'!O12)</f>
        <v>3</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20" t="str">
        <f>IF('Model output'!S12="","",'Model output'!S12)</f>
        <v>Present, Minimal</v>
      </c>
      <c r="Y13" t="str">
        <f>IF(OR('Model output'!S12="",ISNUMBER(SEARCH("Absent",'Model output'!S12)),ISNUMBER(SEARCH("Not identified",'Model output'!S12)),ISNUMBER(SEARCH("No",'Model output'!S12)),ISNUMBER(SEARCH("negative",'Model output'!S12))),"negative",IF(Z13="positive","gETE", "positive"))</f>
        <v>positive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8" t="str">
        <f>IF(OR('Model output'!V12="", AND(ISERROR(SEARCH("Positive",'Model output'!V12)), ISNUMBER(SEARCH("Negative",'Model output'!V12))), ISNUMBER(SEARCH("Uninvolved",'Model output'!V12)), ISNUMBER(SEARCH("Free",'Model output'!V12)), ISNUMBER(SEARCH("Focal",'Model output'!V12)), ISNUMBER(SEARCH("1 mm",'Model output'!V12)), ISNUMBER(SEARCH("0.1 CM",'Model output'!V12)), ISNUMBER(SEARCH("less than 0.5 mm",'Model output'!V12)), ISNUMBER(SEARCH("Focal",'Model output'!V12)), ISNUMBER(SEARCH("abut",'Model output'!V12)), 'Model output'!V12="No"), "negative", "positive")</f>
        <v>negative</v>
      </c>
      <c r="AE13" s="26"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diffuse",O13,1)),ISNUMBER(SEARCH("columnar",O13,1)),ISNUMBER(SEARCH("solid",O13,1)),ISNUMBER(SEARCH("tall",N13,1)),ISNUMBER(SEARCH("hobnail",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24" t="str">
        <f t="shared" si="2"/>
        <v>1a</v>
      </c>
      <c r="AG13" s="24" t="str">
        <f t="shared" si="3"/>
        <v>0</v>
      </c>
      <c r="AH13" s="24">
        <f t="shared" si="4"/>
        <v>0</v>
      </c>
      <c r="AI13" s="25" t="str">
        <f t="shared" si="5"/>
        <v>I</v>
      </c>
      <c r="AJ13" s="26" t="s">
        <v>37</v>
      </c>
      <c r="AK13" s="25" t="s">
        <v>335</v>
      </c>
      <c r="AL13" s="25" t="s">
        <v>227</v>
      </c>
      <c r="AM13" s="24" t="s">
        <v>227</v>
      </c>
      <c r="AN13" s="27" t="s">
        <v>97</v>
      </c>
      <c r="AO13" s="8">
        <f t="shared" ca="1" si="6"/>
        <v>1</v>
      </c>
      <c r="AP13" s="8">
        <f t="shared" si="7"/>
        <v>1</v>
      </c>
      <c r="AQ13" s="8">
        <f t="shared" si="8"/>
        <v>1</v>
      </c>
      <c r="AR13" s="8">
        <f t="shared" si="9"/>
        <v>1</v>
      </c>
      <c r="AS13" s="18">
        <f t="shared" si="10"/>
        <v>1</v>
      </c>
      <c r="AT13" s="1"/>
    </row>
    <row r="14" spans="1:46">
      <c r="A14" t="str">
        <f>'Model output'!A13</f>
        <v>TCGA-BJ-A45F</v>
      </c>
      <c r="B14" s="1">
        <v>59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1b</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X</v>
      </c>
      <c r="F14" t="str">
        <f t="shared" si="11"/>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 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output'!H13="","negative",IF(OR(ISNUMBER(SEARCH("lymph node",'Model output'!H13)),ISNUMBER(SEARCH("Not mentioned",'Model output'!H13)),ISNUMBER(SEARCH("Not applicable",'Model output'!H13))),"negative","positive"))</f>
        <v>negative</v>
      </c>
      <c r="I14" t="str">
        <f>IF('Model output'!I13="","",IF(ISNUMBER('Model output'!I13),'Model output'!I13,1))</f>
        <v/>
      </c>
      <c r="J14" t="str">
        <f>IF('Model output'!J13="","",IF(AND(ISNUMBER('Model output'!J13),'Model output'!J13&lt;=I14),'Model output'!J13,IF(ISNUMBER(SEARCH("0/",'Model output'!J13)),0,1)))</f>
        <v/>
      </c>
      <c r="K14" t="str" cm="1">
        <f t="array" ref="K14">IF(COUNT(FIND({0,1,2,3,4,5,6,7,8,9},'Model output'!K13))&gt;0,'Model output'!K13,"")</f>
        <v/>
      </c>
      <c r="L14" s="16" t="str">
        <f t="shared" si="12"/>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oncocytic follicular variant</v>
      </c>
      <c r="P14" t="str">
        <f>IF('Model output'!N13="","",'Model output'!N13)</f>
        <v>1.5 cm</v>
      </c>
      <c r="Q14" t="str">
        <f t="shared" si="13"/>
        <v>1.5cm</v>
      </c>
      <c r="R14" cm="1">
        <f t="array" ref="R14">IF(Q14="","",IF(ISNUMBER(SEARCH("cm",Q14)),MAX(VALUE(SUBSTITUTE(_xlfn.FILTERXML("&lt;t&gt;&lt;s&gt;"&amp;SUBSTITUTE(Q14,",","&lt;/s&gt;&lt;s&gt;")&amp;"&lt;/s&gt;&lt;/t&gt;","//s"),"cm",""))),MAX(VALUE(SUBSTITUTE(_xlfn.FILTERXML("&lt;t&gt;&lt;s&gt;"&amp;SUBSTITUTE(Q14,",","&lt;/s&gt;&lt;s&gt;")&amp;"&lt;/s&gt;&lt;/t&gt;","//s"),"mm","")))/10))</f>
        <v>1.5</v>
      </c>
      <c r="S14" t="str">
        <f>IF(OR('Model output'!P13="",ISNUMBER(SEARCH("Not identified", 'Model output'!P13)),ISNUMBER(SEARCH("Absent",'Model output'!P13)),ISNUMBER(SEARCH("No",'Model output'!P13)),ISNUMBER(SEARCH("Negative",'Model output'!P13))),"negative","positive")</f>
        <v>negative</v>
      </c>
      <c r="T14">
        <f>IF('Model output'!O13="","",'Model output'!O13)</f>
        <v>1</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20" t="str">
        <f>IF('Model output'!S13="","",'Model output'!S13)</f>
        <v/>
      </c>
      <c r="Y14" t="str">
        <f>IF(OR('Model output'!S13="",ISNUMBER(SEARCH("Absent",'Model output'!S13)),ISNUMBER(SEARCH("Not identified",'Model output'!S13)),ISNUMBER(SEARCH("No",'Model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
      </c>
      <c r="AB14" t="str">
        <f>IF(AA14&lt;&gt;"Yes","",IF(OR('Model output'!U13="",ISNUMBER(SEARCH("Not identified",'Model output'!U13))),"",'Model output'!U13))</f>
        <v/>
      </c>
      <c r="AC14" s="8" t="str">
        <f>IF(OR('Model output'!V13="", AND(ISERROR(SEARCH("Positive",'Model output'!V13)), ISNUMBER(SEARCH("Negative",'Model output'!V13))), ISNUMBER(SEARCH("Uninvolved",'Model output'!V13)), ISNUMBER(SEARCH("Free",'Model output'!V13)), ISNUMBER(SEARCH("Focal",'Model output'!V13)), ISNUMBER(SEARCH("1 mm",'Model output'!V13)), ISNUMBER(SEARCH("0.1 CM",'Model output'!V13)), ISNUMBER(SEARCH("less than 0.5 mm",'Model output'!V13)), ISNUMBER(SEARCH("Focal",'Model output'!V13)), ISNUMBER(SEARCH("abut",'Model output'!V13)), 'Model output'!V13="No"), "negative", "positive")</f>
        <v>negative</v>
      </c>
      <c r="AE14" s="26"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diffuse",O14,1)),ISNUMBER(SEARCH("columnar",O14,1)),ISNUMBER(SEARCH("solid",O14,1)),ISNUMBER(SEARCH("tall",N14,1)),ISNUMBER(SEARCH("hobnail",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24" t="str">
        <f t="shared" si="2"/>
        <v>1b</v>
      </c>
      <c r="AG14" s="24" t="str">
        <f t="shared" si="3"/>
        <v>0</v>
      </c>
      <c r="AH14" s="24">
        <f t="shared" si="4"/>
        <v>0</v>
      </c>
      <c r="AI14" s="25" t="str">
        <f t="shared" si="5"/>
        <v>I</v>
      </c>
      <c r="AJ14" s="26" t="s">
        <v>27</v>
      </c>
      <c r="AK14" s="25" t="s">
        <v>333</v>
      </c>
      <c r="AL14" s="25" t="s">
        <v>332</v>
      </c>
      <c r="AM14" s="24" t="s">
        <v>227</v>
      </c>
      <c r="AN14" s="27" t="s">
        <v>97</v>
      </c>
      <c r="AO14" s="8">
        <f t="shared" ca="1" si="6"/>
        <v>1</v>
      </c>
      <c r="AP14" s="8">
        <f t="shared" si="7"/>
        <v>1</v>
      </c>
      <c r="AQ14" s="8">
        <f t="shared" si="8"/>
        <v>1</v>
      </c>
      <c r="AR14" s="8">
        <f t="shared" si="9"/>
        <v>1</v>
      </c>
      <c r="AS14" s="18">
        <f t="shared" si="10"/>
        <v>1</v>
      </c>
      <c r="AT14" s="1"/>
    </row>
    <row r="15" spans="1:46">
      <c r="A15" t="str">
        <f>'Model output'!A14</f>
        <v>TCGA-DE-A4M8</v>
      </c>
      <c r="B15" s="1">
        <v>61</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2</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11"/>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 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
      </c>
      <c r="H15" t="str">
        <f>IF('Model output'!H14="","negative",IF(OR(ISNUMBER(SEARCH("lymph node",'Model output'!H14)),ISNUMBER(SEARCH("Not mentioned",'Model output'!H14)),ISNUMBER(SEARCH("Not applicable",'Model output'!H14))),"negative","positive"))</f>
        <v>negative</v>
      </c>
      <c r="I15">
        <f>IF('Model output'!I14="","",IF(ISNUMBER('Model output'!I14),'Model output'!I14,1))</f>
        <v>3</v>
      </c>
      <c r="J15">
        <f>IF('Model output'!J14="","",IF(AND(ISNUMBER('Model output'!J14),'Model output'!J14&lt;=I15),'Model output'!J14,IF(ISNUMBER(SEARCH("0/",'Model output'!J14)),0,1)))</f>
        <v>1</v>
      </c>
      <c r="K15" t="str" cm="1">
        <f t="array" ref="K15">IF(COUNT(FIND({0,1,2,3,4,5,6,7,8,9},'Model output'!K14))&gt;0,'Model output'!K14,"")</f>
        <v>0.2 mm</v>
      </c>
      <c r="L15" s="16" t="str">
        <f t="shared" si="12"/>
        <v>0.2mm</v>
      </c>
      <c r="M15" cm="1">
        <f t="array" ref="M15">IF(L15="","",IF(ISNUMBER(SEARCH("cm",L15)),MAX(VALUE(SUBSTITUTE(_xlfn.FILTERXML("&lt;t&gt;&lt;s&gt;"&amp;SUBSTITUTE(L15,",","&lt;/s&gt;&lt;s&gt;")&amp;"&lt;/s&gt;&lt;/t&gt;","//s"),"cm",""))),MAX(VALUE(SUBSTITUTE(_xlfn.FILTERXML("&lt;t&gt;&lt;s&gt;"&amp;SUBSTITUTE(L15,",","&lt;/s&gt;&lt;s&gt;")&amp;"&lt;/s&gt;&lt;/t&gt;","//s"),"mm","")))/10))</f>
        <v>0.02</v>
      </c>
      <c r="N15" t="str">
        <f>IF('Model output'!L14="","",'Model output'!L14)</f>
        <v>papillary</v>
      </c>
      <c r="O15" t="str">
        <f>IF('Model output'!M14="","",'Model output'!M14)</f>
        <v>conventional and follicular</v>
      </c>
      <c r="P15" t="str">
        <f>IF('Model output'!N14="","",'Model output'!N14)</f>
        <v>3.2 cm</v>
      </c>
      <c r="Q15" t="str">
        <f t="shared" si="13"/>
        <v>3.2cm</v>
      </c>
      <c r="R15" cm="1">
        <f t="array" ref="R15">IF(Q15="","",IF(ISNUMBER(SEARCH("cm",Q15)),MAX(VALUE(SUBSTITUTE(_xlfn.FILTERXML("&lt;t&gt;&lt;s&gt;"&amp;SUBSTITUTE(Q15,",","&lt;/s&gt;&lt;s&gt;")&amp;"&lt;/s&gt;&lt;/t&gt;","//s"),"cm",""))),MAX(VALUE(SUBSTITUTE(_xlfn.FILTERXML("&lt;t&gt;&lt;s&gt;"&amp;SUBSTITUTE(Q15,",","&lt;/s&gt;&lt;s&gt;")&amp;"&lt;/s&gt;&lt;/t&gt;","//s"),"mm","")))/10))</f>
        <v>3.2</v>
      </c>
      <c r="S15" t="str">
        <f>IF(OR('Model output'!P14="",ISNUMBER(SEARCH("Not identified", 'Model output'!P14)),ISNUMBER(SEARCH("Absent",'Model output'!P14)),ISNUMBER(SEARCH("No",'Model output'!P14)),ISNUMBER(SEARCH("Negative",'Model output'!P14))),"negative","positive")</f>
        <v>negative</v>
      </c>
      <c r="T15" t="str">
        <f>IF('Model output'!O14="","",'Model output'!O14)</f>
        <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20" t="str">
        <f>IF('Model output'!S14="","",'Model output'!S14)</f>
        <v>not identified</v>
      </c>
      <c r="Y15" t="str">
        <f>IF(OR('Model output'!S14="",ISNUMBER(SEARCH("Absent",'Model output'!S14)),ISNUMBER(SEARCH("Not identified",'Model output'!S14)),ISNUMBER(SEARCH("No",'Model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8" t="str">
        <f>IF(OR('Model output'!V14="", AND(ISERROR(SEARCH("Positive",'Model output'!V14)), ISNUMBER(SEARCH("Negative",'Model output'!V14))), ISNUMBER(SEARCH("Uninvolved",'Model output'!V14)), ISNUMBER(SEARCH("Free",'Model output'!V14)), ISNUMBER(SEARCH("Focal",'Model output'!V14)), ISNUMBER(SEARCH("1 mm",'Model output'!V14)), ISNUMBER(SEARCH("0.1 CM",'Model output'!V14)), ISNUMBER(SEARCH("less than 0.5 mm",'Model output'!V14)), ISNUMBER(SEARCH("Focal",'Model output'!V14)), ISNUMBER(SEARCH("abut",'Model output'!V14)), 'Model output'!V14="No"), "negative", "positive")</f>
        <v>negative</v>
      </c>
      <c r="AE15" s="26"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diffuse",O15,1)),ISNUMBER(SEARCH("columnar",O15,1)),ISNUMBER(SEARCH("solid",O15,1)),ISNUMBER(SEARCH("tall",N15,1)),ISNUMBER(SEARCH("hobnail",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low</v>
      </c>
      <c r="AF15" s="24" t="str">
        <f t="shared" si="2"/>
        <v>2</v>
      </c>
      <c r="AG15" s="24" t="str">
        <f t="shared" si="3"/>
        <v>1a</v>
      </c>
      <c r="AH15" s="24">
        <f t="shared" si="4"/>
        <v>0</v>
      </c>
      <c r="AI15" s="25" t="str">
        <f t="shared" si="5"/>
        <v>II</v>
      </c>
      <c r="AJ15" s="26" t="s">
        <v>27</v>
      </c>
      <c r="AK15" s="25" t="s">
        <v>331</v>
      </c>
      <c r="AL15" s="25" t="s">
        <v>335</v>
      </c>
      <c r="AM15" s="24" t="s">
        <v>227</v>
      </c>
      <c r="AN15" s="27" t="s">
        <v>94</v>
      </c>
      <c r="AO15" s="8">
        <f t="shared" ca="1" si="6"/>
        <v>1</v>
      </c>
      <c r="AP15" s="8">
        <f t="shared" si="7"/>
        <v>1</v>
      </c>
      <c r="AQ15" s="8">
        <f t="shared" si="8"/>
        <v>1</v>
      </c>
      <c r="AR15" s="8">
        <f t="shared" si="9"/>
        <v>1</v>
      </c>
      <c r="AS15" s="18">
        <f t="shared" si="10"/>
        <v>1</v>
      </c>
      <c r="AT15" s="1"/>
    </row>
    <row r="16" spans="1:46">
      <c r="A16" t="str">
        <f>'Model output'!A15</f>
        <v>TCGA-DE-A4MB</v>
      </c>
      <c r="B16" s="1">
        <v>79</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1b</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11"/>
        <v>positive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 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lateral</v>
      </c>
      <c r="H16" t="str">
        <f>IF('Model output'!H15="","negative",IF(OR(ISNUMBER(SEARCH("lymph node",'Model output'!H15)),ISNUMBER(SEARCH("Not mentioned",'Model output'!H15)),ISNUMBER(SEARCH("Not applicable",'Model output'!H15))),"negative","positive"))</f>
        <v>negative</v>
      </c>
      <c r="I16">
        <f>IF('Model output'!I15="","",IF(ISNUMBER('Model output'!I15),'Model output'!I15,1))</f>
        <v>36</v>
      </c>
      <c r="J16">
        <f>IF('Model output'!J15="","",IF(AND(ISNUMBER('Model output'!J15),'Model output'!J15&lt;=I16),'Model output'!J15,IF(ISNUMBER(SEARCH("0/",'Model output'!J15)),0,1)))</f>
        <v>3</v>
      </c>
      <c r="K16" t="str" cm="1">
        <f t="array" ref="K16">IF(COUNT(FIND({0,1,2,3,4,5,6,7,8,9},'Model output'!K15))&gt;0,'Model output'!K15,"")</f>
        <v>0.7 cm</v>
      </c>
      <c r="L16" s="16" t="str">
        <f t="shared" si="12"/>
        <v>0.7cm</v>
      </c>
      <c r="M16" cm="1">
        <f t="array" ref="M16">IF(L16="","",IF(ISNUMBER(SEARCH("cm",L16)),MAX(VALUE(SUBSTITUTE(_xlfn.FILTERXML("&lt;t&gt;&lt;s&gt;"&amp;SUBSTITUTE(L16,",","&lt;/s&gt;&lt;s&gt;")&amp;"&lt;/s&gt;&lt;/t&gt;","//s"),"cm",""))),MAX(VALUE(SUBSTITUTE(_xlfn.FILTERXML("&lt;t&gt;&lt;s&gt;"&amp;SUBSTITUTE(L16,",","&lt;/s&gt;&lt;s&gt;")&amp;"&lt;/s&gt;&lt;/t&gt;","//s"),"mm","")))/10))</f>
        <v>0.7</v>
      </c>
      <c r="N16" t="str">
        <f>IF('Model output'!L15="","",'Model output'!L15)</f>
        <v>papillary</v>
      </c>
      <c r="O16" t="str">
        <f>IF('Model output'!M15="","",'Model output'!M15)</f>
        <v>papillary and follicular variants</v>
      </c>
      <c r="P16" t="str">
        <f>IF('Model output'!N15="","",'Model output'!N15)</f>
        <v>4.4 x 3.7 x 1.8 cm</v>
      </c>
      <c r="Q16" t="str">
        <f t="shared" si="13"/>
        <v>4.4,3.7,1.8cm</v>
      </c>
      <c r="R16" cm="1">
        <f t="array" ref="R16">IF(Q16="","",IF(ISNUMBER(SEARCH("cm",Q16)),MAX(VALUE(SUBSTITUTE(_xlfn.FILTERXML("&lt;t&gt;&lt;s&gt;"&amp;SUBSTITUTE(Q16,",","&lt;/s&gt;&lt;s&gt;")&amp;"&lt;/s&gt;&lt;/t&gt;","//s"),"cm",""))),MAX(VALUE(SUBSTITUTE(_xlfn.FILTERXML("&lt;t&gt;&lt;s&gt;"&amp;SUBSTITUTE(Q16,",","&lt;/s&gt;&lt;s&gt;")&amp;"&lt;/s&gt;&lt;/t&gt;","//s"),"mm","")))/10))</f>
        <v>4.4000000000000004</v>
      </c>
      <c r="S16" t="str">
        <f>IF(OR('Model output'!P15="",ISNUMBER(SEARCH("Not identified", 'Model output'!P15)),ISNUMBER(SEARCH("Absent",'Model output'!P15)),ISNUMBER(SEARCH("No",'Model output'!P15)),ISNUMBER(SEARCH("Negative",'Model output'!P15))),"negative","positive")</f>
        <v>negative</v>
      </c>
      <c r="T16" t="str">
        <f>IF('Model output'!O15="","",'Model output'!O15)</f>
        <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20" t="str">
        <f>IF('Model output'!S15="","",'Model output'!S15)</f>
        <v>perithyroidal soft tissues, skeletal muscle</v>
      </c>
      <c r="Y16" t="str">
        <f>IF(OR('Model output'!S15="",ISNUMBER(SEARCH("Absent",'Model output'!S15)),ISNUMBER(SEARCH("Not identified",'Model output'!S15)),ISNUMBER(SEARCH("No",'Model output'!S15)),ISNUMBER(SEARCH("negative",'Model output'!S15))),"negative",IF(Z16="positive","gETE", "positive"))</f>
        <v>gETE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positive</v>
      </c>
      <c r="AA16" t="str">
        <f>IF('Model output'!T15="","",IF('Model output'!T15="Not mentioned", "No", "Yes"))</f>
        <v/>
      </c>
      <c r="AB16" t="str">
        <f>IF(AA16&lt;&gt;"Yes","",IF(OR('Model output'!U15="",ISNUMBER(SEARCH("Not identified",'Model output'!U15))),"",'Model output'!U15))</f>
        <v/>
      </c>
      <c r="AC16" s="8" t="str">
        <f>IF(OR('Model output'!V15="", AND(ISERROR(SEARCH("Positive",'Model output'!V15)), ISNUMBER(SEARCH("Negative",'Model output'!V15))), ISNUMBER(SEARCH("Uninvolved",'Model output'!V15)), ISNUMBER(SEARCH("Free",'Model output'!V15)), ISNUMBER(SEARCH("Focal",'Model output'!V15)), ISNUMBER(SEARCH("1 mm",'Model output'!V15)), ISNUMBER(SEARCH("0.1 CM",'Model output'!V15)), ISNUMBER(SEARCH("less than 0.5 mm",'Model output'!V15)), ISNUMBER(SEARCH("Focal",'Model output'!V15)), ISNUMBER(SEARCH("abut",'Model output'!V15)), 'Model output'!V15="No"), "negative", "positive")</f>
        <v>positive</v>
      </c>
      <c r="AE16" s="26" t="str" cm="1">
        <f t="array" ref="AE16">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diffuse",O16,1)),ISNUMBER(SEARCH("columnar",O16,1)),ISNUMBER(SEARCH("solid",O16,1)),ISNUMBER(SEARCH("tall",N16,1)),ISNUMBER(SEARCH("hobnail",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high</v>
      </c>
      <c r="AF16" s="24" t="str">
        <f t="shared" si="2"/>
        <v>3b</v>
      </c>
      <c r="AG16" s="24" t="str">
        <f t="shared" si="3"/>
        <v>1b</v>
      </c>
      <c r="AH16" s="24">
        <f t="shared" si="4"/>
        <v>0</v>
      </c>
      <c r="AI16" s="25" t="str">
        <f t="shared" si="5"/>
        <v>II</v>
      </c>
      <c r="AJ16" s="26" t="s">
        <v>18</v>
      </c>
      <c r="AK16" s="25" t="s">
        <v>336</v>
      </c>
      <c r="AL16" s="25" t="s">
        <v>333</v>
      </c>
      <c r="AM16" s="24" t="s">
        <v>227</v>
      </c>
      <c r="AN16" s="27" t="s">
        <v>94</v>
      </c>
      <c r="AO16" s="8">
        <f t="shared" si="6"/>
        <v>1</v>
      </c>
      <c r="AP16" s="8">
        <f t="shared" si="7"/>
        <v>1</v>
      </c>
      <c r="AQ16" s="8">
        <f t="shared" si="8"/>
        <v>1</v>
      </c>
      <c r="AR16" s="8">
        <f t="shared" si="9"/>
        <v>1</v>
      </c>
      <c r="AS16" s="18">
        <f t="shared" si="10"/>
        <v>1</v>
      </c>
      <c r="AT16" s="1"/>
    </row>
    <row r="17" spans="1:46">
      <c r="A17" t="str">
        <f>'Model output'!A16</f>
        <v>TCGA-DE-A69K</v>
      </c>
      <c r="B17" s="1">
        <v>58</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0</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11"/>
        <v>negative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 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output'!H16="","negative",IF(OR(ISNUMBER(SEARCH("lymph node",'Model output'!H16)),ISNUMBER(SEARCH("Not mentioned",'Model output'!H16)),ISNUMBER(SEARCH("Not applicable",'Model output'!H16))),"negative","positive"))</f>
        <v>negative</v>
      </c>
      <c r="I17">
        <f>IF('Model output'!I16="","",IF(ISNUMBER('Model output'!I16),'Model output'!I16,1))</f>
        <v>5</v>
      </c>
      <c r="J17">
        <f>IF('Model output'!J16="","",IF(AND(ISNUMBER('Model output'!J16),'Model output'!J16&lt;=I17),'Model output'!J16,IF(ISNUMBER(SEARCH("0/",'Model output'!J16)),0,1)))</f>
        <v>0</v>
      </c>
      <c r="K17" t="str" cm="1">
        <f t="array" ref="K17">IF(COUNT(FIND({0,1,2,3,4,5,6,7,8,9},'Model output'!K16))&gt;0,'Model output'!K16,"")</f>
        <v/>
      </c>
      <c r="L17" s="16" t="str">
        <f t="shared" si="12"/>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v>
      </c>
      <c r="O17" t="str">
        <f>IF('Model output'!M16="","",'Model output'!M16)</f>
        <v>mixed classical and follicular variant</v>
      </c>
      <c r="P17" t="str">
        <f>IF('Model output'!N16="","",'Model output'!N16)</f>
        <v>3.1 cm</v>
      </c>
      <c r="Q17" t="str">
        <f t="shared" si="13"/>
        <v>3.1cm</v>
      </c>
      <c r="R17" cm="1">
        <f t="array" ref="R17">IF(Q17="","",IF(ISNUMBER(SEARCH("cm",Q17)),MAX(VALUE(SUBSTITUTE(_xlfn.FILTERXML("&lt;t&gt;&lt;s&gt;"&amp;SUBSTITUTE(Q17,",","&lt;/s&gt;&lt;s&gt;")&amp;"&lt;/s&gt;&lt;/t&gt;","//s"),"cm",""))),MAX(VALUE(SUBSTITUTE(_xlfn.FILTERXML("&lt;t&gt;&lt;s&gt;"&amp;SUBSTITUTE(Q17,",","&lt;/s&gt;&lt;s&gt;")&amp;"&lt;/s&gt;&lt;/t&gt;","//s"),"mm","")))/10))</f>
        <v>3.1</v>
      </c>
      <c r="S17" t="str">
        <f>IF(OR('Model output'!P16="",ISNUMBER(SEARCH("Not identified", 'Model output'!P16)),ISNUMBER(SEARCH("Absent",'Model output'!P16)),ISNUMBER(SEARCH("No",'Model output'!P16)),ISNUMBER(SEARCH("Negative",'Model output'!P16))),"negative","positive")</f>
        <v>negative</v>
      </c>
      <c r="T17">
        <f>IF('Model output'!O16="","",'Model output'!O16)</f>
        <v>3</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positive</v>
      </c>
      <c r="X17" s="20" t="str">
        <f>IF('Model output'!S16="","",'Model output'!S16)</f>
        <v>positive for minimal extrathyroidal extension</v>
      </c>
      <c r="Y17" t="str">
        <f>IF(OR('Model output'!S16="",ISNUMBER(SEARCH("Absent",'Model output'!S16)),ISNUMBER(SEARCH("Not identified",'Model output'!S16)),ISNUMBER(SEARCH("No",'Model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8" t="str">
        <f>IF(OR('Model output'!V16="", AND(ISERROR(SEARCH("Positive",'Model output'!V16)), ISNUMBER(SEARCH("Negative",'Model output'!V16))), ISNUMBER(SEARCH("Uninvolved",'Model output'!V16)), ISNUMBER(SEARCH("Free",'Model output'!V16)), ISNUMBER(SEARCH("Focal",'Model output'!V16)), ISNUMBER(SEARCH("1 mm",'Model output'!V16)), ISNUMBER(SEARCH("0.1 CM",'Model output'!V16)), ISNUMBER(SEARCH("less than 0.5 mm",'Model output'!V16)), ISNUMBER(SEARCH("Focal",'Model output'!V16)), ISNUMBER(SEARCH("abut",'Model output'!V16)), 'Model output'!V16="No"), "negative", "positive")</f>
        <v>positive</v>
      </c>
      <c r="AE17" s="26" t="str" cm="1">
        <f t="array" ref="AE17">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diffuse",O17,1)),ISNUMBER(SEARCH("columnar",O17,1)),ISNUMBER(SEARCH("solid",O17,1)),ISNUMBER(SEARCH("tall",N17,1)),ISNUMBER(SEARCH("hobnail",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high</v>
      </c>
      <c r="AF17" s="24" t="str">
        <f t="shared" si="2"/>
        <v>2</v>
      </c>
      <c r="AG17" s="24" t="str">
        <f t="shared" si="3"/>
        <v>0</v>
      </c>
      <c r="AH17" s="24">
        <f t="shared" si="4"/>
        <v>0</v>
      </c>
      <c r="AI17" s="25" t="str">
        <f t="shared" si="5"/>
        <v>I</v>
      </c>
      <c r="AJ17" s="26" t="s">
        <v>18</v>
      </c>
      <c r="AK17" s="25" t="s">
        <v>331</v>
      </c>
      <c r="AL17" s="24" t="s">
        <v>227</v>
      </c>
      <c r="AM17" s="24" t="s">
        <v>227</v>
      </c>
      <c r="AN17" s="27" t="s">
        <v>97</v>
      </c>
      <c r="AO17" s="8">
        <f t="shared" si="6"/>
        <v>1</v>
      </c>
      <c r="AP17" s="8">
        <f t="shared" si="7"/>
        <v>1</v>
      </c>
      <c r="AQ17" s="8">
        <f t="shared" si="8"/>
        <v>1</v>
      </c>
      <c r="AR17" s="8">
        <f t="shared" si="9"/>
        <v>1</v>
      </c>
      <c r="AS17" s="18">
        <f t="shared" si="10"/>
        <v>1</v>
      </c>
      <c r="AT17" s="1"/>
    </row>
    <row r="18" spans="1:46">
      <c r="A18" t="str">
        <f>'Model output'!A17</f>
        <v>TCGA-DE-A7U5</v>
      </c>
      <c r="B18" s="1">
        <v>36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2</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0</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11"/>
        <v>negative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 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output'!H17="","negative",IF(OR(ISNUMBER(SEARCH("lymph node",'Model output'!H17)),ISNUMBER(SEARCH("Not mentioned",'Model output'!H17)),ISNUMBER(SEARCH("Not applicable",'Model output'!H17))),"negative","positive"))</f>
        <v>negative</v>
      </c>
      <c r="I18">
        <f>IF('Model output'!I17="","",IF(ISNUMBER('Model output'!I17),'Model output'!I17,1))</f>
        <v>3</v>
      </c>
      <c r="J18">
        <f>IF('Model output'!J17="","",IF(AND(ISNUMBER('Model output'!J17),'Model output'!J17&lt;=I18),'Model output'!J17,IF(ISNUMBER(SEARCH("0/",'Model output'!J17)),0,1)))</f>
        <v>0</v>
      </c>
      <c r="K18" t="str" cm="1">
        <f t="array" ref="K18">IF(COUNT(FIND({0,1,2,3,4,5,6,7,8,9},'Model output'!K17))&gt;0,'Model output'!K17,"")</f>
        <v/>
      </c>
      <c r="L18" s="16" t="str">
        <f t="shared" si="12"/>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Usual</v>
      </c>
      <c r="P18" t="str">
        <f>IF('Model output'!N17="","",'Model output'!N17)</f>
        <v>2.4 cm</v>
      </c>
      <c r="Q18" t="str">
        <f t="shared" si="13"/>
        <v>2.4cm</v>
      </c>
      <c r="R18" cm="1">
        <f t="array" ref="R18">IF(Q18="","",IF(ISNUMBER(SEARCH("cm",Q18)),MAX(VALUE(SUBSTITUTE(_xlfn.FILTERXML("&lt;t&gt;&lt;s&gt;"&amp;SUBSTITUTE(Q18,",","&lt;/s&gt;&lt;s&gt;")&amp;"&lt;/s&gt;&lt;/t&gt;","//s"),"cm",""))),MAX(VALUE(SUBSTITUTE(_xlfn.FILTERXML("&lt;t&gt;&lt;s&gt;"&amp;SUBSTITUTE(Q18,",","&lt;/s&gt;&lt;s&gt;")&amp;"&lt;/s&gt;&lt;/t&gt;","//s"),"mm","")))/10))</f>
        <v>2.4</v>
      </c>
      <c r="S18" t="str">
        <f>IF(OR('Model output'!P17="",ISNUMBER(SEARCH("Not identified", 'Model output'!P17)),ISNUMBER(SEARCH("Absent",'Model output'!P17)),ISNUMBER(SEARCH("No",'Model output'!P17)),ISNUMBER(SEARCH("Negative",'Model output'!P17))),"negative","positive")</f>
        <v>positive</v>
      </c>
      <c r="T18">
        <f>IF('Model output'!O17="","",'Model output'!O17)</f>
        <v>1</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20" t="str">
        <f>IF('Model output'!S17="","",'Model output'!S17)</f>
        <v>Not identified</v>
      </c>
      <c r="Y18" t="str">
        <f>IF(OR('Model output'!S17="",ISNUMBER(SEARCH("Absent",'Model output'!S17)),ISNUMBER(SEARCH("Not identified",'Model output'!S17)),ISNUMBER(SEARCH("No",'Model output'!S17)),ISNUMBER(SEARCH("negative",'Model output'!S17))),"negative",IF(Z18="positive","gETE", "positive"))</f>
        <v>negative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
      </c>
      <c r="AB18" t="str">
        <f>IF(AA18&lt;&gt;"Yes","",IF(OR('Model output'!U17="",ISNUMBER(SEARCH("Not identified",'Model output'!U17))),"",'Model output'!U17))</f>
        <v/>
      </c>
      <c r="AC18" s="8" t="str">
        <f>IF(OR('Model output'!V17="", AND(ISERROR(SEARCH("Positive",'Model output'!V17)), ISNUMBER(SEARCH("Negative",'Model output'!V17))), ISNUMBER(SEARCH("Uninvolved",'Model output'!V17)), ISNUMBER(SEARCH("Free",'Model output'!V17)), ISNUMBER(SEARCH("Focal",'Model output'!V17)), ISNUMBER(SEARCH("1 mm",'Model output'!V17)), ISNUMBER(SEARCH("0.1 CM",'Model output'!V17)), ISNUMBER(SEARCH("less than 0.5 mm",'Model output'!V17)), ISNUMBER(SEARCH("Focal",'Model output'!V17)), ISNUMBER(SEARCH("abut",'Model output'!V17)), 'Model output'!V17="No"), "negative", "positive")</f>
        <v>positive</v>
      </c>
      <c r="AE18" s="26" t="str" cm="1">
        <f t="array" ref="AE18">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diffuse",O18,1)),ISNUMBER(SEARCH("columnar",O18,1)),ISNUMBER(SEARCH("solid",O18,1)),ISNUMBER(SEARCH("tall",N18,1)),ISNUMBER(SEARCH("hobnail",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high</v>
      </c>
      <c r="AF18" s="24" t="str">
        <f t="shared" si="2"/>
        <v>2</v>
      </c>
      <c r="AG18" s="24" t="str">
        <f t="shared" si="3"/>
        <v>0</v>
      </c>
      <c r="AH18" s="24">
        <f t="shared" si="4"/>
        <v>0</v>
      </c>
      <c r="AI18" s="25" t="str">
        <f t="shared" si="5"/>
        <v>I</v>
      </c>
      <c r="AJ18" s="26" t="s">
        <v>18</v>
      </c>
      <c r="AK18" s="25" t="s">
        <v>331</v>
      </c>
      <c r="AL18" s="25" t="s">
        <v>227</v>
      </c>
      <c r="AM18" s="24" t="s">
        <v>227</v>
      </c>
      <c r="AN18" s="27" t="s">
        <v>97</v>
      </c>
      <c r="AO18" s="8">
        <f t="shared" si="6"/>
        <v>1</v>
      </c>
      <c r="AP18" s="8">
        <f t="shared" si="7"/>
        <v>1</v>
      </c>
      <c r="AQ18" s="8">
        <f t="shared" si="8"/>
        <v>1</v>
      </c>
      <c r="AR18" s="8">
        <f t="shared" si="9"/>
        <v>1</v>
      </c>
      <c r="AS18" s="18">
        <f t="shared" si="10"/>
        <v>1</v>
      </c>
      <c r="AT18" s="1"/>
    </row>
    <row r="19" spans="1:46">
      <c r="A19" t="str">
        <f>'Model output'!A18</f>
        <v>TCGA-DJ-A1QD</v>
      </c>
      <c r="B19" s="1">
        <v>20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2</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1b</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11"/>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 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lateral</v>
      </c>
      <c r="H19" t="str">
        <f>IF('Model output'!H18="","negative",IF(OR(ISNUMBER(SEARCH("lymph node",'Model output'!H18)),ISNUMBER(SEARCH("Not mentioned",'Model output'!H18)),ISNUMBER(SEARCH("Not applicable",'Model output'!H18))),"negative","positive"))</f>
        <v>negative</v>
      </c>
      <c r="I19">
        <f>IF('Model output'!I18="","",IF(ISNUMBER('Model output'!I18),'Model output'!I18,1))</f>
        <v>1</v>
      </c>
      <c r="J19">
        <f>IF('Model output'!J18="","",IF(AND(ISNUMBER('Model output'!J18),'Model output'!J18&lt;=I19),'Model output'!J18,IF(ISNUMBER(SEARCH("0/",'Model output'!J18)),0,1)))</f>
        <v>1</v>
      </c>
      <c r="K19" t="str" cm="1">
        <f t="array" ref="K19">IF(COUNT(FIND({0,1,2,3,4,5,6,7,8,9},'Model output'!K18))&gt;0,'Model output'!K18,"")</f>
        <v>1.6cm</v>
      </c>
      <c r="L19" s="16" t="str">
        <f t="shared" si="12"/>
        <v>1.6cm</v>
      </c>
      <c r="M19" cm="1">
        <f t="array" ref="M19">IF(L19="","",IF(ISNUMBER(SEARCH("cm",L19)),MAX(VALUE(SUBSTITUTE(_xlfn.FILTERXML("&lt;t&gt;&lt;s&gt;"&amp;SUBSTITUTE(L19,",","&lt;/s&gt;&lt;s&gt;")&amp;"&lt;/s&gt;&lt;/t&gt;","//s"),"cm",""))),MAX(VALUE(SUBSTITUTE(_xlfn.FILTERXML("&lt;t&gt;&lt;s&gt;"&amp;SUBSTITUTE(L19,",","&lt;/s&gt;&lt;s&gt;")&amp;"&lt;/s&gt;&lt;/t&gt;","//s"),"mm","")))/10))</f>
        <v>1.6</v>
      </c>
      <c r="N19" t="str">
        <f>IF('Model output'!L18="","",'Model output'!L18)</f>
        <v>papillary carcinoma</v>
      </c>
      <c r="O19" t="str">
        <f>IF('Model output'!M18="","",'Model output'!M18)</f>
        <v>classical</v>
      </c>
      <c r="P19" t="str">
        <f>IF('Model output'!N18="","",'Model output'!N18)</f>
        <v>2.2 cm</v>
      </c>
      <c r="Q19" t="str">
        <f t="shared" si="13"/>
        <v>2.2cm</v>
      </c>
      <c r="R19" cm="1">
        <f t="array" ref="R19">IF(Q19="","",IF(ISNUMBER(SEARCH("cm",Q19)),MAX(VALUE(SUBSTITUTE(_xlfn.FILTERXML("&lt;t&gt;&lt;s&gt;"&amp;SUBSTITUTE(Q19,",","&lt;/s&gt;&lt;s&gt;")&amp;"&lt;/s&gt;&lt;/t&gt;","//s"),"cm",""))),MAX(VALUE(SUBSTITUTE(_xlfn.FILTERXML("&lt;t&gt;&lt;s&gt;"&amp;SUBSTITUTE(Q19,",","&lt;/s&gt;&lt;s&gt;")&amp;"&lt;/s&gt;&lt;/t&gt;","//s"),"mm","")))/10))</f>
        <v>2.2000000000000002</v>
      </c>
      <c r="S19" t="str">
        <f>IF(OR('Model output'!P18="",ISNUMBER(SEARCH("Not identified", 'Model output'!P18)),ISNUMBER(SEARCH("Absent",'Model output'!P18)),ISNUMBER(SEARCH("No",'Model output'!P18)),ISNUMBER(SEARCH("Negative",'Model output'!P18))),"negative","positive")</f>
        <v>negative</v>
      </c>
      <c r="T19" t="str">
        <f>IF('Model output'!O18="","",'Model output'!O18)</f>
        <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negative</v>
      </c>
      <c r="X19" s="20" t="str">
        <f>IF('Model output'!S18="","",'Model output'!S18)</f>
        <v>perithyroidal fibradipose tissue; skeletal muscle; subcutaneous soft tissues; larynx; trachea; esophagus; recurrent laryngeal nerve</v>
      </c>
      <c r="Y19" t="str">
        <f>IF(OR('Model output'!S18="",ISNUMBER(SEARCH("Absent",'Model output'!S18)),ISNUMBER(SEARCH("Not identified",'Model output'!S18)),ISNUMBER(SEARCH("No",'Model output'!S18)),ISNUMBER(SEARCH("negative",'Model output'!S18))),"negative",IF(Z19="positive","gETE", "positive"))</f>
        <v>gETE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positive</v>
      </c>
      <c r="AA19" t="str">
        <f>IF('Model output'!T18="","",IF('Model output'!T18="Not mentioned", "No", "Yes"))</f>
        <v/>
      </c>
      <c r="AB19" t="str">
        <f>IF(AA19&lt;&gt;"Yes","",IF(OR('Model output'!U18="",ISNUMBER(SEARCH("Not identified",'Model output'!U18))),"",'Model output'!U18))</f>
        <v/>
      </c>
      <c r="AC19" s="8" t="str">
        <f>IF(OR('Model output'!V18="", AND(ISERROR(SEARCH("Positive",'Model output'!V18)), ISNUMBER(SEARCH("Negative",'Model output'!V18))), ISNUMBER(SEARCH("Uninvolved",'Model output'!V18)), ISNUMBER(SEARCH("Free",'Model output'!V18)), ISNUMBER(SEARCH("Focal",'Model output'!V18)), ISNUMBER(SEARCH("1 mm",'Model output'!V18)), ISNUMBER(SEARCH("0.1 CM",'Model output'!V18)), ISNUMBER(SEARCH("less than 0.5 mm",'Model output'!V18)), ISNUMBER(SEARCH("Focal",'Model output'!V18)), ISNUMBER(SEARCH("abut",'Model output'!V18)), 'Model output'!V18="No"), "negative", "positive")</f>
        <v>negative</v>
      </c>
      <c r="AE19" s="26"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diffuse",O19,1)),ISNUMBER(SEARCH("columnar",O19,1)),ISNUMBER(SEARCH("solid",O19,1)),ISNUMBER(SEARCH("tall",N19,1)),ISNUMBER(SEARCH("hobnail",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high</v>
      </c>
      <c r="AF19" s="24" t="str">
        <f t="shared" si="2"/>
        <v>4a</v>
      </c>
      <c r="AG19" s="24" t="str">
        <f t="shared" si="3"/>
        <v>1b</v>
      </c>
      <c r="AH19" s="24">
        <f t="shared" si="4"/>
        <v>0</v>
      </c>
      <c r="AI19" s="25" t="str">
        <f t="shared" si="5"/>
        <v>I</v>
      </c>
      <c r="AJ19" s="26" t="s">
        <v>37</v>
      </c>
      <c r="AK19" s="25" t="s">
        <v>331</v>
      </c>
      <c r="AL19" s="25" t="s">
        <v>333</v>
      </c>
      <c r="AM19" s="24" t="s">
        <v>227</v>
      </c>
      <c r="AN19" s="27" t="s">
        <v>97</v>
      </c>
      <c r="AO19" s="8">
        <f t="shared" si="6"/>
        <v>0</v>
      </c>
      <c r="AP19" s="8">
        <f t="shared" si="7"/>
        <v>0</v>
      </c>
      <c r="AQ19" s="8">
        <f t="shared" si="8"/>
        <v>1</v>
      </c>
      <c r="AR19" s="8">
        <f t="shared" si="9"/>
        <v>1</v>
      </c>
      <c r="AS19" s="18">
        <f t="shared" si="10"/>
        <v>1</v>
      </c>
      <c r="AT19" s="1"/>
    </row>
    <row r="20" spans="1:46">
      <c r="A20" t="str">
        <f>'Model output'!A19</f>
        <v>TCGA-DJ-A1QI</v>
      </c>
      <c r="B20" s="1">
        <v>63</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X</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11"/>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 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output'!H19="","negative",IF(OR(ISNUMBER(SEARCH("lymph node",'Model output'!H19)),ISNUMBER(SEARCH("Not mentioned",'Model output'!H19)),ISNUMBER(SEARCH("Not applicable",'Model output'!H19))),"negative","positive"))</f>
        <v>negative</v>
      </c>
      <c r="I20" t="str">
        <f>IF('Model output'!I19="","",IF(ISNUMBER('Model output'!I19),'Model output'!I19,1))</f>
        <v/>
      </c>
      <c r="J20" t="str">
        <f>IF('Model output'!J19="","",IF(AND(ISNUMBER('Model output'!J19),'Model output'!J19&lt;=I20),'Model output'!J19,IF(ISNUMBER(SEARCH("0/",'Model output'!J19)),0,1)))</f>
        <v/>
      </c>
      <c r="K20" t="str" cm="1">
        <f t="array" ref="K20">IF(COUNT(FIND({0,1,2,3,4,5,6,7,8,9},'Model output'!K19))&gt;0,'Model output'!K19,"")</f>
        <v/>
      </c>
      <c r="L20" s="16" t="str">
        <f t="shared" si="12"/>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 carcinoma</v>
      </c>
      <c r="O20" t="str">
        <f>IF('Model output'!M19="","",'Model output'!M19)</f>
        <v>Classical type</v>
      </c>
      <c r="P20" t="str">
        <f>IF('Model output'!N19="","",'Model output'!N19)</f>
        <v>3.0 cm</v>
      </c>
      <c r="Q20" t="str">
        <f t="shared" si="13"/>
        <v>3.0cm</v>
      </c>
      <c r="R20" cm="1">
        <f t="array" ref="R20">IF(Q20="","",IF(ISNUMBER(SEARCH("cm",Q20)),MAX(VALUE(SUBSTITUTE(_xlfn.FILTERXML("&lt;t&gt;&lt;s&gt;"&amp;SUBSTITUTE(Q20,",","&lt;/s&gt;&lt;s&gt;")&amp;"&lt;/s&gt;&lt;/t&gt;","//s"),"cm",""))),MAX(VALUE(SUBSTITUTE(_xlfn.FILTERXML("&lt;t&gt;&lt;s&gt;"&amp;SUBSTITUTE(Q20,",","&lt;/s&gt;&lt;s&gt;")&amp;"&lt;/s&gt;&lt;/t&gt;","//s"),"mm","")))/10))</f>
        <v>3</v>
      </c>
      <c r="S20" t="str">
        <f>IF(OR('Model output'!P19="",ISNUMBER(SEARCH("Not identified", 'Model output'!P19)),ISNUMBER(SEARCH("Absent",'Model output'!P19)),ISNUMBER(SEARCH("No",'Model output'!P19)),ISNUMBER(SEARCH("Negative",'Model output'!P19))),"negative","positive")</f>
        <v>negative</v>
      </c>
      <c r="T20">
        <f>IF('Model output'!O19="","",'Model output'!O19)</f>
        <v>6</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20" t="str">
        <f>IF('Model output'!S19="","",'Model output'!S19)</f>
        <v>Not Identified</v>
      </c>
      <c r="Y20" t="str">
        <f>IF(OR('Model output'!S19="",ISNUMBER(SEARCH("Absent",'Model output'!S19)),ISNUMBER(SEARCH("Not identified",'Model output'!S19)),ISNUMBER(SEARCH("No",'Model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8" t="str">
        <f>IF(OR('Model output'!V19="", AND(ISERROR(SEARCH("Positive",'Model output'!V19)), ISNUMBER(SEARCH("Negative",'Model output'!V19))), ISNUMBER(SEARCH("Uninvolved",'Model output'!V19)), ISNUMBER(SEARCH("Free",'Model output'!V19)), ISNUMBER(SEARCH("Focal",'Model output'!V19)), ISNUMBER(SEARCH("1 mm",'Model output'!V19)), ISNUMBER(SEARCH("0.1 CM",'Model output'!V19)), ISNUMBER(SEARCH("less than 0.5 mm",'Model output'!V19)), ISNUMBER(SEARCH("Focal",'Model output'!V19)), ISNUMBER(SEARCH("abut",'Model output'!V19)), 'Model output'!V19="No"), "negative", "positive")</f>
        <v>negative</v>
      </c>
      <c r="AE20" s="26"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diffuse",O20,1)),ISNUMBER(SEARCH("columnar",O20,1)),ISNUMBER(SEARCH("solid",O20,1)),ISNUMBER(SEARCH("tall",N20,1)),ISNUMBER(SEARCH("hobnail",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24" t="str">
        <f t="shared" si="2"/>
        <v>2</v>
      </c>
      <c r="AG20" s="25" t="str">
        <f t="shared" si="3"/>
        <v>0</v>
      </c>
      <c r="AH20" s="24">
        <f t="shared" si="4"/>
        <v>0</v>
      </c>
      <c r="AI20" s="25" t="str">
        <f t="shared" si="5"/>
        <v>I</v>
      </c>
      <c r="AJ20" s="26" t="s">
        <v>27</v>
      </c>
      <c r="AK20" s="25" t="s">
        <v>331</v>
      </c>
      <c r="AL20" s="25" t="s">
        <v>332</v>
      </c>
      <c r="AM20" s="24" t="s">
        <v>227</v>
      </c>
      <c r="AN20" s="27" t="s">
        <v>97</v>
      </c>
      <c r="AO20" s="8">
        <f t="shared" ca="1" si="6"/>
        <v>1</v>
      </c>
      <c r="AP20" s="8">
        <f t="shared" si="7"/>
        <v>1</v>
      </c>
      <c r="AQ20" s="8">
        <f t="shared" si="8"/>
        <v>1</v>
      </c>
      <c r="AR20" s="8">
        <f t="shared" si="9"/>
        <v>1</v>
      </c>
      <c r="AS20" s="18">
        <f t="shared" si="10"/>
        <v>1</v>
      </c>
      <c r="AT20" s="1"/>
    </row>
    <row r="21" spans="1:46">
      <c r="A21" t="str">
        <f>'Model output'!A20</f>
        <v>TCGA-DJ-A2PO</v>
      </c>
      <c r="B21" s="1">
        <v>54</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X</v>
      </c>
      <c r="F21" t="str">
        <f t="shared" si="11"/>
        <v>positive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 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output'!H20="","negative",IF(OR(ISNUMBER(SEARCH("lymph node",'Model output'!H20)),ISNUMBER(SEARCH("Not mentioned",'Model output'!H20)),ISNUMBER(SEARCH("Not applicable",'Model output'!H20))),"negative","positive"))</f>
        <v>negative</v>
      </c>
      <c r="I21">
        <f>IF('Model output'!I20="","",IF(ISNUMBER('Model output'!I20),'Model output'!I20,1))</f>
        <v>4</v>
      </c>
      <c r="J21">
        <f>IF('Model output'!J20="","",IF(AND(ISNUMBER('Model output'!J20),'Model output'!J20&lt;=I21),'Model output'!J20,IF(ISNUMBER(SEARCH("0/",'Model output'!J20)),0,1)))</f>
        <v>1</v>
      </c>
      <c r="K21" t="str" cm="1">
        <f t="array" ref="K21">IF(COUNT(FIND({0,1,2,3,4,5,6,7,8,9},'Model output'!K20))&gt;0,'Model output'!K20,"")</f>
        <v>0.7 cm</v>
      </c>
      <c r="L21" s="16" t="str">
        <f t="shared" si="12"/>
        <v>0.7cm</v>
      </c>
      <c r="M21" cm="1">
        <f t="array" ref="M21">IF(L21="","",IF(ISNUMBER(SEARCH("cm",L21)),MAX(VALUE(SUBSTITUTE(_xlfn.FILTERXML("&lt;t&gt;&lt;s&gt;"&amp;SUBSTITUTE(L21,",","&lt;/s&gt;&lt;s&gt;")&amp;"&lt;/s&gt;&lt;/t&gt;","//s"),"cm",""))),MAX(VALUE(SUBSTITUTE(_xlfn.FILTERXML("&lt;t&gt;&lt;s&gt;"&amp;SUBSTITUTE(L21,",","&lt;/s&gt;&lt;s&gt;")&amp;"&lt;/s&gt;&lt;/t&gt;","//s"),"mm","")))/10))</f>
        <v>0.7</v>
      </c>
      <c r="N21" t="str">
        <f>IF('Model output'!L20="","",'Model output'!L20)</f>
        <v>Papillary</v>
      </c>
      <c r="O21" t="str">
        <f>IF('Model output'!M20="","",'Model output'!M20)</f>
        <v>Microcarcinoma</v>
      </c>
      <c r="P21" t="str">
        <f>IF('Model output'!N20="","",'Model output'!N20)</f>
        <v>6 mm</v>
      </c>
      <c r="Q21" t="str">
        <f t="shared" si="13"/>
        <v>6mm</v>
      </c>
      <c r="R21" cm="1">
        <f t="array" ref="R21">IF(Q21="","",IF(ISNUMBER(SEARCH("cm",Q21)),MAX(VALUE(SUBSTITUTE(_xlfn.FILTERXML("&lt;t&gt;&lt;s&gt;"&amp;SUBSTITUTE(Q21,",","&lt;/s&gt;&lt;s&gt;")&amp;"&lt;/s&gt;&lt;/t&gt;","//s"),"cm",""))),MAX(VALUE(SUBSTITUTE(_xlfn.FILTERXML("&lt;t&gt;&lt;s&gt;"&amp;SUBSTITUTE(Q21,",","&lt;/s&gt;&lt;s&gt;")&amp;"&lt;/s&gt;&lt;/t&gt;","//s"),"mm","")))/10))</f>
        <v>0.6</v>
      </c>
      <c r="S21" t="str">
        <f>IF(OR('Model output'!P20="",ISNUMBER(SEARCH("Not identified", 'Model output'!P20)),ISNUMBER(SEARCH("Absent",'Model output'!P20)),ISNUMBER(SEARCH("No",'Model output'!P20)),ISNUMBER(SEARCH("Negative",'Model output'!P20))),"negative","positive")</f>
        <v>negative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20" t="str">
        <f>IF('Model output'!S20="","",'Model output'!S20)</f>
        <v/>
      </c>
      <c r="Y21" t="str">
        <f>IF(OR('Model output'!S20="",ISNUMBER(SEARCH("Absent",'Model output'!S20)),ISNUMBER(SEARCH("Not identified",'Model output'!S20)),ISNUMBER(SEARCH("No",'Model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
      </c>
      <c r="AB21" t="str">
        <f>IF(AA21&lt;&gt;"Yes","",IF(OR('Model output'!U20="",ISNUMBER(SEARCH("Not identified",'Model output'!U20))),"",'Model output'!U20))</f>
        <v/>
      </c>
      <c r="AC21" s="8" t="str">
        <f>IF(OR('Model output'!V20="", AND(ISERROR(SEARCH("Positive",'Model output'!V20)), ISNUMBER(SEARCH("Negative",'Model output'!V20))), ISNUMBER(SEARCH("Uninvolved",'Model output'!V20)), ISNUMBER(SEARCH("Free",'Model output'!V20)), ISNUMBER(SEARCH("Focal",'Model output'!V20)), ISNUMBER(SEARCH("1 mm",'Model output'!V20)), ISNUMBER(SEARCH("0.1 CM",'Model output'!V20)), ISNUMBER(SEARCH("less than 0.5 mm",'Model output'!V20)), ISNUMBER(SEARCH("Focal",'Model output'!V20)), ISNUMBER(SEARCH("abut",'Model output'!V20)), 'Model output'!V20="No"), "negative", "positive")</f>
        <v>negative</v>
      </c>
      <c r="AE21" s="26"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diffuse",O21,1)),ISNUMBER(SEARCH("columnar",O21,1)),ISNUMBER(SEARCH("solid",O21,1)),ISNUMBER(SEARCH("tall",N21,1)),ISNUMBER(SEARCH("hobnail",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low</v>
      </c>
      <c r="AF21" s="24" t="str">
        <f t="shared" si="2"/>
        <v>1a</v>
      </c>
      <c r="AG21" s="24" t="str">
        <f t="shared" si="3"/>
        <v>1a</v>
      </c>
      <c r="AH21" s="24">
        <f t="shared" si="4"/>
        <v>0</v>
      </c>
      <c r="AI21" s="25" t="str">
        <f t="shared" si="5"/>
        <v>I</v>
      </c>
      <c r="AJ21" s="26" t="s">
        <v>27</v>
      </c>
      <c r="AK21" s="25" t="s">
        <v>335</v>
      </c>
      <c r="AL21" s="25" t="s">
        <v>227</v>
      </c>
      <c r="AM21" s="24" t="s">
        <v>227</v>
      </c>
      <c r="AN21" s="27" t="s">
        <v>97</v>
      </c>
      <c r="AO21" s="8">
        <f t="shared" ca="1" si="6"/>
        <v>1</v>
      </c>
      <c r="AP21" s="8">
        <f t="shared" si="7"/>
        <v>1</v>
      </c>
      <c r="AQ21" s="8">
        <f t="shared" si="8"/>
        <v>0</v>
      </c>
      <c r="AR21" s="8">
        <f t="shared" si="9"/>
        <v>1</v>
      </c>
      <c r="AS21" s="18">
        <f t="shared" si="10"/>
        <v>1</v>
      </c>
      <c r="AT21" s="1"/>
    </row>
    <row r="22" spans="1:46">
      <c r="A22" t="str">
        <f>'Model output'!A21</f>
        <v>TCGA-DJ-A2PT</v>
      </c>
      <c r="B22" s="1">
        <v>70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X</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X</v>
      </c>
      <c r="F22" t="str">
        <f t="shared" si="11"/>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 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output'!H21="","negative",IF(OR(ISNUMBER(SEARCH("lymph node",'Model output'!H21)),ISNUMBER(SEARCH("Not mentioned",'Model output'!H21)),ISNUMBER(SEARCH("Not applicable",'Model output'!H21))),"negative","positive"))</f>
        <v>negative</v>
      </c>
      <c r="I22">
        <f>IF('Model output'!I21="","",IF(ISNUMBER('Model output'!I21),'Model output'!I21,1))</f>
        <v>5</v>
      </c>
      <c r="J22">
        <f>IF('Model output'!J21="","",IF(AND(ISNUMBER('Model output'!J21),'Model output'!J21&lt;=I22),'Model output'!J21,IF(ISNUMBER(SEARCH("0/",'Model output'!J21)),0,1)))</f>
        <v>0</v>
      </c>
      <c r="K22" t="str" cm="1">
        <f t="array" ref="K22">IF(COUNT(FIND({0,1,2,3,4,5,6,7,8,9},'Model output'!K21))&gt;0,'Model output'!K21,"")</f>
        <v/>
      </c>
      <c r="L22" s="16" t="str">
        <f t="shared" si="12"/>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 carcinoma</v>
      </c>
      <c r="O22" t="str">
        <f>IF('Model output'!M21="","",'Model output'!M21)</f>
        <v>Tall cell variant</v>
      </c>
      <c r="P22" t="str">
        <f>IF('Model output'!N21="","",'Model output'!N21)</f>
        <v>1.5 cm</v>
      </c>
      <c r="Q22" t="str">
        <f t="shared" si="13"/>
        <v>1.5cm</v>
      </c>
      <c r="R22" cm="1">
        <f t="array" ref="R22">IF(Q22="","",IF(ISNUMBER(SEARCH("cm",Q22)),MAX(VALUE(SUBSTITUTE(_xlfn.FILTERXML("&lt;t&gt;&lt;s&gt;"&amp;SUBSTITUTE(Q22,",","&lt;/s&gt;&lt;s&gt;")&amp;"&lt;/s&gt;&lt;/t&gt;","//s"),"cm",""))),MAX(VALUE(SUBSTITUTE(_xlfn.FILTERXML("&lt;t&gt;&lt;s&gt;"&amp;SUBSTITUTE(Q22,",","&lt;/s&gt;&lt;s&gt;")&amp;"&lt;/s&gt;&lt;/t&gt;","//s"),"mm","")))/10))</f>
        <v>1.5</v>
      </c>
      <c r="S22" t="str">
        <f>IF(OR('Model output'!P21="",ISNUMBER(SEARCH("Not identified", 'Model output'!P21)),ISNUMBER(SEARCH("Absent",'Model output'!P21)),ISNUMBER(SEARCH("No",'Model output'!P21)),ISNUMBER(SEARCH("Negative",'Model output'!P21))),"negative","positive")</f>
        <v>positive</v>
      </c>
      <c r="T22" t="str">
        <f>IF('Model output'!O21="","",'Model output'!O21)</f>
        <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minimal</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20" t="str">
        <f>IF('Model output'!S21="","",'Model output'!S21)</f>
        <v>perithyroidal fibradipose tissue and skeletal muscle</v>
      </c>
      <c r="Y22" t="str">
        <f>IF(OR('Model output'!S21="",ISNUMBER(SEARCH("Absent",'Model output'!S21)),ISNUMBER(SEARCH("Not identified",'Model output'!S21)),ISNUMBER(SEARCH("No",'Model output'!S21)),ISNUMBER(SEARCH("negative",'Model output'!S21))),"negative",IF(Z22="positive","gETE", "positive"))</f>
        <v>gETE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positive</v>
      </c>
      <c r="AA22" t="str">
        <f>IF('Model output'!T21="","",IF('Model output'!T21="Not mentioned", "No", "Yes"))</f>
        <v/>
      </c>
      <c r="AB22" t="str">
        <f>IF(AA22&lt;&gt;"Yes","",IF(OR('Model output'!U21="",ISNUMBER(SEARCH("Not identified",'Model output'!U21))),"",'Model output'!U21))</f>
        <v/>
      </c>
      <c r="AC22" s="8" t="str">
        <f>IF(OR('Model output'!V21="", AND(ISERROR(SEARCH("Positive",'Model output'!V21)), ISNUMBER(SEARCH("Negative",'Model output'!V21))), ISNUMBER(SEARCH("Uninvolved",'Model output'!V21)), ISNUMBER(SEARCH("Free",'Model output'!V21)), ISNUMBER(SEARCH("Focal",'Model output'!V21)), ISNUMBER(SEARCH("1 mm",'Model output'!V21)), ISNUMBER(SEARCH("0.1 CM",'Model output'!V21)), ISNUMBER(SEARCH("less than 0.5 mm",'Model output'!V21)), ISNUMBER(SEARCH("Focal",'Model output'!V21)), ISNUMBER(SEARCH("abut",'Model output'!V21)), 'Model output'!V21="No"), "negative", "positive")</f>
        <v>negative</v>
      </c>
      <c r="AE22" s="26" t="str" cm="1">
        <f t="array" ref="AE22">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diffuse",O22,1)),ISNUMBER(SEARCH("columnar",O22,1)),ISNUMBER(SEARCH("solid",O22,1)),ISNUMBER(SEARCH("tall",N22,1)),ISNUMBER(SEARCH("hobnail",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high</v>
      </c>
      <c r="AF22" s="24" t="str">
        <f t="shared" si="2"/>
        <v>3b</v>
      </c>
      <c r="AG22" s="24" t="str">
        <f t="shared" si="3"/>
        <v>0</v>
      </c>
      <c r="AH22" s="24">
        <f t="shared" si="4"/>
        <v>0</v>
      </c>
      <c r="AI22" s="25" t="str">
        <f t="shared" si="5"/>
        <v>II</v>
      </c>
      <c r="AJ22" s="26" t="s">
        <v>18</v>
      </c>
      <c r="AK22" s="25" t="s">
        <v>336</v>
      </c>
      <c r="AL22" s="25" t="s">
        <v>227</v>
      </c>
      <c r="AM22" s="24" t="s">
        <v>227</v>
      </c>
      <c r="AN22" s="27" t="s">
        <v>94</v>
      </c>
      <c r="AO22" s="8">
        <f t="shared" si="6"/>
        <v>1</v>
      </c>
      <c r="AP22" s="8">
        <f t="shared" si="7"/>
        <v>1</v>
      </c>
      <c r="AQ22" s="8">
        <f t="shared" si="8"/>
        <v>1</v>
      </c>
      <c r="AR22" s="8">
        <f t="shared" si="9"/>
        <v>1</v>
      </c>
      <c r="AS22" s="18">
        <f t="shared" si="10"/>
        <v>1</v>
      </c>
      <c r="AT22" s="1"/>
    </row>
    <row r="23" spans="1:46">
      <c r="A23" t="str">
        <f>'Model output'!A22</f>
        <v>TCGA-DJ-A2PU</v>
      </c>
      <c r="B23" s="1">
        <v>52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X</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X</v>
      </c>
      <c r="F23" t="str">
        <f t="shared" si="11"/>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 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output'!H22="","negative",IF(OR(ISNUMBER(SEARCH("lymph node",'Model output'!H22)),ISNUMBER(SEARCH("Not mentioned",'Model output'!H22)),ISNUMBER(SEARCH("Not applicable",'Model output'!H22))),"negative","positive"))</f>
        <v>negative</v>
      </c>
      <c r="I23">
        <f>IF('Model output'!I22="","",IF(ISNUMBER('Model output'!I22),'Model output'!I22,1))</f>
        <v>1</v>
      </c>
      <c r="J23">
        <f>IF('Model output'!J22="","",IF(AND(ISNUMBER('Model output'!J22),'Model output'!J22&lt;=I23),'Model output'!J22,IF(ISNUMBER(SEARCH("0/",'Model output'!J22)),0,1)))</f>
        <v>0</v>
      </c>
      <c r="K23" t="str" cm="1">
        <f t="array" ref="K23">IF(COUNT(FIND({0,1,2,3,4,5,6,7,8,9},'Model output'!K22))&gt;0,'Model output'!K22,"")</f>
        <v/>
      </c>
      <c r="L23" s="16" t="str">
        <f t="shared" si="12"/>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 carcinoma</v>
      </c>
      <c r="O23" t="str">
        <f>IF('Model output'!M22="","",'Model output'!M22)</f>
        <v>Classical type</v>
      </c>
      <c r="P23" t="str">
        <f>IF('Model output'!N22="","",'Model output'!N22)</f>
        <v>2.8 cm</v>
      </c>
      <c r="Q23" t="str">
        <f t="shared" si="13"/>
        <v>2.8cm</v>
      </c>
      <c r="R23" cm="1">
        <f t="array" ref="R23">IF(Q23="","",IF(ISNUMBER(SEARCH("cm",Q23)),MAX(VALUE(SUBSTITUTE(_xlfn.FILTERXML("&lt;t&gt;&lt;s&gt;"&amp;SUBSTITUTE(Q23,",","&lt;/s&gt;&lt;s&gt;")&amp;"&lt;/s&gt;&lt;/t&gt;","//s"),"cm",""))),MAX(VALUE(SUBSTITUTE(_xlfn.FILTERXML("&lt;t&gt;&lt;s&gt;"&amp;SUBSTITUTE(Q23,",","&lt;/s&gt;&lt;s&gt;")&amp;"&lt;/s&gt;&lt;/t&gt;","//s"),"mm","")))/10))</f>
        <v>2.8</v>
      </c>
      <c r="S23" t="str">
        <f>IF(OR('Model output'!P22="",ISNUMBER(SEARCH("Not identified", 'Model output'!P22)),ISNUMBER(SEARCH("Absent",'Model output'!P22)),ISNUMBER(SEARCH("No",'Model output'!P22)),ISNUMBER(SEARCH("Negative",'Model output'!P22))),"negative","positive")</f>
        <v>negative</v>
      </c>
      <c r="T23">
        <f>IF('Model output'!O22="","",'Model output'!O22)</f>
        <v>4</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20" t="str">
        <f>IF('Model output'!S22="","",'Model output'!S22)</f>
        <v>Not identified</v>
      </c>
      <c r="Y23" t="str">
        <f>IF(OR('Model output'!S22="",ISNUMBER(SEARCH("Absent",'Model output'!S22)),ISNUMBER(SEARCH("Not identified",'Model output'!S22)),ISNUMBER(SEARCH("No",'Model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
      </c>
      <c r="AB23" t="str">
        <f>IF(AA23&lt;&gt;"Yes","",IF(OR('Model output'!U22="",ISNUMBER(SEARCH("Not identified",'Model output'!U22))),"",'Model output'!U22))</f>
        <v/>
      </c>
      <c r="AC23" s="8" t="str">
        <f>IF(OR('Model output'!V22="", AND(ISERROR(SEARCH("Positive",'Model output'!V22)), ISNUMBER(SEARCH("Negative",'Model output'!V22))), ISNUMBER(SEARCH("Uninvolved",'Model output'!V22)), ISNUMBER(SEARCH("Free",'Model output'!V22)), ISNUMBER(SEARCH("Focal",'Model output'!V22)), ISNUMBER(SEARCH("1 mm",'Model output'!V22)), ISNUMBER(SEARCH("0.1 CM",'Model output'!V22)), ISNUMBER(SEARCH("less than 0.5 mm",'Model output'!V22)), ISNUMBER(SEARCH("Focal",'Model output'!V22)), ISNUMBER(SEARCH("abut",'Model output'!V22)), 'Model output'!V22="No"), "negative", "positive")</f>
        <v>negative</v>
      </c>
      <c r="AE23" s="26"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diffuse",O23,1)),ISNUMBER(SEARCH("columnar",O23,1)),ISNUMBER(SEARCH("solid",O23,1)),ISNUMBER(SEARCH("tall",N23,1)),ISNUMBER(SEARCH("hobnail",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24" t="str">
        <f t="shared" si="2"/>
        <v>2</v>
      </c>
      <c r="AG23" s="24" t="str">
        <f t="shared" si="3"/>
        <v>0</v>
      </c>
      <c r="AH23" s="24">
        <f t="shared" si="4"/>
        <v>0</v>
      </c>
      <c r="AI23" s="25" t="str">
        <f t="shared" si="5"/>
        <v>I</v>
      </c>
      <c r="AJ23" s="26" t="s">
        <v>27</v>
      </c>
      <c r="AK23" s="25" t="s">
        <v>331</v>
      </c>
      <c r="AL23" s="25" t="s">
        <v>227</v>
      </c>
      <c r="AM23" s="24" t="s">
        <v>227</v>
      </c>
      <c r="AN23" s="27" t="s">
        <v>97</v>
      </c>
      <c r="AO23" s="8">
        <f t="shared" ca="1" si="6"/>
        <v>1</v>
      </c>
      <c r="AP23" s="8">
        <f t="shared" si="7"/>
        <v>1</v>
      </c>
      <c r="AQ23" s="8">
        <f t="shared" si="8"/>
        <v>1</v>
      </c>
      <c r="AR23" s="8">
        <f t="shared" si="9"/>
        <v>1</v>
      </c>
      <c r="AS23" s="18">
        <f t="shared" si="10"/>
        <v>1</v>
      </c>
      <c r="AT23" s="1"/>
    </row>
    <row r="24" spans="1:46">
      <c r="A24" t="str">
        <f>'Model output'!A23</f>
        <v>TCGA-DJ-A2Q4</v>
      </c>
      <c r="B24" s="1">
        <v>53</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1</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1</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
      </c>
      <c r="F24" t="str">
        <f t="shared" si="11"/>
        <v>positive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 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central</v>
      </c>
      <c r="H24" t="str">
        <f>IF('Model output'!H23="","negative",IF(OR(ISNUMBER(SEARCH("lymph node",'Model output'!H23)),ISNUMBER(SEARCH("Not mentioned",'Model output'!H23)),ISNUMBER(SEARCH("Not applicable",'Model output'!H23))),"negative","positive"))</f>
        <v>negative</v>
      </c>
      <c r="I24">
        <f>IF('Model output'!I23="","",IF(ISNUMBER('Model output'!I23),'Model output'!I23,1))</f>
        <v>6</v>
      </c>
      <c r="J24">
        <f>IF('Model output'!J23="","",IF(AND(ISNUMBER('Model output'!J23),'Model output'!J23&lt;=I24),'Model output'!J23,IF(ISNUMBER(SEARCH("0/",'Model output'!J23)),0,1)))</f>
        <v>1</v>
      </c>
      <c r="K24" t="str" cm="1">
        <f t="array" ref="K24">IF(COUNT(FIND({0,1,2,3,4,5,6,7,8,9},'Model output'!K23))&gt;0,'Model output'!K23,"")</f>
        <v>0.8cm</v>
      </c>
      <c r="L24" s="16" t="str">
        <f t="shared" si="12"/>
        <v>0.8cm</v>
      </c>
      <c r="M24" cm="1">
        <f t="array" ref="M24">IF(L24="","",IF(ISNUMBER(SEARCH("cm",L24)),MAX(VALUE(SUBSTITUTE(_xlfn.FILTERXML("&lt;t&gt;&lt;s&gt;"&amp;SUBSTITUTE(L24,",","&lt;/s&gt;&lt;s&gt;")&amp;"&lt;/s&gt;&lt;/t&gt;","//s"),"cm",""))),MAX(VALUE(SUBSTITUTE(_xlfn.FILTERXML("&lt;t&gt;&lt;s&gt;"&amp;SUBSTITUTE(L24,",","&lt;/s&gt;&lt;s&gt;")&amp;"&lt;/s&gt;&lt;/t&gt;","//s"),"mm","")))/10))</f>
        <v>0.8</v>
      </c>
      <c r="N24" t="str">
        <f>IF('Model output'!L23="","",'Model output'!L23)</f>
        <v>Papillary carcinoma</v>
      </c>
      <c r="O24" t="str">
        <f>IF('Model output'!M23="","",'Model output'!M23)</f>
        <v>Classical</v>
      </c>
      <c r="P24" t="str">
        <f>IF('Model output'!N23="","",'Model output'!N23)</f>
        <v>1.3 cm</v>
      </c>
      <c r="Q24" t="str">
        <f t="shared" si="13"/>
        <v>1.3cm</v>
      </c>
      <c r="R24" cm="1">
        <f t="array" ref="R24">IF(Q24="","",IF(ISNUMBER(SEARCH("cm",Q24)),MAX(VALUE(SUBSTITUTE(_xlfn.FILTERXML("&lt;t&gt;&lt;s&gt;"&amp;SUBSTITUTE(Q24,",","&lt;/s&gt;&lt;s&gt;")&amp;"&lt;/s&gt;&lt;/t&gt;","//s"),"cm",""))),MAX(VALUE(SUBSTITUTE(_xlfn.FILTERXML("&lt;t&gt;&lt;s&gt;"&amp;SUBSTITUTE(Q24,",","&lt;/s&gt;&lt;s&gt;")&amp;"&lt;/s&gt;&lt;/t&gt;","//s"),"mm","")))/10))</f>
        <v>1.3</v>
      </c>
      <c r="S24" t="str">
        <f>IF(OR('Model output'!P23="",ISNUMBER(SEARCH("Not identified", 'Model output'!P23)),ISNUMBER(SEARCH("Absent",'Model output'!P23)),ISNUMBER(SEARCH("No",'Model output'!P23)),ISNUMBER(SEARCH("Negative",'Model output'!P23))),"negative","positive")</f>
        <v>negative</v>
      </c>
      <c r="T24" t="str">
        <f>IF('Model output'!O23="","",'Model output'!O23)</f>
        <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20" t="str">
        <f>IF('Model output'!S23="","",'Model output'!S23)</f>
        <v>Not identified</v>
      </c>
      <c r="Y24" t="str">
        <f>IF(OR('Model output'!S23="",ISNUMBER(SEARCH("Absent",'Model output'!S23)),ISNUMBER(SEARCH("Not identified",'Model output'!S23)),ISNUMBER(SEARCH("No",'Model output'!S23)),ISNUMBER(SEARCH("negative",'Model output'!S23))),"negative",IF(Z24="positive","gETE", "positive"))</f>
        <v>negative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
      </c>
      <c r="AB24" t="str">
        <f>IF(AA24&lt;&gt;"Yes","",IF(OR('Model output'!U23="",ISNUMBER(SEARCH("Not identified",'Model output'!U23))),"",'Model output'!U23))</f>
        <v/>
      </c>
      <c r="AC24" s="8" t="str">
        <f>IF(OR('Model output'!V23="", AND(ISERROR(SEARCH("Positive",'Model output'!V23)), ISNUMBER(SEARCH("Negative",'Model output'!V23))), ISNUMBER(SEARCH("Uninvolved",'Model output'!V23)), ISNUMBER(SEARCH("Free",'Model output'!V23)), ISNUMBER(SEARCH("Focal",'Model output'!V23)), ISNUMBER(SEARCH("1 mm",'Model output'!V23)), ISNUMBER(SEARCH("0.1 CM",'Model output'!V23)), ISNUMBER(SEARCH("less than 0.5 mm",'Model output'!V23)), ISNUMBER(SEARCH("Focal",'Model output'!V23)), ISNUMBER(SEARCH("abut",'Model output'!V23)), 'Model output'!V23="No"), "negative", "positive")</f>
        <v>negative</v>
      </c>
      <c r="AE24" s="26" t="str" cm="1">
        <f t="array" aca="1" ref="AE24" ca="1">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diffuse",O24,1)),ISNUMBER(SEARCH("columnar",O24,1)),ISNUMBER(SEARCH("solid",O24,1)),ISNUMBER(SEARCH("tall",N24,1)),ISNUMBER(SEARCH("hobnail",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low</v>
      </c>
      <c r="AF24" s="24" t="str">
        <f t="shared" si="2"/>
        <v>1b</v>
      </c>
      <c r="AG24" s="24" t="str">
        <f t="shared" si="3"/>
        <v>1a</v>
      </c>
      <c r="AH24" s="24">
        <f t="shared" si="4"/>
        <v>0</v>
      </c>
      <c r="AI24" s="25" t="str">
        <f t="shared" si="5"/>
        <v>I</v>
      </c>
      <c r="AJ24" s="26" t="s">
        <v>27</v>
      </c>
      <c r="AK24" s="25" t="s">
        <v>333</v>
      </c>
      <c r="AL24" s="25" t="s">
        <v>335</v>
      </c>
      <c r="AM24" s="24" t="s">
        <v>227</v>
      </c>
      <c r="AN24" s="27" t="s">
        <v>97</v>
      </c>
      <c r="AO24" s="8">
        <f t="shared" ca="1" si="6"/>
        <v>1</v>
      </c>
      <c r="AP24" s="8">
        <f t="shared" si="7"/>
        <v>1</v>
      </c>
      <c r="AQ24" s="8">
        <f t="shared" si="8"/>
        <v>1</v>
      </c>
      <c r="AR24" s="8">
        <f t="shared" si="9"/>
        <v>1</v>
      </c>
      <c r="AS24" s="18">
        <f t="shared" si="10"/>
        <v>1</v>
      </c>
      <c r="AT24" s="1"/>
    </row>
    <row r="25" spans="1:46">
      <c r="A25" t="str">
        <f>'Model output'!A24</f>
        <v>TCGA-DJ-A2Q9</v>
      </c>
      <c r="B25" s="1">
        <v>65</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1</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1</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X</v>
      </c>
      <c r="F25" t="str">
        <f t="shared" si="11"/>
        <v>positive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 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central</v>
      </c>
      <c r="H25" t="str">
        <f>IF('Model output'!H24="","negative",IF(OR(ISNUMBER(SEARCH("lymph node",'Model output'!H24)),ISNUMBER(SEARCH("Not mentioned",'Model output'!H24)),ISNUMBER(SEARCH("Not applicable",'Model output'!H24))),"negative","positive"))</f>
        <v>negative</v>
      </c>
      <c r="I25">
        <f>IF('Model output'!I24="","",IF(ISNUMBER('Model output'!I24),'Model output'!I24,1))</f>
        <v>4</v>
      </c>
      <c r="J25">
        <f>IF('Model output'!J24="","",IF(AND(ISNUMBER('Model output'!J24),'Model output'!J24&lt;=I25),'Model output'!J24,IF(ISNUMBER(SEARCH("0/",'Model output'!J24)),0,1)))</f>
        <v>1</v>
      </c>
      <c r="K25" t="str" cm="1">
        <f t="array" ref="K25">IF(COUNT(FIND({0,1,2,3,4,5,6,7,8,9},'Model output'!K24))&gt;0,'Model output'!K24,"")</f>
        <v>0.6cm</v>
      </c>
      <c r="L25" s="16" t="str">
        <f t="shared" si="12"/>
        <v>0.6cm</v>
      </c>
      <c r="M25" cm="1">
        <f t="array" ref="M25">IF(L25="","",IF(ISNUMBER(SEARCH("cm",L25)),MAX(VALUE(SUBSTITUTE(_xlfn.FILTERXML("&lt;t&gt;&lt;s&gt;"&amp;SUBSTITUTE(L25,",","&lt;/s&gt;&lt;s&gt;")&amp;"&lt;/s&gt;&lt;/t&gt;","//s"),"cm",""))),MAX(VALUE(SUBSTITUTE(_xlfn.FILTERXML("&lt;t&gt;&lt;s&gt;"&amp;SUBSTITUTE(L25,",","&lt;/s&gt;&lt;s&gt;")&amp;"&lt;/s&gt;&lt;/t&gt;","//s"),"mm","")))/10))</f>
        <v>0.6</v>
      </c>
      <c r="N25" t="str">
        <f>IF('Model output'!L24="","",'Model output'!L24)</f>
        <v>Papillary carcinoma</v>
      </c>
      <c r="O25" t="str">
        <f>IF('Model output'!M24="","",'Model output'!M24)</f>
        <v>Tall cell variant with squamous metaplasia</v>
      </c>
      <c r="P25" t="str">
        <f>IF('Model output'!N24="","",'Model output'!N24)</f>
        <v>1.5 cm</v>
      </c>
      <c r="Q25" t="str">
        <f t="shared" si="13"/>
        <v>1.5cm</v>
      </c>
      <c r="R25" cm="1">
        <f t="array" ref="R25">IF(Q25="","",IF(ISNUMBER(SEARCH("cm",Q25)),MAX(VALUE(SUBSTITUTE(_xlfn.FILTERXML("&lt;t&gt;&lt;s&gt;"&amp;SUBSTITUTE(Q25,",","&lt;/s&gt;&lt;s&gt;")&amp;"&lt;/s&gt;&lt;/t&gt;","//s"),"cm",""))),MAX(VALUE(SUBSTITUTE(_xlfn.FILTERXML("&lt;t&gt;&lt;s&gt;"&amp;SUBSTITUTE(Q25,",","&lt;/s&gt;&lt;s&gt;")&amp;"&lt;/s&gt;&lt;/t&gt;","//s"),"mm","")))/10))</f>
        <v>1.5</v>
      </c>
      <c r="S25" t="str">
        <f>IF(OR('Model output'!P24="",ISNUMBER(SEARCH("Not identified", 'Model output'!P24)),ISNUMBER(SEARCH("Absent",'Model output'!P24)),ISNUMBER(SEARCH("No",'Model output'!P24)),ISNUMBER(SEARCH("Negative",'Model output'!P24))),"negative","positive")</f>
        <v>negative</v>
      </c>
      <c r="T25">
        <f>IF('Model output'!O24="","",'Model output'!O24)</f>
        <v>2</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s="20" t="str">
        <f>IF('Model output'!S24="","",'Model output'!S24)</f>
        <v/>
      </c>
      <c r="Y25" t="str">
        <f>IF(OR('Model output'!S24="",ISNUMBER(SEARCH("Absent",'Model output'!S24)),ISNUMBER(SEARCH("Not identified",'Model output'!S24)),ISNUMBER(SEARCH("No",'Model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
      </c>
      <c r="AB25" t="str">
        <f>IF(AA25&lt;&gt;"Yes","",IF(OR('Model output'!U24="",ISNUMBER(SEARCH("Not identified",'Model output'!U24))),"",'Model output'!U24))</f>
        <v/>
      </c>
      <c r="AC25" s="8" t="str">
        <f>IF(OR('Model output'!V24="", AND(ISERROR(SEARCH("Positive",'Model output'!V24)), ISNUMBER(SEARCH("Negative",'Model output'!V24))), ISNUMBER(SEARCH("Uninvolved",'Model output'!V24)), ISNUMBER(SEARCH("Free",'Model output'!V24)), ISNUMBER(SEARCH("Focal",'Model output'!V24)), ISNUMBER(SEARCH("1 mm",'Model output'!V24)), ISNUMBER(SEARCH("0.1 CM",'Model output'!V24)), ISNUMBER(SEARCH("less than 0.5 mm",'Model output'!V24)), ISNUMBER(SEARCH("Focal",'Model output'!V24)), ISNUMBER(SEARCH("abut",'Model output'!V24)), 'Model output'!V24="No"), "negative", "positive")</f>
        <v>negative</v>
      </c>
      <c r="AE25" s="26"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diffuse",O25,1)),ISNUMBER(SEARCH("columnar",O25,1)),ISNUMBER(SEARCH("solid",O25,1)),ISNUMBER(SEARCH("tall",N25,1)),ISNUMBER(SEARCH("hobnail",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intermediate</v>
      </c>
      <c r="AF25" s="24" t="str">
        <f t="shared" si="2"/>
        <v>1b</v>
      </c>
      <c r="AG25" s="24" t="str">
        <f t="shared" si="3"/>
        <v>1a</v>
      </c>
      <c r="AH25" s="24">
        <f t="shared" si="4"/>
        <v>0</v>
      </c>
      <c r="AI25" s="25" t="str">
        <f t="shared" si="5"/>
        <v>II</v>
      </c>
      <c r="AJ25" s="26" t="s">
        <v>37</v>
      </c>
      <c r="AK25" s="25" t="s">
        <v>333</v>
      </c>
      <c r="AL25" s="24" t="s">
        <v>335</v>
      </c>
      <c r="AM25" s="24" t="s">
        <v>227</v>
      </c>
      <c r="AN25" s="27" t="s">
        <v>94</v>
      </c>
      <c r="AO25" s="8">
        <f t="shared" ca="1" si="6"/>
        <v>1</v>
      </c>
      <c r="AP25" s="8">
        <f t="shared" si="7"/>
        <v>1</v>
      </c>
      <c r="AQ25" s="8">
        <f t="shared" si="8"/>
        <v>1</v>
      </c>
      <c r="AR25" s="8">
        <f t="shared" si="9"/>
        <v>1</v>
      </c>
      <c r="AS25" s="18">
        <f t="shared" si="10"/>
        <v>1</v>
      </c>
      <c r="AT25" s="1"/>
    </row>
    <row r="26" spans="1:46">
      <c r="A26" t="str">
        <f>'Model output'!A25</f>
        <v>TCGA-DJ-A3UP</v>
      </c>
      <c r="B26" s="1">
        <v>38</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1</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X</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X</v>
      </c>
      <c r="F26" t="str">
        <f t="shared" si="11"/>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 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central</v>
      </c>
      <c r="H26" t="str">
        <f>IF('Model output'!H25="","negative",IF(OR(ISNUMBER(SEARCH("lymph node",'Model output'!H25)),ISNUMBER(SEARCH("Not mentioned",'Model output'!H25)),ISNUMBER(SEARCH("Not applicable",'Model output'!H25))),"negative","positive"))</f>
        <v>negative</v>
      </c>
      <c r="I26">
        <f>IF('Model output'!I25="","",IF(ISNUMBER('Model output'!I25),'Model output'!I25,1))</f>
        <v>1</v>
      </c>
      <c r="J26">
        <f>IF('Model output'!J25="","",IF(AND(ISNUMBER('Model output'!J25),'Model output'!J25&lt;=I26),'Model output'!J25,IF(ISNUMBER(SEARCH("0/",'Model output'!J25)),0,1)))</f>
        <v>0</v>
      </c>
      <c r="K26" t="str" cm="1">
        <f t="array" ref="K26">IF(COUNT(FIND({0,1,2,3,4,5,6,7,8,9},'Model output'!K25))&gt;0,'Model output'!K25,"")</f>
        <v>0.8 cm</v>
      </c>
      <c r="L26" s="16" t="str">
        <f t="shared" si="12"/>
        <v>0.8cm</v>
      </c>
      <c r="M26" cm="1">
        <f t="array" ref="M26">IF(L26="","",IF(ISNUMBER(SEARCH("cm",L26)),MAX(VALUE(SUBSTITUTE(_xlfn.FILTERXML("&lt;t&gt;&lt;s&gt;"&amp;SUBSTITUTE(L26,",","&lt;/s&gt;&lt;s&gt;")&amp;"&lt;/s&gt;&lt;/t&gt;","//s"),"cm",""))),MAX(VALUE(SUBSTITUTE(_xlfn.FILTERXML("&lt;t&gt;&lt;s&gt;"&amp;SUBSTITUTE(L26,",","&lt;/s&gt;&lt;s&gt;")&amp;"&lt;/s&gt;&lt;/t&gt;","//s"),"mm","")))/10))</f>
        <v>0.8</v>
      </c>
      <c r="N26" t="str">
        <f>IF('Model output'!L25="","",'Model output'!L25)</f>
        <v>Papillary carcinoma, follicular variant</v>
      </c>
      <c r="O26" t="str">
        <f>IF('Model output'!M25="","",'Model output'!M25)</f>
        <v/>
      </c>
      <c r="P26" t="str">
        <f>IF('Model output'!N25="","",'Model output'!N25)</f>
        <v>2.1 cm</v>
      </c>
      <c r="Q26" t="str">
        <f t="shared" si="13"/>
        <v>2.1cm</v>
      </c>
      <c r="R26" cm="1">
        <f t="array" ref="R26">IF(Q26="","",IF(ISNUMBER(SEARCH("cm",Q26)),MAX(VALUE(SUBSTITUTE(_xlfn.FILTERXML("&lt;t&gt;&lt;s&gt;"&amp;SUBSTITUTE(Q26,",","&lt;/s&gt;&lt;s&gt;")&amp;"&lt;/s&gt;&lt;/t&gt;","//s"),"cm",""))),MAX(VALUE(SUBSTITUTE(_xlfn.FILTERXML("&lt;t&gt;&lt;s&gt;"&amp;SUBSTITUTE(Q26,",","&lt;/s&gt;&lt;s&gt;")&amp;"&lt;/s&gt;&lt;/t&gt;","//s"),"mm","")))/10))</f>
        <v>2.1</v>
      </c>
      <c r="S26" t="str">
        <f>IF(OR('Model output'!P25="",ISNUMBER(SEARCH("Not identified", 'Model output'!P25)),ISNUMBER(SEARCH("Absent",'Model output'!P25)),ISNUMBER(SEARCH("No",'Model output'!P25)),ISNUMBER(SEARCH("Negative",'Model output'!P25))),"negative","positive")</f>
        <v>negative</v>
      </c>
      <c r="T26">
        <f>IF('Model output'!O25="","",'Model output'!O25)</f>
        <v>1</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20" t="str">
        <f>IF('Model output'!S25="","",'Model output'!S25)</f>
        <v>Not identified</v>
      </c>
      <c r="Y26" t="str">
        <f>IF(OR('Model output'!S25="",ISNUMBER(SEARCH("Absent",'Model output'!S25)),ISNUMBER(SEARCH("Not identified",'Model output'!S25)),ISNUMBER(SEARCH("No",'Model output'!S25)),ISNUMBER(SEARCH("negative",'Model output'!S25))),"negative",IF(Z26="positive","gETE", "positive"))</f>
        <v>negative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8" t="str">
        <f>IF(OR('Model output'!V25="", AND(ISERROR(SEARCH("Positive",'Model output'!V25)), ISNUMBER(SEARCH("Negative",'Model output'!V25))), ISNUMBER(SEARCH("Uninvolved",'Model output'!V25)), ISNUMBER(SEARCH("Free",'Model output'!V25)), ISNUMBER(SEARCH("Focal",'Model output'!V25)), ISNUMBER(SEARCH("1 mm",'Model output'!V25)), ISNUMBER(SEARCH("0.1 CM",'Model output'!V25)), ISNUMBER(SEARCH("less than 0.5 mm",'Model output'!V25)), ISNUMBER(SEARCH("Focal",'Model output'!V25)), ISNUMBER(SEARCH("abut",'Model output'!V25)), 'Model output'!V25="No"), "negative", "positive")</f>
        <v>negative</v>
      </c>
      <c r="AE26" s="26" t="str" cm="1">
        <f t="array" aca="1" ref="AE26" ca="1">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diffuse",O26,1)),ISNUMBER(SEARCH("columnar",O26,1)),ISNUMBER(SEARCH("solid",O26,1)),ISNUMBER(SEARCH("tall",N26,1)),ISNUMBER(SEARCH("hobnail",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low</v>
      </c>
      <c r="AF26" s="24" t="str">
        <f t="shared" si="2"/>
        <v>2</v>
      </c>
      <c r="AG26" s="24" t="str">
        <f t="shared" si="3"/>
        <v>0</v>
      </c>
      <c r="AH26" s="24">
        <f t="shared" si="4"/>
        <v>0</v>
      </c>
      <c r="AI26" s="25" t="str">
        <f t="shared" si="5"/>
        <v>I</v>
      </c>
      <c r="AJ26" s="26" t="s">
        <v>27</v>
      </c>
      <c r="AK26" s="25" t="s">
        <v>331</v>
      </c>
      <c r="AL26" s="24" t="s">
        <v>227</v>
      </c>
      <c r="AM26" s="24" t="s">
        <v>227</v>
      </c>
      <c r="AN26" s="27" t="s">
        <v>97</v>
      </c>
      <c r="AO26" s="8">
        <f t="shared" ca="1" si="6"/>
        <v>1</v>
      </c>
      <c r="AP26" s="8">
        <f t="shared" si="7"/>
        <v>1</v>
      </c>
      <c r="AQ26" s="8">
        <f t="shared" si="8"/>
        <v>1</v>
      </c>
      <c r="AR26" s="8">
        <f t="shared" si="9"/>
        <v>1</v>
      </c>
      <c r="AS26" s="18">
        <f t="shared" si="10"/>
        <v>1</v>
      </c>
      <c r="AT26" s="1"/>
    </row>
    <row r="27" spans="1:46">
      <c r="A27" t="str">
        <f>'Model output'!A26</f>
        <v>TCGA-DJ-A3V0</v>
      </c>
      <c r="B27" s="1">
        <v>56</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4b</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1a</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X</v>
      </c>
      <c r="F27" t="str">
        <f t="shared" si="11"/>
        <v>positive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 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lateral</v>
      </c>
      <c r="H27" t="str">
        <f>IF('Model output'!H26="","negative",IF(OR(ISNUMBER(SEARCH("lymph node",'Model output'!H26)),ISNUMBER(SEARCH("Not mentioned",'Model output'!H26)),ISNUMBER(SEARCH("Not applicable",'Model output'!H26))),"negative","positive"))</f>
        <v>negative</v>
      </c>
      <c r="I27">
        <f>IF('Model output'!I26="","",IF(ISNUMBER('Model output'!I26),'Model output'!I26,1))</f>
        <v>4</v>
      </c>
      <c r="J27">
        <f>IF('Model output'!J26="","",IF(AND(ISNUMBER('Model output'!J26),'Model output'!J26&lt;=I27),'Model output'!J26,IF(ISNUMBER(SEARCH("0/",'Model output'!J26)),0,1)))</f>
        <v>3</v>
      </c>
      <c r="K27" t="str" cm="1">
        <f t="array" ref="K27">IF(COUNT(FIND({0,1,2,3,4,5,6,7,8,9},'Model output'!K26))&gt;0,'Model output'!K26,"")</f>
        <v>2.5 mm</v>
      </c>
      <c r="L27" s="16" t="str">
        <f t="shared" si="12"/>
        <v>2.5mm</v>
      </c>
      <c r="M27" cm="1">
        <f t="array" ref="M27">IF(L27="","",IF(ISNUMBER(SEARCH("cm",L27)),MAX(VALUE(SUBSTITUTE(_xlfn.FILTERXML("&lt;t&gt;&lt;s&gt;"&amp;SUBSTITUTE(L27,",","&lt;/s&gt;&lt;s&gt;")&amp;"&lt;/s&gt;&lt;/t&gt;","//s"),"cm",""))),MAX(VALUE(SUBSTITUTE(_xlfn.FILTERXML("&lt;t&gt;&lt;s&gt;"&amp;SUBSTITUTE(L27,",","&lt;/s&gt;&lt;s&gt;")&amp;"&lt;/s&gt;&lt;/t&gt;","//s"),"mm","")))/10))</f>
        <v>0.25</v>
      </c>
      <c r="N27" t="str">
        <f>IF('Model output'!L26="","",'Model output'!L26)</f>
        <v>papillary</v>
      </c>
      <c r="O27" t="str">
        <f>IF('Model output'!M26="","",'Model output'!M26)</f>
        <v>tall cell, classical</v>
      </c>
      <c r="P27" t="str">
        <f>IF('Model output'!N26="","",'Model output'!N26)</f>
        <v>2.1 cm</v>
      </c>
      <c r="Q27" t="str">
        <f t="shared" si="13"/>
        <v>2.1cm</v>
      </c>
      <c r="R27" cm="1">
        <f t="array" ref="R27">IF(Q27="","",IF(ISNUMBER(SEARCH("cm",Q27)),MAX(VALUE(SUBSTITUTE(_xlfn.FILTERXML("&lt;t&gt;&lt;s&gt;"&amp;SUBSTITUTE(Q27,",","&lt;/s&gt;&lt;s&gt;")&amp;"&lt;/s&gt;&lt;/t&gt;","//s"),"cm",""))),MAX(VALUE(SUBSTITUTE(_xlfn.FILTERXML("&lt;t&gt;&lt;s&gt;"&amp;SUBSTITUTE(Q27,",","&lt;/s&gt;&lt;s&gt;")&amp;"&lt;/s&gt;&lt;/t&gt;","//s"),"mm","")))/10))</f>
        <v>2.1</v>
      </c>
      <c r="S27" t="str">
        <f>IF(OR('Model output'!P26="",ISNUMBER(SEARCH("Not identified", 'Model output'!P26)),ISNUMBER(SEARCH("Absent",'Model output'!P26)),ISNUMBER(SEARCH("No",'Model output'!P26)),ISNUMBER(SEARCH("Negative",'Model output'!P26))),"negative","positive")</f>
        <v>negative</v>
      </c>
      <c r="T27">
        <f>IF('Model output'!O26="","",'Model output'!O26)</f>
        <v>2</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s="20" t="str">
        <f>IF('Model output'!S26="","",'Model output'!S26)</f>
        <v>peri-thyroid fibroadipose tissue, skeletal muscle</v>
      </c>
      <c r="Y27" t="str">
        <f>IF(OR('Model output'!S26="",ISNUMBER(SEARCH("Absent",'Model output'!S26)),ISNUMBER(SEARCH("Not identified",'Model output'!S26)),ISNUMBER(SEARCH("No",'Model output'!S26)),ISNUMBER(SEARCH("negative",'Model output'!S26))),"negative",IF(Z27="positive","gETE", "positive"))</f>
        <v>gETE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positive</v>
      </c>
      <c r="AA27" t="str">
        <f>IF('Model output'!T26="","",IF('Model output'!T26="Not mentioned", "No", "Yes"))</f>
        <v/>
      </c>
      <c r="AB27" t="str">
        <f>IF(AA27&lt;&gt;"Yes","",IF(OR('Model output'!U26="",ISNUMBER(SEARCH("Not identified",'Model output'!U26))),"",'Model output'!U26))</f>
        <v/>
      </c>
      <c r="AC27" s="8" t="str">
        <f>IF(OR('Model output'!V26="", AND(ISERROR(SEARCH("Positive",'Model output'!V26)), ISNUMBER(SEARCH("Negative",'Model output'!V26))), ISNUMBER(SEARCH("Uninvolved",'Model output'!V26)), ISNUMBER(SEARCH("Free",'Model output'!V26)), ISNUMBER(SEARCH("Focal",'Model output'!V26)), ISNUMBER(SEARCH("1 mm",'Model output'!V26)), ISNUMBER(SEARCH("0.1 CM",'Model output'!V26)), ISNUMBER(SEARCH("less than 0.5 mm",'Model output'!V26)), ISNUMBER(SEARCH("Focal",'Model output'!V26)), ISNUMBER(SEARCH("abut",'Model output'!V26)), 'Model output'!V26="No"), "negative", "positive")</f>
        <v>positive</v>
      </c>
      <c r="AE27" s="26" t="str" cm="1">
        <f t="array" ref="AE27">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diffuse",O27,1)),ISNUMBER(SEARCH("columnar",O27,1)),ISNUMBER(SEARCH("solid",O27,1)),ISNUMBER(SEARCH("tall",N27,1)),ISNUMBER(SEARCH("hobnail",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high</v>
      </c>
      <c r="AF27" s="24" t="str">
        <f t="shared" si="2"/>
        <v>3b</v>
      </c>
      <c r="AG27" s="24" t="str">
        <f t="shared" si="3"/>
        <v>1b</v>
      </c>
      <c r="AH27" s="24">
        <f t="shared" si="4"/>
        <v>0</v>
      </c>
      <c r="AI27" s="25" t="str">
        <f t="shared" si="5"/>
        <v>II</v>
      </c>
      <c r="AJ27" s="26" t="s">
        <v>18</v>
      </c>
      <c r="AK27" s="25" t="s">
        <v>331</v>
      </c>
      <c r="AL27" s="25" t="s">
        <v>333</v>
      </c>
      <c r="AM27" s="24" t="s">
        <v>227</v>
      </c>
      <c r="AN27" s="27" t="s">
        <v>94</v>
      </c>
      <c r="AO27" s="8">
        <f t="shared" si="6"/>
        <v>1</v>
      </c>
      <c r="AP27" s="8">
        <f t="shared" si="7"/>
        <v>0</v>
      </c>
      <c r="AQ27" s="8">
        <f t="shared" si="8"/>
        <v>1</v>
      </c>
      <c r="AR27" s="8">
        <f t="shared" si="9"/>
        <v>1</v>
      </c>
      <c r="AS27" s="18">
        <f t="shared" si="10"/>
        <v>1</v>
      </c>
      <c r="AT27" s="1"/>
    </row>
    <row r="28" spans="1:46">
      <c r="A28" t="str">
        <f>'Model output'!A27</f>
        <v>TCGA-DJ-A3V4</v>
      </c>
      <c r="B28" s="1">
        <v>60</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1</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X</v>
      </c>
      <c r="F28" t="str">
        <f t="shared" si="11"/>
        <v>positive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 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central</v>
      </c>
      <c r="H28" t="str">
        <f>IF('Model output'!H27="","negative",IF(OR(ISNUMBER(SEARCH("lymph node",'Model output'!H27)),ISNUMBER(SEARCH("Not mentioned",'Model output'!H27)),ISNUMBER(SEARCH("Not applicable",'Model output'!H27))),"negative","positive"))</f>
        <v>negative</v>
      </c>
      <c r="I28">
        <f>IF('Model output'!I27="","",IF(ISNUMBER('Model output'!I27),'Model output'!I27,1))</f>
        <v>1</v>
      </c>
      <c r="J28">
        <f>IF('Model output'!J27="","",IF(AND(ISNUMBER('Model output'!J27),'Model output'!J27&lt;=I28),'Model output'!J27,IF(ISNUMBER(SEARCH("0/",'Model output'!J27)),0,1)))</f>
        <v>1</v>
      </c>
      <c r="K28" t="str" cm="1">
        <f t="array" ref="K28">IF(COUNT(FIND({0,1,2,3,4,5,6,7,8,9},'Model output'!K27))&gt;0,'Model output'!K27,"")</f>
        <v>0.6 cm</v>
      </c>
      <c r="L28" s="16" t="str">
        <f t="shared" si="12"/>
        <v>0.6cm</v>
      </c>
      <c r="M28" cm="1">
        <f t="array" ref="M28">IF(L28="","",IF(ISNUMBER(SEARCH("cm",L28)),MAX(VALUE(SUBSTITUTE(_xlfn.FILTERXML("&lt;t&gt;&lt;s&gt;"&amp;SUBSTITUTE(L28,",","&lt;/s&gt;&lt;s&gt;")&amp;"&lt;/s&gt;&lt;/t&gt;","//s"),"cm",""))),MAX(VALUE(SUBSTITUTE(_xlfn.FILTERXML("&lt;t&gt;&lt;s&gt;"&amp;SUBSTITUTE(L28,",","&lt;/s&gt;&lt;s&gt;")&amp;"&lt;/s&gt;&lt;/t&gt;","//s"),"mm","")))/10))</f>
        <v>0.6</v>
      </c>
      <c r="N28" t="str">
        <f>IF('Model output'!L27="","",'Model output'!L27)</f>
        <v>Papillary carcinoma</v>
      </c>
      <c r="O28" t="str">
        <f>IF('Model output'!M27="","",'Model output'!M27)</f>
        <v>Tall cell variant, Microcarcinoma</v>
      </c>
      <c r="P28" t="str">
        <f>IF('Model output'!N27="","",'Model output'!N27)</f>
        <v>1.3 cm</v>
      </c>
      <c r="Q28" t="str">
        <f t="shared" si="13"/>
        <v>1.3cm</v>
      </c>
      <c r="R28" cm="1">
        <f t="array" ref="R28">IF(Q28="","",IF(ISNUMBER(SEARCH("cm",Q28)),MAX(VALUE(SUBSTITUTE(_xlfn.FILTERXML("&lt;t&gt;&lt;s&gt;"&amp;SUBSTITUTE(Q28,",","&lt;/s&gt;&lt;s&gt;")&amp;"&lt;/s&gt;&lt;/t&gt;","//s"),"cm",""))),MAX(VALUE(SUBSTITUTE(_xlfn.FILTERXML("&lt;t&gt;&lt;s&gt;"&amp;SUBSTITUTE(Q28,",","&lt;/s&gt;&lt;s&gt;")&amp;"&lt;/s&gt;&lt;/t&gt;","//s"),"mm","")))/10))</f>
        <v>1.3</v>
      </c>
      <c r="S28" t="str">
        <f>IF(OR('Model output'!P27="",ISNUMBER(SEARCH("Not identified", 'Model output'!P27)),ISNUMBER(SEARCH("Absent",'Model output'!P27)),ISNUMBER(SEARCH("No",'Model output'!P27)),ISNUMBER(SEARCH("Negative",'Model output'!P27))),"negative","positive")</f>
        <v>negative</v>
      </c>
      <c r="T28">
        <f>IF('Model output'!O27="","",'Model output'!O27)</f>
        <v>2</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negative</v>
      </c>
      <c r="X28" s="20" t="str">
        <f>IF('Model output'!S27="","",'Model output'!S27)</f>
        <v>Perithyroid skeletal muscle</v>
      </c>
      <c r="Y28" t="str">
        <f>IF(OR('Model output'!S27="",ISNUMBER(SEARCH("Absent",'Model output'!S27)),ISNUMBER(SEARCH("Not identified",'Model output'!S27)),ISNUMBER(SEARCH("No",'Model output'!S27)),ISNUMBER(SEARCH("negative",'Model output'!S27))),"negative",IF(Z28="positive","gETE", "positive"))</f>
        <v>gETE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positive</v>
      </c>
      <c r="AA28" t="str">
        <f>IF('Model output'!T27="","",IF('Model output'!T27="Not mentioned", "No", "Yes"))</f>
        <v/>
      </c>
      <c r="AB28" t="str">
        <f>IF(AA28&lt;&gt;"Yes","",IF(OR('Model output'!U27="",ISNUMBER(SEARCH("Not identified",'Model output'!U27))),"",'Model output'!U27))</f>
        <v/>
      </c>
      <c r="AC28" s="8" t="str">
        <f>IF(OR('Model output'!V27="", AND(ISERROR(SEARCH("Positive",'Model output'!V27)), ISNUMBER(SEARCH("Negative",'Model output'!V27))), ISNUMBER(SEARCH("Uninvolved",'Model output'!V27)), ISNUMBER(SEARCH("Free",'Model output'!V27)), ISNUMBER(SEARCH("Focal",'Model output'!V27)), ISNUMBER(SEARCH("1 mm",'Model output'!V27)), ISNUMBER(SEARCH("0.1 CM",'Model output'!V27)), ISNUMBER(SEARCH("less than 0.5 mm",'Model output'!V27)), ISNUMBER(SEARCH("Focal",'Model output'!V27)), ISNUMBER(SEARCH("abut",'Model output'!V27)), 'Model output'!V27="No"), "negative", "positive")</f>
        <v>negative</v>
      </c>
      <c r="AE28" s="26"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diffuse",O28,1)),ISNUMBER(SEARCH("columnar",O28,1)),ISNUMBER(SEARCH("solid",O28,1)),ISNUMBER(SEARCH("tall",N28,1)),ISNUMBER(SEARCH("hobnail",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24" t="str">
        <f t="shared" si="2"/>
        <v>3b</v>
      </c>
      <c r="AG28" s="24" t="str">
        <f t="shared" si="3"/>
        <v>1a</v>
      </c>
      <c r="AH28" s="24">
        <f t="shared" si="4"/>
        <v>0</v>
      </c>
      <c r="AI28" s="25" t="str">
        <f t="shared" si="5"/>
        <v>II</v>
      </c>
      <c r="AJ28" s="26" t="s">
        <v>18</v>
      </c>
      <c r="AK28" s="25" t="s">
        <v>336</v>
      </c>
      <c r="AL28" s="25" t="s">
        <v>335</v>
      </c>
      <c r="AM28" s="24" t="s">
        <v>227</v>
      </c>
      <c r="AN28" s="27" t="s">
        <v>94</v>
      </c>
      <c r="AO28" s="8">
        <f t="shared" si="6"/>
        <v>1</v>
      </c>
      <c r="AP28" s="8">
        <f t="shared" si="7"/>
        <v>1</v>
      </c>
      <c r="AQ28" s="8">
        <f t="shared" si="8"/>
        <v>1</v>
      </c>
      <c r="AR28" s="8">
        <f t="shared" si="9"/>
        <v>1</v>
      </c>
      <c r="AS28" s="18">
        <f t="shared" si="10"/>
        <v>1</v>
      </c>
      <c r="AT28" s="1"/>
    </row>
    <row r="29" spans="1:46">
      <c r="A29" t="str">
        <f>'Model output'!A28</f>
        <v>TCGA-DJ-A3V7</v>
      </c>
      <c r="B29" s="1">
        <v>44</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1b</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X</v>
      </c>
      <c r="F29" t="str">
        <f t="shared" si="11"/>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 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output'!H28="","negative",IF(OR(ISNUMBER(SEARCH("lymph node",'Model output'!H28)),ISNUMBER(SEARCH("Not mentioned",'Model output'!H28)),ISNUMBER(SEARCH("Not applicable",'Model output'!H28))),"negative","positive"))</f>
        <v>negative</v>
      </c>
      <c r="I29">
        <f>IF('Model output'!I28="","",IF(ISNUMBER('Model output'!I28),'Model output'!I28,1))</f>
        <v>2</v>
      </c>
      <c r="J29">
        <f>IF('Model output'!J28="","",IF(AND(ISNUMBER('Model output'!J28),'Model output'!J28&lt;=I29),'Model output'!J28,IF(ISNUMBER(SEARCH("0/",'Model output'!J28)),0,1)))</f>
        <v>0</v>
      </c>
      <c r="K29" t="str" cm="1">
        <f t="array" ref="K29">IF(COUNT(FIND({0,1,2,3,4,5,6,7,8,9},'Model output'!K28))&gt;0,'Model output'!K28,"")</f>
        <v/>
      </c>
      <c r="L29" s="16" t="str">
        <f t="shared" si="12"/>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v>
      </c>
      <c r="O29" t="str">
        <f>IF('Model output'!M28="","",'Model output'!M28)</f>
        <v>Tall cell variant</v>
      </c>
      <c r="P29" t="str">
        <f>IF('Model output'!N28="","",'Model output'!N28)</f>
        <v>2.2 cm</v>
      </c>
      <c r="Q29" t="str">
        <f t="shared" si="13"/>
        <v>2.2cm</v>
      </c>
      <c r="R29" cm="1">
        <f t="array" ref="R29">IF(Q29="","",IF(ISNUMBER(SEARCH("cm",Q29)),MAX(VALUE(SUBSTITUTE(_xlfn.FILTERXML("&lt;t&gt;&lt;s&gt;"&amp;SUBSTITUTE(Q29,",","&lt;/s&gt;&lt;s&gt;")&amp;"&lt;/s&gt;&lt;/t&gt;","//s"),"cm",""))),MAX(VALUE(SUBSTITUTE(_xlfn.FILTERXML("&lt;t&gt;&lt;s&gt;"&amp;SUBSTITUTE(Q29,",","&lt;/s&gt;&lt;s&gt;")&amp;"&lt;/s&gt;&lt;/t&gt;","//s"),"mm","")))/10))</f>
        <v>2.2000000000000002</v>
      </c>
      <c r="S29" t="str">
        <f>IF(OR('Model output'!P28="",ISNUMBER(SEARCH("Not identified", 'Model output'!P28)),ISNUMBER(SEARCH("Absent",'Model output'!P28)),ISNUMBER(SEARCH("No",'Model output'!P28)),ISNUMBER(SEARCH("Negative",'Model output'!P28))),"negative","positive")</f>
        <v>positive</v>
      </c>
      <c r="T29">
        <f>IF('Model output'!O28="","",'Model output'!O28)</f>
        <v>1</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minimal</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20" t="str">
        <f>IF('Model output'!S28="","",'Model output'!S28)</f>
        <v>perithyroidal fibroadipose tissue</v>
      </c>
      <c r="Y29" t="str">
        <f>IF(OR('Model output'!S28="",ISNUMBER(SEARCH("Absent",'Model output'!S28)),ISNUMBER(SEARCH("Not identified",'Model output'!S28)),ISNUMBER(SEARCH("No",'Model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
      </c>
      <c r="AB29" t="str">
        <f>IF(AA29&lt;&gt;"Yes","",IF(OR('Model output'!U28="",ISNUMBER(SEARCH("Not identified",'Model output'!U28))),"",'Model output'!U28))</f>
        <v/>
      </c>
      <c r="AC29" s="8" t="str">
        <f>IF(OR('Model output'!V28="", AND(ISERROR(SEARCH("Positive",'Model output'!V28)), ISNUMBER(SEARCH("Negative",'Model output'!V28))), ISNUMBER(SEARCH("Uninvolved",'Model output'!V28)), ISNUMBER(SEARCH("Free",'Model output'!V28)), ISNUMBER(SEARCH("Focal",'Model output'!V28)), ISNUMBER(SEARCH("1 mm",'Model output'!V28)), ISNUMBER(SEARCH("0.1 CM",'Model output'!V28)), ISNUMBER(SEARCH("less than 0.5 mm",'Model output'!V28)), ISNUMBER(SEARCH("Focal",'Model output'!V28)), ISNUMBER(SEARCH("abut",'Model output'!V28)), 'Model output'!V28="No"), "negative", "positive")</f>
        <v>negative</v>
      </c>
      <c r="AE29" s="26" t="str" cm="1">
        <f t="array" aca="1" ref="AE29" ca="1">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diffuse",O29,1)),ISNUMBER(SEARCH("columnar",O29,1)),ISNUMBER(SEARCH("solid",O29,1)),ISNUMBER(SEARCH("tall",N29,1)),ISNUMBER(SEARCH("hobnail",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intermediate</v>
      </c>
      <c r="AF29" s="24" t="str">
        <f t="shared" si="2"/>
        <v>2</v>
      </c>
      <c r="AG29" s="24" t="str">
        <f t="shared" si="3"/>
        <v>0</v>
      </c>
      <c r="AH29" s="24">
        <f t="shared" si="4"/>
        <v>0</v>
      </c>
      <c r="AI29" s="25" t="str">
        <f t="shared" si="5"/>
        <v>I</v>
      </c>
      <c r="AJ29" s="26" t="s">
        <v>37</v>
      </c>
      <c r="AK29" s="25" t="s">
        <v>331</v>
      </c>
      <c r="AL29" s="25" t="s">
        <v>227</v>
      </c>
      <c r="AM29" s="24" t="s">
        <v>227</v>
      </c>
      <c r="AN29" s="27" t="s">
        <v>97</v>
      </c>
      <c r="AO29" s="8">
        <f t="shared" ca="1" si="6"/>
        <v>1</v>
      </c>
      <c r="AP29" s="8">
        <f t="shared" si="7"/>
        <v>1</v>
      </c>
      <c r="AQ29" s="8">
        <f t="shared" si="8"/>
        <v>1</v>
      </c>
      <c r="AR29" s="8">
        <f t="shared" si="9"/>
        <v>1</v>
      </c>
      <c r="AS29" s="18">
        <f t="shared" si="10"/>
        <v>1</v>
      </c>
      <c r="AT29" s="1"/>
    </row>
    <row r="30" spans="1:46">
      <c r="A30" t="str">
        <f>'Model output'!A29</f>
        <v>TCGA-DJ-A3VA</v>
      </c>
      <c r="B30" s="1">
        <v>39</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1</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X</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X</v>
      </c>
      <c r="F30" t="str">
        <f t="shared" si="11"/>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 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lateral</v>
      </c>
      <c r="H30" t="str">
        <f>IF('Model output'!H29="","negative",IF(OR(ISNUMBER(SEARCH("lymph node",'Model output'!H29)),ISNUMBER(SEARCH("Not mentioned",'Model output'!H29)),ISNUMBER(SEARCH("Not applicable",'Model output'!H29))),"negative","positive"))</f>
        <v>negative</v>
      </c>
      <c r="I30">
        <f>IF('Model output'!I29="","",IF(ISNUMBER('Model output'!I29),'Model output'!I29,1))</f>
        <v>6</v>
      </c>
      <c r="J30">
        <f>IF('Model output'!J29="","",IF(AND(ISNUMBER('Model output'!J29),'Model output'!J29&lt;=I30),'Model output'!J29,IF(ISNUMBER(SEARCH("0/",'Model output'!J29)),0,1)))</f>
        <v>1</v>
      </c>
      <c r="K30" t="str" cm="1">
        <f t="array" ref="K30">IF(COUNT(FIND({0,1,2,3,4,5,6,7,8,9},'Model output'!K29))&gt;0,'Model output'!K29,"")</f>
        <v>1.3 cm</v>
      </c>
      <c r="L30" s="16" t="str">
        <f t="shared" si="12"/>
        <v>1.3cm</v>
      </c>
      <c r="M30" cm="1">
        <f t="array" ref="M30">IF(L30="","",IF(ISNUMBER(SEARCH("cm",L30)),MAX(VALUE(SUBSTITUTE(_xlfn.FILTERXML("&lt;t&gt;&lt;s&gt;"&amp;SUBSTITUTE(L30,",","&lt;/s&gt;&lt;s&gt;")&amp;"&lt;/s&gt;&lt;/t&gt;","//s"),"cm",""))),MAX(VALUE(SUBSTITUTE(_xlfn.FILTERXML("&lt;t&gt;&lt;s&gt;"&amp;SUBSTITUTE(L30,",","&lt;/s&gt;&lt;s&gt;")&amp;"&lt;/s&gt;&lt;/t&gt;","//s"),"mm","")))/10))</f>
        <v>1.3</v>
      </c>
      <c r="N30" t="str">
        <f>IF('Model output'!L29="","",'Model output'!L29)</f>
        <v>Papillary carcinoma</v>
      </c>
      <c r="O30" t="str">
        <f>IF('Model output'!M29="","",'Model output'!M29)</f>
        <v>Classical, Tall cell</v>
      </c>
      <c r="P30" t="str">
        <f>IF('Model output'!N29="","",'Model output'!N29)</f>
        <v>2.0 cm</v>
      </c>
      <c r="Q30" t="str">
        <f t="shared" si="13"/>
        <v>2.0cm</v>
      </c>
      <c r="R30" cm="1">
        <f t="array" ref="R30">IF(Q30="","",IF(ISNUMBER(SEARCH("cm",Q30)),MAX(VALUE(SUBSTITUTE(_xlfn.FILTERXML("&lt;t&gt;&lt;s&gt;"&amp;SUBSTITUTE(Q30,",","&lt;/s&gt;&lt;s&gt;")&amp;"&lt;/s&gt;&lt;/t&gt;","//s"),"cm",""))),MAX(VALUE(SUBSTITUTE(_xlfn.FILTERXML("&lt;t&gt;&lt;s&gt;"&amp;SUBSTITUTE(Q30,",","&lt;/s&gt;&lt;s&gt;")&amp;"&lt;/s&gt;&lt;/t&gt;","//s"),"mm","")))/10))</f>
        <v>2</v>
      </c>
      <c r="S30" t="str">
        <f>IF(OR('Model output'!P29="",ISNUMBER(SEARCH("Not identified", 'Model output'!P29)),ISNUMBER(SEARCH("Absent",'Model output'!P29)),ISNUMBER(SEARCH("No",'Model output'!P29)),ISNUMBER(SEARCH("Negative",'Model output'!P29))),"negative","positive")</f>
        <v>negative</v>
      </c>
      <c r="T30" t="str">
        <f>IF('Model output'!O29="","",'Model output'!O29)</f>
        <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20" t="str">
        <f>IF('Model output'!S29="","",'Model output'!S29)</f>
        <v>Not identified</v>
      </c>
      <c r="Y30" t="str">
        <f>IF(OR('Model output'!S29="",ISNUMBER(SEARCH("Absent",'Model output'!S29)),ISNUMBER(SEARCH("Not identified",'Model output'!S29)),ISNUMBER(SEARCH("No",'Model output'!S29)),ISNUMBER(SEARCH("negative",'Model output'!S29))),"negative",IF(Z30="positive","gETE", "positive"))</f>
        <v>negative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8" t="str">
        <f>IF(OR('Model output'!V29="", AND(ISERROR(SEARCH("Positive",'Model output'!V29)), ISNUMBER(SEARCH("Negative",'Model output'!V29))), ISNUMBER(SEARCH("Uninvolved",'Model output'!V29)), ISNUMBER(SEARCH("Free",'Model output'!V29)), ISNUMBER(SEARCH("Focal",'Model output'!V29)), ISNUMBER(SEARCH("1 mm",'Model output'!V29)), ISNUMBER(SEARCH("0.1 CM",'Model output'!V29)), ISNUMBER(SEARCH("less than 0.5 mm",'Model output'!V29)), ISNUMBER(SEARCH("Focal",'Model output'!V29)), ISNUMBER(SEARCH("abut",'Model output'!V29)), 'Model output'!V29="No"), "negative", "positive")</f>
        <v>negative</v>
      </c>
      <c r="AE30" s="26" t="str" cm="1">
        <f t="array" aca="1" ref="AE30" ca="1">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diffuse",O30,1)),ISNUMBER(SEARCH("columnar",O30,1)),ISNUMBER(SEARCH("solid",O30,1)),ISNUMBER(SEARCH("tall",N30,1)),ISNUMBER(SEARCH("hobnail",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intermediate</v>
      </c>
      <c r="AF30" s="24" t="str">
        <f t="shared" si="2"/>
        <v>1b</v>
      </c>
      <c r="AG30" s="24" t="str">
        <f t="shared" si="3"/>
        <v>1b</v>
      </c>
      <c r="AH30" s="24">
        <f t="shared" si="4"/>
        <v>0</v>
      </c>
      <c r="AI30" s="25" t="str">
        <f t="shared" si="5"/>
        <v>I</v>
      </c>
      <c r="AJ30" s="26" t="s">
        <v>37</v>
      </c>
      <c r="AK30" s="25" t="s">
        <v>333</v>
      </c>
      <c r="AL30" s="25" t="s">
        <v>335</v>
      </c>
      <c r="AM30" s="24" t="s">
        <v>227</v>
      </c>
      <c r="AN30" s="27" t="s">
        <v>97</v>
      </c>
      <c r="AO30" s="8">
        <f t="shared" ca="1" si="6"/>
        <v>1</v>
      </c>
      <c r="AP30" s="8">
        <f t="shared" si="7"/>
        <v>1</v>
      </c>
      <c r="AQ30" s="8">
        <f t="shared" si="8"/>
        <v>0</v>
      </c>
      <c r="AR30" s="8">
        <f t="shared" si="9"/>
        <v>1</v>
      </c>
      <c r="AS30" s="18">
        <f t="shared" si="10"/>
        <v>1</v>
      </c>
      <c r="AT30" s="1"/>
    </row>
    <row r="31" spans="1:46">
      <c r="A31" t="str">
        <f>'Model output'!A30</f>
        <v>TCGA-DJ-A3VI</v>
      </c>
      <c r="B31" s="1">
        <v>52</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1</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1</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X</v>
      </c>
      <c r="F31" t="str">
        <f t="shared" si="11"/>
        <v>positive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 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central</v>
      </c>
      <c r="H31" t="str">
        <f>IF('Model output'!H30="","negative",IF(OR(ISNUMBER(SEARCH("lymph node",'Model output'!H30)),ISNUMBER(SEARCH("Not mentioned",'Model output'!H30)),ISNUMBER(SEARCH("Not applicable",'Model output'!H30))),"negative","positive"))</f>
        <v>negative</v>
      </c>
      <c r="I31">
        <f>IF('Model output'!I30="","",IF(ISNUMBER('Model output'!I30),'Model output'!I30,1))</f>
        <v>5</v>
      </c>
      <c r="J31">
        <f>IF('Model output'!J30="","",IF(AND(ISNUMBER('Model output'!J30),'Model output'!J30&lt;=I31),'Model output'!J30,IF(ISNUMBER(SEARCH("0/",'Model output'!J30)),0,1)))</f>
        <v>3</v>
      </c>
      <c r="K31" t="str" cm="1">
        <f t="array" ref="K31">IF(COUNT(FIND({0,1,2,3,4,5,6,7,8,9},'Model output'!K30))&gt;0,'Model output'!K30,"")</f>
        <v>0.8 cm</v>
      </c>
      <c r="L31" s="16" t="str">
        <f t="shared" si="12"/>
        <v>0.8cm</v>
      </c>
      <c r="M31" cm="1">
        <f t="array" ref="M31">IF(L31="","",IF(ISNUMBER(SEARCH("cm",L31)),MAX(VALUE(SUBSTITUTE(_xlfn.FILTERXML("&lt;t&gt;&lt;s&gt;"&amp;SUBSTITUTE(L31,",","&lt;/s&gt;&lt;s&gt;")&amp;"&lt;/s&gt;&lt;/t&gt;","//s"),"cm",""))),MAX(VALUE(SUBSTITUTE(_xlfn.FILTERXML("&lt;t&gt;&lt;s&gt;"&amp;SUBSTITUTE(L31,",","&lt;/s&gt;&lt;s&gt;")&amp;"&lt;/s&gt;&lt;/t&gt;","//s"),"mm","")))/10))</f>
        <v>0.8</v>
      </c>
      <c r="N31" t="str">
        <f>IF('Model output'!L30="","",'Model output'!L30)</f>
        <v>Papillary carcinoma</v>
      </c>
      <c r="O31" t="str">
        <f>IF('Model output'!M30="","",'Model output'!M30)</f>
        <v>Classical type</v>
      </c>
      <c r="P31" t="str">
        <f>IF('Model output'!N30="","",'Model output'!N30)</f>
        <v>1.2 cm</v>
      </c>
      <c r="Q31" t="str">
        <f t="shared" si="13"/>
        <v>1.2cm</v>
      </c>
      <c r="R31" cm="1">
        <f t="array" ref="R31">IF(Q31="","",IF(ISNUMBER(SEARCH("cm",Q31)),MAX(VALUE(SUBSTITUTE(_xlfn.FILTERXML("&lt;t&gt;&lt;s&gt;"&amp;SUBSTITUTE(Q31,",","&lt;/s&gt;&lt;s&gt;")&amp;"&lt;/s&gt;&lt;/t&gt;","//s"),"cm",""))),MAX(VALUE(SUBSTITUTE(_xlfn.FILTERXML("&lt;t&gt;&lt;s&gt;"&amp;SUBSTITUTE(Q31,",","&lt;/s&gt;&lt;s&gt;")&amp;"&lt;/s&gt;&lt;/t&gt;","//s"),"mm","")))/10))</f>
        <v>1.2</v>
      </c>
      <c r="S31" t="str">
        <f>IF(OR('Model output'!P30="",ISNUMBER(SEARCH("Not identified", 'Model output'!P30)),ISNUMBER(SEARCH("Absent",'Model output'!P30)),ISNUMBER(SEARCH("No",'Model output'!P30)),ISNUMBER(SEARCH("Negative",'Model output'!P30))),"negative","positive")</f>
        <v>negative</v>
      </c>
      <c r="T31" t="str">
        <f>IF('Model output'!O30="","",'Model output'!O30)</f>
        <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20" t="str">
        <f>IF('Model output'!S30="","",'Model output'!S30)</f>
        <v>None Identified</v>
      </c>
      <c r="Y31" t="str">
        <f>IF(OR('Model output'!S30="",ISNUMBER(SEARCH("Absent",'Model output'!S30)),ISNUMBER(SEARCH("Not identified",'Model output'!S30)),ISNUMBER(SEARCH("No",'Model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8" t="str">
        <f>IF(OR('Model output'!V30="", AND(ISERROR(SEARCH("Positive",'Model output'!V30)), ISNUMBER(SEARCH("Negative",'Model output'!V30))), ISNUMBER(SEARCH("Uninvolved",'Model output'!V30)), ISNUMBER(SEARCH("Free",'Model output'!V30)), ISNUMBER(SEARCH("Focal",'Model output'!V30)), ISNUMBER(SEARCH("1 mm",'Model output'!V30)), ISNUMBER(SEARCH("0.1 CM",'Model output'!V30)), ISNUMBER(SEARCH("less than 0.5 mm",'Model output'!V30)), ISNUMBER(SEARCH("Focal",'Model output'!V30)), ISNUMBER(SEARCH("abut",'Model output'!V30)), 'Model output'!V30="No"), "negative", "positive")</f>
        <v>negative</v>
      </c>
      <c r="AE31" s="26"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diffuse",O31,1)),ISNUMBER(SEARCH("columnar",O31,1)),ISNUMBER(SEARCH("solid",O31,1)),ISNUMBER(SEARCH("tall",N31,1)),ISNUMBER(SEARCH("hobnail",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low</v>
      </c>
      <c r="AF31" s="24" t="str">
        <f t="shared" si="2"/>
        <v>1b</v>
      </c>
      <c r="AG31" s="24" t="str">
        <f t="shared" si="3"/>
        <v>1a</v>
      </c>
      <c r="AH31" s="24">
        <f t="shared" si="4"/>
        <v>0</v>
      </c>
      <c r="AI31" s="25" t="str">
        <f t="shared" si="5"/>
        <v>I</v>
      </c>
      <c r="AJ31" s="26" t="s">
        <v>27</v>
      </c>
      <c r="AK31" s="25" t="s">
        <v>333</v>
      </c>
      <c r="AL31" s="24" t="s">
        <v>335</v>
      </c>
      <c r="AM31" s="24" t="s">
        <v>227</v>
      </c>
      <c r="AN31" s="27" t="s">
        <v>97</v>
      </c>
      <c r="AO31" s="8">
        <f t="shared" ca="1" si="6"/>
        <v>1</v>
      </c>
      <c r="AP31" s="8">
        <f t="shared" si="7"/>
        <v>1</v>
      </c>
      <c r="AQ31" s="8">
        <f t="shared" si="8"/>
        <v>1</v>
      </c>
      <c r="AR31" s="8">
        <f t="shared" si="9"/>
        <v>1</v>
      </c>
      <c r="AS31" s="18">
        <f t="shared" si="10"/>
        <v>1</v>
      </c>
      <c r="AT31" s="1"/>
    </row>
    <row r="32" spans="1:46">
      <c r="A32" t="str">
        <f>'Model output'!A31</f>
        <v>TCGA-DJ-A4UR</v>
      </c>
      <c r="B32" s="1">
        <v>36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X</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X</v>
      </c>
      <c r="F32" t="str">
        <f t="shared" si="11"/>
        <v>positive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 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lateral</v>
      </c>
      <c r="H32" t="str">
        <f>IF('Model output'!H31="","negative",IF(OR(ISNUMBER(SEARCH("lymph node",'Model output'!H31)),ISNUMBER(SEARCH("Not mentioned",'Model output'!H31)),ISNUMBER(SEARCH("Not applicable",'Model output'!H31))),"negative","positive"))</f>
        <v>negative</v>
      </c>
      <c r="I32">
        <f>IF('Model output'!I31="","",IF(ISNUMBER('Model output'!I31),'Model output'!I31,1))</f>
        <v>1</v>
      </c>
      <c r="J32">
        <f>IF('Model output'!J31="","",IF(AND(ISNUMBER('Model output'!J31),'Model output'!J31&lt;=I32),'Model output'!J31,IF(ISNUMBER(SEARCH("0/",'Model output'!J31)),0,1)))</f>
        <v>1</v>
      </c>
      <c r="K32" t="str" cm="1">
        <f t="array" ref="K32">IF(COUNT(FIND({0,1,2,3,4,5,6,7,8,9},'Model output'!K31))&gt;0,'Model output'!K31,"")</f>
        <v>2.4cm</v>
      </c>
      <c r="L32" s="16" t="str">
        <f t="shared" si="12"/>
        <v>2.4cm</v>
      </c>
      <c r="M32" cm="1">
        <f t="array" ref="M32">IF(L32="","",IF(ISNUMBER(SEARCH("cm",L32)),MAX(VALUE(SUBSTITUTE(_xlfn.FILTERXML("&lt;t&gt;&lt;s&gt;"&amp;SUBSTITUTE(L32,",","&lt;/s&gt;&lt;s&gt;")&amp;"&lt;/s&gt;&lt;/t&gt;","//s"),"cm",""))),MAX(VALUE(SUBSTITUTE(_xlfn.FILTERXML("&lt;t&gt;&lt;s&gt;"&amp;SUBSTITUTE(L32,",","&lt;/s&gt;&lt;s&gt;")&amp;"&lt;/s&gt;&lt;/t&gt;","//s"),"mm","")))/10))</f>
        <v>2.4</v>
      </c>
      <c r="N32" t="str">
        <f>IF('Model output'!L31="","",'Model output'!L31)</f>
        <v>Papillary</v>
      </c>
      <c r="O32" t="str">
        <f>IF('Model output'!M31="","",'Model output'!M31)</f>
        <v/>
      </c>
      <c r="P32" t="str">
        <f>IF('Model output'!N31="","",'Model output'!N31)</f>
        <v>2 cm</v>
      </c>
      <c r="Q32" t="str">
        <f t="shared" si="13"/>
        <v>2cm</v>
      </c>
      <c r="R32" cm="1">
        <f t="array" ref="R32">IF(Q32="","",IF(ISNUMBER(SEARCH("cm",Q32)),MAX(VALUE(SUBSTITUTE(_xlfn.FILTERXML("&lt;t&gt;&lt;s&gt;"&amp;SUBSTITUTE(Q32,",","&lt;/s&gt;&lt;s&gt;")&amp;"&lt;/s&gt;&lt;/t&gt;","//s"),"cm",""))),MAX(VALUE(SUBSTITUTE(_xlfn.FILTERXML("&lt;t&gt;&lt;s&gt;"&amp;SUBSTITUTE(Q32,",","&lt;/s&gt;&lt;s&gt;")&amp;"&lt;/s&gt;&lt;/t&gt;","//s"),"mm","")))/10))</f>
        <v>2</v>
      </c>
      <c r="S32" t="str">
        <f>IF(OR('Model output'!P31="",ISNUMBER(SEARCH("Not identified", 'Model output'!P31)),ISNUMBER(SEARCH("Absent",'Model output'!P31)),ISNUMBER(SEARCH("No",'Model output'!P31)),ISNUMBER(SEARCH("Negative",'Model output'!P31))),"negative","positive")</f>
        <v>positive</v>
      </c>
      <c r="T32">
        <f>IF('Model output'!O31="","",'Model output'!O31)</f>
        <v>1</v>
      </c>
      <c r="U32">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1</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minimal</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20" t="str">
        <f>IF('Model output'!S31="","",'Model output'!S31)</f>
        <v>into adjacent perithyroid fibroadipose tissue</v>
      </c>
      <c r="Y32" t="str">
        <f>IF(OR('Model output'!S31="",ISNUMBER(SEARCH("Absent",'Model output'!S31)),ISNUMBER(SEARCH("Not identified",'Model output'!S31)),ISNUMBER(SEARCH("No",'Model output'!S31)),ISNUMBER(SEARCH("negative",'Model output'!S31))),"negative",IF(Z32="positive","gETE", "positive"))</f>
        <v>positive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
      </c>
      <c r="AB32" t="str">
        <f>IF(AA32&lt;&gt;"Yes","",IF(OR('Model output'!U31="",ISNUMBER(SEARCH("Not identified",'Model output'!U31))),"",'Model output'!U31))</f>
        <v/>
      </c>
      <c r="AC32" s="8" t="str">
        <f>IF(OR('Model output'!V31="", AND(ISERROR(SEARCH("Positive",'Model output'!V31)), ISNUMBER(SEARCH("Negative",'Model output'!V31))), ISNUMBER(SEARCH("Uninvolved",'Model output'!V31)), ISNUMBER(SEARCH("Free",'Model output'!V31)), ISNUMBER(SEARCH("Focal",'Model output'!V31)), ISNUMBER(SEARCH("1 mm",'Model output'!V31)), ISNUMBER(SEARCH("0.1 CM",'Model output'!V31)), ISNUMBER(SEARCH("less than 0.5 mm",'Model output'!V31)), ISNUMBER(SEARCH("Focal",'Model output'!V31)), ISNUMBER(SEARCH("abut",'Model output'!V31)), 'Model output'!V31="No"), "negative", "positive")</f>
        <v>negative</v>
      </c>
      <c r="AE32" s="26"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diffuse",O32,1)),ISNUMBER(SEARCH("columnar",O32,1)),ISNUMBER(SEARCH("solid",O32,1)),ISNUMBER(SEARCH("tall",N32,1)),ISNUMBER(SEARCH("hobnail",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24" t="str">
        <f t="shared" si="2"/>
        <v>1b</v>
      </c>
      <c r="AG32" s="24" t="str">
        <f t="shared" si="3"/>
        <v>1b</v>
      </c>
      <c r="AH32" s="24">
        <f t="shared" si="4"/>
        <v>0</v>
      </c>
      <c r="AI32" s="25" t="str">
        <f t="shared" si="5"/>
        <v>I</v>
      </c>
      <c r="AJ32" s="26" t="s">
        <v>37</v>
      </c>
      <c r="AK32" s="25" t="s">
        <v>333</v>
      </c>
      <c r="AL32" s="25" t="s">
        <v>333</v>
      </c>
      <c r="AM32" s="24">
        <v>0</v>
      </c>
      <c r="AN32" s="27" t="s">
        <v>97</v>
      </c>
      <c r="AO32" s="8">
        <f t="shared" ca="1" si="6"/>
        <v>1</v>
      </c>
      <c r="AP32" s="8">
        <f t="shared" si="7"/>
        <v>1</v>
      </c>
      <c r="AQ32" s="8">
        <f t="shared" si="8"/>
        <v>1</v>
      </c>
      <c r="AR32" s="8">
        <f t="shared" si="9"/>
        <v>1</v>
      </c>
      <c r="AS32" s="18">
        <f t="shared" si="10"/>
        <v>1</v>
      </c>
      <c r="AT32" s="1"/>
    </row>
    <row r="33" spans="1:46">
      <c r="A33" t="str">
        <f>'Model output'!A32</f>
        <v>TCGA-DJ-A4UT</v>
      </c>
      <c r="B33" s="1">
        <v>32</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1</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X</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X</v>
      </c>
      <c r="F33" t="str">
        <f t="shared" si="11"/>
        <v>negative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 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output'!H32="","negative",IF(OR(ISNUMBER(SEARCH("lymph node",'Model output'!H32)),ISNUMBER(SEARCH("Not mentioned",'Model output'!H32)),ISNUMBER(SEARCH("Not applicable",'Model output'!H32))),"negative","positive"))</f>
        <v>negative</v>
      </c>
      <c r="I33" t="str">
        <f>IF('Model output'!I32="","",IF(ISNUMBER('Model output'!I32),'Model output'!I32,1))</f>
        <v/>
      </c>
      <c r="J33" t="str">
        <f>IF('Model output'!J32="","",IF(AND(ISNUMBER('Model output'!J32),'Model output'!J32&lt;=I33),'Model output'!J32,IF(ISNUMBER(SEARCH("0/",'Model output'!J32)),0,1)))</f>
        <v/>
      </c>
      <c r="K33" t="str" cm="1">
        <f t="array" ref="K33">IF(COUNT(FIND({0,1,2,3,4,5,6,7,8,9},'Model output'!K32))&gt;0,'Model output'!K32,"")</f>
        <v/>
      </c>
      <c r="L33" s="16" t="str">
        <f t="shared" si="12"/>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 carcinoma</v>
      </c>
      <c r="O33" t="str">
        <f>IF('Model output'!M32="","",'Model output'!M32)</f>
        <v>Classical, Oncocytic/Tall cell</v>
      </c>
      <c r="P33" t="str">
        <f>IF('Model output'!N32="","",'Model output'!N32)</f>
        <v>1.0 cm</v>
      </c>
      <c r="Q33" t="str">
        <f t="shared" si="13"/>
        <v>1.0cm</v>
      </c>
      <c r="R33" cm="1">
        <f t="array" ref="R33">IF(Q33="","",IF(ISNUMBER(SEARCH("cm",Q33)),MAX(VALUE(SUBSTITUTE(_xlfn.FILTERXML("&lt;t&gt;&lt;s&gt;"&amp;SUBSTITUTE(Q33,",","&lt;/s&gt;&lt;s&gt;")&amp;"&lt;/s&gt;&lt;/t&gt;","//s"),"cm",""))),MAX(VALUE(SUBSTITUTE(_xlfn.FILTERXML("&lt;t&gt;&lt;s&gt;"&amp;SUBSTITUTE(Q33,",","&lt;/s&gt;&lt;s&gt;")&amp;"&lt;/s&gt;&lt;/t&gt;","//s"),"mm","")))/10))</f>
        <v>1</v>
      </c>
      <c r="S33" t="str">
        <f>IF(OR('Model output'!P32="",ISNUMBER(SEARCH("Not identified", 'Model output'!P32)),ISNUMBER(SEARCH("Absent",'Model output'!P32)),ISNUMBER(SEARCH("No",'Model output'!P32)),ISNUMBER(SEARCH("Negative",'Model output'!P32))),"negative","positive")</f>
        <v>negative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20" t="str">
        <f>IF('Model output'!S32="","",'Model output'!S32)</f>
        <v>Not identified</v>
      </c>
      <c r="Y33" t="str">
        <f>IF(OR('Model output'!S32="",ISNUMBER(SEARCH("Absent",'Model output'!S32)),ISNUMBER(SEARCH("Not identified",'Model output'!S32)),ISNUMBER(SEARCH("No",'Model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8" t="str">
        <f>IF(OR('Model output'!V32="", AND(ISERROR(SEARCH("Positive",'Model output'!V32)), ISNUMBER(SEARCH("Negative",'Model output'!V32))), ISNUMBER(SEARCH("Uninvolved",'Model output'!V32)), ISNUMBER(SEARCH("Free",'Model output'!V32)), ISNUMBER(SEARCH("Focal",'Model output'!V32)), ISNUMBER(SEARCH("1 mm",'Model output'!V32)), ISNUMBER(SEARCH("0.1 CM",'Model output'!V32)), ISNUMBER(SEARCH("less than 0.5 mm",'Model output'!V32)), ISNUMBER(SEARCH("Focal",'Model output'!V32)), ISNUMBER(SEARCH("abut",'Model output'!V32)), 'Model output'!V32="No"), "negative", "positive")</f>
        <v>negative</v>
      </c>
      <c r="AE33" s="26"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diffuse",O33,1)),ISNUMBER(SEARCH("columnar",O33,1)),ISNUMBER(SEARCH("solid",O33,1)),ISNUMBER(SEARCH("tall",N33,1)),ISNUMBER(SEARCH("hobnail",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24" t="str">
        <f t="shared" si="2"/>
        <v>1a</v>
      </c>
      <c r="AG33" s="24" t="str">
        <f t="shared" si="3"/>
        <v>0</v>
      </c>
      <c r="AH33" s="24">
        <f t="shared" si="4"/>
        <v>0</v>
      </c>
      <c r="AI33" s="25" t="str">
        <f t="shared" si="5"/>
        <v>I</v>
      </c>
      <c r="AJ33" s="26" t="s">
        <v>37</v>
      </c>
      <c r="AK33" s="25" t="s">
        <v>335</v>
      </c>
      <c r="AL33" s="25" t="s">
        <v>332</v>
      </c>
      <c r="AM33" s="24" t="s">
        <v>227</v>
      </c>
      <c r="AN33" s="27" t="s">
        <v>97</v>
      </c>
      <c r="AO33" s="8">
        <f t="shared" ca="1" si="6"/>
        <v>1</v>
      </c>
      <c r="AP33" s="8">
        <f t="shared" si="7"/>
        <v>1</v>
      </c>
      <c r="AQ33" s="8">
        <f t="shared" si="8"/>
        <v>1</v>
      </c>
      <c r="AR33" s="8">
        <f t="shared" si="9"/>
        <v>1</v>
      </c>
      <c r="AS33" s="18">
        <f t="shared" si="10"/>
        <v>1</v>
      </c>
      <c r="AT33" s="1"/>
    </row>
    <row r="34" spans="1:46">
      <c r="A34" t="str">
        <f>'Model output'!A33</f>
        <v>TCGA-DO-A2HM</v>
      </c>
      <c r="B34" s="1">
        <v>49</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1b</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1b</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X</v>
      </c>
      <c r="F34" t="str">
        <f t="shared" si="11"/>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 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lateral</v>
      </c>
      <c r="H34" t="str">
        <f>IF('Model output'!H33="","negative",IF(OR(ISNUMBER(SEARCH("lymph node",'Model output'!H33)),ISNUMBER(SEARCH("Not mentioned",'Model output'!H33)),ISNUMBER(SEARCH("Not applicable",'Model output'!H33))),"negative","positive"))</f>
        <v>negative</v>
      </c>
      <c r="I34">
        <f>IF('Model output'!I33="","",IF(ISNUMBER('Model output'!I33),'Model output'!I33,1))</f>
        <v>5</v>
      </c>
      <c r="J34">
        <f>IF('Model output'!J33="","",IF(AND(ISNUMBER('Model output'!J33),'Model output'!J33&lt;=I34),'Model output'!J33,IF(ISNUMBER(SEARCH("0/",'Model output'!J33)),0,1)))</f>
        <v>3</v>
      </c>
      <c r="K34" t="str" cm="1">
        <f t="array" ref="K34">IF(COUNT(FIND({0,1,2,3,4,5,6,7,8,9},'Model output'!K33))&gt;0,'Model output'!K33,"")</f>
        <v>1.7 cm</v>
      </c>
      <c r="L34" s="16" t="str">
        <f t="shared" si="12"/>
        <v>1.7cm</v>
      </c>
      <c r="M34" cm="1">
        <f t="array" ref="M34">IF(L34="","",IF(ISNUMBER(SEARCH("cm",L34)),MAX(VALUE(SUBSTITUTE(_xlfn.FILTERXML("&lt;t&gt;&lt;s&gt;"&amp;SUBSTITUTE(L34,",","&lt;/s&gt;&lt;s&gt;")&amp;"&lt;/s&gt;&lt;/t&gt;","//s"),"cm",""))),MAX(VALUE(SUBSTITUTE(_xlfn.FILTERXML("&lt;t&gt;&lt;s&gt;"&amp;SUBSTITUTE(L34,",","&lt;/s&gt;&lt;s&gt;")&amp;"&lt;/s&gt;&lt;/t&gt;","//s"),"mm","")))/10))</f>
        <v>1.7</v>
      </c>
      <c r="N34" t="str">
        <f>IF('Model output'!L33="","",'Model output'!L33)</f>
        <v>Papillary carcinoma</v>
      </c>
      <c r="O34" t="str">
        <f>IF('Model output'!M33="","",'Model output'!M33)</f>
        <v>Classical</v>
      </c>
      <c r="P34" t="str">
        <f>IF('Model output'!N33="","",'Model output'!N33)</f>
        <v>1.8 cm</v>
      </c>
      <c r="Q34" t="str">
        <f t="shared" si="13"/>
        <v>1.8cm</v>
      </c>
      <c r="R34" cm="1">
        <f t="array" ref="R34">IF(Q34="","",IF(ISNUMBER(SEARCH("cm",Q34)),MAX(VALUE(SUBSTITUTE(_xlfn.FILTERXML("&lt;t&gt;&lt;s&gt;"&amp;SUBSTITUTE(Q34,",","&lt;/s&gt;&lt;s&gt;")&amp;"&lt;/s&gt;&lt;/t&gt;","//s"),"cm",""))),MAX(VALUE(SUBSTITUTE(_xlfn.FILTERXML("&lt;t&gt;&lt;s&gt;"&amp;SUBSTITUTE(Q34,",","&lt;/s&gt;&lt;s&gt;")&amp;"&lt;/s&gt;&lt;/t&gt;","//s"),"mm","")))/10))</f>
        <v>1.8</v>
      </c>
      <c r="S34" t="str">
        <f>IF(OR('Model output'!P33="",ISNUMBER(SEARCH("Not identified", 'Model output'!P33)),ISNUMBER(SEARCH("Absent",'Model output'!P33)),ISNUMBER(SEARCH("No",'Model output'!P33)),ISNUMBER(SEARCH("Negative",'Model output'!P33))),"negative","positive")</f>
        <v>positive</v>
      </c>
      <c r="T34" t="str">
        <f>IF('Model output'!O33="","",'Model output'!O33)</f>
        <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&lt;4</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minimal</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20" t="str">
        <f>IF('Model output'!S33="","",'Model output'!S33)</f>
        <v/>
      </c>
      <c r="Y34" t="str">
        <f>IF(OR('Model output'!S33="",ISNUMBER(SEARCH("Absent",'Model output'!S33)),ISNUMBER(SEARCH("Not identified",'Model output'!S33)),ISNUMBER(SEARCH("No",'Model output'!S33)),ISNUMBER(SEARCH("negative",'Model output'!S33))),"negative",IF(Z34="positive","gETE", "positive"))</f>
        <v>negative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
      </c>
      <c r="AB34" t="str">
        <f>IF(AA34&lt;&gt;"Yes","",IF(OR('Model output'!U33="",ISNUMBER(SEARCH("Not identified",'Model output'!U33))),"",'Model output'!U33))</f>
        <v/>
      </c>
      <c r="AC34" s="8" t="str">
        <f>IF(OR('Model output'!V33="", AND(ISERROR(SEARCH("Positive",'Model output'!V33)), ISNUMBER(SEARCH("Negative",'Model output'!V33))), ISNUMBER(SEARCH("Uninvolved",'Model output'!V33)), ISNUMBER(SEARCH("Free",'Model output'!V33)), ISNUMBER(SEARCH("Focal",'Model output'!V33)), ISNUMBER(SEARCH("1 mm",'Model output'!V33)), ISNUMBER(SEARCH("0.1 CM",'Model output'!V33)), ISNUMBER(SEARCH("less than 0.5 mm",'Model output'!V33)), ISNUMBER(SEARCH("Focal",'Model output'!V33)), ISNUMBER(SEARCH("abut",'Model output'!V33)), 'Model output'!V33="No"), "negative", "positive")</f>
        <v>negative</v>
      </c>
      <c r="AE34" s="26" t="str" cm="1">
        <f t="array" aca="1" ref="AE34" ca="1">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diffuse",O34,1)),ISNUMBER(SEARCH("columnar",O34,1)),ISNUMBER(SEARCH("solid",O34,1)),ISNUMBER(SEARCH("tall",N34,1)),ISNUMBER(SEARCH("hobnail",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intermediate</v>
      </c>
      <c r="AF34" s="24" t="str">
        <f t="shared" si="2"/>
        <v>1b</v>
      </c>
      <c r="AG34" s="24" t="str">
        <f t="shared" si="3"/>
        <v>1b</v>
      </c>
      <c r="AH34" s="24">
        <f t="shared" si="4"/>
        <v>0</v>
      </c>
      <c r="AI34" s="25" t="str">
        <f t="shared" si="5"/>
        <v>I</v>
      </c>
      <c r="AJ34" s="26" t="s">
        <v>37</v>
      </c>
      <c r="AK34" s="25" t="s">
        <v>333</v>
      </c>
      <c r="AL34" s="25" t="s">
        <v>333</v>
      </c>
      <c r="AM34" s="24">
        <v>0</v>
      </c>
      <c r="AN34" s="27" t="s">
        <v>97</v>
      </c>
      <c r="AO34" s="8">
        <f t="shared" ca="1" si="6"/>
        <v>1</v>
      </c>
      <c r="AP34" s="8">
        <f t="shared" si="7"/>
        <v>1</v>
      </c>
      <c r="AQ34" s="8">
        <f t="shared" si="8"/>
        <v>1</v>
      </c>
      <c r="AR34" s="8">
        <f t="shared" si="9"/>
        <v>1</v>
      </c>
      <c r="AS34" s="18">
        <f t="shared" si="10"/>
        <v>1</v>
      </c>
      <c r="AT34" s="1"/>
    </row>
    <row r="35" spans="1:46">
      <c r="A35" t="str">
        <f>'Model output'!A34</f>
        <v>TCGA-E3-A3E5</v>
      </c>
      <c r="B35" s="1">
        <v>57</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4a</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1b</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X</v>
      </c>
      <c r="F35" t="str">
        <f t="shared" si="11"/>
        <v>positive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 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lateral</v>
      </c>
      <c r="H35" t="str">
        <f>IF('Model output'!H34="","negative",IF(OR(ISNUMBER(SEARCH("lymph node",'Model output'!H34)),ISNUMBER(SEARCH("Not mentioned",'Model output'!H34)),ISNUMBER(SEARCH("Not applicable",'Model output'!H34))),"negative","positive"))</f>
        <v>negative</v>
      </c>
      <c r="I35">
        <f>IF('Model output'!I34="","",IF(ISNUMBER('Model output'!I34),'Model output'!I34,1))</f>
        <v>28</v>
      </c>
      <c r="J35">
        <f>IF('Model output'!J34="","",IF(AND(ISNUMBER('Model output'!J34),'Model output'!J34&lt;=I35),'Model output'!J34,IF(ISNUMBER(SEARCH("0/",'Model output'!J34)),0,1)))</f>
        <v>13</v>
      </c>
      <c r="K35" t="str" cm="1">
        <f t="array" ref="K35">IF(COUNT(FIND({0,1,2,3,4,5,6,7,8,9},'Model output'!K34))&gt;0,'Model output'!K34,"")</f>
        <v/>
      </c>
      <c r="L35" s="16" t="str">
        <f t="shared" si="12"/>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 carcinoma</v>
      </c>
      <c r="O35" t="str">
        <f>IF('Model output'!M34="","",'Model output'!M34)</f>
        <v>Multifocal, classical</v>
      </c>
      <c r="P35" t="str">
        <f>IF('Model output'!N34="","",'Model output'!N34)</f>
        <v>1.0 cm</v>
      </c>
      <c r="Q35" t="str">
        <f t="shared" si="13"/>
        <v>1.0cm</v>
      </c>
      <c r="R35" cm="1">
        <f t="array" ref="R35">IF(Q35="","",IF(ISNUMBER(SEARCH("cm",Q35)),MAX(VALUE(SUBSTITUTE(_xlfn.FILTERXML("&lt;t&gt;&lt;s&gt;"&amp;SUBSTITUTE(Q35,",","&lt;/s&gt;&lt;s&gt;")&amp;"&lt;/s&gt;&lt;/t&gt;","//s"),"cm",""))),MAX(VALUE(SUBSTITUTE(_xlfn.FILTERXML("&lt;t&gt;&lt;s&gt;"&amp;SUBSTITUTE(Q35,",","&lt;/s&gt;&lt;s&gt;")&amp;"&lt;/s&gt;&lt;/t&gt;","//s"),"mm","")))/10))</f>
        <v>1</v>
      </c>
      <c r="S35" t="str">
        <f>IF(OR('Model output'!P34="",ISNUMBER(SEARCH("Not identified", 'Model output'!P34)),ISNUMBER(SEARCH("Absent",'Model output'!P34)),ISNUMBER(SEARCH("No",'Model output'!P34)),ISNUMBER(SEARCH("Negative",'Model output'!P34))),"negative","positive")</f>
        <v>negative</v>
      </c>
      <c r="T35" t="str">
        <f>IF('Model output'!O34="","",'Model output'!O34)</f>
        <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20" t="str">
        <f>IF('Model output'!S34="","",'Model output'!S34)</f>
        <v>Perithyroidal adipose tissue</v>
      </c>
      <c r="Y35" t="str">
        <f>IF(OR('Model output'!S34="",ISNUMBER(SEARCH("Absent",'Model output'!S34)),ISNUMBER(SEARCH("Not identified",'Model output'!S34)),ISNUMBER(SEARCH("No",'Model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
      </c>
      <c r="AB35" t="str">
        <f>IF(AA35&lt;&gt;"Yes","",IF(OR('Model output'!U34="",ISNUMBER(SEARCH("Not identified",'Model output'!U34))),"",'Model output'!U34))</f>
        <v/>
      </c>
      <c r="AC35" s="8" t="str">
        <f>IF(OR('Model output'!V34="", AND(ISERROR(SEARCH("Positive",'Model output'!V34)), ISNUMBER(SEARCH("Negative",'Model output'!V34))), ISNUMBER(SEARCH("Uninvolved",'Model output'!V34)), ISNUMBER(SEARCH("Free",'Model output'!V34)), ISNUMBER(SEARCH("Focal",'Model output'!V34)), ISNUMBER(SEARCH("1 mm",'Model output'!V34)), ISNUMBER(SEARCH("0.1 CM",'Model output'!V34)), ISNUMBER(SEARCH("less than 0.5 mm",'Model output'!V34)), ISNUMBER(SEARCH("Focal",'Model output'!V34)), ISNUMBER(SEARCH("abut",'Model output'!V34)), 'Model output'!V34="No"), "negative", "positive")</f>
        <v>positive</v>
      </c>
      <c r="AE35" s="26"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diffuse",O35,1)),ISNUMBER(SEARCH("columnar",O35,1)),ISNUMBER(SEARCH("solid",O35,1)),ISNUMBER(SEARCH("tall",N35,1)),ISNUMBER(SEARCH("hobnail",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24" t="str">
        <f t="shared" ref="AF35:AF52" si="14">IF(AND(Z35="positive",OR(ISNUMBER(SEARCH("prevertebral",X35,1)),ISNUMBER(SEARCH("fascia",X35,1)),ISNUMBER(SEARCH("carotid artery",X35,1)),ISNUMBER(SEARCH("mediastinal",X35,1)))),"4b",
IF(AND(Z35="positive",OR(ISNUMBER(SEARCH("larynx",X35,1)),ISNUMBER(SEARCH("trachea",X35,1)),ISNUMBER(SEARCH("esophagus",X35,1)),ISNUMBER(SEARCH("recurrent laryngeal nerve",X35,1)),
ISNUMBER(SEARCH("RLN",X35,1)),)),"4a",
IF(OR(Z35="positive",ISNUMBER(SEARCH("strap",X35,1)),ISNUMBER(SEARCH("sternothyroid",X35,1)),ISNUMBER(SEARCH("sternohyoid",X35,1)),ISNUMBER(SEARCH("thyrohyoid",X35,1)),ISNUMBER(SEARCH("omohyoid",X35,1))),"3b",
IF(AND(C35&lt;&gt;"", N35=""),C35,
IF(OR(AND(R35&lt;&gt;"",R35&gt;4)),"3a",
IF(AND(R35&lt;&gt;"", R35&lt;=4,R35&gt;2),"2",
IF(AND(R35&lt;&gt;"",R35&lt;=2,R35&gt;1),"1b",
IF(AND(R35&lt;&gt;"",R35&lt;=1),"1a","x"
))))))))</f>
        <v>1a</v>
      </c>
      <c r="AG35" s="24" t="str">
        <f t="shared" ref="AG35:AG52" si="15">IF(AND(ISNUMBER(J35),J35&gt;0),
IF(G35="lateral", "1b","1a"), "0")</f>
        <v>1b</v>
      </c>
      <c r="AH35" s="24">
        <f t="shared" ref="AH35:AH52" si="16">IF(OR(E35=1,E35="1",H35="positive"),1,0)</f>
        <v>0</v>
      </c>
      <c r="AI35" s="25" t="str">
        <f t="shared" ref="AI35:AI52" si="17">IF(AND(B35&lt;55,AH35=0),"I",
IF(AND(B35&lt;55,AH35=1),"II",
IF(AH35=1,"IVB",
IF(AND(AF35="4b",AH35=0),"IVA",
IF(AND(AF35="4a",AH35=0),"III",
IF(AND(OR(AF35="3a",AF35="3b",AF35="3"),AH35=0),"II",
IF(AND(AF35="2",OR(AG35="1",AG35="1a",AG35="1b"),AH35=0),"II",
IF(AND(OR(AF35="1a",AF35="1b",AF35="1"),OR(AG35="1",AG35="1a",AG35="1b"),AH35=0),"II","I"
))))))))</f>
        <v>II</v>
      </c>
      <c r="AJ35" s="26" t="s">
        <v>18</v>
      </c>
      <c r="AK35" s="25" t="s">
        <v>335</v>
      </c>
      <c r="AL35" s="25" t="s">
        <v>333</v>
      </c>
      <c r="AM35" s="24">
        <v>0</v>
      </c>
      <c r="AN35" s="27" t="s">
        <v>94</v>
      </c>
      <c r="AO35" s="8">
        <f t="shared" ref="AO35:AO52" si="18">IF(AE35=AJ35, 1, 0)</f>
        <v>1</v>
      </c>
      <c r="AP35" s="8">
        <f t="shared" ref="AP35:AP52" si="19">IF(AF35=AK35, 1, IF(AND(AF35="x", AK35="0"), 1, IF(AND(AF35="0", AK35="x"), 1, 0)))</f>
        <v>1</v>
      </c>
      <c r="AQ35" s="8">
        <f t="shared" ref="AQ35:AQ52" si="20">IF(AG35=AL35, 1, IF(AND(AG35="x", AL35="0"), 1, IF(AND(AG35="0", AL35="x"), 1, 0)))</f>
        <v>1</v>
      </c>
      <c r="AR35" s="8">
        <f t="shared" ref="AR35:AR52" si="21">IF(VALUE(AH35)=VALUE(AM35),1,0)</f>
        <v>1</v>
      </c>
      <c r="AS35" s="18">
        <f t="shared" ref="AS35:AS52" si="22">IF(AI35=AN35,1,0)</f>
        <v>1</v>
      </c>
      <c r="AT35" s="1"/>
    </row>
    <row r="36" spans="1:46">
      <c r="A36" t="str">
        <f>'Model output'!A35</f>
        <v>TCGA-EM-A1CT</v>
      </c>
      <c r="B36" s="1">
        <v>76</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1b</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1b</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11"/>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 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lateral</v>
      </c>
      <c r="H36" t="str">
        <f>IF('Model output'!H35="","negative",IF(OR(ISNUMBER(SEARCH("lymph node",'Model output'!H35)),ISNUMBER(SEARCH("Not mentioned",'Model output'!H35)),ISNUMBER(SEARCH("Not applicable",'Model output'!H35))),"negative","positive"))</f>
        <v>negative</v>
      </c>
      <c r="I36">
        <f>IF('Model output'!I35="","",IF(ISNUMBER('Model output'!I35),'Model output'!I35,1))</f>
        <v>22</v>
      </c>
      <c r="J36">
        <f>IF('Model output'!J35="","",IF(AND(ISNUMBER('Model output'!J35),'Model output'!J35&lt;=I36),'Model output'!J35,IF(ISNUMBER(SEARCH("0/",'Model output'!J35)),0,1)))</f>
        <v>1</v>
      </c>
      <c r="K36" t="str" cm="1">
        <f t="array" ref="K36">IF(COUNT(FIND({0,1,2,3,4,5,6,7,8,9},'Model output'!K35))&gt;0,'Model output'!K35,"")</f>
        <v/>
      </c>
      <c r="L36" s="16" t="str">
        <f t="shared" si="12"/>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 carcinoma</v>
      </c>
      <c r="O36" t="str">
        <f>IF('Model output'!M35="","",'Model output'!M35)</f>
        <v>Classical (usual)</v>
      </c>
      <c r="P36" t="str">
        <f>IF('Model output'!N35="","",'Model output'!N35)</f>
        <v>1.5 cm</v>
      </c>
      <c r="Q36" t="str">
        <f t="shared" si="13"/>
        <v>1.5cm</v>
      </c>
      <c r="R36" cm="1">
        <f t="array" ref="R36">IF(Q36="","",IF(ISNUMBER(SEARCH("cm",Q36)),MAX(VALUE(SUBSTITUTE(_xlfn.FILTERXML("&lt;t&gt;&lt;s&gt;"&amp;SUBSTITUTE(Q36,",","&lt;/s&gt;&lt;s&gt;")&amp;"&lt;/s&gt;&lt;/t&gt;","//s"),"cm",""))),MAX(VALUE(SUBSTITUTE(_xlfn.FILTERXML("&lt;t&gt;&lt;s&gt;"&amp;SUBSTITUTE(Q36,",","&lt;/s&gt;&lt;s&gt;")&amp;"&lt;/s&gt;&lt;/t&gt;","//s"),"mm","")))/10))</f>
        <v>1.5</v>
      </c>
      <c r="S36" t="str">
        <f>IF(OR('Model output'!P35="",ISNUMBER(SEARCH("Not identified", 'Model output'!P35)),ISNUMBER(SEARCH("Absent",'Model output'!P35)),ISNUMBER(SEARCH("No",'Model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positive</v>
      </c>
      <c r="X36" s="20" t="str">
        <f>IF('Model output'!S35="","",'Model output'!S35)</f>
        <v>Not identified</v>
      </c>
      <c r="Y36" t="str">
        <f>IF(OR('Model output'!S35="",ISNUMBER(SEARCH("Absent",'Model output'!S35)),ISNUMBER(SEARCH("Not identified",'Model output'!S35)),ISNUMBER(SEARCH("No",'Model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
      </c>
      <c r="AB36" t="str">
        <f>IF(AA36&lt;&gt;"Yes","",IF(OR('Model output'!U35="",ISNUMBER(SEARCH("Not identified",'Model output'!U35))),"",'Model output'!U35))</f>
        <v/>
      </c>
      <c r="AC36" s="8" t="str">
        <f>IF(OR('Model output'!V35="", AND(ISERROR(SEARCH("Positive",'Model output'!V35)), ISNUMBER(SEARCH("Negative",'Model output'!V35))), ISNUMBER(SEARCH("Uninvolved",'Model output'!V35)), ISNUMBER(SEARCH("Free",'Model output'!V35)), ISNUMBER(SEARCH("Focal",'Model output'!V35)), ISNUMBER(SEARCH("1 mm",'Model output'!V35)), ISNUMBER(SEARCH("0.1 CM",'Model output'!V35)), ISNUMBER(SEARCH("less than 0.5 mm",'Model output'!V35)), ISNUMBER(SEARCH("Focal",'Model output'!V35)), ISNUMBER(SEARCH("abut",'Model output'!V35)), 'Model output'!V35="No"), "negative", "positive")</f>
        <v>positive</v>
      </c>
      <c r="AE36" s="26" t="str" cm="1">
        <f t="array" ref="AE36">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diffuse",O36,1)),ISNUMBER(SEARCH("columnar",O36,1)),ISNUMBER(SEARCH("solid",O36,1)),ISNUMBER(SEARCH("tall",N36,1)),ISNUMBER(SEARCH("hobnail",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high</v>
      </c>
      <c r="AF36" s="24" t="str">
        <f t="shared" si="14"/>
        <v>1b</v>
      </c>
      <c r="AG36" s="24" t="str">
        <f t="shared" si="15"/>
        <v>1b</v>
      </c>
      <c r="AH36" s="24">
        <f t="shared" si="16"/>
        <v>0</v>
      </c>
      <c r="AI36" s="25" t="str">
        <f t="shared" si="17"/>
        <v>II</v>
      </c>
      <c r="AJ36" s="26" t="s">
        <v>18</v>
      </c>
      <c r="AK36" s="25" t="s">
        <v>333</v>
      </c>
      <c r="AL36" s="25" t="s">
        <v>333</v>
      </c>
      <c r="AM36" s="24">
        <v>0</v>
      </c>
      <c r="AN36" s="27" t="s">
        <v>94</v>
      </c>
      <c r="AO36" s="8">
        <f t="shared" si="18"/>
        <v>1</v>
      </c>
      <c r="AP36" s="8">
        <f t="shared" si="19"/>
        <v>1</v>
      </c>
      <c r="AQ36" s="8">
        <f t="shared" si="20"/>
        <v>1</v>
      </c>
      <c r="AR36" s="8">
        <f t="shared" si="21"/>
        <v>1</v>
      </c>
      <c r="AS36" s="18">
        <f t="shared" si="22"/>
        <v>1</v>
      </c>
      <c r="AT36" s="1"/>
    </row>
    <row r="37" spans="1:46">
      <c r="A37" t="str">
        <f>'Model output'!A36</f>
        <v>TCGA-EM-A2CN</v>
      </c>
      <c r="B37" s="1">
        <v>62</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3</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1</v>
      </c>
      <c r="F37" t="str">
        <f t="shared" si="11"/>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 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output'!H36="","negative",IF(OR(ISNUMBER(SEARCH("lymph node",'Model output'!H36)),ISNUMBER(SEARCH("Not mentioned",'Model output'!H36)),ISNUMBER(SEARCH("Not applicable",'Model output'!H36))),"negative","positive"))</f>
        <v>positive</v>
      </c>
      <c r="I37">
        <f>IF('Model output'!I36="","",IF(ISNUMBER('Model output'!I36),'Model output'!I36,1))</f>
        <v>3</v>
      </c>
      <c r="J37">
        <f>IF('Model output'!J36="","",IF(AND(ISNUMBER('Model output'!J36),'Model output'!J36&lt;=I37),'Model output'!J36,IF(ISNUMBER(SEARCH("0/",'Model output'!J36)),0,1)))</f>
        <v>0</v>
      </c>
      <c r="K37" t="str" cm="1">
        <f t="array" ref="K37">IF(COUNT(FIND({0,1,2,3,4,5,6,7,8,9},'Model output'!K36))&gt;0,'Model output'!K36,"")</f>
        <v/>
      </c>
      <c r="L37" s="16" t="str">
        <f t="shared" si="12"/>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v>
      </c>
      <c r="O37" t="str">
        <f>IF('Model output'!M36="","",'Model output'!M36)</f>
        <v>Focal poor differentiation (less than 5% of tumor)</v>
      </c>
      <c r="P37" t="str">
        <f>IF('Model output'!N36="","",'Model output'!N36)</f>
        <v>6.0cm</v>
      </c>
      <c r="Q37" t="str">
        <f t="shared" si="13"/>
        <v>6.0cm</v>
      </c>
      <c r="R37" cm="1">
        <f t="array" ref="R37">IF(Q37="","",IF(ISNUMBER(SEARCH("cm",Q37)),MAX(VALUE(SUBSTITUTE(_xlfn.FILTERXML("&lt;t&gt;&lt;s&gt;"&amp;SUBSTITUTE(Q37,",","&lt;/s&gt;&lt;s&gt;")&amp;"&lt;/s&gt;&lt;/t&gt;","//s"),"cm",""))),MAX(VALUE(SUBSTITUTE(_xlfn.FILTERXML("&lt;t&gt;&lt;s&gt;"&amp;SUBSTITUTE(Q37,",","&lt;/s&gt;&lt;s&gt;")&amp;"&lt;/s&gt;&lt;/t&gt;","//s"),"mm","")))/10))</f>
        <v>6</v>
      </c>
      <c r="S37" t="str">
        <f>IF(OR('Model output'!P36="",ISNUMBER(SEARCH("Not identified", 'Model output'!P36)),ISNUMBER(SEARCH("Absent",'Model output'!P36)),ISNUMBER(SEARCH("No",'Model output'!P36)),ISNUMBER(SEARCH("Negative",'Model output'!P36))),"negative","positive")</f>
        <v>positive</v>
      </c>
      <c r="T37" t="str">
        <f>IF('Model output'!O36="","",'Model output'!O36)</f>
        <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Extensive</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extensive</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positive</v>
      </c>
      <c r="X37" s="20" t="str">
        <f>IF('Model output'!S36="","",'Model output'!S36)</f>
        <v>Not identified</v>
      </c>
      <c r="Y37" t="str">
        <f>IF(OR('Model output'!S36="",ISNUMBER(SEARCH("Absent",'Model output'!S36)),ISNUMBER(SEARCH("Not identified",'Model output'!S36)),ISNUMBER(SEARCH("No",'Model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8" t="str">
        <f>IF(OR('Model output'!V36="", AND(ISERROR(SEARCH("Positive",'Model output'!V36)), ISNUMBER(SEARCH("Negative",'Model output'!V36))), ISNUMBER(SEARCH("Uninvolved",'Model output'!V36)), ISNUMBER(SEARCH("Free",'Model output'!V36)), ISNUMBER(SEARCH("Focal",'Model output'!V36)), ISNUMBER(SEARCH("1 mm",'Model output'!V36)), ISNUMBER(SEARCH("0.1 CM",'Model output'!V36)), ISNUMBER(SEARCH("less than 0.5 mm",'Model output'!V36)), ISNUMBER(SEARCH("Focal",'Model output'!V36)), ISNUMBER(SEARCH("abut",'Model output'!V36)), 'Model output'!V36="No"), "negative", "positive")</f>
        <v>negative</v>
      </c>
      <c r="AE37" s="26" t="str" cm="1">
        <f t="array" ref="AE37">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diffuse",O37,1)),ISNUMBER(SEARCH("columnar",O37,1)),ISNUMBER(SEARCH("solid",O37,1)),ISNUMBER(SEARCH("tall",N37,1)),ISNUMBER(SEARCH("hobnail",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high</v>
      </c>
      <c r="AF37" s="24" t="str">
        <f t="shared" si="14"/>
        <v>3a</v>
      </c>
      <c r="AG37" s="24" t="str">
        <f t="shared" si="15"/>
        <v>0</v>
      </c>
      <c r="AH37" s="24">
        <f t="shared" si="16"/>
        <v>1</v>
      </c>
      <c r="AI37" s="25" t="str">
        <f t="shared" si="17"/>
        <v>IVB</v>
      </c>
      <c r="AJ37" s="26" t="s">
        <v>18</v>
      </c>
      <c r="AK37" s="25" t="s">
        <v>334</v>
      </c>
      <c r="AL37" s="25" t="s">
        <v>227</v>
      </c>
      <c r="AM37" s="24" t="s">
        <v>228</v>
      </c>
      <c r="AN37" s="27" t="s">
        <v>246</v>
      </c>
      <c r="AO37" s="8">
        <f t="shared" si="18"/>
        <v>1</v>
      </c>
      <c r="AP37" s="8">
        <f t="shared" si="19"/>
        <v>1</v>
      </c>
      <c r="AQ37" s="8">
        <f t="shared" si="20"/>
        <v>1</v>
      </c>
      <c r="AR37" s="8">
        <f t="shared" si="21"/>
        <v>1</v>
      </c>
      <c r="AS37" s="18">
        <f t="shared" si="22"/>
        <v>1</v>
      </c>
      <c r="AT37" s="1"/>
    </row>
    <row r="38" spans="1:46">
      <c r="A38" t="str">
        <f>'Model output'!A37</f>
        <v>TCGA-EM-A2CR</v>
      </c>
      <c r="B38" s="1">
        <v>46</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2</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0</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11"/>
        <v>negative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 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output'!H37="","negative",IF(OR(ISNUMBER(SEARCH("lymph node",'Model output'!H37)),ISNUMBER(SEARCH("Not mentioned",'Model output'!H37)),ISNUMBER(SEARCH("Not applicable",'Model output'!H37))),"negative","positive"))</f>
        <v>negative</v>
      </c>
      <c r="I38">
        <f>IF('Model output'!I37="","",IF(ISNUMBER('Model output'!I37),'Model output'!I37,1))</f>
        <v>3</v>
      </c>
      <c r="J38">
        <f>IF('Model output'!J37="","",IF(AND(ISNUMBER('Model output'!J37),'Model output'!J37&lt;=I38),'Model output'!J37,IF(ISNUMBER(SEARCH("0/",'Model output'!J37)),0,1)))</f>
        <v>0</v>
      </c>
      <c r="K38" t="str" cm="1">
        <f t="array" ref="K38">IF(COUNT(FIND({0,1,2,3,4,5,6,7,8,9},'Model output'!K37))&gt;0,'Model output'!K37,"")</f>
        <v/>
      </c>
      <c r="L38" s="16" t="str">
        <f t="shared" si="12"/>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 carcinoma, Follicular variant</v>
      </c>
      <c r="O38" t="str">
        <f>IF('Model output'!M37="","",'Model output'!M37)</f>
        <v>Microcarcinoma (occult, small or microscopic) variant</v>
      </c>
      <c r="P38" t="str">
        <f>IF('Model output'!N37="","",'Model output'!N37)</f>
        <v>2.6cm</v>
      </c>
      <c r="Q38" t="str">
        <f t="shared" si="13"/>
        <v>2.6cm</v>
      </c>
      <c r="R38" cm="1">
        <f t="array" ref="R38">IF(Q38="","",IF(ISNUMBER(SEARCH("cm",Q38)),MAX(VALUE(SUBSTITUTE(_xlfn.FILTERXML("&lt;t&gt;&lt;s&gt;"&amp;SUBSTITUTE(Q38,",","&lt;/s&gt;&lt;s&gt;")&amp;"&lt;/s&gt;&lt;/t&gt;","//s"),"cm",""))),MAX(VALUE(SUBSTITUTE(_xlfn.FILTERXML("&lt;t&gt;&lt;s&gt;"&amp;SUBSTITUTE(Q38,",","&lt;/s&gt;&lt;s&gt;")&amp;"&lt;/s&gt;&lt;/t&gt;","//s"),"mm","")))/10))</f>
        <v>2.6</v>
      </c>
      <c r="S38" t="str">
        <f>IF(OR('Model output'!P37="",ISNUMBER(SEARCH("Not identified", 'Model output'!P37)),ISNUMBER(SEARCH("Absent",'Model output'!P37)),ISNUMBER(SEARCH("No",'Model output'!P37)),ISNUMBER(SEARCH("Negative",'Model output'!P37))),"negative","positive")</f>
        <v>negative</v>
      </c>
      <c r="T38" t="str">
        <f>IF('Model output'!O37="","",'Model output'!O37)</f>
        <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20" t="str">
        <f>IF('Model output'!S37="","",'Model output'!S37)</f>
        <v>Not identified</v>
      </c>
      <c r="Y38" t="str">
        <f>IF(OR('Model output'!S37="",ISNUMBER(SEARCH("Absent",'Model output'!S37)),ISNUMBER(SEARCH("Not identified",'Model output'!S37)),ISNUMBER(SEARCH("No",'Model output'!S37)),ISNUMBER(SEARCH("negative",'Model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
      </c>
      <c r="AB38" t="str">
        <f>IF(AA38&lt;&gt;"Yes","",IF(OR('Model output'!U37="",ISNUMBER(SEARCH("Not identified",'Model output'!U37))),"",'Model output'!U37))</f>
        <v/>
      </c>
      <c r="AC38" s="8" t="str">
        <f>IF(OR('Model output'!V37="", AND(ISERROR(SEARCH("Positive",'Model output'!V37)), ISNUMBER(SEARCH("Negative",'Model output'!V37))), ISNUMBER(SEARCH("Uninvolved",'Model output'!V37)), ISNUMBER(SEARCH("Free",'Model output'!V37)), ISNUMBER(SEARCH("Focal",'Model output'!V37)), ISNUMBER(SEARCH("1 mm",'Model output'!V37)), ISNUMBER(SEARCH("0.1 CM",'Model output'!V37)), ISNUMBER(SEARCH("less than 0.5 mm",'Model output'!V37)), ISNUMBER(SEARCH("Focal",'Model output'!V37)), ISNUMBER(SEARCH("abut",'Model output'!V37)), 'Model output'!V37="No"), "negative", "positive")</f>
        <v>negative</v>
      </c>
      <c r="AE38" s="26"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diffuse",O38,1)),ISNUMBER(SEARCH("columnar",O38,1)),ISNUMBER(SEARCH("solid",O38,1)),ISNUMBER(SEARCH("tall",N38,1)),ISNUMBER(SEARCH("hobnail",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low</v>
      </c>
      <c r="AF38" s="24" t="str">
        <f t="shared" si="14"/>
        <v>2</v>
      </c>
      <c r="AG38" s="24" t="str">
        <f t="shared" si="15"/>
        <v>0</v>
      </c>
      <c r="AH38" s="24">
        <f t="shared" si="16"/>
        <v>0</v>
      </c>
      <c r="AI38" s="25" t="str">
        <f t="shared" si="17"/>
        <v>I</v>
      </c>
      <c r="AJ38" s="26" t="s">
        <v>27</v>
      </c>
      <c r="AK38" s="25" t="s">
        <v>331</v>
      </c>
      <c r="AL38" s="25" t="s">
        <v>227</v>
      </c>
      <c r="AM38" s="24">
        <v>0</v>
      </c>
      <c r="AN38" s="27" t="s">
        <v>97</v>
      </c>
      <c r="AO38" s="8">
        <f t="shared" ca="1" si="18"/>
        <v>1</v>
      </c>
      <c r="AP38" s="8">
        <f t="shared" si="19"/>
        <v>1</v>
      </c>
      <c r="AQ38" s="8">
        <f t="shared" si="20"/>
        <v>1</v>
      </c>
      <c r="AR38" s="8">
        <f t="shared" si="21"/>
        <v>1</v>
      </c>
      <c r="AS38" s="18">
        <f t="shared" si="22"/>
        <v>1</v>
      </c>
      <c r="AT38" s="1"/>
    </row>
    <row r="39" spans="1:46">
      <c r="A39" t="str">
        <f>'Model output'!A38</f>
        <v>TCGA-ET-A4KN</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3</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X</v>
      </c>
      <c r="F39" t="str">
        <f t="shared" si="11"/>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 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output'!H38="","negative",IF(OR(ISNUMBER(SEARCH("lymph node",'Model output'!H38)),ISNUMBER(SEARCH("Not mentioned",'Model output'!H38)),ISNUMBER(SEARCH("Not applicable",'Model output'!H38))),"negative","positive"))</f>
        <v>negative</v>
      </c>
      <c r="I39">
        <f>IF('Model output'!I38="","",IF(ISNUMBER('Model output'!I38),'Model output'!I38,1))</f>
        <v>4</v>
      </c>
      <c r="J39">
        <f>IF('Model output'!J38="","",IF(AND(ISNUMBER('Model output'!J38),'Model output'!J38&lt;=I39),'Model output'!J38,IF(ISNUMBER(SEARCH("0/",'Model output'!J38)),0,1)))</f>
        <v>0</v>
      </c>
      <c r="K39" t="str" cm="1">
        <f t="array" ref="K39">IF(COUNT(FIND({0,1,2,3,4,5,6,7,8,9},'Model output'!K38))&gt;0,'Model output'!K38,"")</f>
        <v/>
      </c>
      <c r="L39" s="16" t="str">
        <f t="shared" si="12"/>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v>
      </c>
      <c r="O39" t="str">
        <f>IF('Model output'!M38="","",'Model output'!M38)</f>
        <v>Tall cell</v>
      </c>
      <c r="P39" t="str">
        <f>IF('Model output'!N38="","",'Model output'!N38)</f>
        <v>2.0 cm</v>
      </c>
      <c r="Q39" t="str">
        <f t="shared" si="13"/>
        <v>2.0cm</v>
      </c>
      <c r="R39" cm="1">
        <f t="array" ref="R39">IF(Q39="","",IF(ISNUMBER(SEARCH("cm",Q39)),MAX(VALUE(SUBSTITUTE(_xlfn.FILTERXML("&lt;t&gt;&lt;s&gt;"&amp;SUBSTITUTE(Q39,",","&lt;/s&gt;&lt;s&gt;")&amp;"&lt;/s&gt;&lt;/t&gt;","//s"),"cm",""))),MAX(VALUE(SUBSTITUTE(_xlfn.FILTERXML("&lt;t&gt;&lt;s&gt;"&amp;SUBSTITUTE(Q39,",","&lt;/s&gt;&lt;s&gt;")&amp;"&lt;/s&gt;&lt;/t&gt;","//s"),"mm","")))/10))</f>
        <v>2</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20" t="str">
        <f>IF('Model output'!S38="","",'Model output'!S38)</f>
        <v>Minimal extrathyroidal extension</v>
      </c>
      <c r="Y39" t="str">
        <f>IF(OR('Model output'!S38="",ISNUMBER(SEARCH("Absent",'Model output'!S38)),ISNUMBER(SEARCH("Not identified",'Model output'!S38)),ISNUMBER(SEARCH("No",'Model output'!S38)),ISNUMBER(SEARCH("negative",'Model output'!S38))),"negative",IF(Z39="positive","gETE", "positive"))</f>
        <v>positive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
      </c>
      <c r="AB39" t="str">
        <f>IF(AA39&lt;&gt;"Yes","",IF(OR('Model output'!U38="",ISNUMBER(SEARCH("Not identified",'Model output'!U38))),"",'Model output'!U38))</f>
        <v/>
      </c>
      <c r="AC39" s="8" t="str">
        <f>IF(OR('Model output'!V38="", AND(ISERROR(SEARCH("Positive",'Model output'!V38)), ISNUMBER(SEARCH("Negative",'Model output'!V38))), ISNUMBER(SEARCH("Uninvolved",'Model output'!V38)), ISNUMBER(SEARCH("Free",'Model output'!V38)), ISNUMBER(SEARCH("Focal",'Model output'!V38)), ISNUMBER(SEARCH("1 mm",'Model output'!V38)), ISNUMBER(SEARCH("0.1 CM",'Model output'!V38)), ISNUMBER(SEARCH("less than 0.5 mm",'Model output'!V38)), ISNUMBER(SEARCH("Focal",'Model output'!V38)), ISNUMBER(SEARCH("abut",'Model output'!V38)), 'Model output'!V38="No"), "negative", "positive")</f>
        <v>negative</v>
      </c>
      <c r="AE39" s="26"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diffuse",O39,1)),ISNUMBER(SEARCH("columnar",O39,1)),ISNUMBER(SEARCH("solid",O39,1)),ISNUMBER(SEARCH("tall",N39,1)),ISNUMBER(SEARCH("hobnail",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intermediate</v>
      </c>
      <c r="AF39" s="24" t="str">
        <f t="shared" si="14"/>
        <v>1b</v>
      </c>
      <c r="AG39" s="24" t="str">
        <f t="shared" si="15"/>
        <v>0</v>
      </c>
      <c r="AH39" s="24">
        <f t="shared" si="16"/>
        <v>0</v>
      </c>
      <c r="AI39" s="25" t="str">
        <f t="shared" si="17"/>
        <v>I</v>
      </c>
      <c r="AJ39" s="26" t="s">
        <v>37</v>
      </c>
      <c r="AK39" s="25" t="s">
        <v>333</v>
      </c>
      <c r="AL39" s="25" t="s">
        <v>227</v>
      </c>
      <c r="AM39" s="24">
        <v>0</v>
      </c>
      <c r="AN39" s="27" t="s">
        <v>97</v>
      </c>
      <c r="AO39" s="8">
        <f t="shared" ca="1" si="18"/>
        <v>1</v>
      </c>
      <c r="AP39" s="8">
        <f t="shared" si="19"/>
        <v>1</v>
      </c>
      <c r="AQ39" s="8">
        <f t="shared" si="20"/>
        <v>1</v>
      </c>
      <c r="AR39" s="8">
        <f t="shared" si="21"/>
        <v>1</v>
      </c>
      <c r="AS39" s="18">
        <f t="shared" si="22"/>
        <v>1</v>
      </c>
      <c r="AT39" s="1"/>
    </row>
    <row r="40" spans="1:46">
      <c r="A40" t="str">
        <f>'Model output'!A39</f>
        <v>TCGA-FY-A3I4</v>
      </c>
      <c r="B40" s="1">
        <v>34</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0</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0</v>
      </c>
      <c r="F40" t="str">
        <f t="shared" si="11"/>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 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output'!H39="","negative",IF(OR(ISNUMBER(SEARCH("lymph node",'Model output'!H39)),ISNUMBER(SEARCH("Not mentioned",'Model output'!H39)),ISNUMBER(SEARCH("Not applicable",'Model output'!H39))),"negative","positive"))</f>
        <v>negative</v>
      </c>
      <c r="I40">
        <f>IF('Model output'!I39="","",IF(ISNUMBER('Model output'!I39),'Model output'!I39,1))</f>
        <v>1</v>
      </c>
      <c r="J40">
        <f>IF('Model output'!J39="","",IF(AND(ISNUMBER('Model output'!J39),'Model output'!J39&lt;=I40),'Model output'!J39,IF(ISNUMBER(SEARCH("0/",'Model output'!J39)),0,1)))</f>
        <v>0</v>
      </c>
      <c r="K40" t="str" cm="1">
        <f t="array" ref="K40">IF(COUNT(FIND({0,1,2,3,4,5,6,7,8,9},'Model output'!K39))&gt;0,'Model output'!K39,"")</f>
        <v>3.8 cm</v>
      </c>
      <c r="L40" s="16" t="str">
        <f t="shared" si="12"/>
        <v>3.8cm</v>
      </c>
      <c r="M40" cm="1">
        <f t="array" ref="M40">IF(L40="","",IF(ISNUMBER(SEARCH("cm",L40)),MAX(VALUE(SUBSTITUTE(_xlfn.FILTERXML("&lt;t&gt;&lt;s&gt;"&amp;SUBSTITUTE(L40,",","&lt;/s&gt;&lt;s&gt;")&amp;"&lt;/s&gt;&lt;/t&gt;","//s"),"cm",""))),MAX(VALUE(SUBSTITUTE(_xlfn.FILTERXML("&lt;t&gt;&lt;s&gt;"&amp;SUBSTITUTE(L40,",","&lt;/s&gt;&lt;s&gt;")&amp;"&lt;/s&gt;&lt;/t&gt;","//s"),"mm","")))/10))</f>
        <v>3.8</v>
      </c>
      <c r="N40" t="str">
        <f>IF('Model output'!L39="","",'Model output'!L39)</f>
        <v>Papillary carcinoma</v>
      </c>
      <c r="O40" t="str">
        <f>IF('Model output'!M39="","",'Model output'!M39)</f>
        <v>Usual type</v>
      </c>
      <c r="P40" t="str">
        <f>IF('Model output'!N39="","",'Model output'!N39)</f>
        <v>4.0 cm</v>
      </c>
      <c r="Q40" t="str">
        <f t="shared" si="13"/>
        <v>4.0cm</v>
      </c>
      <c r="R40" cm="1">
        <f t="array" ref="R40">IF(Q40="","",IF(ISNUMBER(SEARCH("cm",Q40)),MAX(VALUE(SUBSTITUTE(_xlfn.FILTERXML("&lt;t&gt;&lt;s&gt;"&amp;SUBSTITUTE(Q40,",","&lt;/s&gt;&lt;s&gt;")&amp;"&lt;/s&gt;&lt;/t&gt;","//s"),"cm",""))),MAX(VALUE(SUBSTITUTE(_xlfn.FILTERXML("&lt;t&gt;&lt;s&gt;"&amp;SUBSTITUTE(Q40,",","&lt;/s&gt;&lt;s&gt;")&amp;"&lt;/s&gt;&lt;/t&gt;","//s"),"mm","")))/10))</f>
        <v>4</v>
      </c>
      <c r="S40" t="str">
        <f>IF(OR('Model output'!P39="",ISNUMBER(SEARCH("Not identified", 'Model output'!P39)),ISNUMBER(SEARCH("Absent",'Model output'!P39)),ISNUMBER(SEARCH("No",'Model output'!P39)),ISNUMBER(SEARCH("Negative",'Model output'!P39))),"negative","positive")</f>
        <v>positive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minimal</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positive</v>
      </c>
      <c r="X40" s="20" t="str">
        <f>IF('Model output'!S39="","",'Model output'!S39)</f>
        <v>Not identified</v>
      </c>
      <c r="Y40" t="str">
        <f>IF(OR('Model output'!S39="",ISNUMBER(SEARCH("Absent",'Model output'!S39)),ISNUMBER(SEARCH("Not identified",'Model output'!S39)),ISNUMBER(SEARCH("No",'Model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8" t="str">
        <f>IF(OR('Model output'!V39="", AND(ISERROR(SEARCH("Positive",'Model output'!V39)), ISNUMBER(SEARCH("Negative",'Model output'!V39))), ISNUMBER(SEARCH("Uninvolved",'Model output'!V39)), ISNUMBER(SEARCH("Free",'Model output'!V39)), ISNUMBER(SEARCH("Focal",'Model output'!V39)), ISNUMBER(SEARCH("1 mm",'Model output'!V39)), ISNUMBER(SEARCH("0.1 CM",'Model output'!V39)), ISNUMBER(SEARCH("less than 0.5 mm",'Model output'!V39)), ISNUMBER(SEARCH("Focal",'Model output'!V39)), ISNUMBER(SEARCH("abut",'Model output'!V39)), 'Model output'!V39="No"), "negative", "positive")</f>
        <v>negative</v>
      </c>
      <c r="AE40" s="26"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diffuse",O40,1)),ISNUMBER(SEARCH("columnar",O40,1)),ISNUMBER(SEARCH("solid",O40,1)),ISNUMBER(SEARCH("tall",N40,1)),ISNUMBER(SEARCH("hobnail",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24" t="str">
        <f t="shared" si="14"/>
        <v>2</v>
      </c>
      <c r="AG40" s="24" t="str">
        <f t="shared" si="15"/>
        <v>0</v>
      </c>
      <c r="AH40" s="24">
        <f t="shared" si="16"/>
        <v>0</v>
      </c>
      <c r="AI40" s="25" t="str">
        <f t="shared" si="17"/>
        <v>I</v>
      </c>
      <c r="AJ40" s="26" t="s">
        <v>37</v>
      </c>
      <c r="AK40" s="25" t="s">
        <v>331</v>
      </c>
      <c r="AL40" s="25" t="s">
        <v>227</v>
      </c>
      <c r="AM40" s="24" t="s">
        <v>227</v>
      </c>
      <c r="AN40" s="27" t="s">
        <v>97</v>
      </c>
      <c r="AO40" s="8">
        <f t="shared" ca="1" si="18"/>
        <v>1</v>
      </c>
      <c r="AP40" s="8">
        <f t="shared" si="19"/>
        <v>1</v>
      </c>
      <c r="AQ40" s="8">
        <f t="shared" si="20"/>
        <v>1</v>
      </c>
      <c r="AR40" s="8">
        <f t="shared" si="21"/>
        <v>1</v>
      </c>
      <c r="AS40" s="18">
        <f t="shared" si="22"/>
        <v>1</v>
      </c>
      <c r="AT40" s="1"/>
    </row>
    <row r="41" spans="1:46">
      <c r="A41" t="str">
        <f>'Model output'!A40</f>
        <v>TCGA-FY-A3R6</v>
      </c>
      <c r="B41" s="1">
        <v>57</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1b</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11"/>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 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lateral</v>
      </c>
      <c r="H41" t="str">
        <f>IF('Model output'!H40="","negative",IF(OR(ISNUMBER(SEARCH("lymph node",'Model output'!H40)),ISNUMBER(SEARCH("Not mentioned",'Model output'!H40)),ISNUMBER(SEARCH("Not applicable",'Model output'!H40))),"negative","positive"))</f>
        <v>negative</v>
      </c>
      <c r="I41">
        <f>IF('Model output'!I40="","",IF(ISNUMBER('Model output'!I40),'Model output'!I40,1))</f>
        <v>30</v>
      </c>
      <c r="J41">
        <f>IF('Model output'!J40="","",IF(AND(ISNUMBER('Model output'!J40),'Model output'!J40&lt;=I41),'Model output'!J40,IF(ISNUMBER(SEARCH("0/",'Model output'!J40)),0,1)))</f>
        <v>5</v>
      </c>
      <c r="K41" t="str" cm="1">
        <f t="array" ref="K41">IF(COUNT(FIND({0,1,2,3,4,5,6,7,8,9},'Model output'!K40))&gt;0,'Model output'!K40,"")</f>
        <v>2.5 cm</v>
      </c>
      <c r="L41" s="16" t="str">
        <f t="shared" si="12"/>
        <v>2.5cm</v>
      </c>
      <c r="M41" cm="1">
        <f t="array" ref="M41">IF(L41="","",IF(ISNUMBER(SEARCH("cm",L41)),MAX(VALUE(SUBSTITUTE(_xlfn.FILTERXML("&lt;t&gt;&lt;s&gt;"&amp;SUBSTITUTE(L41,",","&lt;/s&gt;&lt;s&gt;")&amp;"&lt;/s&gt;&lt;/t&gt;","//s"),"cm",""))),MAX(VALUE(SUBSTITUTE(_xlfn.FILTERXML("&lt;t&gt;&lt;s&gt;"&amp;SUBSTITUTE(L41,",","&lt;/s&gt;&lt;s&gt;")&amp;"&lt;/s&gt;&lt;/t&gt;","//s"),"mm","")))/10))</f>
        <v>2.5</v>
      </c>
      <c r="N41" t="str">
        <f>IF('Model output'!L40="","",'Model output'!L40)</f>
        <v>Papillary carcinoma, Follicular carcinoma</v>
      </c>
      <c r="O41" t="str">
        <f>IF('Model output'!M40="","",'Model output'!M40)</f>
        <v>Classical, Follicular variant</v>
      </c>
      <c r="P41" t="str">
        <f>IF('Model output'!N40="","",'Model output'!N40)</f>
        <v>2.2 cm</v>
      </c>
      <c r="Q41" t="str">
        <f t="shared" si="13"/>
        <v>2.2cm</v>
      </c>
      <c r="R41" cm="1">
        <f t="array" ref="R41">IF(Q41="","",IF(ISNUMBER(SEARCH("cm",Q41)),MAX(VALUE(SUBSTITUTE(_xlfn.FILTERXML("&lt;t&gt;&lt;s&gt;"&amp;SUBSTITUTE(Q41,",","&lt;/s&gt;&lt;s&gt;")&amp;"&lt;/s&gt;&lt;/t&gt;","//s"),"cm",""))),MAX(VALUE(SUBSTITUTE(_xlfn.FILTERXML("&lt;t&gt;&lt;s&gt;"&amp;SUBSTITUTE(Q41,",","&lt;/s&gt;&lt;s&gt;")&amp;"&lt;/s&gt;&lt;/t&gt;","//s"),"mm","")))/10))</f>
        <v>2.2000000000000002</v>
      </c>
      <c r="S41" t="str">
        <f>IF(OR('Model output'!P40="",ISNUMBER(SEARCH("Not identified", 'Model output'!P40)),ISNUMBER(SEARCH("Absent",'Model output'!P40)),ISNUMBER(SEARCH("No",'Model output'!P40)),ISNUMBER(SEARCH("Negative",'Model output'!P40))),"negative","positive")</f>
        <v>negative</v>
      </c>
      <c r="T41" t="str">
        <f>IF('Model output'!O40="","",'Model output'!O40)</f>
        <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20" t="str">
        <f>IF('Model output'!S40="","",'Model output'!S40)</f>
        <v>Not identified</v>
      </c>
      <c r="Y41" t="str">
        <f>IF(OR('Model output'!S40="",ISNUMBER(SEARCH("Absent",'Model output'!S40)),ISNUMBER(SEARCH("Not identified",'Model output'!S40)),ISNUMBER(SEARCH("No",'Model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8" t="str">
        <f>IF(OR('Model output'!V40="", AND(ISERROR(SEARCH("Positive",'Model output'!V40)), ISNUMBER(SEARCH("Negative",'Model output'!V40))), ISNUMBER(SEARCH("Uninvolved",'Model output'!V40)), ISNUMBER(SEARCH("Free",'Model output'!V40)), ISNUMBER(SEARCH("Focal",'Model output'!V40)), ISNUMBER(SEARCH("1 mm",'Model output'!V40)), ISNUMBER(SEARCH("0.1 CM",'Model output'!V40)), ISNUMBER(SEARCH("less than 0.5 mm",'Model output'!V40)), ISNUMBER(SEARCH("Focal",'Model output'!V40)), ISNUMBER(SEARCH("abut",'Model output'!V40)), 'Model output'!V40="No"), "negative", "positive")</f>
        <v>negative</v>
      </c>
      <c r="AE41" s="26"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diffuse",O41,1)),ISNUMBER(SEARCH("columnar",O41,1)),ISNUMBER(SEARCH("solid",O41,1)),ISNUMBER(SEARCH("tall",N41,1)),ISNUMBER(SEARCH("hobnail",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intermediate</v>
      </c>
      <c r="AF41" s="24" t="str">
        <f t="shared" si="14"/>
        <v>2</v>
      </c>
      <c r="AG41" s="24" t="str">
        <f t="shared" si="15"/>
        <v>1b</v>
      </c>
      <c r="AH41" s="24">
        <f t="shared" si="16"/>
        <v>0</v>
      </c>
      <c r="AI41" s="25" t="str">
        <f t="shared" si="17"/>
        <v>II</v>
      </c>
      <c r="AJ41" s="26" t="s">
        <v>37</v>
      </c>
      <c r="AK41" s="25" t="s">
        <v>331</v>
      </c>
      <c r="AL41" s="25" t="s">
        <v>333</v>
      </c>
      <c r="AM41" s="24">
        <v>0</v>
      </c>
      <c r="AN41" s="27" t="s">
        <v>94</v>
      </c>
      <c r="AO41" s="8">
        <f t="shared" ca="1" si="18"/>
        <v>1</v>
      </c>
      <c r="AP41" s="8">
        <f t="shared" si="19"/>
        <v>1</v>
      </c>
      <c r="AQ41" s="8">
        <f t="shared" si="20"/>
        <v>1</v>
      </c>
      <c r="AR41" s="8">
        <f t="shared" si="21"/>
        <v>1</v>
      </c>
      <c r="AS41" s="18">
        <f t="shared" si="22"/>
        <v>1</v>
      </c>
      <c r="AT41" s="1"/>
    </row>
    <row r="42" spans="1:46">
      <c r="A42" t="str">
        <f>'Model output'!A41</f>
        <v>TCGA-FY-A40K</v>
      </c>
      <c r="B42" s="1">
        <v>46</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1a</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0</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X</v>
      </c>
      <c r="F42" t="str">
        <f t="shared" si="11"/>
        <v>negative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 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
      </c>
      <c r="H42" t="str">
        <f>IF('Model output'!H41="","negative",IF(OR(ISNUMBER(SEARCH("lymph node",'Model output'!H41)),ISNUMBER(SEARCH("Not mentioned",'Model output'!H41)),ISNUMBER(SEARCH("Not applicable",'Model output'!H41))),"negative","positive"))</f>
        <v>negative</v>
      </c>
      <c r="I42">
        <f>IF('Model output'!I41="","",IF(ISNUMBER('Model output'!I41),'Model output'!I41,1))</f>
        <v>4</v>
      </c>
      <c r="J42">
        <f>IF('Model output'!J41="","",IF(AND(ISNUMBER('Model output'!J41),'Model output'!J41&lt;=I42),'Model output'!J41,IF(ISNUMBER(SEARCH("0/",'Model output'!J41)),0,1)))</f>
        <v>0</v>
      </c>
      <c r="K42" t="str" cm="1">
        <f t="array" ref="K42">IF(COUNT(FIND({0,1,2,3,4,5,6,7,8,9},'Model output'!K41))&gt;0,'Model output'!K41,"")</f>
        <v/>
      </c>
      <c r="L42" s="16" t="str">
        <f t="shared" si="12"/>
        <v/>
      </c>
      <c r="M42" t="str" cm="1">
        <f t="array" ref="M42">IF(L42="","",IF(ISNUMBER(SEARCH("cm",L42)),MAX(VALUE(SUBSTITUTE(_xlfn.FILTERXML("&lt;t&gt;&lt;s&gt;"&amp;SUBSTITUTE(L42,",","&lt;/s&gt;&lt;s&gt;")&amp;"&lt;/s&gt;&lt;/t&gt;","//s"),"cm",""))),MAX(VALUE(SUBSTITUTE(_xlfn.FILTERXML("&lt;t&gt;&lt;s&gt;"&amp;SUBSTITUTE(L42,",","&lt;/s&gt;&lt;s&gt;")&amp;"&lt;/s&gt;&lt;/t&gt;","//s"),"mm","")))/10))</f>
        <v/>
      </c>
      <c r="N42" t="str">
        <f>IF('Model output'!L41="","",'Model output'!L41)</f>
        <v>Papillary</v>
      </c>
      <c r="O42" t="str">
        <f>IF('Model output'!M41="","",'Model output'!M41)</f>
        <v>Multifocal</v>
      </c>
      <c r="P42" t="str">
        <f>IF('Model output'!N41="","",'Model output'!N41)</f>
        <v>1 cm</v>
      </c>
      <c r="Q42" t="str">
        <f t="shared" si="13"/>
        <v>1cm</v>
      </c>
      <c r="R42" cm="1">
        <f t="array" ref="R42">IF(Q42="","",IF(ISNUMBER(SEARCH("cm",Q42)),MAX(VALUE(SUBSTITUTE(_xlfn.FILTERXML("&lt;t&gt;&lt;s&gt;"&amp;SUBSTITUTE(Q42,",","&lt;/s&gt;&lt;s&gt;")&amp;"&lt;/s&gt;&lt;/t&gt;","//s"),"cm",""))),MAX(VALUE(SUBSTITUTE(_xlfn.FILTERXML("&lt;t&gt;&lt;s&gt;"&amp;SUBSTITUTE(Q42,",","&lt;/s&gt;&lt;s&gt;")&amp;"&lt;/s&gt;&lt;/t&gt;","//s"),"mm","")))/10))</f>
        <v>1</v>
      </c>
      <c r="S42" t="str">
        <f>IF(OR('Model output'!P41="",ISNUMBER(SEARCH("Not identified", 'Model output'!P41)),ISNUMBER(SEARCH("Absent",'Model output'!P41)),ISNUMBER(SEARCH("No",'Model output'!P41)),ISNUMBER(SEARCH("Negative",'Model output'!P41))),"negative","positive")</f>
        <v>negative</v>
      </c>
      <c r="T42">
        <f>IF('Model output'!O41="","",'Model output'!O41)</f>
        <v>2</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20" t="str">
        <f>IF('Model output'!S41="","",'Model output'!S41)</f>
        <v>Not identified</v>
      </c>
      <c r="Y42" t="str">
        <f>IF(OR('Model output'!S41="",ISNUMBER(SEARCH("Absent",'Model output'!S41)),ISNUMBER(SEARCH("Not identified",'Model output'!S41)),ISNUMBER(SEARCH("No",'Model output'!S41)),ISNUMBER(SEARCH("negative",'Model output'!S41))),"negative",IF(Z42="positive","gETE", "positive"))</f>
        <v>negative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8" t="str">
        <f>IF(OR('Model output'!V41="", AND(ISERROR(SEARCH("Positive",'Model output'!V41)), ISNUMBER(SEARCH("Negative",'Model output'!V41))), ISNUMBER(SEARCH("Uninvolved",'Model output'!V41)), ISNUMBER(SEARCH("Free",'Model output'!V41)), ISNUMBER(SEARCH("Focal",'Model output'!V41)), ISNUMBER(SEARCH("1 mm",'Model output'!V41)), ISNUMBER(SEARCH("0.1 CM",'Model output'!V41)), ISNUMBER(SEARCH("less than 0.5 mm",'Model output'!V41)), ISNUMBER(SEARCH("Focal",'Model output'!V41)), ISNUMBER(SEARCH("abut",'Model output'!V41)), 'Model output'!V41="No"), "negative", "positive")</f>
        <v>negative</v>
      </c>
      <c r="AE42" s="26"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diffuse",O42,1)),ISNUMBER(SEARCH("columnar",O42,1)),ISNUMBER(SEARCH("solid",O42,1)),ISNUMBER(SEARCH("tall",N42,1)),ISNUMBER(SEARCH("hobnail",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low</v>
      </c>
      <c r="AF42" s="24" t="str">
        <f t="shared" si="14"/>
        <v>1a</v>
      </c>
      <c r="AG42" s="24" t="str">
        <f t="shared" si="15"/>
        <v>0</v>
      </c>
      <c r="AH42" s="24">
        <f t="shared" si="16"/>
        <v>0</v>
      </c>
      <c r="AI42" s="25" t="str">
        <f t="shared" si="17"/>
        <v>I</v>
      </c>
      <c r="AJ42" s="26" t="s">
        <v>27</v>
      </c>
      <c r="AK42" s="25" t="s">
        <v>335</v>
      </c>
      <c r="AL42" s="25" t="s">
        <v>227</v>
      </c>
      <c r="AM42" s="24">
        <v>0</v>
      </c>
      <c r="AN42" s="27" t="s">
        <v>97</v>
      </c>
      <c r="AO42" s="8">
        <f t="shared" ca="1" si="18"/>
        <v>1</v>
      </c>
      <c r="AP42" s="8">
        <f t="shared" si="19"/>
        <v>1</v>
      </c>
      <c r="AQ42" s="8">
        <f t="shared" si="20"/>
        <v>1</v>
      </c>
      <c r="AR42" s="8">
        <f t="shared" si="21"/>
        <v>1</v>
      </c>
      <c r="AS42" s="18">
        <f t="shared" si="22"/>
        <v>1</v>
      </c>
      <c r="AT42" s="1"/>
    </row>
    <row r="43" spans="1:46">
      <c r="A43" t="str">
        <f>'Model output'!A42</f>
        <v>TCGA-FY-A40L</v>
      </c>
      <c r="B43" s="1">
        <v>55</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4a</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1b</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11"/>
        <v>positive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 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central</v>
      </c>
      <c r="H43" t="str">
        <f>IF('Model output'!H42="","negative",IF(OR(ISNUMBER(SEARCH("lymph node",'Model output'!H42)),ISNUMBER(SEARCH("Not mentioned",'Model output'!H42)),ISNUMBER(SEARCH("Not applicable",'Model output'!H42))),"negative","positive"))</f>
        <v>negative</v>
      </c>
      <c r="I43">
        <f>IF('Model output'!I42="","",IF(ISNUMBER('Model output'!I42),'Model output'!I42,1))</f>
        <v>3</v>
      </c>
      <c r="J43">
        <f>IF('Model output'!J42="","",IF(AND(ISNUMBER('Model output'!J42),'Model output'!J42&lt;=I43),'Model output'!J42,IF(ISNUMBER(SEARCH("0/",'Model output'!J42)),0,1)))</f>
        <v>2</v>
      </c>
      <c r="K43" t="str" cm="1">
        <f t="array" ref="K43">IF(COUNT(FIND({0,1,2,3,4,5,6,7,8,9},'Model output'!K42))&gt;0,'Model output'!K42,"")</f>
        <v>0.5 cm</v>
      </c>
      <c r="L43" s="16" t="str">
        <f t="shared" si="12"/>
        <v>0.5cm</v>
      </c>
      <c r="M43" cm="1">
        <f t="array" ref="M43">IF(L43="","",IF(ISNUMBER(SEARCH("cm",L43)),MAX(VALUE(SUBSTITUTE(_xlfn.FILTERXML("&lt;t&gt;&lt;s&gt;"&amp;SUBSTITUTE(L43,",","&lt;/s&gt;&lt;s&gt;")&amp;"&lt;/s&gt;&lt;/t&gt;","//s"),"cm",""))),MAX(VALUE(SUBSTITUTE(_xlfn.FILTERXML("&lt;t&gt;&lt;s&gt;"&amp;SUBSTITUTE(L43,",","&lt;/s&gt;&lt;s&gt;")&amp;"&lt;/s&gt;&lt;/t&gt;","//s"),"mm","")))/10))</f>
        <v>0.5</v>
      </c>
      <c r="N43" t="str">
        <f>IF('Model output'!L42="","",'Model output'!L42)</f>
        <v>Papillary</v>
      </c>
      <c r="O43" t="str">
        <f>IF('Model output'!M42="","",'Model output'!M42)</f>
        <v>Multifocal, classical</v>
      </c>
      <c r="P43" t="str">
        <f>IF('Model output'!N42="","",'Model output'!N42)</f>
        <v>1.7 cm</v>
      </c>
      <c r="Q43" t="str">
        <f t="shared" si="13"/>
        <v>1.7cm</v>
      </c>
      <c r="R43" cm="1">
        <f t="array" ref="R43">IF(Q43="","",IF(ISNUMBER(SEARCH("cm",Q43)),MAX(VALUE(SUBSTITUTE(_xlfn.FILTERXML("&lt;t&gt;&lt;s&gt;"&amp;SUBSTITUTE(Q43,",","&lt;/s&gt;&lt;s&gt;")&amp;"&lt;/s&gt;&lt;/t&gt;","//s"),"cm",""))),MAX(VALUE(SUBSTITUTE(_xlfn.FILTERXML("&lt;t&gt;&lt;s&gt;"&amp;SUBSTITUTE(Q43,",","&lt;/s&gt;&lt;s&gt;")&amp;"&lt;/s&gt;&lt;/t&gt;","//s"),"mm","")))/10))</f>
        <v>1.7</v>
      </c>
      <c r="S43" t="str">
        <f>IF(OR('Model output'!P42="",ISNUMBER(SEARCH("Not identified", 'Model output'!P42)),ISNUMBER(SEARCH("Absent",'Model output'!P42)),ISNUMBER(SEARCH("No",'Model output'!P42)),ISNUMBER(SEARCH("Negative",'Model output'!P42))),"negative","positive")</f>
        <v>negative</v>
      </c>
      <c r="T43">
        <f>IF('Model output'!O42="","",'Model output'!O42)</f>
        <v>3</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negative</v>
      </c>
      <c r="X43" s="20" t="str">
        <f>IF('Model output'!S42="","",'Model output'!S42)</f>
        <v>Perithyroid tissue, recurrent laryngeal nerve</v>
      </c>
      <c r="Y43" t="str">
        <f>IF(OR('Model output'!S42="",ISNUMBER(SEARCH("Absent",'Model output'!S42)),ISNUMBER(SEARCH("Not identified",'Model output'!S42)),ISNUMBER(SEARCH("No",'Model output'!S42)),ISNUMBER(SEARCH("negative",'Model output'!S42))),"negative",IF(Z43="positive","gETE", "positive"))</f>
        <v>gETE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positive</v>
      </c>
      <c r="AA43" t="str">
        <f>IF('Model output'!T42="","",IF('Model output'!T42="Not mentioned", "No", "Yes"))</f>
        <v/>
      </c>
      <c r="AB43" t="str">
        <f>IF(AA43&lt;&gt;"Yes","",IF(OR('Model output'!U42="",ISNUMBER(SEARCH("Not identified",'Model output'!U42))),"",'Model output'!U42))</f>
        <v/>
      </c>
      <c r="AC43" s="8" t="str">
        <f>IF(OR('Model output'!V42="", AND(ISERROR(SEARCH("Positive",'Model output'!V42)), ISNUMBER(SEARCH("Negative",'Model output'!V42))), ISNUMBER(SEARCH("Uninvolved",'Model output'!V42)), ISNUMBER(SEARCH("Free",'Model output'!V42)), ISNUMBER(SEARCH("Focal",'Model output'!V42)), ISNUMBER(SEARCH("1 mm",'Model output'!V42)), ISNUMBER(SEARCH("0.1 CM",'Model output'!V42)), ISNUMBER(SEARCH("less than 0.5 mm",'Model output'!V42)), ISNUMBER(SEARCH("Focal",'Model output'!V42)), ISNUMBER(SEARCH("abut",'Model output'!V42)), 'Model output'!V42="No"), "negative", "positive")</f>
        <v>negative</v>
      </c>
      <c r="AE43" s="26"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diffuse",O43,1)),ISNUMBER(SEARCH("columnar",O43,1)),ISNUMBER(SEARCH("solid",O43,1)),ISNUMBER(SEARCH("tall",N43,1)),ISNUMBER(SEARCH("hobnail",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24" t="str">
        <f t="shared" si="14"/>
        <v>4a</v>
      </c>
      <c r="AG43" s="24" t="str">
        <f t="shared" si="15"/>
        <v>1a</v>
      </c>
      <c r="AH43" s="24">
        <f t="shared" si="16"/>
        <v>0</v>
      </c>
      <c r="AI43" s="25" t="str">
        <f t="shared" si="17"/>
        <v>III</v>
      </c>
      <c r="AJ43" s="26" t="s">
        <v>18</v>
      </c>
      <c r="AK43" s="25" t="s">
        <v>337</v>
      </c>
      <c r="AL43" s="25" t="s">
        <v>335</v>
      </c>
      <c r="AM43" s="24">
        <v>0</v>
      </c>
      <c r="AN43" s="27" t="s">
        <v>226</v>
      </c>
      <c r="AO43" s="8">
        <f t="shared" si="18"/>
        <v>1</v>
      </c>
      <c r="AP43" s="8">
        <f t="shared" si="19"/>
        <v>1</v>
      </c>
      <c r="AQ43" s="8">
        <f t="shared" si="20"/>
        <v>1</v>
      </c>
      <c r="AR43" s="8">
        <f t="shared" si="21"/>
        <v>1</v>
      </c>
      <c r="AS43" s="18">
        <f t="shared" si="22"/>
        <v>1</v>
      </c>
      <c r="AT43" s="1"/>
    </row>
    <row r="44" spans="1:46">
      <c r="A44" t="str">
        <f>'Model output'!A43</f>
        <v>TCGA-FY-A4B4</v>
      </c>
      <c r="B44" s="1">
        <v>62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1b</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11"/>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 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output'!H43="","negative",IF(OR(ISNUMBER(SEARCH("lymph node",'Model output'!H43)),ISNUMBER(SEARCH("Not mentioned",'Model output'!H43)),ISNUMBER(SEARCH("Not applicable",'Model output'!H43))),"negative","positive"))</f>
        <v>negative</v>
      </c>
      <c r="I44">
        <f>IF('Model output'!I43="","",IF(ISNUMBER('Model output'!I43),'Model output'!I43,1))</f>
        <v>3</v>
      </c>
      <c r="J44">
        <f>IF('Model output'!J43="","",IF(AND(ISNUMBER('Model output'!J43),'Model output'!J43&lt;=I44),'Model output'!J43,IF(ISNUMBER(SEARCH("0/",'Model output'!J43)),0,1)))</f>
        <v>2</v>
      </c>
      <c r="K44" t="str" cm="1">
        <f t="array" ref="K44">IF(COUNT(FIND({0,1,2,3,4,5,6,7,8,9},'Model output'!K43))&gt;0,'Model output'!K43,"")</f>
        <v>0.4 cm</v>
      </c>
      <c r="L44" s="16" t="str">
        <f t="shared" si="12"/>
        <v>0.4cm</v>
      </c>
      <c r="M44" cm="1">
        <f t="array" ref="M44">IF(L44="","",IF(ISNUMBER(SEARCH("cm",L44)),MAX(VALUE(SUBSTITUTE(_xlfn.FILTERXML("&lt;t&gt;&lt;s&gt;"&amp;SUBSTITUTE(L44,",","&lt;/s&gt;&lt;s&gt;")&amp;"&lt;/s&gt;&lt;/t&gt;","//s"),"cm",""))),MAX(VALUE(SUBSTITUTE(_xlfn.FILTERXML("&lt;t&gt;&lt;s&gt;"&amp;SUBSTITUTE(L44,",","&lt;/s&gt;&lt;s&gt;")&amp;"&lt;/s&gt;&lt;/t&gt;","//s"),"mm","")))/10))</f>
        <v>0.4</v>
      </c>
      <c r="N44" t="str">
        <f>IF('Model output'!L43="","",'Model output'!L43)</f>
        <v>Papillary carcinoma</v>
      </c>
      <c r="O44" t="str">
        <f>IF('Model output'!M43="","",'Model output'!M43)</f>
        <v>Classical variant</v>
      </c>
      <c r="P44" t="str">
        <f>IF('Model output'!N43="","",'Model output'!N43)</f>
        <v>1.8 cm</v>
      </c>
      <c r="Q44" t="str">
        <f t="shared" si="13"/>
        <v>1.8cm</v>
      </c>
      <c r="R44" cm="1">
        <f t="array" ref="R44">IF(Q44="","",IF(ISNUMBER(SEARCH("cm",Q44)),MAX(VALUE(SUBSTITUTE(_xlfn.FILTERXML("&lt;t&gt;&lt;s&gt;"&amp;SUBSTITUTE(Q44,",","&lt;/s&gt;&lt;s&gt;")&amp;"&lt;/s&gt;&lt;/t&gt;","//s"),"cm",""))),MAX(VALUE(SUBSTITUTE(_xlfn.FILTERXML("&lt;t&gt;&lt;s&gt;"&amp;SUBSTITUTE(Q44,",","&lt;/s&gt;&lt;s&gt;")&amp;"&lt;/s&gt;&lt;/t&gt;","//s"),"mm","")))/10))</f>
        <v>1.8</v>
      </c>
      <c r="S44" t="str">
        <f>IF(OR('Model output'!P43="",ISNUMBER(SEARCH("Not identified", 'Model output'!P43)),ISNUMBER(SEARCH("Absent",'Model output'!P43)),ISNUMBER(SEARCH("No",'Model output'!P43)),ISNUMBER(SEARCH("Negative",'Model output'!P43))),"negative","positive")</f>
        <v>negative</v>
      </c>
      <c r="T44" t="str">
        <f>IF('Model output'!O43="","",'Model output'!O43)</f>
        <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negative</v>
      </c>
      <c r="X44" s="20" t="str">
        <f>IF('Model output'!S43="","",'Model output'!S43)</f>
        <v>perithyroidal fibradipose tissue, skeletal muscle</v>
      </c>
      <c r="Y44" t="str">
        <f>IF(OR('Model output'!S43="",ISNUMBER(SEARCH("Absent",'Model output'!S43)),ISNUMBER(SEARCH("Not identified",'Model output'!S43)),ISNUMBER(SEARCH("No",'Model output'!S43)),ISNUMBER(SEARCH("negative",'Model output'!S43))),"negative",IF(Z44="positive","gETE", "positive"))</f>
        <v>gETE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positive</v>
      </c>
      <c r="AA44" t="str">
        <f>IF('Model output'!T43="","",IF('Model output'!T43="Not mentioned", "No", "Yes"))</f>
        <v/>
      </c>
      <c r="AB44" t="str">
        <f>IF(AA44&lt;&gt;"Yes","",IF(OR('Model output'!U43="",ISNUMBER(SEARCH("Not identified",'Model output'!U43))),"",'Model output'!U43))</f>
        <v/>
      </c>
      <c r="AC44" s="8" t="str">
        <f>IF(OR('Model output'!V43="", AND(ISERROR(SEARCH("Positive",'Model output'!V43)), ISNUMBER(SEARCH("Negative",'Model output'!V43))), ISNUMBER(SEARCH("Uninvolved",'Model output'!V43)), ISNUMBER(SEARCH("Free",'Model output'!V43)), ISNUMBER(SEARCH("Focal",'Model output'!V43)), ISNUMBER(SEARCH("1 mm",'Model output'!V43)), ISNUMBER(SEARCH("0.1 CM",'Model output'!V43)), ISNUMBER(SEARCH("less than 0.5 mm",'Model output'!V43)), ISNUMBER(SEARCH("Focal",'Model output'!V43)), ISNUMBER(SEARCH("abut",'Model output'!V43)), 'Model output'!V43="No"), "negative", "positive")</f>
        <v>positive</v>
      </c>
      <c r="AE44" s="26"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diffuse",O44,1)),ISNUMBER(SEARCH("columnar",O44,1)),ISNUMBER(SEARCH("solid",O44,1)),ISNUMBER(SEARCH("tall",N44,1)),ISNUMBER(SEARCH("hobnail",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high</v>
      </c>
      <c r="AF44" s="24" t="str">
        <f t="shared" si="14"/>
        <v>3b</v>
      </c>
      <c r="AG44" s="24" t="str">
        <f t="shared" si="15"/>
        <v>1a</v>
      </c>
      <c r="AH44" s="24">
        <f t="shared" si="16"/>
        <v>0</v>
      </c>
      <c r="AI44" s="25" t="str">
        <f t="shared" si="17"/>
        <v>II</v>
      </c>
      <c r="AJ44" s="26" t="s">
        <v>18</v>
      </c>
      <c r="AK44" s="25" t="s">
        <v>333</v>
      </c>
      <c r="AL44" s="25" t="s">
        <v>335</v>
      </c>
      <c r="AM44" s="24">
        <v>0</v>
      </c>
      <c r="AN44" s="27" t="s">
        <v>94</v>
      </c>
      <c r="AO44" s="8">
        <f t="shared" si="18"/>
        <v>1</v>
      </c>
      <c r="AP44" s="8">
        <f t="shared" si="19"/>
        <v>0</v>
      </c>
      <c r="AQ44" s="8">
        <f t="shared" si="20"/>
        <v>1</v>
      </c>
      <c r="AR44" s="8">
        <f t="shared" si="21"/>
        <v>1</v>
      </c>
      <c r="AS44" s="18">
        <f t="shared" si="22"/>
        <v>1</v>
      </c>
      <c r="AT44" s="1"/>
    </row>
    <row r="45" spans="1:46">
      <c r="A45" t="str">
        <f>'Model output'!A44</f>
        <v>TCGA-H2-A3RH</v>
      </c>
      <c r="B45" s="1">
        <v>41</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1b</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0</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11"/>
        <v>negative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 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output'!H44="","negative",IF(OR(ISNUMBER(SEARCH("lymph node",'Model output'!H44)),ISNUMBER(SEARCH("Not mentioned",'Model output'!H44)),ISNUMBER(SEARCH("Not applicable",'Model output'!H44))),"negative","positive"))</f>
        <v>negative</v>
      </c>
      <c r="I45">
        <f>IF('Model output'!I44="","",IF(ISNUMBER('Model output'!I44),'Model output'!I44,1))</f>
        <v>3</v>
      </c>
      <c r="J45">
        <f>IF('Model output'!J44="","",IF(AND(ISNUMBER('Model output'!J44),'Model output'!J44&lt;=I45),'Model output'!J44,IF(ISNUMBER(SEARCH("0/",'Model output'!J44)),0,1)))</f>
        <v>0</v>
      </c>
      <c r="K45" t="str" cm="1">
        <f t="array" ref="K45">IF(COUNT(FIND({0,1,2,3,4,5,6,7,8,9},'Model output'!K44))&gt;0,'Model output'!K44,"")</f>
        <v/>
      </c>
      <c r="L45" s="16" t="str">
        <f t="shared" si="12"/>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 carcinoma</v>
      </c>
      <c r="O45" t="str">
        <f>IF('Model output'!M44="","",'Model output'!M44)</f>
        <v>Follicular variant</v>
      </c>
      <c r="P45" t="str">
        <f>IF('Model output'!N44="","",'Model output'!N44)</f>
        <v>1.7 cm</v>
      </c>
      <c r="Q45" t="str">
        <f t="shared" si="13"/>
        <v>1.7cm</v>
      </c>
      <c r="R45" cm="1">
        <f t="array" ref="R45">IF(Q45="","",IF(ISNUMBER(SEARCH("cm",Q45)),MAX(VALUE(SUBSTITUTE(_xlfn.FILTERXML("&lt;t&gt;&lt;s&gt;"&amp;SUBSTITUTE(Q45,",","&lt;/s&gt;&lt;s&gt;")&amp;"&lt;/s&gt;&lt;/t&gt;","//s"),"cm",""))),MAX(VALUE(SUBSTITUTE(_xlfn.FILTERXML("&lt;t&gt;&lt;s&gt;"&amp;SUBSTITUTE(Q45,",","&lt;/s&gt;&lt;s&gt;")&amp;"&lt;/s&gt;&lt;/t&gt;","//s"),"mm","")))/10))</f>
        <v>1.7</v>
      </c>
      <c r="S45" t="str">
        <f>IF(OR('Model output'!P44="",ISNUMBER(SEARCH("Not identified", 'Model output'!P44)),ISNUMBER(SEARCH("Absent",'Model output'!P44)),ISNUMBER(SEARCH("No",'Model output'!P44)),ISNUMBER(SEARCH("Negative",'Model output'!P44))),"negative","positive")</f>
        <v>negative</v>
      </c>
      <c r="T45">
        <f>IF('Model output'!O44="","",'Model output'!O44)</f>
        <v>2</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20" t="str">
        <f>IF('Model output'!S44="","",'Model output'!S44)</f>
        <v/>
      </c>
      <c r="Y45" t="str">
        <f>IF(OR('Model output'!S44="",ISNUMBER(SEARCH("Absent",'Model output'!S44)),ISNUMBER(SEARCH("Not identified",'Model output'!S44)),ISNUMBER(SEARCH("No",'Model output'!S44)),ISNUMBER(SEARCH("negative",'Model output'!S44))),"negative",IF(Z45="positive","gETE", "positive"))</f>
        <v>negative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8" t="str">
        <f>IF(OR('Model output'!V44="", AND(ISERROR(SEARCH("Positive",'Model output'!V44)), ISNUMBER(SEARCH("Negative",'Model output'!V44))), ISNUMBER(SEARCH("Uninvolved",'Model output'!V44)), ISNUMBER(SEARCH("Free",'Model output'!V44)), ISNUMBER(SEARCH("Focal",'Model output'!V44)), ISNUMBER(SEARCH("1 mm",'Model output'!V44)), ISNUMBER(SEARCH("0.1 CM",'Model output'!V44)), ISNUMBER(SEARCH("less than 0.5 mm",'Model output'!V44)), ISNUMBER(SEARCH("Focal",'Model output'!V44)), ISNUMBER(SEARCH("abut",'Model output'!V44)), 'Model output'!V44="No"), "negative", "positive")</f>
        <v>negative</v>
      </c>
      <c r="AE45" s="26"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diffuse",O45,1)),ISNUMBER(SEARCH("columnar",O45,1)),ISNUMBER(SEARCH("solid",O45,1)),ISNUMBER(SEARCH("tall",N45,1)),ISNUMBER(SEARCH("hobnail",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low</v>
      </c>
      <c r="AF45" s="24" t="str">
        <f t="shared" si="14"/>
        <v>1b</v>
      </c>
      <c r="AG45" s="24" t="str">
        <f t="shared" si="15"/>
        <v>0</v>
      </c>
      <c r="AH45" s="24">
        <f t="shared" si="16"/>
        <v>0</v>
      </c>
      <c r="AI45" s="25" t="str">
        <f t="shared" si="17"/>
        <v>I</v>
      </c>
      <c r="AJ45" s="26" t="s">
        <v>27</v>
      </c>
      <c r="AK45" s="25" t="s">
        <v>333</v>
      </c>
      <c r="AL45" s="25" t="s">
        <v>227</v>
      </c>
      <c r="AM45" s="24" t="s">
        <v>227</v>
      </c>
      <c r="AN45" s="27" t="s">
        <v>97</v>
      </c>
      <c r="AO45" s="8">
        <f t="shared" ca="1" si="18"/>
        <v>1</v>
      </c>
      <c r="AP45" s="8">
        <f t="shared" si="19"/>
        <v>1</v>
      </c>
      <c r="AQ45" s="8">
        <f t="shared" si="20"/>
        <v>1</v>
      </c>
      <c r="AR45" s="8">
        <f t="shared" si="21"/>
        <v>1</v>
      </c>
      <c r="AS45" s="18">
        <f t="shared" si="22"/>
        <v>1</v>
      </c>
      <c r="AT45" s="1"/>
    </row>
    <row r="46" spans="1:46">
      <c r="A46" t="str">
        <f>'Model output'!A45</f>
        <v>TCGA-IM-A3U2</v>
      </c>
      <c r="B46" s="1">
        <v>89</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X</v>
      </c>
      <c r="F46" t="str">
        <f t="shared" si="11"/>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 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output'!H45="","negative",IF(OR(ISNUMBER(SEARCH("lymph node",'Model output'!H45)),ISNUMBER(SEARCH("Not mentioned",'Model output'!H45)),ISNUMBER(SEARCH("Not applicable",'Model output'!H45))),"negative","positive"))</f>
        <v>negative</v>
      </c>
      <c r="I46">
        <f>IF('Model output'!I45="","",IF(ISNUMBER('Model output'!I45),'Model output'!I45,1))</f>
        <v>63</v>
      </c>
      <c r="J46">
        <f>IF('Model output'!J45="","",IF(AND(ISNUMBER('Model output'!J45),'Model output'!J45&lt;=I46),'Model output'!J45,IF(ISNUMBER(SEARCH("0/",'Model output'!J45)),0,1)))</f>
        <v>31</v>
      </c>
      <c r="K46" t="str" cm="1">
        <f t="array" ref="K46">IF(COUNT(FIND({0,1,2,3,4,5,6,7,8,9},'Model output'!K45))&gt;0,'Model output'!K45,"")</f>
        <v>4.5 cm</v>
      </c>
      <c r="L46" s="16" t="str">
        <f t="shared" si="12"/>
        <v>4.5cm</v>
      </c>
      <c r="M46" cm="1">
        <f t="array" ref="M46">IF(L46="","",IF(ISNUMBER(SEARCH("cm",L46)),MAX(VALUE(SUBSTITUTE(_xlfn.FILTERXML("&lt;t&gt;&lt;s&gt;"&amp;SUBSTITUTE(L46,",","&lt;/s&gt;&lt;s&gt;")&amp;"&lt;/s&gt;&lt;/t&gt;","//s"),"cm",""))),MAX(VALUE(SUBSTITUTE(_xlfn.FILTERXML("&lt;t&gt;&lt;s&gt;"&amp;SUBSTITUTE(L46,",","&lt;/s&gt;&lt;s&gt;")&amp;"&lt;/s&gt;&lt;/t&gt;","//s"),"mm","")))/10))</f>
        <v>4.5</v>
      </c>
      <c r="N46" t="str">
        <f>IF('Model output'!L45="","",'Model output'!L45)</f>
        <v>Papillary carcinoma</v>
      </c>
      <c r="O46" t="str">
        <f>IF('Model output'!M45="","",'Model output'!M45)</f>
        <v>Diffuse sclerosing, tall cell, follicular</v>
      </c>
      <c r="P46" t="str">
        <f>IF('Model output'!N45="","",'Model output'!N45)</f>
        <v>4.3 cm</v>
      </c>
      <c r="Q46" t="str">
        <f t="shared" si="13"/>
        <v>4.3cm</v>
      </c>
      <c r="R46" cm="1">
        <f t="array" ref="R46">IF(Q46="","",IF(ISNUMBER(SEARCH("cm",Q46)),MAX(VALUE(SUBSTITUTE(_xlfn.FILTERXML("&lt;t&gt;&lt;s&gt;"&amp;SUBSTITUTE(Q46,",","&lt;/s&gt;&lt;s&gt;")&amp;"&lt;/s&gt;&lt;/t&gt;","//s"),"cm",""))),MAX(VALUE(SUBSTITUTE(_xlfn.FILTERXML("&lt;t&gt;&lt;s&gt;"&amp;SUBSTITUTE(Q46,",","&lt;/s&gt;&lt;s&gt;")&amp;"&lt;/s&gt;&lt;/t&gt;","//s"),"mm","")))/10))</f>
        <v>4.3</v>
      </c>
      <c r="S46" t="str">
        <f>IF(OR('Model output'!P45="",ISNUMBER(SEARCH("Not identified", 'Model output'!P45)),ISNUMBER(SEARCH("Absent",'Model output'!P45)),ISNUMBER(SEARCH("No",'Model output'!P45)),ISNUMBER(SEARCH("Negative",'Model output'!P45))),"negative","positive")</f>
        <v>positive</v>
      </c>
      <c r="T46" t="str">
        <f>IF('Model output'!O45="","",'Model output'!O45)</f>
        <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Extensive (4 or more vessels)</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extensive</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20" t="str">
        <f>IF('Model output'!S45="","",'Model output'!S45)</f>
        <v>Present, adjacent to jugular vein</v>
      </c>
      <c r="Y46" t="str">
        <f>IF(OR('Model output'!S45="",ISNUMBER(SEARCH("Absent",'Model output'!S45)),ISNUMBER(SEARCH("Not identified",'Model output'!S45)),ISNUMBER(SEARCH("No",'Model output'!S45)),ISNUMBER(SEARCH("negative",'Model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8" t="str">
        <f>IF(OR('Model output'!V45="", AND(ISERROR(SEARCH("Positive",'Model output'!V45)), ISNUMBER(SEARCH("Negative",'Model output'!V45))), ISNUMBER(SEARCH("Uninvolved",'Model output'!V45)), ISNUMBER(SEARCH("Free",'Model output'!V45)), ISNUMBER(SEARCH("Focal",'Model output'!V45)), ISNUMBER(SEARCH("1 mm",'Model output'!V45)), ISNUMBER(SEARCH("0.1 CM",'Model output'!V45)), ISNUMBER(SEARCH("less than 0.5 mm",'Model output'!V45)), ISNUMBER(SEARCH("Focal",'Model output'!V45)), ISNUMBER(SEARCH("abut",'Model output'!V45)), 'Model output'!V45="No"), "negative", "positive")</f>
        <v>positive</v>
      </c>
      <c r="AE46" s="26"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diffuse",O46,1)),ISNUMBER(SEARCH("columnar",O46,1)),ISNUMBER(SEARCH("solid",O46,1)),ISNUMBER(SEARCH("tall",N46,1)),ISNUMBER(SEARCH("hobnail",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24" t="str">
        <f t="shared" si="14"/>
        <v>3a</v>
      </c>
      <c r="AG46" s="24" t="str">
        <f t="shared" si="15"/>
        <v>1b</v>
      </c>
      <c r="AH46" s="24">
        <f t="shared" si="16"/>
        <v>0</v>
      </c>
      <c r="AI46" s="25" t="str">
        <f t="shared" si="17"/>
        <v>II</v>
      </c>
      <c r="AJ46" s="26" t="s">
        <v>18</v>
      </c>
      <c r="AK46" s="25" t="s">
        <v>334</v>
      </c>
      <c r="AL46" s="25" t="s">
        <v>333</v>
      </c>
      <c r="AM46" s="24">
        <v>0</v>
      </c>
      <c r="AN46" s="27" t="s">
        <v>94</v>
      </c>
      <c r="AO46" s="8">
        <f t="shared" si="18"/>
        <v>1</v>
      </c>
      <c r="AP46" s="8">
        <f t="shared" si="19"/>
        <v>1</v>
      </c>
      <c r="AQ46" s="8">
        <f t="shared" si="20"/>
        <v>1</v>
      </c>
      <c r="AR46" s="8">
        <f t="shared" si="21"/>
        <v>1</v>
      </c>
      <c r="AS46" s="18">
        <f t="shared" si="22"/>
        <v>1</v>
      </c>
      <c r="AT46" s="1"/>
    </row>
    <row r="47" spans="1:46">
      <c r="A47" t="str">
        <f>'Model output'!A46</f>
        <v>TCGA-IM-A3U3</v>
      </c>
      <c r="B47" s="1">
        <v>55</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1b</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0</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11"/>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 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output'!H46="","negative",IF(OR(ISNUMBER(SEARCH("lymph node",'Model output'!H46)),ISNUMBER(SEARCH("Not mentioned",'Model output'!H46)),ISNUMBER(SEARCH("Not applicable",'Model output'!H46))),"negative","positive"))</f>
        <v>negative</v>
      </c>
      <c r="I47">
        <f>IF('Model output'!I46="","",IF(ISNUMBER('Model output'!I46),'Model output'!I46,1))</f>
        <v>8</v>
      </c>
      <c r="J47">
        <f>IF('Model output'!J46="","",IF(AND(ISNUMBER('Model output'!J46),'Model output'!J46&lt;=I47),'Model output'!J46,IF(ISNUMBER(SEARCH("0/",'Model output'!J46)),0,1)))</f>
        <v>0</v>
      </c>
      <c r="K47" t="str" cm="1">
        <f t="array" ref="K47">IF(COUNT(FIND({0,1,2,3,4,5,6,7,8,9},'Model output'!K46))&gt;0,'Model output'!K46,"")</f>
        <v/>
      </c>
      <c r="L47" s="16" t="str">
        <f t="shared" si="12"/>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 carcinoma</v>
      </c>
      <c r="O47" t="str">
        <f>IF('Model output'!M46="","",'Model output'!M46)</f>
        <v>Tall cell variant, Follicular variant with sclerosis</v>
      </c>
      <c r="P47" t="str">
        <f>IF('Model output'!N46="","",'Model output'!N46)</f>
        <v>1.3 cm</v>
      </c>
      <c r="Q47" t="str">
        <f t="shared" si="13"/>
        <v>1.3cm</v>
      </c>
      <c r="R47" cm="1">
        <f t="array" ref="R47">IF(Q47="","",IF(ISNUMBER(SEARCH("cm",Q47)),MAX(VALUE(SUBSTITUTE(_xlfn.FILTERXML("&lt;t&gt;&lt;s&gt;"&amp;SUBSTITUTE(Q47,",","&lt;/s&gt;&lt;s&gt;")&amp;"&lt;/s&gt;&lt;/t&gt;","//s"),"cm",""))),MAX(VALUE(SUBSTITUTE(_xlfn.FILTERXML("&lt;t&gt;&lt;s&gt;"&amp;SUBSTITUTE(Q47,",","&lt;/s&gt;&lt;s&gt;")&amp;"&lt;/s&gt;&lt;/t&gt;","//s"),"mm","")))/10))</f>
        <v>1.3</v>
      </c>
      <c r="S47" t="str">
        <f>IF(OR('Model output'!P46="",ISNUMBER(SEARCH("Not identified", 'Model output'!P46)),ISNUMBER(SEARCH("Absent",'Model output'!P46)),ISNUMBER(SEARCH("No",'Model output'!P46)),ISNUMBER(SEARCH("Negative",'Model output'!P46))),"negative","positive")</f>
        <v>positive</v>
      </c>
      <c r="T47" t="str">
        <f>IF('Model output'!O46="","",'Model output'!O46)</f>
        <v>Multiple</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&gt;4</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extensive</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20" t="str">
        <f>IF('Model output'!S46="","",'Model output'!S46)</f>
        <v>Not identified</v>
      </c>
      <c r="Y47" t="str">
        <f>IF(OR('Model output'!S46="",ISNUMBER(SEARCH("Absent",'Model output'!S46)),ISNUMBER(SEARCH("Not identified",'Model output'!S46)),ISNUMBER(SEARCH("No",'Model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8" t="str">
        <f>IF(OR('Model output'!V46="", AND(ISERROR(SEARCH("Positive",'Model output'!V46)), ISNUMBER(SEARCH("Negative",'Model output'!V46))), ISNUMBER(SEARCH("Uninvolved",'Model output'!V46)), ISNUMBER(SEARCH("Free",'Model output'!V46)), ISNUMBER(SEARCH("Focal",'Model output'!V46)), ISNUMBER(SEARCH("1 mm",'Model output'!V46)), ISNUMBER(SEARCH("0.1 CM",'Model output'!V46)), ISNUMBER(SEARCH("less than 0.5 mm",'Model output'!V46)), ISNUMBER(SEARCH("Focal",'Model output'!V46)), ISNUMBER(SEARCH("abut",'Model output'!V46)), 'Model output'!V46="No"), "negative", "positive")</f>
        <v>negative</v>
      </c>
      <c r="AE47" s="26"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diffuse",O47,1)),ISNUMBER(SEARCH("columnar",O47,1)),ISNUMBER(SEARCH("solid",O47,1)),ISNUMBER(SEARCH("tall",N47,1)),ISNUMBER(SEARCH("hobnail",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intermediate</v>
      </c>
      <c r="AF47" s="24" t="str">
        <f t="shared" si="14"/>
        <v>1b</v>
      </c>
      <c r="AG47" s="24" t="str">
        <f t="shared" si="15"/>
        <v>0</v>
      </c>
      <c r="AH47" s="24">
        <f t="shared" si="16"/>
        <v>0</v>
      </c>
      <c r="AI47" s="25" t="str">
        <f t="shared" si="17"/>
        <v>I</v>
      </c>
      <c r="AJ47" s="26" t="s">
        <v>37</v>
      </c>
      <c r="AK47" s="25" t="s">
        <v>333</v>
      </c>
      <c r="AL47" s="25" t="s">
        <v>227</v>
      </c>
      <c r="AM47" s="24">
        <v>0</v>
      </c>
      <c r="AN47" s="27" t="s">
        <v>97</v>
      </c>
      <c r="AO47" s="8">
        <f t="shared" ca="1" si="18"/>
        <v>1</v>
      </c>
      <c r="AP47" s="8">
        <f t="shared" si="19"/>
        <v>1</v>
      </c>
      <c r="AQ47" s="8">
        <f t="shared" si="20"/>
        <v>1</v>
      </c>
      <c r="AR47" s="8">
        <f t="shared" si="21"/>
        <v>1</v>
      </c>
      <c r="AS47" s="18">
        <f t="shared" si="22"/>
        <v>1</v>
      </c>
      <c r="AT47" s="1"/>
    </row>
    <row r="48" spans="1:46">
      <c r="A48" t="str">
        <f>'Model output'!A47</f>
        <v>TCGA-J8-A3YG</v>
      </c>
      <c r="B48" s="1">
        <v>54</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1a</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X</v>
      </c>
      <c r="F48" t="str">
        <f t="shared" si="11"/>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 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central</v>
      </c>
      <c r="H48" t="str">
        <f>IF('Model output'!H47="","negative",IF(OR(ISNUMBER(SEARCH("lymph node",'Model output'!H47)),ISNUMBER(SEARCH("Not mentioned",'Model output'!H47)),ISNUMBER(SEARCH("Not applicable",'Model output'!H47))),"negative","positive"))</f>
        <v>negative</v>
      </c>
      <c r="I48">
        <f>IF('Model output'!I47="","",IF(ISNUMBER('Model output'!I47),'Model output'!I47,1))</f>
        <v>9</v>
      </c>
      <c r="J48">
        <f>IF('Model output'!J47="","",IF(AND(ISNUMBER('Model output'!J47),'Model output'!J47&lt;=I48),'Model output'!J47,IF(ISNUMBER(SEARCH("0/",'Model output'!J47)),0,1)))</f>
        <v>6</v>
      </c>
      <c r="K48" t="str" cm="1">
        <f t="array" ref="K48">IF(COUNT(FIND({0,1,2,3,4,5,6,7,8,9},'Model output'!K47))&gt;0,'Model output'!K47,"")</f>
        <v/>
      </c>
      <c r="L48" s="16" t="str">
        <f t="shared" si="12"/>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 carcinoma</v>
      </c>
      <c r="O48" t="str">
        <f>IF('Model output'!M47="","",'Model output'!M47)</f>
        <v>Classical (usual)</v>
      </c>
      <c r="P48" t="str">
        <f>IF('Model output'!N47="","",'Model output'!N47)</f>
        <v>2.5 cm</v>
      </c>
      <c r="Q48" t="str">
        <f t="shared" si="13"/>
        <v>2.5cm</v>
      </c>
      <c r="R48" cm="1">
        <f t="array" ref="R48">IF(Q48="","",IF(ISNUMBER(SEARCH("cm",Q48)),MAX(VALUE(SUBSTITUTE(_xlfn.FILTERXML("&lt;t&gt;&lt;s&gt;"&amp;SUBSTITUTE(Q48,",","&lt;/s&gt;&lt;s&gt;")&amp;"&lt;/s&gt;&lt;/t&gt;","//s"),"cm",""))),MAX(VALUE(SUBSTITUTE(_xlfn.FILTERXML("&lt;t&gt;&lt;s&gt;"&amp;SUBSTITUTE(Q48,",","&lt;/s&gt;&lt;s&gt;")&amp;"&lt;/s&gt;&lt;/t&gt;","//s"),"mm","")))/10))</f>
        <v>2.5</v>
      </c>
      <c r="S48" t="str">
        <f>IF(OR('Model output'!P47="",ISNUMBER(SEARCH("Not identified", 'Model output'!P47)),ISNUMBER(SEARCH("Absent",'Model output'!P47)),ISNUMBER(SEARCH("No",'Model output'!P47)),ISNUMBER(SEARCH("Negative",'Model output'!P47))),"negative","positive")</f>
        <v>positive</v>
      </c>
      <c r="T48">
        <f>IF('Model output'!O47="","",'Model output'!O47)</f>
        <v>1</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&lt;4</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minimal</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20" t="str">
        <f>IF('Model output'!S47="","",'Model output'!S47)</f>
        <v>Not Identified</v>
      </c>
      <c r="Y48" t="str">
        <f>IF(OR('Model output'!S47="",ISNUMBER(SEARCH("Absent",'Model output'!S47)),ISNUMBER(SEARCH("Not identified",'Model output'!S47)),ISNUMBER(SEARCH("No",'Model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8" t="str">
        <f>IF(OR('Model output'!V47="", AND(ISERROR(SEARCH("Positive",'Model output'!V47)), ISNUMBER(SEARCH("Negative",'Model output'!V47))), ISNUMBER(SEARCH("Uninvolved",'Model output'!V47)), ISNUMBER(SEARCH("Free",'Model output'!V47)), ISNUMBER(SEARCH("Focal",'Model output'!V47)), ISNUMBER(SEARCH("1 mm",'Model output'!V47)), ISNUMBER(SEARCH("0.1 CM",'Model output'!V47)), ISNUMBER(SEARCH("less than 0.5 mm",'Model output'!V47)), ISNUMBER(SEARCH("Focal",'Model output'!V47)), ISNUMBER(SEARCH("abut",'Model output'!V47)), 'Model output'!V47="No"), "negative", "positive")</f>
        <v>negative</v>
      </c>
      <c r="AE48" s="26"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diffuse",O48,1)),ISNUMBER(SEARCH("columnar",O48,1)),ISNUMBER(SEARCH("solid",O48,1)),ISNUMBER(SEARCH("tall",N48,1)),ISNUMBER(SEARCH("hobnail",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24" t="str">
        <f t="shared" si="14"/>
        <v>2</v>
      </c>
      <c r="AG48" s="24" t="str">
        <f t="shared" si="15"/>
        <v>1a</v>
      </c>
      <c r="AH48" s="24">
        <f t="shared" si="16"/>
        <v>0</v>
      </c>
      <c r="AI48" s="25" t="str">
        <f t="shared" si="17"/>
        <v>I</v>
      </c>
      <c r="AJ48" s="26" t="s">
        <v>37</v>
      </c>
      <c r="AK48" s="25" t="s">
        <v>331</v>
      </c>
      <c r="AL48" s="25" t="s">
        <v>335</v>
      </c>
      <c r="AM48" s="24" t="s">
        <v>227</v>
      </c>
      <c r="AN48" s="27" t="s">
        <v>97</v>
      </c>
      <c r="AO48" s="8">
        <f t="shared" ca="1" si="18"/>
        <v>1</v>
      </c>
      <c r="AP48" s="8">
        <f t="shared" si="19"/>
        <v>1</v>
      </c>
      <c r="AQ48" s="8">
        <f t="shared" si="20"/>
        <v>1</v>
      </c>
      <c r="AR48" s="8">
        <f t="shared" si="21"/>
        <v>1</v>
      </c>
      <c r="AS48" s="18">
        <f t="shared" si="22"/>
        <v>1</v>
      </c>
      <c r="AT48" s="1"/>
    </row>
    <row r="49" spans="1:46">
      <c r="A49" t="str">
        <f>'Model output'!A48</f>
        <v>TCGA-J8-A42S</v>
      </c>
      <c r="B49" s="1">
        <v>45</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1b</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1a</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11"/>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 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output'!H48="","negative",IF(OR(ISNUMBER(SEARCH("lymph node",'Model output'!H48)),ISNUMBER(SEARCH("Not mentioned",'Model output'!H48)),ISNUMBER(SEARCH("Not applicable",'Model output'!H48))),"negative","positive"))</f>
        <v>negative</v>
      </c>
      <c r="I49">
        <f>IF('Model output'!I48="","",IF(ISNUMBER('Model output'!I48),'Model output'!I48,1))</f>
        <v>1</v>
      </c>
      <c r="J49">
        <f>IF('Model output'!J48="","",IF(AND(ISNUMBER('Model output'!J48),'Model output'!J48&lt;=I49),'Model output'!J48,IF(ISNUMBER(SEARCH("0/",'Model output'!J48)),0,1)))</f>
        <v>1</v>
      </c>
      <c r="K49" t="str" cm="1">
        <f t="array" ref="K49">IF(COUNT(FIND({0,1,2,3,4,5,6,7,8,9},'Model output'!K48))&gt;0,'Model output'!K48,"")</f>
        <v/>
      </c>
      <c r="L49" s="16" t="str">
        <f t="shared" si="12"/>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v>
      </c>
      <c r="O49" t="str">
        <f>IF('Model output'!M48="","",'Model output'!M48)</f>
        <v>Classical (usual)</v>
      </c>
      <c r="P49" t="str">
        <f>IF('Model output'!N48="","",'Model output'!N48)</f>
        <v>1.5 cm</v>
      </c>
      <c r="Q49" t="str">
        <f t="shared" si="13"/>
        <v>1.5cm</v>
      </c>
      <c r="R49" cm="1">
        <f t="array" ref="R49">IF(Q49="","",IF(ISNUMBER(SEARCH("cm",Q49)),MAX(VALUE(SUBSTITUTE(_xlfn.FILTERXML("&lt;t&gt;&lt;s&gt;"&amp;SUBSTITUTE(Q49,",","&lt;/s&gt;&lt;s&gt;")&amp;"&lt;/s&gt;&lt;/t&gt;","//s"),"cm",""))),MAX(VALUE(SUBSTITUTE(_xlfn.FILTERXML("&lt;t&gt;&lt;s&gt;"&amp;SUBSTITUTE(Q49,",","&lt;/s&gt;&lt;s&gt;")&amp;"&lt;/s&gt;&lt;/t&gt;","//s"),"mm","")))/10))</f>
        <v>1.5</v>
      </c>
      <c r="S49" t="str">
        <f>IF(OR('Model output'!P48="",ISNUMBER(SEARCH("Not identified", 'Model output'!P48)),ISNUMBER(SEARCH("Absent",'Model output'!P48)),ISNUMBER(SEARCH("No",'Model output'!P48)),ISNUMBER(SEARCH("Negative",'Model output'!P48))),"negative","positive")</f>
        <v>positive</v>
      </c>
      <c r="T49">
        <f>IF('Model output'!O48="","",'Model output'!O48)</f>
        <v>3</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&lt;4</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minimal</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negative</v>
      </c>
      <c r="X49" s="20" t="str">
        <f>IF('Model output'!S48="","",'Model output'!S48)</f>
        <v/>
      </c>
      <c r="Y49" t="str">
        <f>IF(OR('Model output'!S48="",ISNUMBER(SEARCH("Absent",'Model output'!S48)),ISNUMBER(SEARCH("Not identified",'Model output'!S48)),ISNUMBER(SEARCH("No",'Model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8" t="str">
        <f>IF(OR('Model output'!V48="", AND(ISERROR(SEARCH("Positive",'Model output'!V48)), ISNUMBER(SEARCH("Negative",'Model output'!V48))), ISNUMBER(SEARCH("Uninvolved",'Model output'!V48)), ISNUMBER(SEARCH("Free",'Model output'!V48)), ISNUMBER(SEARCH("Focal",'Model output'!V48)), ISNUMBER(SEARCH("1 mm",'Model output'!V48)), ISNUMBER(SEARCH("0.1 CM",'Model output'!V48)), ISNUMBER(SEARCH("less than 0.5 mm",'Model output'!V48)), ISNUMBER(SEARCH("Focal",'Model output'!V48)), ISNUMBER(SEARCH("abut",'Model output'!V48)), 'Model output'!V48="No"), "negative", "positive")</f>
        <v>positive</v>
      </c>
      <c r="AE49" s="26" t="str" cm="1">
        <f t="array" ref="AE49">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diffuse",O49,1)),ISNUMBER(SEARCH("columnar",O49,1)),ISNUMBER(SEARCH("solid",O49,1)),ISNUMBER(SEARCH("tall",N49,1)),ISNUMBER(SEARCH("hobnail",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high</v>
      </c>
      <c r="AF49" s="24" t="str">
        <f t="shared" si="14"/>
        <v>1b</v>
      </c>
      <c r="AG49" s="24" t="str">
        <f t="shared" si="15"/>
        <v>1a</v>
      </c>
      <c r="AH49" s="24">
        <f t="shared" si="16"/>
        <v>0</v>
      </c>
      <c r="AI49" s="25" t="str">
        <f t="shared" si="17"/>
        <v>I</v>
      </c>
      <c r="AJ49" s="26" t="s">
        <v>37</v>
      </c>
      <c r="AK49" s="25" t="s">
        <v>333</v>
      </c>
      <c r="AL49" s="25" t="s">
        <v>335</v>
      </c>
      <c r="AM49" s="24">
        <v>0</v>
      </c>
      <c r="AN49" s="27" t="s">
        <v>97</v>
      </c>
      <c r="AO49" s="8">
        <f t="shared" si="18"/>
        <v>0</v>
      </c>
      <c r="AP49" s="8">
        <f t="shared" si="19"/>
        <v>1</v>
      </c>
      <c r="AQ49" s="8">
        <f t="shared" si="20"/>
        <v>1</v>
      </c>
      <c r="AR49" s="8">
        <f t="shared" si="21"/>
        <v>1</v>
      </c>
      <c r="AS49" s="18">
        <f t="shared" si="22"/>
        <v>1</v>
      </c>
      <c r="AT49" s="1"/>
    </row>
    <row r="50" spans="1:46">
      <c r="A50" t="str">
        <f>'Model output'!A49</f>
        <v>TCGA-J8-A4HW</v>
      </c>
      <c r="B50" s="1">
        <v>59</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2</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1a</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X</v>
      </c>
      <c r="F50" t="str">
        <f t="shared" si="11"/>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 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central</v>
      </c>
      <c r="H50" t="str">
        <f>IF('Model output'!H49="","negative",IF(OR(ISNUMBER(SEARCH("lymph node",'Model output'!H49)),ISNUMBER(SEARCH("Not mentioned",'Model output'!H49)),ISNUMBER(SEARCH("Not applicable",'Model output'!H49))),"negative","positive"))</f>
        <v>negative</v>
      </c>
      <c r="I50">
        <f>IF('Model output'!I49="","",IF(ISNUMBER('Model output'!I49),'Model output'!I49,1))</f>
        <v>8</v>
      </c>
      <c r="J50">
        <f>IF('Model output'!J49="","",IF(AND(ISNUMBER('Model output'!J49),'Model output'!J49&lt;=I50),'Model output'!J49,IF(ISNUMBER(SEARCH("0/",'Model output'!J49)),0,1)))</f>
        <v>7</v>
      </c>
      <c r="K50" t="str" cm="1">
        <f t="array" ref="K50">IF(COUNT(FIND({0,1,2,3,4,5,6,7,8,9},'Model output'!K49))&gt;0,'Model output'!K49,"")</f>
        <v>1.8 cm</v>
      </c>
      <c r="L50" s="16" t="str">
        <f t="shared" si="12"/>
        <v>1.8cm</v>
      </c>
      <c r="M50" cm="1">
        <f t="array" ref="M50">IF(L50="","",IF(ISNUMBER(SEARCH("cm",L50)),MAX(VALUE(SUBSTITUTE(_xlfn.FILTERXML("&lt;t&gt;&lt;s&gt;"&amp;SUBSTITUTE(L50,",","&lt;/s&gt;&lt;s&gt;")&amp;"&lt;/s&gt;&lt;/t&gt;","//s"),"cm",""))),MAX(VALUE(SUBSTITUTE(_xlfn.FILTERXML("&lt;t&gt;&lt;s&gt;"&amp;SUBSTITUTE(L50,",","&lt;/s&gt;&lt;s&gt;")&amp;"&lt;/s&gt;&lt;/t&gt;","//s"),"mm","")))/10))</f>
        <v>1.8</v>
      </c>
      <c r="N50" t="str">
        <f>IF('Model output'!L49="","",'Model output'!L49)</f>
        <v>Papillary carcinoma</v>
      </c>
      <c r="O50" t="str">
        <f>IF('Model output'!M49="","",'Model output'!M49)</f>
        <v>Classical (usual)</v>
      </c>
      <c r="P50" t="str">
        <f>IF('Model output'!N49="","",'Model output'!N49)</f>
        <v>3.0 cm</v>
      </c>
      <c r="Q50" t="str">
        <f t="shared" si="13"/>
        <v>3.0cm</v>
      </c>
      <c r="R50" cm="1">
        <f t="array" ref="R50">IF(Q50="","",IF(ISNUMBER(SEARCH("cm",Q50)),MAX(VALUE(SUBSTITUTE(_xlfn.FILTERXML("&lt;t&gt;&lt;s&gt;"&amp;SUBSTITUTE(Q50,",","&lt;/s&gt;&lt;s&gt;")&amp;"&lt;/s&gt;&lt;/t&gt;","//s"),"cm",""))),MAX(VALUE(SUBSTITUTE(_xlfn.FILTERXML("&lt;t&gt;&lt;s&gt;"&amp;SUBSTITUTE(Q50,",","&lt;/s&gt;&lt;s&gt;")&amp;"&lt;/s&gt;&lt;/t&gt;","//s"),"mm","")))/10))</f>
        <v>3</v>
      </c>
      <c r="S50" t="str">
        <f>IF(OR('Model output'!P49="",ISNUMBER(SEARCH("Not identified", 'Model output'!P49)),ISNUMBER(SEARCH("Absent",'Model output'!P49)),ISNUMBER(SEARCH("No",'Model output'!P49)),ISNUMBER(SEARCH("Negative",'Model output'!P49))),"negative","positive")</f>
        <v>negative</v>
      </c>
      <c r="T50" t="str">
        <f>IF('Model output'!O49="","",'Model output'!O49)</f>
        <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20" t="str">
        <f>IF('Model output'!S49="","",'Model output'!S49)</f>
        <v>Not Identified</v>
      </c>
      <c r="Y50" t="str">
        <f>IF(OR('Model output'!S49="",ISNUMBER(SEARCH("Absent",'Model output'!S49)),ISNUMBER(SEARCH("Not identified",'Model output'!S49)),ISNUMBER(SEARCH("No",'Model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8" t="str">
        <f>IF(OR('Model output'!V49="", AND(ISERROR(SEARCH("Positive",'Model output'!V49)), ISNUMBER(SEARCH("Negative",'Model output'!V49))), ISNUMBER(SEARCH("Uninvolved",'Model output'!V49)), ISNUMBER(SEARCH("Free",'Model output'!V49)), ISNUMBER(SEARCH("Focal",'Model output'!V49)), ISNUMBER(SEARCH("1 mm",'Model output'!V49)), ISNUMBER(SEARCH("0.1 CM",'Model output'!V49)), ISNUMBER(SEARCH("less than 0.5 mm",'Model output'!V49)), ISNUMBER(SEARCH("Focal",'Model output'!V49)), ISNUMBER(SEARCH("abut",'Model output'!V49)), 'Model output'!V49="No"), "negative", "positive")</f>
        <v>negative</v>
      </c>
      <c r="AE50" s="26"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diffuse",O50,1)),ISNUMBER(SEARCH("columnar",O50,1)),ISNUMBER(SEARCH("solid",O50,1)),ISNUMBER(SEARCH("tall",N50,1)),ISNUMBER(SEARCH("hobnail",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24" t="str">
        <f t="shared" si="14"/>
        <v>2</v>
      </c>
      <c r="AG50" s="24" t="str">
        <f t="shared" si="15"/>
        <v>1a</v>
      </c>
      <c r="AH50" s="24">
        <f t="shared" si="16"/>
        <v>0</v>
      </c>
      <c r="AI50" s="25" t="str">
        <f t="shared" si="17"/>
        <v>II</v>
      </c>
      <c r="AJ50" s="26" t="s">
        <v>37</v>
      </c>
      <c r="AK50" s="25" t="s">
        <v>331</v>
      </c>
      <c r="AL50" s="24" t="s">
        <v>335</v>
      </c>
      <c r="AM50" s="24" t="s">
        <v>227</v>
      </c>
      <c r="AN50" s="27" t="s">
        <v>94</v>
      </c>
      <c r="AO50" s="8">
        <f t="shared" ca="1" si="18"/>
        <v>1</v>
      </c>
      <c r="AP50" s="8">
        <f t="shared" si="19"/>
        <v>1</v>
      </c>
      <c r="AQ50" s="8">
        <f t="shared" si="20"/>
        <v>1</v>
      </c>
      <c r="AR50" s="8">
        <f t="shared" si="21"/>
        <v>1</v>
      </c>
      <c r="AS50" s="18">
        <f t="shared" si="22"/>
        <v>1</v>
      </c>
      <c r="AT50" s="1"/>
    </row>
    <row r="51" spans="1:46">
      <c r="A51" t="str">
        <f>'Model output'!A50</f>
        <v>TCGA-J8-A4HY</v>
      </c>
      <c r="B51" s="1">
        <v>68</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4a</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1b</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
      </c>
      <c r="F51" t="str">
        <f t="shared" si="11"/>
        <v>positive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 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lateral</v>
      </c>
      <c r="H51" t="str">
        <f>IF('Model output'!H50="","negative",IF(OR(ISNUMBER(SEARCH("lymph node",'Model output'!H50)),ISNUMBER(SEARCH("Not mentioned",'Model output'!H50)),ISNUMBER(SEARCH("Not applicable",'Model output'!H50))),"negative","positive"))</f>
        <v>negative</v>
      </c>
      <c r="I51">
        <f>IF('Model output'!I50="","",IF(ISNUMBER('Model output'!I50),'Model output'!I50,1))</f>
        <v>40</v>
      </c>
      <c r="J51">
        <f>IF('Model output'!J50="","",IF(AND(ISNUMBER('Model output'!J50),'Model output'!J50&lt;=I51),'Model output'!J50,IF(ISNUMBER(SEARCH("0/",'Model output'!J50)),0,1)))</f>
        <v>13</v>
      </c>
      <c r="K51" t="str" cm="1">
        <f t="array" ref="K51">IF(COUNT(FIND({0,1,2,3,4,5,6,7,8,9},'Model output'!K50))&gt;0,'Model output'!K50,"")</f>
        <v>3.6 cm</v>
      </c>
      <c r="L51" s="16" t="str">
        <f t="shared" si="12"/>
        <v>3.6cm</v>
      </c>
      <c r="M51" cm="1">
        <f t="array" ref="M51">IF(L51="","",IF(ISNUMBER(SEARCH("cm",L51)),MAX(VALUE(SUBSTITUTE(_xlfn.FILTERXML("&lt;t&gt;&lt;s&gt;"&amp;SUBSTITUTE(L51,",","&lt;/s&gt;&lt;s&gt;")&amp;"&lt;/s&gt;&lt;/t&gt;","//s"),"cm",""))),MAX(VALUE(SUBSTITUTE(_xlfn.FILTERXML("&lt;t&gt;&lt;s&gt;"&amp;SUBSTITUTE(L51,",","&lt;/s&gt;&lt;s&gt;")&amp;"&lt;/s&gt;&lt;/t&gt;","//s"),"mm","")))/10))</f>
        <v>3.6</v>
      </c>
      <c r="N51" t="str">
        <f>IF('Model output'!L50="","",'Model output'!L50)</f>
        <v>Papillary carcinoma</v>
      </c>
      <c r="O51" t="str">
        <f>IF('Model output'!M50="","",'Model output'!M50)</f>
        <v/>
      </c>
      <c r="P51" t="str">
        <f>IF('Model output'!N50="","",'Model output'!N50)</f>
        <v>6.5 cm</v>
      </c>
      <c r="Q51" t="str">
        <f t="shared" si="13"/>
        <v>6.5cm</v>
      </c>
      <c r="R51" cm="1">
        <f t="array" ref="R51">IF(Q51="","",IF(ISNUMBER(SEARCH("cm",Q51)),MAX(VALUE(SUBSTITUTE(_xlfn.FILTERXML("&lt;t&gt;&lt;s&gt;"&amp;SUBSTITUTE(Q51,",","&lt;/s&gt;&lt;s&gt;")&amp;"&lt;/s&gt;&lt;/t&gt;","//s"),"cm",""))),MAX(VALUE(SUBSTITUTE(_xlfn.FILTERXML("&lt;t&gt;&lt;s&gt;"&amp;SUBSTITUTE(Q51,",","&lt;/s&gt;&lt;s&gt;")&amp;"&lt;/s&gt;&lt;/t&gt;","//s"),"mm","")))/10))</f>
        <v>6.5</v>
      </c>
      <c r="S51" t="str">
        <f>IF(OR('Model output'!P50="",ISNUMBER(SEARCH("Not identified", 'Model output'!P50)),ISNUMBER(SEARCH("Absent",'Model output'!P50)),ISNUMBER(SEARCH("No",'Model output'!P50)),ISNUMBER(SEARCH("Negative",'Model output'!P50))),"negative","positive")</f>
        <v>negative</v>
      </c>
      <c r="T51" t="str">
        <f>IF('Model output'!O50="","",'Model output'!O50)</f>
        <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positive</v>
      </c>
      <c r="X51" s="20" t="str">
        <f>IF('Model output'!S50="","",'Model output'!S50)</f>
        <v>Present, to subcutaneous soft tissues, larynx, trachea, esophagus or recurrent laryngeal nerve</v>
      </c>
      <c r="Y51" t="str">
        <f>IF(OR('Model output'!S50="",ISNUMBER(SEARCH("Absent",'Model output'!S50)),ISNUMBER(SEARCH("Not identified",'Model output'!S50)),ISNUMBER(SEARCH("No",'Model output'!S50)),ISNUMBER(SEARCH("negative",'Model output'!S50))),"negative",IF(Z51="positive","gETE", "positive"))</f>
        <v>gETE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positive</v>
      </c>
      <c r="AA51" t="str">
        <f>IF('Model output'!T50="","",IF('Model output'!T50="Not mentioned", "No", "Yes"))</f>
        <v/>
      </c>
      <c r="AB51" t="str">
        <f>IF(AA51&lt;&gt;"Yes","",IF(OR('Model output'!U50="",ISNUMBER(SEARCH("Not identified",'Model output'!U50))),"",'Model output'!U50))</f>
        <v/>
      </c>
      <c r="AC51" s="8" t="str">
        <f>IF(OR('Model output'!V50="", AND(ISERROR(SEARCH("Positive",'Model output'!V50)), ISNUMBER(SEARCH("Negative",'Model output'!V50))), ISNUMBER(SEARCH("Uninvolved",'Model output'!V50)), ISNUMBER(SEARCH("Free",'Model output'!V50)), ISNUMBER(SEARCH("Focal",'Model output'!V50)), ISNUMBER(SEARCH("1 mm",'Model output'!V50)), ISNUMBER(SEARCH("0.1 CM",'Model output'!V50)), ISNUMBER(SEARCH("less than 0.5 mm",'Model output'!V50)), ISNUMBER(SEARCH("Focal",'Model output'!V50)), ISNUMBER(SEARCH("abut",'Model output'!V50)), 'Model output'!V50="No"), "negative", "positive")</f>
        <v>negative</v>
      </c>
      <c r="AE51" s="26" t="str" cm="1">
        <f t="array" ref="AE5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diffuse",O51,1)),ISNUMBER(SEARCH("columnar",O51,1)),ISNUMBER(SEARCH("solid",O51,1)),ISNUMBER(SEARCH("tall",N51,1)),ISNUMBER(SEARCH("hobnail",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high</v>
      </c>
      <c r="AF51" s="24" t="str">
        <f t="shared" si="14"/>
        <v>4a</v>
      </c>
      <c r="AG51" s="24" t="str">
        <f t="shared" si="15"/>
        <v>1b</v>
      </c>
      <c r="AH51" s="24">
        <f t="shared" si="16"/>
        <v>0</v>
      </c>
      <c r="AI51" s="25" t="str">
        <f t="shared" si="17"/>
        <v>III</v>
      </c>
      <c r="AJ51" s="26" t="s">
        <v>18</v>
      </c>
      <c r="AK51" s="25" t="s">
        <v>337</v>
      </c>
      <c r="AL51" s="25" t="s">
        <v>333</v>
      </c>
      <c r="AM51" s="24">
        <v>0</v>
      </c>
      <c r="AN51" s="27" t="s">
        <v>226</v>
      </c>
      <c r="AO51" s="8">
        <f t="shared" si="18"/>
        <v>1</v>
      </c>
      <c r="AP51" s="8">
        <f t="shared" si="19"/>
        <v>1</v>
      </c>
      <c r="AQ51" s="8">
        <f t="shared" si="20"/>
        <v>1</v>
      </c>
      <c r="AR51" s="8">
        <f t="shared" si="21"/>
        <v>1</v>
      </c>
      <c r="AS51" s="18">
        <f t="shared" si="22"/>
        <v>1</v>
      </c>
      <c r="AT51" s="1"/>
    </row>
    <row r="52" spans="1:46">
      <c r="A52" s="12" t="str">
        <f>'Model output'!A51</f>
        <v>TCGA-QD-A8IV</v>
      </c>
      <c r="B52" s="10">
        <v>50</v>
      </c>
      <c r="C52" s="10"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3</v>
      </c>
      <c r="D52" s="10"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1b</v>
      </c>
      <c r="E52" s="10"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X</v>
      </c>
      <c r="F52" s="12" t="str">
        <f t="shared" si="11"/>
        <v>positive</v>
      </c>
      <c r="G52" s="1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 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lateral</v>
      </c>
      <c r="H52" s="12" t="str">
        <f>IF('Model output'!H51="","negative",IF(OR(ISNUMBER(SEARCH("lymph node",'Model output'!H51)),ISNUMBER(SEARCH("Not mentioned",'Model output'!H51)),ISNUMBER(SEARCH("Not applicable",'Model output'!H51))),"negative","positive"))</f>
        <v>negative</v>
      </c>
      <c r="I52" s="12">
        <f>IF('Model output'!I51="","",IF(ISNUMBER('Model output'!I51),'Model output'!I51,1))</f>
        <v>38</v>
      </c>
      <c r="J52" s="12">
        <f>IF('Model output'!J51="","",IF(AND(ISNUMBER('Model output'!J51),'Model output'!J51&lt;=I52),'Model output'!J51,IF(ISNUMBER(SEARCH("0/",'Model output'!J51)),0,1)))</f>
        <v>15</v>
      </c>
      <c r="K52" s="12" t="str" cm="1">
        <f t="array" ref="K52">IF(COUNT(FIND({0,1,2,3,4,5,6,7,8,9},'Model output'!K51))&gt;0,'Model output'!K51,"")</f>
        <v/>
      </c>
      <c r="L52" s="14" t="str">
        <f t="shared" si="12"/>
        <v/>
      </c>
      <c r="M52" s="12" t="str" cm="1">
        <f t="array" ref="M52">IF(L52="","",IF(ISNUMBER(SEARCH("cm",L52)),MAX(VALUE(SUBSTITUTE(_xlfn.FILTERXML("&lt;t&gt;&lt;s&gt;"&amp;SUBSTITUTE(L52,",","&lt;/s&gt;&lt;s&gt;")&amp;"&lt;/s&gt;&lt;/t&gt;","//s"),"cm",""))),MAX(VALUE(SUBSTITUTE(_xlfn.FILTERXML("&lt;t&gt;&lt;s&gt;"&amp;SUBSTITUTE(L52,",","&lt;/s&gt;&lt;s&gt;")&amp;"&lt;/s&gt;&lt;/t&gt;","//s"),"mm","")))/10))</f>
        <v/>
      </c>
      <c r="N52" s="12" t="str">
        <f>IF('Model output'!L51="","",'Model output'!L51)</f>
        <v>Papillary carcinoma</v>
      </c>
      <c r="O52" s="12" t="str">
        <f>IF('Model output'!M51="","",'Model output'!M51)</f>
        <v>Classical (usual)</v>
      </c>
      <c r="P52" s="12" t="str">
        <f>IF('Model output'!N51="","",'Model output'!N51)</f>
        <v>1.6 cm</v>
      </c>
      <c r="Q52" s="12" t="str">
        <f t="shared" si="13"/>
        <v>1.6cm</v>
      </c>
      <c r="R52" s="12" cm="1">
        <f t="array" ref="R52">IF(Q52="","",IF(ISNUMBER(SEARCH("cm",Q52)),MAX(VALUE(SUBSTITUTE(_xlfn.FILTERXML("&lt;t&gt;&lt;s&gt;"&amp;SUBSTITUTE(Q52,",","&lt;/s&gt;&lt;s&gt;")&amp;"&lt;/s&gt;&lt;/t&gt;","//s"),"cm",""))),MAX(VALUE(SUBSTITUTE(_xlfn.FILTERXML("&lt;t&gt;&lt;s&gt;"&amp;SUBSTITUTE(Q52,",","&lt;/s&gt;&lt;s&gt;")&amp;"&lt;/s&gt;&lt;/t&gt;","//s"),"mm","")))/10))</f>
        <v>1.6</v>
      </c>
      <c r="S52" s="12" t="str">
        <f>IF(OR('Model output'!P51="",ISNUMBER(SEARCH("Not identified", 'Model output'!P51)),ISNUMBER(SEARCH("Absent",'Model output'!P51)),ISNUMBER(SEARCH("No",'Model output'!P51)),ISNUMBER(SEARCH("Negative",'Model output'!P51))),"negative","positive")</f>
        <v>negative</v>
      </c>
      <c r="T52" s="12">
        <f>IF('Model output'!O51="","",'Model output'!O51)</f>
        <v>2</v>
      </c>
      <c r="U52" s="1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s="1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s="1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21" t="str">
        <f>IF('Model output'!S51="","",'Model output'!S51)</f>
        <v>Present, minimal</v>
      </c>
      <c r="Y52" s="12" t="str">
        <f>IF(OR('Model output'!S51="",ISNUMBER(SEARCH("Absent",'Model output'!S51)),ISNUMBER(SEARCH("Not identified",'Model output'!S51)),ISNUMBER(SEARCH("No",'Model output'!S51)),ISNUMBER(SEARCH("negative",'Model output'!S51))),"negative",IF(Z52="positive","gETE", "positive"))</f>
        <v>positive</v>
      </c>
      <c r="Z52" s="1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s="12" t="str">
        <f>IF('Model output'!T51="","",IF('Model output'!T51="Not mentioned", "No", "Yes"))</f>
        <v>Yes</v>
      </c>
      <c r="AB52" s="12" t="str">
        <f>IF(AA52&lt;&gt;"Yes","",IF(OR('Model output'!U51="",ISNUMBER(SEARCH("Not identified",'Model output'!U51))),"",'Model output'!U51))</f>
        <v/>
      </c>
      <c r="AC52" s="11" t="str">
        <f>IF(OR('Model output'!V51="", AND(ISERROR(SEARCH("Positive",'Model output'!V51)), ISNUMBER(SEARCH("Negative",'Model output'!V51))), ISNUMBER(SEARCH("Uninvolved",'Model output'!V51)), ISNUMBER(SEARCH("Free",'Model output'!V51)), ISNUMBER(SEARCH("Focal",'Model output'!V51)), ISNUMBER(SEARCH("1 mm",'Model output'!V51)), ISNUMBER(SEARCH("0.1 CM",'Model output'!V51)), ISNUMBER(SEARCH("less than 0.5 mm",'Model output'!V51)), ISNUMBER(SEARCH("Focal",'Model output'!V51)), ISNUMBER(SEARCH("abut",'Model output'!V51)), 'Model output'!V51="No"), "negative", "positive")</f>
        <v>positive</v>
      </c>
      <c r="AD52" s="12"/>
      <c r="AE52" s="28" t="str" cm="1">
        <f t="array" ref="AE52">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diffuse",O52,1)),ISNUMBER(SEARCH("columnar",O52,1)),ISNUMBER(SEARCH("solid",O52,1)),ISNUMBER(SEARCH("tall",N52,1)),ISNUMBER(SEARCH("hobnail",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high</v>
      </c>
      <c r="AF52" s="29" t="str">
        <f t="shared" si="14"/>
        <v>1b</v>
      </c>
      <c r="AG52" s="29" t="str">
        <f t="shared" si="15"/>
        <v>1b</v>
      </c>
      <c r="AH52" s="29">
        <f t="shared" si="16"/>
        <v>0</v>
      </c>
      <c r="AI52" s="30" t="str">
        <f t="shared" si="17"/>
        <v>I</v>
      </c>
      <c r="AJ52" s="28" t="s">
        <v>18</v>
      </c>
      <c r="AK52" s="30" t="s">
        <v>333</v>
      </c>
      <c r="AL52" s="30" t="s">
        <v>333</v>
      </c>
      <c r="AM52" s="29">
        <v>0</v>
      </c>
      <c r="AN52" s="31" t="s">
        <v>97</v>
      </c>
      <c r="AO52" s="11">
        <f t="shared" si="18"/>
        <v>1</v>
      </c>
      <c r="AP52" s="11">
        <f t="shared" si="19"/>
        <v>1</v>
      </c>
      <c r="AQ52" s="11">
        <f t="shared" si="20"/>
        <v>1</v>
      </c>
      <c r="AR52" s="11">
        <f t="shared" si="21"/>
        <v>1</v>
      </c>
      <c r="AS52" s="19">
        <f t="shared" si="22"/>
        <v>1</v>
      </c>
    </row>
    <row r="54" spans="1:46">
      <c r="AT54" s="9"/>
    </row>
  </sheetData>
  <mergeCells count="4">
    <mergeCell ref="A1:AC1"/>
    <mergeCell ref="AE1:AI1"/>
    <mergeCell ref="AJ1:AN1"/>
    <mergeCell ref="AO1:AS1"/>
  </mergeCells>
  <conditionalFormatting sqref="AH1">
    <cfRule type="containsText" dxfId="1" priority="1" operator="containsText" text="x">
      <formula>NOT(ISERROR(SEARCH("x",AH1)))</formula>
    </cfRule>
  </conditionalFormatting>
  <conditionalFormatting sqref="AM1">
    <cfRule type="containsText" dxfId="0" priority="2" operator="containsText" text="x">
      <formula>NOT(ISERROR(SEARCH("x",AM1)))</formula>
    </cfRule>
  </conditionalFormatting>
  <pageMargins left="0.7" right="0.7" top="0.75" bottom="0.75" header="0.3" footer="0.3"/>
  <pageSetup orientation="portrait" r:id="rId1"/>
  <ignoredErrors>
    <ignoredError sqref="AR3:AR51" formula="1"/>
    <ignoredError sqref="AK3:AN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6353-533B-49F2-85D2-A49E0D5FEA01}">
  <dimension ref="A1:V51"/>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 min="22" max="22" width="48.9296875" bestFit="1" customWidth="1"/>
  </cols>
  <sheetData>
    <row r="1" spans="1:22">
      <c r="A1" t="s">
        <v>108</v>
      </c>
      <c r="B1" t="s">
        <v>109</v>
      </c>
      <c r="C1" t="s">
        <v>110</v>
      </c>
      <c r="D1" t="s">
        <v>111</v>
      </c>
      <c r="E1" t="s">
        <v>112</v>
      </c>
      <c r="F1" t="s">
        <v>113</v>
      </c>
      <c r="G1" t="s">
        <v>114</v>
      </c>
      <c r="H1" t="s">
        <v>115</v>
      </c>
      <c r="I1" t="s">
        <v>116</v>
      </c>
      <c r="J1" t="s">
        <v>117</v>
      </c>
      <c r="K1" t="s">
        <v>118</v>
      </c>
      <c r="L1" t="s">
        <v>119</v>
      </c>
      <c r="M1" t="s">
        <v>120</v>
      </c>
      <c r="N1" t="s">
        <v>121</v>
      </c>
      <c r="O1" t="s">
        <v>122</v>
      </c>
      <c r="P1" t="s">
        <v>123</v>
      </c>
      <c r="Q1" t="s">
        <v>124</v>
      </c>
      <c r="R1" t="s">
        <v>125</v>
      </c>
      <c r="S1" t="s">
        <v>126</v>
      </c>
      <c r="T1" t="s">
        <v>127</v>
      </c>
      <c r="U1" t="s">
        <v>128</v>
      </c>
      <c r="V1" t="s">
        <v>129</v>
      </c>
    </row>
    <row r="2" spans="1:22">
      <c r="A2" t="s">
        <v>21</v>
      </c>
      <c r="D2" t="s">
        <v>24</v>
      </c>
      <c r="E2" t="s">
        <v>23</v>
      </c>
      <c r="F2" t="s">
        <v>22</v>
      </c>
      <c r="I2">
        <v>5</v>
      </c>
      <c r="J2">
        <v>0</v>
      </c>
      <c r="L2" t="s">
        <v>131</v>
      </c>
      <c r="M2" t="s">
        <v>233</v>
      </c>
      <c r="N2" t="s">
        <v>134</v>
      </c>
      <c r="P2" t="s">
        <v>25</v>
      </c>
      <c r="R2" t="s">
        <v>234</v>
      </c>
      <c r="T2" t="s">
        <v>218</v>
      </c>
      <c r="V2" t="s">
        <v>26</v>
      </c>
    </row>
    <row r="3" spans="1:22">
      <c r="A3" t="s">
        <v>28</v>
      </c>
      <c r="D3" t="s">
        <v>24</v>
      </c>
      <c r="E3" t="s">
        <v>135</v>
      </c>
      <c r="F3" t="s">
        <v>29</v>
      </c>
      <c r="H3" t="s">
        <v>30</v>
      </c>
      <c r="I3">
        <v>0</v>
      </c>
      <c r="J3">
        <v>0</v>
      </c>
      <c r="L3" t="s">
        <v>136</v>
      </c>
      <c r="M3" t="s">
        <v>247</v>
      </c>
      <c r="N3" t="s">
        <v>137</v>
      </c>
      <c r="P3" t="s">
        <v>31</v>
      </c>
      <c r="R3" t="s">
        <v>177</v>
      </c>
      <c r="T3" t="s">
        <v>235</v>
      </c>
      <c r="U3" t="s">
        <v>236</v>
      </c>
      <c r="V3" t="s">
        <v>235</v>
      </c>
    </row>
    <row r="4" spans="1:22">
      <c r="A4" t="s">
        <v>33</v>
      </c>
      <c r="D4" t="s">
        <v>43</v>
      </c>
      <c r="E4" t="s">
        <v>23</v>
      </c>
      <c r="F4" t="s">
        <v>22</v>
      </c>
      <c r="I4">
        <v>3</v>
      </c>
      <c r="J4">
        <v>0</v>
      </c>
      <c r="L4" t="s">
        <v>131</v>
      </c>
      <c r="M4" t="s">
        <v>233</v>
      </c>
      <c r="N4" t="s">
        <v>140</v>
      </c>
      <c r="O4">
        <v>2</v>
      </c>
      <c r="P4" t="s">
        <v>25</v>
      </c>
      <c r="T4" t="s">
        <v>235</v>
      </c>
      <c r="U4" t="s">
        <v>144</v>
      </c>
      <c r="V4" t="s">
        <v>26</v>
      </c>
    </row>
    <row r="5" spans="1:22">
      <c r="A5" t="s">
        <v>34</v>
      </c>
      <c r="D5" t="s">
        <v>36</v>
      </c>
      <c r="E5" t="s">
        <v>35</v>
      </c>
      <c r="F5" t="s">
        <v>22</v>
      </c>
      <c r="G5" t="s">
        <v>248</v>
      </c>
      <c r="I5">
        <v>5</v>
      </c>
      <c r="J5">
        <v>4</v>
      </c>
      <c r="L5" t="s">
        <v>131</v>
      </c>
      <c r="M5" t="s">
        <v>149</v>
      </c>
      <c r="N5" t="s">
        <v>143</v>
      </c>
      <c r="O5">
        <v>1</v>
      </c>
      <c r="P5" t="s">
        <v>25</v>
      </c>
      <c r="S5" t="s">
        <v>31</v>
      </c>
      <c r="T5" t="s">
        <v>235</v>
      </c>
      <c r="U5" t="s">
        <v>249</v>
      </c>
      <c r="V5" t="s">
        <v>46</v>
      </c>
    </row>
    <row r="6" spans="1:22">
      <c r="A6" t="s">
        <v>38</v>
      </c>
      <c r="D6" t="s">
        <v>36</v>
      </c>
      <c r="E6" t="s">
        <v>14</v>
      </c>
      <c r="F6" t="s">
        <v>22</v>
      </c>
      <c r="G6" t="s">
        <v>250</v>
      </c>
      <c r="I6">
        <v>17</v>
      </c>
      <c r="J6">
        <v>6</v>
      </c>
      <c r="L6" t="s">
        <v>131</v>
      </c>
      <c r="M6" t="s">
        <v>149</v>
      </c>
      <c r="N6" t="s">
        <v>145</v>
      </c>
      <c r="O6">
        <v>1</v>
      </c>
      <c r="P6" t="s">
        <v>31</v>
      </c>
      <c r="S6" t="s">
        <v>251</v>
      </c>
      <c r="T6" t="s">
        <v>252</v>
      </c>
      <c r="U6" t="s">
        <v>249</v>
      </c>
      <c r="V6" t="s">
        <v>31</v>
      </c>
    </row>
    <row r="7" spans="1:22">
      <c r="A7" t="s">
        <v>93</v>
      </c>
      <c r="C7" t="s">
        <v>205</v>
      </c>
      <c r="D7" t="s">
        <v>36</v>
      </c>
      <c r="E7" t="s">
        <v>135</v>
      </c>
      <c r="L7" t="s">
        <v>131</v>
      </c>
      <c r="M7" t="s">
        <v>233</v>
      </c>
      <c r="N7" t="s">
        <v>146</v>
      </c>
      <c r="P7" t="s">
        <v>41</v>
      </c>
      <c r="S7" t="s">
        <v>41</v>
      </c>
      <c r="T7" t="s">
        <v>235</v>
      </c>
      <c r="U7" t="s">
        <v>253</v>
      </c>
      <c r="V7" t="s">
        <v>32</v>
      </c>
    </row>
    <row r="8" spans="1:22">
      <c r="A8" t="s">
        <v>40</v>
      </c>
      <c r="D8" t="s">
        <v>24</v>
      </c>
      <c r="E8" t="s">
        <v>135</v>
      </c>
      <c r="L8" t="s">
        <v>230</v>
      </c>
      <c r="M8" t="s">
        <v>254</v>
      </c>
      <c r="N8" t="s">
        <v>147</v>
      </c>
      <c r="O8">
        <v>1</v>
      </c>
      <c r="R8" t="s">
        <v>237</v>
      </c>
      <c r="T8" t="s">
        <v>235</v>
      </c>
      <c r="U8" t="s">
        <v>253</v>
      </c>
    </row>
    <row r="9" spans="1:22">
      <c r="A9" t="s">
        <v>42</v>
      </c>
      <c r="D9" t="s">
        <v>224</v>
      </c>
      <c r="E9" t="s">
        <v>135</v>
      </c>
      <c r="F9" t="s">
        <v>22</v>
      </c>
      <c r="L9" t="s">
        <v>16</v>
      </c>
      <c r="M9" t="s">
        <v>255</v>
      </c>
      <c r="N9" t="s">
        <v>148</v>
      </c>
      <c r="O9">
        <v>1</v>
      </c>
      <c r="P9" t="s">
        <v>19</v>
      </c>
      <c r="R9" t="s">
        <v>19</v>
      </c>
      <c r="S9" t="s">
        <v>19</v>
      </c>
      <c r="T9" t="s">
        <v>235</v>
      </c>
      <c r="U9" t="s">
        <v>256</v>
      </c>
      <c r="V9" t="s">
        <v>238</v>
      </c>
    </row>
    <row r="10" spans="1:22">
      <c r="A10" t="s">
        <v>45</v>
      </c>
      <c r="D10" t="s">
        <v>133</v>
      </c>
      <c r="E10" t="s">
        <v>139</v>
      </c>
      <c r="G10" t="s">
        <v>229</v>
      </c>
      <c r="I10">
        <v>1</v>
      </c>
      <c r="J10">
        <v>0</v>
      </c>
      <c r="L10" t="s">
        <v>131</v>
      </c>
      <c r="M10" t="s">
        <v>257</v>
      </c>
      <c r="N10" t="s">
        <v>134</v>
      </c>
      <c r="O10">
        <v>2</v>
      </c>
      <c r="P10" t="s">
        <v>41</v>
      </c>
      <c r="S10" t="s">
        <v>41</v>
      </c>
      <c r="T10" t="s">
        <v>235</v>
      </c>
      <c r="U10" t="s">
        <v>138</v>
      </c>
      <c r="V10" t="s">
        <v>26</v>
      </c>
    </row>
    <row r="11" spans="1:22">
      <c r="A11" t="s">
        <v>47</v>
      </c>
      <c r="D11" t="s">
        <v>24</v>
      </c>
      <c r="E11" t="s">
        <v>23</v>
      </c>
      <c r="I11">
        <v>4</v>
      </c>
      <c r="J11">
        <v>0</v>
      </c>
      <c r="L11" t="s">
        <v>131</v>
      </c>
      <c r="M11" t="s">
        <v>149</v>
      </c>
      <c r="N11" t="s">
        <v>150</v>
      </c>
      <c r="O11">
        <v>2</v>
      </c>
      <c r="P11" t="s">
        <v>41</v>
      </c>
      <c r="S11" t="s">
        <v>41</v>
      </c>
      <c r="V11" t="s">
        <v>26</v>
      </c>
    </row>
    <row r="12" spans="1:22">
      <c r="A12" t="s">
        <v>48</v>
      </c>
      <c r="D12" t="s">
        <v>36</v>
      </c>
      <c r="E12" t="s">
        <v>23</v>
      </c>
      <c r="F12" t="s">
        <v>22</v>
      </c>
      <c r="I12">
        <v>2</v>
      </c>
      <c r="J12">
        <v>0</v>
      </c>
      <c r="L12" t="s">
        <v>131</v>
      </c>
      <c r="M12" t="s">
        <v>258</v>
      </c>
      <c r="N12" t="s">
        <v>151</v>
      </c>
      <c r="O12">
        <v>3</v>
      </c>
      <c r="P12" t="s">
        <v>41</v>
      </c>
      <c r="S12" t="s">
        <v>259</v>
      </c>
    </row>
    <row r="13" spans="1:22">
      <c r="A13" t="s">
        <v>49</v>
      </c>
      <c r="D13" t="s">
        <v>50</v>
      </c>
      <c r="E13" t="s">
        <v>135</v>
      </c>
      <c r="F13" t="s">
        <v>22</v>
      </c>
      <c r="L13" t="s">
        <v>16</v>
      </c>
      <c r="M13" t="s">
        <v>260</v>
      </c>
      <c r="N13" t="s">
        <v>153</v>
      </c>
      <c r="O13">
        <v>1</v>
      </c>
    </row>
    <row r="14" spans="1:22">
      <c r="A14" t="s">
        <v>95</v>
      </c>
      <c r="C14" t="s">
        <v>205</v>
      </c>
      <c r="D14" t="s">
        <v>133</v>
      </c>
      <c r="E14" t="s">
        <v>261</v>
      </c>
      <c r="I14">
        <v>3</v>
      </c>
      <c r="J14">
        <v>1</v>
      </c>
      <c r="K14" t="s">
        <v>154</v>
      </c>
      <c r="L14" t="s">
        <v>58</v>
      </c>
      <c r="M14" t="s">
        <v>262</v>
      </c>
      <c r="N14" t="s">
        <v>155</v>
      </c>
      <c r="P14" t="s">
        <v>99</v>
      </c>
      <c r="R14" t="s">
        <v>156</v>
      </c>
      <c r="S14" t="s">
        <v>99</v>
      </c>
    </row>
    <row r="15" spans="1:22">
      <c r="A15" t="s">
        <v>219</v>
      </c>
      <c r="C15" t="s">
        <v>205</v>
      </c>
      <c r="D15" t="s">
        <v>141</v>
      </c>
      <c r="E15" t="s">
        <v>174</v>
      </c>
      <c r="G15" t="s">
        <v>263</v>
      </c>
      <c r="I15">
        <v>36</v>
      </c>
      <c r="J15">
        <v>3</v>
      </c>
      <c r="K15" t="s">
        <v>148</v>
      </c>
      <c r="L15" t="s">
        <v>58</v>
      </c>
      <c r="M15" t="s">
        <v>221</v>
      </c>
      <c r="N15" t="s">
        <v>220</v>
      </c>
      <c r="P15" t="s">
        <v>99</v>
      </c>
      <c r="R15" t="s">
        <v>156</v>
      </c>
      <c r="S15" t="s">
        <v>264</v>
      </c>
      <c r="V15" t="s">
        <v>265</v>
      </c>
    </row>
    <row r="16" spans="1:22">
      <c r="A16" t="s">
        <v>96</v>
      </c>
      <c r="C16" t="s">
        <v>205</v>
      </c>
      <c r="D16" t="s">
        <v>36</v>
      </c>
      <c r="E16" t="s">
        <v>23</v>
      </c>
      <c r="I16">
        <v>5</v>
      </c>
      <c r="J16">
        <v>0</v>
      </c>
      <c r="L16" t="s">
        <v>58</v>
      </c>
      <c r="M16" t="s">
        <v>98</v>
      </c>
      <c r="N16" t="s">
        <v>157</v>
      </c>
      <c r="O16">
        <v>3</v>
      </c>
      <c r="P16" t="s">
        <v>99</v>
      </c>
      <c r="R16" t="s">
        <v>225</v>
      </c>
      <c r="S16" t="s">
        <v>100</v>
      </c>
      <c r="V16" t="s">
        <v>20</v>
      </c>
    </row>
    <row r="17" spans="1:22">
      <c r="A17" t="s">
        <v>52</v>
      </c>
      <c r="C17" t="s">
        <v>205</v>
      </c>
      <c r="D17" t="s">
        <v>24</v>
      </c>
      <c r="E17" t="s">
        <v>23</v>
      </c>
      <c r="I17">
        <v>3</v>
      </c>
      <c r="J17">
        <v>0</v>
      </c>
      <c r="L17" t="s">
        <v>16</v>
      </c>
      <c r="M17" t="s">
        <v>266</v>
      </c>
      <c r="N17" t="s">
        <v>145</v>
      </c>
      <c r="O17">
        <v>1</v>
      </c>
      <c r="P17" t="s">
        <v>31</v>
      </c>
      <c r="R17" t="s">
        <v>158</v>
      </c>
      <c r="S17" t="s">
        <v>41</v>
      </c>
      <c r="V17" t="s">
        <v>223</v>
      </c>
    </row>
    <row r="18" spans="1:22">
      <c r="A18" t="s">
        <v>53</v>
      </c>
      <c r="C18" t="s">
        <v>239</v>
      </c>
      <c r="D18" t="s">
        <v>24</v>
      </c>
      <c r="E18" t="s">
        <v>14</v>
      </c>
      <c r="F18" t="s">
        <v>22</v>
      </c>
      <c r="G18" t="s">
        <v>267</v>
      </c>
      <c r="I18" t="s">
        <v>268</v>
      </c>
      <c r="J18" t="s">
        <v>269</v>
      </c>
      <c r="K18" t="s">
        <v>91</v>
      </c>
      <c r="L18" t="s">
        <v>270</v>
      </c>
      <c r="M18" t="s">
        <v>271</v>
      </c>
      <c r="N18" t="s">
        <v>159</v>
      </c>
      <c r="P18" t="s">
        <v>99</v>
      </c>
      <c r="S18" t="s">
        <v>272</v>
      </c>
    </row>
    <row r="19" spans="1:22">
      <c r="A19" t="s">
        <v>55</v>
      </c>
      <c r="D19" t="s">
        <v>43</v>
      </c>
      <c r="E19" t="s">
        <v>135</v>
      </c>
      <c r="F19" t="s">
        <v>22</v>
      </c>
      <c r="L19" t="s">
        <v>131</v>
      </c>
      <c r="M19" t="s">
        <v>273</v>
      </c>
      <c r="N19" t="s">
        <v>160</v>
      </c>
      <c r="O19">
        <v>6</v>
      </c>
      <c r="P19" t="s">
        <v>51</v>
      </c>
      <c r="S19" t="s">
        <v>51</v>
      </c>
      <c r="V19" t="s">
        <v>54</v>
      </c>
    </row>
    <row r="20" spans="1:22">
      <c r="A20" t="s">
        <v>56</v>
      </c>
      <c r="D20" t="s">
        <v>224</v>
      </c>
      <c r="E20" t="s">
        <v>135</v>
      </c>
      <c r="F20" t="s">
        <v>22</v>
      </c>
      <c r="I20">
        <v>4</v>
      </c>
      <c r="J20">
        <v>1</v>
      </c>
      <c r="K20" t="s">
        <v>148</v>
      </c>
      <c r="L20" t="s">
        <v>16</v>
      </c>
      <c r="M20" t="s">
        <v>255</v>
      </c>
      <c r="N20" t="s">
        <v>206</v>
      </c>
      <c r="O20">
        <v>2</v>
      </c>
    </row>
    <row r="21" spans="1:22">
      <c r="A21" t="s">
        <v>101</v>
      </c>
      <c r="D21" t="s">
        <v>43</v>
      </c>
      <c r="E21" t="s">
        <v>135</v>
      </c>
      <c r="F21" t="s">
        <v>22</v>
      </c>
      <c r="I21">
        <v>5</v>
      </c>
      <c r="J21">
        <v>0</v>
      </c>
      <c r="L21" t="s">
        <v>131</v>
      </c>
      <c r="M21" t="s">
        <v>149</v>
      </c>
      <c r="N21" t="s">
        <v>153</v>
      </c>
      <c r="P21" t="s">
        <v>69</v>
      </c>
      <c r="R21" t="s">
        <v>162</v>
      </c>
      <c r="S21" t="s">
        <v>274</v>
      </c>
      <c r="V21" t="s">
        <v>54</v>
      </c>
    </row>
    <row r="22" spans="1:22">
      <c r="A22" t="s">
        <v>59</v>
      </c>
      <c r="D22" t="s">
        <v>24</v>
      </c>
      <c r="E22" t="s">
        <v>135</v>
      </c>
      <c r="F22" t="s">
        <v>22</v>
      </c>
      <c r="I22">
        <v>1</v>
      </c>
      <c r="J22">
        <v>0</v>
      </c>
      <c r="L22" t="s">
        <v>131</v>
      </c>
      <c r="M22" t="s">
        <v>273</v>
      </c>
      <c r="N22" t="s">
        <v>137</v>
      </c>
      <c r="O22">
        <v>4</v>
      </c>
      <c r="P22" t="s">
        <v>41</v>
      </c>
      <c r="R22" t="s">
        <v>41</v>
      </c>
      <c r="S22" t="s">
        <v>41</v>
      </c>
      <c r="V22" t="s">
        <v>54</v>
      </c>
    </row>
    <row r="23" spans="1:22">
      <c r="A23" t="s">
        <v>60</v>
      </c>
      <c r="D23" t="s">
        <v>43</v>
      </c>
      <c r="E23" t="s">
        <v>222</v>
      </c>
      <c r="G23" t="s">
        <v>232</v>
      </c>
      <c r="I23">
        <v>6</v>
      </c>
      <c r="J23">
        <v>1</v>
      </c>
      <c r="K23" t="s">
        <v>163</v>
      </c>
      <c r="L23" t="s">
        <v>131</v>
      </c>
      <c r="M23" t="s">
        <v>275</v>
      </c>
      <c r="N23" t="s">
        <v>140</v>
      </c>
      <c r="P23" t="s">
        <v>41</v>
      </c>
      <c r="R23" t="s">
        <v>102</v>
      </c>
      <c r="S23" t="s">
        <v>41</v>
      </c>
    </row>
    <row r="24" spans="1:22">
      <c r="A24" t="s">
        <v>61</v>
      </c>
      <c r="D24" t="s">
        <v>43</v>
      </c>
      <c r="E24" t="s">
        <v>222</v>
      </c>
      <c r="F24" t="s">
        <v>22</v>
      </c>
      <c r="G24" t="s">
        <v>276</v>
      </c>
      <c r="I24">
        <v>4</v>
      </c>
      <c r="J24">
        <v>1</v>
      </c>
      <c r="K24" t="s">
        <v>207</v>
      </c>
      <c r="L24" t="s">
        <v>131</v>
      </c>
      <c r="M24" t="s">
        <v>240</v>
      </c>
      <c r="N24" t="s">
        <v>153</v>
      </c>
      <c r="O24">
        <v>2</v>
      </c>
    </row>
    <row r="25" spans="1:22">
      <c r="A25" t="s">
        <v>62</v>
      </c>
      <c r="D25" t="s">
        <v>43</v>
      </c>
      <c r="E25" t="s">
        <v>135</v>
      </c>
      <c r="F25" t="s">
        <v>22</v>
      </c>
      <c r="G25" t="s">
        <v>277</v>
      </c>
      <c r="I25" t="s">
        <v>241</v>
      </c>
      <c r="J25" t="s">
        <v>278</v>
      </c>
      <c r="K25" t="s">
        <v>164</v>
      </c>
      <c r="L25" t="s">
        <v>44</v>
      </c>
      <c r="N25" t="s">
        <v>165</v>
      </c>
      <c r="O25">
        <v>1</v>
      </c>
      <c r="P25" t="s">
        <v>41</v>
      </c>
      <c r="R25" t="s">
        <v>41</v>
      </c>
      <c r="S25" t="s">
        <v>41</v>
      </c>
      <c r="V25" t="s">
        <v>54</v>
      </c>
    </row>
    <row r="26" spans="1:22">
      <c r="A26" t="s">
        <v>63</v>
      </c>
      <c r="C26" t="s">
        <v>239</v>
      </c>
      <c r="D26" t="s">
        <v>279</v>
      </c>
      <c r="E26" t="s">
        <v>35</v>
      </c>
      <c r="F26" t="s">
        <v>22</v>
      </c>
      <c r="G26" t="s">
        <v>280</v>
      </c>
      <c r="I26">
        <v>4</v>
      </c>
      <c r="J26">
        <v>3</v>
      </c>
      <c r="K26" t="s">
        <v>208</v>
      </c>
      <c r="L26" t="s">
        <v>58</v>
      </c>
      <c r="M26" t="s">
        <v>281</v>
      </c>
      <c r="N26" t="s">
        <v>165</v>
      </c>
      <c r="O26">
        <v>2</v>
      </c>
      <c r="S26" t="s">
        <v>282</v>
      </c>
      <c r="V26" t="s">
        <v>283</v>
      </c>
    </row>
    <row r="27" spans="1:22">
      <c r="A27" t="s">
        <v>64</v>
      </c>
      <c r="C27" t="s">
        <v>209</v>
      </c>
      <c r="D27" t="s">
        <v>43</v>
      </c>
      <c r="E27" t="s">
        <v>23</v>
      </c>
      <c r="F27" t="s">
        <v>22</v>
      </c>
      <c r="G27" t="s">
        <v>284</v>
      </c>
      <c r="I27">
        <v>1</v>
      </c>
      <c r="J27">
        <v>1</v>
      </c>
      <c r="K27" t="s">
        <v>161</v>
      </c>
      <c r="L27" t="s">
        <v>131</v>
      </c>
      <c r="M27" t="s">
        <v>285</v>
      </c>
      <c r="N27" t="s">
        <v>140</v>
      </c>
      <c r="O27">
        <v>2</v>
      </c>
      <c r="S27" t="s">
        <v>286</v>
      </c>
    </row>
    <row r="28" spans="1:22">
      <c r="A28" t="s">
        <v>65</v>
      </c>
      <c r="C28" t="s">
        <v>209</v>
      </c>
      <c r="D28" t="s">
        <v>50</v>
      </c>
      <c r="E28" t="s">
        <v>135</v>
      </c>
      <c r="F28" t="s">
        <v>22</v>
      </c>
      <c r="I28">
        <v>2</v>
      </c>
      <c r="J28" t="s">
        <v>287</v>
      </c>
      <c r="L28" t="s">
        <v>131</v>
      </c>
      <c r="M28" t="s">
        <v>149</v>
      </c>
      <c r="N28" t="s">
        <v>159</v>
      </c>
      <c r="O28">
        <v>1</v>
      </c>
      <c r="P28" t="s">
        <v>69</v>
      </c>
      <c r="R28" t="s">
        <v>162</v>
      </c>
      <c r="S28" t="s">
        <v>288</v>
      </c>
    </row>
    <row r="29" spans="1:22">
      <c r="A29" t="s">
        <v>66</v>
      </c>
      <c r="D29" t="s">
        <v>43</v>
      </c>
      <c r="E29" t="s">
        <v>135</v>
      </c>
      <c r="F29" t="s">
        <v>22</v>
      </c>
      <c r="G29" t="s">
        <v>289</v>
      </c>
      <c r="I29">
        <v>6</v>
      </c>
      <c r="J29">
        <v>1</v>
      </c>
      <c r="K29" t="s">
        <v>140</v>
      </c>
      <c r="L29" t="s">
        <v>131</v>
      </c>
      <c r="M29" t="s">
        <v>290</v>
      </c>
      <c r="N29" t="s">
        <v>166</v>
      </c>
      <c r="P29" t="s">
        <v>41</v>
      </c>
      <c r="R29" t="s">
        <v>69</v>
      </c>
      <c r="S29" t="s">
        <v>41</v>
      </c>
      <c r="V29" t="s">
        <v>54</v>
      </c>
    </row>
    <row r="30" spans="1:22">
      <c r="A30" t="s">
        <v>67</v>
      </c>
      <c r="D30" t="s">
        <v>43</v>
      </c>
      <c r="E30" t="s">
        <v>222</v>
      </c>
      <c r="F30" t="s">
        <v>22</v>
      </c>
      <c r="G30" t="s">
        <v>291</v>
      </c>
      <c r="I30">
        <v>5</v>
      </c>
      <c r="J30">
        <v>3</v>
      </c>
      <c r="K30" t="s">
        <v>164</v>
      </c>
      <c r="L30" t="s">
        <v>131</v>
      </c>
      <c r="M30" t="s">
        <v>273</v>
      </c>
      <c r="N30" t="s">
        <v>167</v>
      </c>
      <c r="P30" t="s">
        <v>41</v>
      </c>
      <c r="S30" t="s">
        <v>162</v>
      </c>
      <c r="V30" t="s">
        <v>54</v>
      </c>
    </row>
    <row r="31" spans="1:22">
      <c r="A31" t="s">
        <v>68</v>
      </c>
      <c r="D31" t="s">
        <v>224</v>
      </c>
      <c r="E31" t="s">
        <v>135</v>
      </c>
      <c r="F31" t="s">
        <v>22</v>
      </c>
      <c r="G31" t="s">
        <v>292</v>
      </c>
      <c r="I31" t="s">
        <v>293</v>
      </c>
      <c r="J31" t="s">
        <v>294</v>
      </c>
      <c r="K31" t="s">
        <v>39</v>
      </c>
      <c r="L31" t="s">
        <v>16</v>
      </c>
      <c r="N31" t="s">
        <v>168</v>
      </c>
      <c r="O31">
        <v>1</v>
      </c>
      <c r="P31" t="s">
        <v>295</v>
      </c>
      <c r="R31" t="s">
        <v>162</v>
      </c>
      <c r="S31" t="s">
        <v>296</v>
      </c>
      <c r="V31" t="s">
        <v>54</v>
      </c>
    </row>
    <row r="32" spans="1:22">
      <c r="A32" t="s">
        <v>70</v>
      </c>
      <c r="D32" t="s">
        <v>43</v>
      </c>
      <c r="E32" t="s">
        <v>135</v>
      </c>
      <c r="F32" t="s">
        <v>22</v>
      </c>
      <c r="L32" t="s">
        <v>131</v>
      </c>
      <c r="M32" t="s">
        <v>297</v>
      </c>
      <c r="N32" t="s">
        <v>151</v>
      </c>
      <c r="O32">
        <v>2</v>
      </c>
      <c r="P32" t="s">
        <v>41</v>
      </c>
      <c r="R32" t="s">
        <v>162</v>
      </c>
      <c r="S32" t="s">
        <v>41</v>
      </c>
      <c r="V32" t="s">
        <v>54</v>
      </c>
    </row>
    <row r="33" spans="1:22">
      <c r="A33" t="s">
        <v>71</v>
      </c>
      <c r="D33" t="s">
        <v>50</v>
      </c>
      <c r="E33" t="s">
        <v>14</v>
      </c>
      <c r="F33" t="s">
        <v>22</v>
      </c>
      <c r="G33" t="s">
        <v>298</v>
      </c>
      <c r="I33">
        <v>5</v>
      </c>
      <c r="J33">
        <v>3</v>
      </c>
      <c r="K33" t="s">
        <v>175</v>
      </c>
      <c r="L33" t="s">
        <v>131</v>
      </c>
      <c r="M33" t="s">
        <v>275</v>
      </c>
      <c r="N33" t="s">
        <v>170</v>
      </c>
      <c r="P33" t="s">
        <v>215</v>
      </c>
      <c r="R33" t="s">
        <v>31</v>
      </c>
    </row>
    <row r="34" spans="1:22">
      <c r="A34" t="s">
        <v>72</v>
      </c>
      <c r="D34" t="s">
        <v>15</v>
      </c>
      <c r="E34" t="s">
        <v>14</v>
      </c>
      <c r="F34" t="s">
        <v>22</v>
      </c>
      <c r="G34" t="s">
        <v>299</v>
      </c>
      <c r="I34">
        <v>28</v>
      </c>
      <c r="J34">
        <v>13</v>
      </c>
      <c r="L34" t="s">
        <v>131</v>
      </c>
      <c r="M34" t="s">
        <v>300</v>
      </c>
      <c r="N34" t="s">
        <v>151</v>
      </c>
      <c r="P34" t="s">
        <v>25</v>
      </c>
      <c r="S34" t="s">
        <v>301</v>
      </c>
      <c r="V34" t="s">
        <v>302</v>
      </c>
    </row>
    <row r="35" spans="1:22">
      <c r="A35" t="s">
        <v>103</v>
      </c>
      <c r="D35" t="s">
        <v>152</v>
      </c>
      <c r="E35" t="s">
        <v>174</v>
      </c>
      <c r="G35" t="s">
        <v>303</v>
      </c>
      <c r="I35">
        <v>22</v>
      </c>
      <c r="J35">
        <v>1</v>
      </c>
      <c r="L35" t="s">
        <v>131</v>
      </c>
      <c r="M35" t="s">
        <v>87</v>
      </c>
      <c r="N35" t="s">
        <v>153</v>
      </c>
      <c r="O35">
        <v>1</v>
      </c>
      <c r="P35" t="s">
        <v>17</v>
      </c>
      <c r="R35" t="s">
        <v>104</v>
      </c>
      <c r="S35" t="s">
        <v>41</v>
      </c>
      <c r="V35" t="s">
        <v>235</v>
      </c>
    </row>
    <row r="36" spans="1:22">
      <c r="A36" t="s">
        <v>73</v>
      </c>
      <c r="D36" t="s">
        <v>36</v>
      </c>
      <c r="E36" t="s">
        <v>23</v>
      </c>
      <c r="F36" t="s">
        <v>29</v>
      </c>
      <c r="G36" t="s">
        <v>304</v>
      </c>
      <c r="H36" t="s">
        <v>74</v>
      </c>
      <c r="I36">
        <v>3</v>
      </c>
      <c r="J36">
        <v>0</v>
      </c>
      <c r="L36" t="s">
        <v>44</v>
      </c>
      <c r="M36" t="s">
        <v>210</v>
      </c>
      <c r="N36" t="s">
        <v>75</v>
      </c>
      <c r="P36" t="s">
        <v>211</v>
      </c>
      <c r="Q36" t="s">
        <v>305</v>
      </c>
      <c r="R36" t="s">
        <v>242</v>
      </c>
      <c r="S36" t="s">
        <v>41</v>
      </c>
      <c r="V36" t="s">
        <v>26</v>
      </c>
    </row>
    <row r="37" spans="1:22">
      <c r="A37" t="s">
        <v>76</v>
      </c>
      <c r="D37" t="s">
        <v>133</v>
      </c>
      <c r="E37" t="s">
        <v>139</v>
      </c>
      <c r="I37">
        <v>3</v>
      </c>
      <c r="J37">
        <v>0</v>
      </c>
      <c r="L37" t="s">
        <v>306</v>
      </c>
      <c r="M37" t="s">
        <v>307</v>
      </c>
      <c r="N37" t="s">
        <v>77</v>
      </c>
      <c r="P37" t="s">
        <v>41</v>
      </c>
      <c r="R37" t="s">
        <v>172</v>
      </c>
      <c r="S37" t="s">
        <v>41</v>
      </c>
      <c r="V37" t="s">
        <v>26</v>
      </c>
    </row>
    <row r="38" spans="1:22">
      <c r="A38" t="s">
        <v>78</v>
      </c>
      <c r="D38" t="s">
        <v>36</v>
      </c>
      <c r="E38" t="s">
        <v>23</v>
      </c>
      <c r="F38" t="s">
        <v>22</v>
      </c>
      <c r="I38">
        <v>4</v>
      </c>
      <c r="J38">
        <v>0</v>
      </c>
      <c r="L38" t="s">
        <v>131</v>
      </c>
      <c r="M38" t="s">
        <v>308</v>
      </c>
      <c r="N38" t="s">
        <v>166</v>
      </c>
      <c r="O38">
        <v>1</v>
      </c>
      <c r="P38" t="s">
        <v>25</v>
      </c>
      <c r="S38" t="s">
        <v>309</v>
      </c>
      <c r="V38" t="s">
        <v>231</v>
      </c>
    </row>
    <row r="39" spans="1:22">
      <c r="A39" t="s">
        <v>79</v>
      </c>
      <c r="D39" t="s">
        <v>24</v>
      </c>
      <c r="E39" t="s">
        <v>23</v>
      </c>
      <c r="F39" t="s">
        <v>13</v>
      </c>
      <c r="G39" t="s">
        <v>310</v>
      </c>
      <c r="I39">
        <v>1</v>
      </c>
      <c r="J39">
        <v>0</v>
      </c>
      <c r="K39" t="s">
        <v>311</v>
      </c>
      <c r="L39" t="s">
        <v>131</v>
      </c>
      <c r="M39" t="s">
        <v>312</v>
      </c>
      <c r="N39" t="s">
        <v>173</v>
      </c>
      <c r="O39">
        <v>1</v>
      </c>
      <c r="P39" t="s">
        <v>216</v>
      </c>
      <c r="R39" t="s">
        <v>235</v>
      </c>
      <c r="S39" t="s">
        <v>41</v>
      </c>
    </row>
    <row r="40" spans="1:22">
      <c r="A40" t="s">
        <v>105</v>
      </c>
      <c r="D40" t="s">
        <v>133</v>
      </c>
      <c r="E40" t="s">
        <v>174</v>
      </c>
      <c r="F40" t="s">
        <v>203</v>
      </c>
      <c r="G40" t="s">
        <v>313</v>
      </c>
      <c r="I40">
        <v>30</v>
      </c>
      <c r="J40">
        <v>5</v>
      </c>
      <c r="K40" t="s">
        <v>147</v>
      </c>
      <c r="L40" t="s">
        <v>314</v>
      </c>
      <c r="M40" t="s">
        <v>315</v>
      </c>
      <c r="N40" t="s">
        <v>159</v>
      </c>
      <c r="P40" t="s">
        <v>41</v>
      </c>
      <c r="R40" t="s">
        <v>158</v>
      </c>
      <c r="S40" t="s">
        <v>41</v>
      </c>
    </row>
    <row r="41" spans="1:22">
      <c r="A41" t="s">
        <v>80</v>
      </c>
      <c r="D41" t="s">
        <v>57</v>
      </c>
      <c r="E41" t="s">
        <v>23</v>
      </c>
      <c r="F41" t="s">
        <v>22</v>
      </c>
      <c r="I41">
        <v>4</v>
      </c>
      <c r="J41">
        <v>0</v>
      </c>
      <c r="L41" t="s">
        <v>16</v>
      </c>
      <c r="M41" t="s">
        <v>177</v>
      </c>
      <c r="N41" t="s">
        <v>171</v>
      </c>
      <c r="O41">
        <v>2</v>
      </c>
      <c r="P41" t="s">
        <v>41</v>
      </c>
      <c r="S41" t="s">
        <v>41</v>
      </c>
    </row>
    <row r="42" spans="1:22">
      <c r="A42" t="s">
        <v>81</v>
      </c>
      <c r="D42" t="s">
        <v>15</v>
      </c>
      <c r="E42" t="s">
        <v>14</v>
      </c>
      <c r="F42" t="s">
        <v>22</v>
      </c>
      <c r="G42" t="s">
        <v>316</v>
      </c>
      <c r="I42">
        <v>3</v>
      </c>
      <c r="J42">
        <v>2</v>
      </c>
      <c r="K42" t="s">
        <v>169</v>
      </c>
      <c r="L42" t="s">
        <v>16</v>
      </c>
      <c r="M42" t="s">
        <v>300</v>
      </c>
      <c r="N42" t="s">
        <v>175</v>
      </c>
      <c r="O42">
        <v>3</v>
      </c>
      <c r="S42" t="s">
        <v>317</v>
      </c>
    </row>
    <row r="43" spans="1:22">
      <c r="A43" t="s">
        <v>106</v>
      </c>
      <c r="D43" t="s">
        <v>50</v>
      </c>
      <c r="E43" t="s">
        <v>35</v>
      </c>
      <c r="F43" t="s">
        <v>22</v>
      </c>
      <c r="G43" t="s">
        <v>318</v>
      </c>
      <c r="I43">
        <v>3</v>
      </c>
      <c r="J43">
        <v>2</v>
      </c>
      <c r="K43" t="s">
        <v>130</v>
      </c>
      <c r="L43" t="s">
        <v>131</v>
      </c>
      <c r="M43" t="s">
        <v>319</v>
      </c>
      <c r="N43" t="s">
        <v>170</v>
      </c>
      <c r="S43" t="s">
        <v>320</v>
      </c>
      <c r="V43" t="s">
        <v>321</v>
      </c>
    </row>
    <row r="44" spans="1:22">
      <c r="A44" t="s">
        <v>82</v>
      </c>
      <c r="D44" t="s">
        <v>50</v>
      </c>
      <c r="E44" t="s">
        <v>23</v>
      </c>
      <c r="F44" t="s">
        <v>13</v>
      </c>
      <c r="I44">
        <v>3</v>
      </c>
      <c r="J44">
        <v>0</v>
      </c>
      <c r="L44" t="s">
        <v>131</v>
      </c>
      <c r="M44" t="s">
        <v>233</v>
      </c>
      <c r="N44" t="s">
        <v>175</v>
      </c>
      <c r="O44">
        <v>2</v>
      </c>
      <c r="P44" t="s">
        <v>46</v>
      </c>
      <c r="V44" t="s">
        <v>46</v>
      </c>
    </row>
    <row r="45" spans="1:22">
      <c r="A45" t="s">
        <v>83</v>
      </c>
      <c r="D45" t="s">
        <v>141</v>
      </c>
      <c r="E45" t="s">
        <v>174</v>
      </c>
      <c r="F45" t="s">
        <v>22</v>
      </c>
      <c r="G45" t="s">
        <v>322</v>
      </c>
      <c r="I45">
        <v>63</v>
      </c>
      <c r="J45">
        <v>31</v>
      </c>
      <c r="K45" t="s">
        <v>323</v>
      </c>
      <c r="L45" t="s">
        <v>131</v>
      </c>
      <c r="M45" t="s">
        <v>324</v>
      </c>
      <c r="N45" t="s">
        <v>176</v>
      </c>
      <c r="P45" t="s">
        <v>235</v>
      </c>
      <c r="Q45" t="s">
        <v>85</v>
      </c>
      <c r="R45" t="s">
        <v>17</v>
      </c>
      <c r="S45" t="s">
        <v>325</v>
      </c>
      <c r="V45" t="s">
        <v>243</v>
      </c>
    </row>
    <row r="46" spans="1:22">
      <c r="A46" t="s">
        <v>84</v>
      </c>
      <c r="C46" t="s">
        <v>212</v>
      </c>
      <c r="D46" t="s">
        <v>50</v>
      </c>
      <c r="E46" t="s">
        <v>23</v>
      </c>
      <c r="F46" t="s">
        <v>22</v>
      </c>
      <c r="I46">
        <v>8</v>
      </c>
      <c r="J46">
        <v>0</v>
      </c>
      <c r="L46" t="s">
        <v>131</v>
      </c>
      <c r="M46" t="s">
        <v>178</v>
      </c>
      <c r="N46" t="s">
        <v>140</v>
      </c>
      <c r="O46" t="s">
        <v>326</v>
      </c>
      <c r="P46" t="s">
        <v>213</v>
      </c>
      <c r="R46" t="s">
        <v>214</v>
      </c>
      <c r="S46" t="s">
        <v>41</v>
      </c>
    </row>
    <row r="47" spans="1:22">
      <c r="A47" t="s">
        <v>86</v>
      </c>
      <c r="D47" t="s">
        <v>133</v>
      </c>
      <c r="E47" t="s">
        <v>142</v>
      </c>
      <c r="F47" t="s">
        <v>22</v>
      </c>
      <c r="G47" t="s">
        <v>244</v>
      </c>
      <c r="I47">
        <v>9</v>
      </c>
      <c r="J47">
        <v>6</v>
      </c>
      <c r="L47" t="s">
        <v>131</v>
      </c>
      <c r="M47" t="s">
        <v>87</v>
      </c>
      <c r="N47" t="s">
        <v>147</v>
      </c>
      <c r="O47">
        <v>1</v>
      </c>
      <c r="P47" t="s">
        <v>179</v>
      </c>
      <c r="S47" t="s">
        <v>51</v>
      </c>
      <c r="V47" t="s">
        <v>26</v>
      </c>
    </row>
    <row r="48" spans="1:22">
      <c r="A48" t="s">
        <v>88</v>
      </c>
      <c r="D48" t="s">
        <v>152</v>
      </c>
      <c r="E48" t="s">
        <v>142</v>
      </c>
      <c r="G48" t="s">
        <v>244</v>
      </c>
      <c r="I48">
        <v>1</v>
      </c>
      <c r="J48">
        <v>1</v>
      </c>
      <c r="L48" t="s">
        <v>131</v>
      </c>
      <c r="M48" t="s">
        <v>87</v>
      </c>
      <c r="N48" t="s">
        <v>153</v>
      </c>
      <c r="O48">
        <v>3</v>
      </c>
      <c r="P48" t="s">
        <v>179</v>
      </c>
      <c r="R48" t="s">
        <v>245</v>
      </c>
      <c r="V48" t="s">
        <v>31</v>
      </c>
    </row>
    <row r="49" spans="1:22">
      <c r="A49" t="s">
        <v>107</v>
      </c>
      <c r="D49" t="s">
        <v>133</v>
      </c>
      <c r="E49" t="s">
        <v>142</v>
      </c>
      <c r="F49" t="s">
        <v>22</v>
      </c>
      <c r="G49" t="s">
        <v>327</v>
      </c>
      <c r="I49">
        <v>8</v>
      </c>
      <c r="J49">
        <v>7</v>
      </c>
      <c r="K49" t="s">
        <v>170</v>
      </c>
      <c r="L49" t="s">
        <v>131</v>
      </c>
      <c r="M49" t="s">
        <v>87</v>
      </c>
      <c r="N49" t="s">
        <v>160</v>
      </c>
      <c r="P49" t="s">
        <v>51</v>
      </c>
      <c r="R49" t="s">
        <v>180</v>
      </c>
      <c r="S49" t="s">
        <v>51</v>
      </c>
      <c r="V49" t="s">
        <v>26</v>
      </c>
    </row>
    <row r="50" spans="1:22">
      <c r="A50" t="s">
        <v>89</v>
      </c>
      <c r="D50" t="s">
        <v>181</v>
      </c>
      <c r="E50" t="s">
        <v>174</v>
      </c>
      <c r="G50" t="s">
        <v>328</v>
      </c>
      <c r="I50">
        <v>40</v>
      </c>
      <c r="J50">
        <v>13</v>
      </c>
      <c r="K50" t="s">
        <v>217</v>
      </c>
      <c r="L50" t="s">
        <v>131</v>
      </c>
      <c r="N50" t="s">
        <v>132</v>
      </c>
      <c r="P50" t="s">
        <v>51</v>
      </c>
      <c r="R50" t="s">
        <v>31</v>
      </c>
      <c r="S50" t="s">
        <v>329</v>
      </c>
      <c r="V50" t="s">
        <v>26</v>
      </c>
    </row>
    <row r="51" spans="1:22">
      <c r="A51" t="s">
        <v>90</v>
      </c>
      <c r="D51" t="s">
        <v>141</v>
      </c>
      <c r="E51" t="s">
        <v>174</v>
      </c>
      <c r="F51" t="s">
        <v>22</v>
      </c>
      <c r="G51" t="s">
        <v>330</v>
      </c>
      <c r="I51">
        <v>38</v>
      </c>
      <c r="J51">
        <v>15</v>
      </c>
      <c r="L51" t="s">
        <v>131</v>
      </c>
      <c r="M51" t="s">
        <v>87</v>
      </c>
      <c r="N51" t="s">
        <v>204</v>
      </c>
      <c r="O51">
        <v>2</v>
      </c>
      <c r="P51" t="s">
        <v>41</v>
      </c>
      <c r="R51" t="s">
        <v>182</v>
      </c>
      <c r="S51" t="s">
        <v>92</v>
      </c>
      <c r="T51" t="s">
        <v>183</v>
      </c>
      <c r="V51"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2024-12-06T17:01:02Z</dcterms:modified>
  <cp:category/>
  <cp:contentStatus/>
</cp:coreProperties>
</file>