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779C3A81-0259-48FE-9774-B8118169F55F}"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3" i="25"/>
  <c r="AC3" i="25"/>
  <c r="AC4" i="25"/>
  <c r="AC5" i="25"/>
  <c r="AC6" i="25"/>
  <c r="AC7" i="25"/>
  <c r="AC8" i="25"/>
  <c r="AC9" i="25"/>
  <c r="AC10" i="25"/>
  <c r="AC11" i="25"/>
  <c r="AC12" i="25"/>
  <c r="AC13" i="25"/>
  <c r="AC14" i="25"/>
  <c r="AC15" i="25"/>
  <c r="AC16" i="25"/>
  <c r="AC17" i="25"/>
  <c r="AC18" i="25"/>
  <c r="AC19" i="25"/>
  <c r="AC20" i="25"/>
  <c r="AC21" i="25"/>
  <c r="AC22" i="25"/>
  <c r="AC23" i="25"/>
  <c r="AC24" i="25"/>
  <c r="AC25" i="25"/>
  <c r="AC26" i="25"/>
  <c r="AC27" i="25"/>
  <c r="AC28" i="25"/>
  <c r="AC29" i="25"/>
  <c r="AC30" i="25"/>
  <c r="AC31" i="25"/>
  <c r="AC32" i="25"/>
  <c r="AC33" i="25"/>
  <c r="AC34" i="25"/>
  <c r="AC35" i="25"/>
  <c r="AC36" i="25"/>
  <c r="AC37" i="25"/>
  <c r="AC38" i="25"/>
  <c r="AC39" i="25"/>
  <c r="AC40" i="25"/>
  <c r="AC41" i="25"/>
  <c r="AC42" i="25"/>
  <c r="AC43" i="25"/>
  <c r="AC44" i="25"/>
  <c r="AC45" i="25"/>
  <c r="AC46" i="25"/>
  <c r="AC47" i="25"/>
  <c r="AC48" i="25"/>
  <c r="AC49" i="25"/>
  <c r="AC50" i="25"/>
  <c r="AC51" i="25"/>
  <c r="AC52" i="25"/>
  <c r="L44" i="25"/>
  <c r="L47" i="25"/>
  <c r="L14" i="25"/>
  <c r="L15" i="25"/>
  <c r="L16" i="25"/>
  <c r="L17" i="25"/>
  <c r="L27" i="25"/>
  <c r="L31" i="25"/>
  <c r="L32" i="25"/>
  <c r="L33" i="25"/>
  <c r="U32" i="25"/>
  <c r="U34" i="25"/>
  <c r="U37" i="25"/>
  <c r="U40" i="25"/>
  <c r="U46" i="25"/>
  <c r="U47" i="25"/>
  <c r="U49" i="25"/>
  <c r="AA52" i="25"/>
  <c r="AB52" i="25" s="1"/>
  <c r="Z52" i="25"/>
  <c r="Y52" i="25" s="1"/>
  <c r="X52" i="25"/>
  <c r="W52" i="25"/>
  <c r="T52" i="25"/>
  <c r="S52" i="25"/>
  <c r="U52" i="25" s="1"/>
  <c r="P52" i="25"/>
  <c r="Q52" i="25" s="1"/>
  <c r="O52" i="25"/>
  <c r="N52" i="25"/>
  <c r="K52" i="25" a="1"/>
  <c r="K52" i="25" s="1"/>
  <c r="L52" i="25" s="1"/>
  <c r="I52" i="25"/>
  <c r="J52" i="25" s="1"/>
  <c r="AG52" i="25" s="1"/>
  <c r="H52" i="25"/>
  <c r="AH52" i="25" s="1"/>
  <c r="E52" i="25"/>
  <c r="D52" i="25"/>
  <c r="C52" i="25"/>
  <c r="A52"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A48" i="25"/>
  <c r="AB48" i="25" s="1"/>
  <c r="Z48" i="25"/>
  <c r="Y48" i="25"/>
  <c r="X48" i="25"/>
  <c r="W48" i="25"/>
  <c r="T48" i="25"/>
  <c r="S48" i="25"/>
  <c r="P48" i="25"/>
  <c r="Q48" i="25" s="1"/>
  <c r="O48" i="25"/>
  <c r="N48" i="25"/>
  <c r="K48" i="25" a="1"/>
  <c r="K48" i="25" s="1"/>
  <c r="L48" i="25" s="1"/>
  <c r="I48" i="25"/>
  <c r="J48" i="25" s="1"/>
  <c r="H48" i="25"/>
  <c r="AH48" i="25" s="1"/>
  <c r="E48" i="25"/>
  <c r="D48" i="25"/>
  <c r="C48" i="25"/>
  <c r="A48" i="25"/>
  <c r="AA47" i="25"/>
  <c r="AB47" i="25" s="1"/>
  <c r="Z47" i="25"/>
  <c r="Y47" i="25"/>
  <c r="X47" i="25"/>
  <c r="W47" i="25"/>
  <c r="T47" i="25"/>
  <c r="S47" i="25"/>
  <c r="P47" i="25"/>
  <c r="Q47" i="25" s="1"/>
  <c r="O47" i="25"/>
  <c r="N47" i="25"/>
  <c r="K47" i="25" a="1"/>
  <c r="K47" i="25" s="1"/>
  <c r="I47" i="25"/>
  <c r="J47" i="25" s="1"/>
  <c r="H47" i="25"/>
  <c r="AH47" i="25" s="1"/>
  <c r="E47" i="25"/>
  <c r="D47" i="25"/>
  <c r="C47" i="25"/>
  <c r="A47" i="25"/>
  <c r="AA46" i="25"/>
  <c r="AB46" i="25" s="1"/>
  <c r="X46" i="25"/>
  <c r="Z46" i="25" s="1"/>
  <c r="W46" i="25"/>
  <c r="T46" i="25"/>
  <c r="S46" i="25"/>
  <c r="P46" i="25"/>
  <c r="Q46" i="25" s="1"/>
  <c r="O46" i="25"/>
  <c r="N46" i="25"/>
  <c r="K46" i="25" a="1"/>
  <c r="K46" i="25" s="1"/>
  <c r="L46" i="25" s="1"/>
  <c r="I46" i="25"/>
  <c r="J46" i="25" s="1"/>
  <c r="H46" i="25"/>
  <c r="AH46" i="25" s="1"/>
  <c r="E46" i="25"/>
  <c r="D46" i="25"/>
  <c r="C46" i="25"/>
  <c r="A46" i="25"/>
  <c r="AA45" i="25"/>
  <c r="AB45" i="25" s="1"/>
  <c r="Z45" i="25"/>
  <c r="Y45" i="25"/>
  <c r="X45" i="25"/>
  <c r="W45" i="25"/>
  <c r="T45" i="25"/>
  <c r="S45" i="25"/>
  <c r="U45" i="25" s="1"/>
  <c r="P45" i="25"/>
  <c r="Q45" i="25" s="1"/>
  <c r="O45" i="25"/>
  <c r="N45" i="25"/>
  <c r="K45" i="25" a="1"/>
  <c r="K45" i="25" s="1"/>
  <c r="L45" i="25" s="1"/>
  <c r="I45" i="25"/>
  <c r="J45" i="25" s="1"/>
  <c r="AG45" i="25" s="1"/>
  <c r="H45" i="25"/>
  <c r="AH45" i="25" s="1"/>
  <c r="E45" i="25"/>
  <c r="D45" i="25"/>
  <c r="C45" i="25"/>
  <c r="A45" i="25"/>
  <c r="AA44" i="25"/>
  <c r="AB44" i="25" s="1"/>
  <c r="Z44" i="25"/>
  <c r="Y44" i="25"/>
  <c r="X44" i="25"/>
  <c r="W44" i="25"/>
  <c r="T44" i="25"/>
  <c r="S44" i="25"/>
  <c r="V44" i="25" s="1"/>
  <c r="P44" i="25"/>
  <c r="Q44" i="25" s="1"/>
  <c r="O44" i="25"/>
  <c r="N44" i="25"/>
  <c r="K44" i="25" a="1"/>
  <c r="K44" i="25" s="1"/>
  <c r="I44" i="25"/>
  <c r="J44" i="25" s="1"/>
  <c r="H44" i="25"/>
  <c r="AH44" i="25" s="1"/>
  <c r="E44" i="25"/>
  <c r="D44" i="25"/>
  <c r="C44" i="25"/>
  <c r="A44"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A36" i="25"/>
  <c r="AB36" i="25" s="1"/>
  <c r="Z36" i="25"/>
  <c r="Y36" i="25"/>
  <c r="X36" i="25"/>
  <c r="W36" i="25"/>
  <c r="T36" i="25"/>
  <c r="S36" i="25"/>
  <c r="U36" i="25" s="1"/>
  <c r="P36" i="25"/>
  <c r="Q36" i="25" s="1"/>
  <c r="O36" i="25"/>
  <c r="N36" i="25"/>
  <c r="K36" i="25" a="1"/>
  <c r="K36" i="25" s="1"/>
  <c r="L36" i="25" s="1"/>
  <c r="I36" i="25"/>
  <c r="J36" i="25" s="1"/>
  <c r="H36" i="25"/>
  <c r="AH36" i="25" s="1"/>
  <c r="E36" i="25"/>
  <c r="D36" i="25"/>
  <c r="C36" i="25"/>
  <c r="A36"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A33" i="25"/>
  <c r="AB33" i="25" s="1"/>
  <c r="Z33" i="25"/>
  <c r="Y33" i="25"/>
  <c r="X33" i="25"/>
  <c r="W33" i="25"/>
  <c r="T33" i="25"/>
  <c r="S33" i="25"/>
  <c r="U33" i="25" s="1"/>
  <c r="P33" i="25"/>
  <c r="Q33" i="25" s="1"/>
  <c r="O33" i="25"/>
  <c r="N33" i="25"/>
  <c r="K33" i="25" a="1"/>
  <c r="K33" i="25" s="1"/>
  <c r="I33" i="25"/>
  <c r="J33" i="25" s="1"/>
  <c r="H33" i="25"/>
  <c r="AH33" i="25" s="1"/>
  <c r="E33" i="25"/>
  <c r="D33" i="25"/>
  <c r="C33" i="25"/>
  <c r="A33" i="25"/>
  <c r="AA32" i="25"/>
  <c r="AB32" i="25" s="1"/>
  <c r="X32" i="25"/>
  <c r="Z32" i="25" s="1"/>
  <c r="W32" i="25"/>
  <c r="T32" i="25"/>
  <c r="S32" i="25"/>
  <c r="P32" i="25"/>
  <c r="Q32" i="25" s="1"/>
  <c r="O32" i="25"/>
  <c r="N32" i="25"/>
  <c r="K32" i="25" a="1"/>
  <c r="K32" i="25" s="1"/>
  <c r="I32" i="25"/>
  <c r="J32" i="25" s="1"/>
  <c r="H32" i="25"/>
  <c r="AH32" i="25" s="1"/>
  <c r="E32" i="25"/>
  <c r="D32" i="25"/>
  <c r="C32" i="25"/>
  <c r="A32" i="25"/>
  <c r="AA31" i="25"/>
  <c r="AB31" i="25" s="1"/>
  <c r="Z31" i="25"/>
  <c r="Y31" i="25"/>
  <c r="X31" i="25"/>
  <c r="W31" i="25"/>
  <c r="T31" i="25"/>
  <c r="S31" i="25"/>
  <c r="V31" i="25" s="1"/>
  <c r="P31" i="25"/>
  <c r="Q31" i="25" s="1"/>
  <c r="O31" i="25"/>
  <c r="N31" i="25"/>
  <c r="K31" i="25" a="1"/>
  <c r="K31" i="25" s="1"/>
  <c r="I31" i="25"/>
  <c r="J31" i="25" s="1"/>
  <c r="H31" i="25"/>
  <c r="AH31" i="25" s="1"/>
  <c r="E31" i="25"/>
  <c r="D31" i="25"/>
  <c r="C31" i="25"/>
  <c r="A31" i="25"/>
  <c r="AA30" i="25"/>
  <c r="AB30" i="25" s="1"/>
  <c r="Z30" i="25"/>
  <c r="Y30" i="25"/>
  <c r="X30" i="25"/>
  <c r="W30" i="25"/>
  <c r="T30" i="25"/>
  <c r="S30" i="25"/>
  <c r="U30" i="25" s="1"/>
  <c r="P30" i="25"/>
  <c r="Q30" i="25" s="1"/>
  <c r="O30" i="25"/>
  <c r="N30" i="25"/>
  <c r="K30" i="25" a="1"/>
  <c r="K30" i="25" s="1"/>
  <c r="L30" i="25" s="1"/>
  <c r="I30" i="25"/>
  <c r="J30" i="25" s="1"/>
  <c r="H30" i="25"/>
  <c r="AH30" i="25" s="1"/>
  <c r="E30" i="25"/>
  <c r="D30" i="25"/>
  <c r="C30" i="25"/>
  <c r="A30"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A27" i="25"/>
  <c r="AB27" i="25" s="1"/>
  <c r="X27" i="25"/>
  <c r="Z27" i="25" s="1"/>
  <c r="Y27" i="25" s="1"/>
  <c r="W27" i="25"/>
  <c r="T27" i="25"/>
  <c r="S27" i="25"/>
  <c r="U27" i="25" s="1"/>
  <c r="P27" i="25"/>
  <c r="Q27" i="25" s="1"/>
  <c r="O27" i="25"/>
  <c r="N27" i="25"/>
  <c r="K27" i="25" a="1"/>
  <c r="K27" i="25" s="1"/>
  <c r="I27" i="25"/>
  <c r="J27" i="25" s="1"/>
  <c r="H27" i="25"/>
  <c r="AH27" i="25" s="1"/>
  <c r="E27" i="25"/>
  <c r="D27" i="25"/>
  <c r="C27" i="25"/>
  <c r="A27"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A22" i="25"/>
  <c r="AB22" i="25" s="1"/>
  <c r="X22" i="25"/>
  <c r="Z22" i="25" s="1"/>
  <c r="W22" i="25"/>
  <c r="T22" i="25"/>
  <c r="S22" i="25"/>
  <c r="U22" i="25" s="1"/>
  <c r="P22" i="25"/>
  <c r="Q22" i="25" s="1"/>
  <c r="O22" i="25"/>
  <c r="N22" i="25"/>
  <c r="K22" i="25" a="1"/>
  <c r="K22" i="25" s="1"/>
  <c r="L22" i="25" s="1"/>
  <c r="I22" i="25"/>
  <c r="J22" i="25" s="1"/>
  <c r="AG22" i="25" s="1"/>
  <c r="H22" i="25"/>
  <c r="AH22" i="25" s="1"/>
  <c r="E22" i="25"/>
  <c r="D22" i="25"/>
  <c r="C22" i="25"/>
  <c r="A22"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A20" i="25"/>
  <c r="AB20" i="25" s="1"/>
  <c r="Z20" i="25"/>
  <c r="Y20" i="25"/>
  <c r="X20" i="25"/>
  <c r="W20" i="25"/>
  <c r="T20" i="25"/>
  <c r="S20" i="25"/>
  <c r="U20" i="25" s="1"/>
  <c r="P20" i="25"/>
  <c r="Q20" i="25" s="1"/>
  <c r="O20" i="25"/>
  <c r="N20" i="25"/>
  <c r="K20" i="25" a="1"/>
  <c r="K20" i="25" s="1"/>
  <c r="L20" i="25" s="1"/>
  <c r="I20" i="25"/>
  <c r="J20" i="25" s="1"/>
  <c r="H20" i="25"/>
  <c r="AH20" i="25" s="1"/>
  <c r="E20" i="25"/>
  <c r="D20" i="25"/>
  <c r="C20" i="25"/>
  <c r="A20"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A18" i="25"/>
  <c r="AB18" i="25" s="1"/>
  <c r="Z18" i="25"/>
  <c r="Y18" i="25"/>
  <c r="X18" i="25"/>
  <c r="W18" i="25"/>
  <c r="T18" i="25"/>
  <c r="S18" i="25"/>
  <c r="U18" i="25" s="1"/>
  <c r="P18" i="25"/>
  <c r="Q18" i="25" s="1"/>
  <c r="O18" i="25"/>
  <c r="N18" i="25"/>
  <c r="K18" i="25" a="1"/>
  <c r="K18" i="25" s="1"/>
  <c r="L18" i="25" s="1"/>
  <c r="I18" i="25"/>
  <c r="J18" i="25" s="1"/>
  <c r="H18" i="25"/>
  <c r="AH18" i="25" s="1"/>
  <c r="E18" i="25"/>
  <c r="D18" i="25"/>
  <c r="C18" i="25"/>
  <c r="A18" i="25"/>
  <c r="AA17" i="25"/>
  <c r="AB17" i="25" s="1"/>
  <c r="Z17" i="25"/>
  <c r="X17" i="25"/>
  <c r="W17" i="25"/>
  <c r="T17" i="25"/>
  <c r="S17" i="25"/>
  <c r="U17" i="25" s="1"/>
  <c r="P17" i="25"/>
  <c r="Q17" i="25" s="1"/>
  <c r="O17" i="25"/>
  <c r="N17" i="25"/>
  <c r="K17" i="25" a="1"/>
  <c r="K17" i="25" s="1"/>
  <c r="I17" i="25"/>
  <c r="J17" i="25" s="1"/>
  <c r="H17" i="25"/>
  <c r="AH17" i="25" s="1"/>
  <c r="E17" i="25"/>
  <c r="D17" i="25"/>
  <c r="C17" i="25"/>
  <c r="A17" i="25"/>
  <c r="AA16" i="25"/>
  <c r="AB16" i="25" s="1"/>
  <c r="X16" i="25"/>
  <c r="Z16" i="25" s="1"/>
  <c r="Y16" i="25" s="1"/>
  <c r="W16" i="25"/>
  <c r="T16" i="25"/>
  <c r="S16" i="25"/>
  <c r="U16" i="25" s="1"/>
  <c r="P16" i="25"/>
  <c r="Q16" i="25" s="1"/>
  <c r="O16" i="25"/>
  <c r="N16" i="25"/>
  <c r="K16" i="25" a="1"/>
  <c r="K16" i="25" s="1"/>
  <c r="I16" i="25"/>
  <c r="J16" i="25" s="1"/>
  <c r="H16" i="25"/>
  <c r="AH16" i="25" s="1"/>
  <c r="E16" i="25"/>
  <c r="D16" i="25"/>
  <c r="C16" i="25"/>
  <c r="A16" i="25"/>
  <c r="AA15" i="25"/>
  <c r="AB15" i="25" s="1"/>
  <c r="Z15" i="25"/>
  <c r="Y15" i="25"/>
  <c r="X15" i="25"/>
  <c r="W15" i="25"/>
  <c r="T15" i="25"/>
  <c r="S15" i="25"/>
  <c r="V15" i="25" s="1"/>
  <c r="P15" i="25"/>
  <c r="Q15" i="25" s="1"/>
  <c r="O15" i="25"/>
  <c r="N15" i="25"/>
  <c r="K15" i="25" a="1"/>
  <c r="K15" i="25" s="1"/>
  <c r="I15" i="25"/>
  <c r="J15" i="25" s="1"/>
  <c r="H15" i="25"/>
  <c r="AH15" i="25" s="1"/>
  <c r="E15" i="25"/>
  <c r="D15" i="25"/>
  <c r="C15" i="25"/>
  <c r="A15" i="25"/>
  <c r="AA14" i="25"/>
  <c r="AB14" i="25" s="1"/>
  <c r="Z14" i="25"/>
  <c r="Y14" i="25"/>
  <c r="X14" i="25"/>
  <c r="W14" i="25"/>
  <c r="T14" i="25"/>
  <c r="S14" i="25"/>
  <c r="U14" i="25" s="1"/>
  <c r="P14" i="25"/>
  <c r="Q14" i="25" s="1"/>
  <c r="O14" i="25"/>
  <c r="N14" i="25"/>
  <c r="K14" i="25" a="1"/>
  <c r="K14" i="25" s="1"/>
  <c r="J14" i="25"/>
  <c r="AG14" i="25" s="1"/>
  <c r="I14" i="25"/>
  <c r="H14" i="25"/>
  <c r="AH14" i="25" s="1"/>
  <c r="E14" i="25"/>
  <c r="D14" i="25"/>
  <c r="C14" i="25"/>
  <c r="A14"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A7" i="25"/>
  <c r="AB7" i="25" s="1"/>
  <c r="X7" i="25"/>
  <c r="Z7" i="25" s="1"/>
  <c r="W7" i="25"/>
  <c r="T7" i="25"/>
  <c r="S7" i="25"/>
  <c r="U7" i="25" s="1"/>
  <c r="P7" i="25"/>
  <c r="Q7" i="25" s="1"/>
  <c r="O7" i="25"/>
  <c r="N7" i="25"/>
  <c r="K7" i="25" a="1"/>
  <c r="K7" i="25" s="1"/>
  <c r="L7" i="25" s="1"/>
  <c r="I7" i="25"/>
  <c r="J7" i="25" s="1"/>
  <c r="H7" i="25"/>
  <c r="AH7" i="25" s="1"/>
  <c r="E7" i="25"/>
  <c r="D7" i="25"/>
  <c r="C7" i="25"/>
  <c r="A7"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A5" i="25"/>
  <c r="AB5" i="25" s="1"/>
  <c r="Z5" i="25"/>
  <c r="Y5" i="25"/>
  <c r="X5" i="25"/>
  <c r="W5" i="25"/>
  <c r="T5" i="25"/>
  <c r="S5" i="25"/>
  <c r="V5" i="25" s="1"/>
  <c r="P5" i="25"/>
  <c r="Q5" i="25" s="1"/>
  <c r="O5" i="25"/>
  <c r="N5" i="25"/>
  <c r="K5" i="25" a="1"/>
  <c r="K5" i="25" s="1"/>
  <c r="L5" i="25" s="1"/>
  <c r="I5" i="25"/>
  <c r="J5" i="25" s="1"/>
  <c r="H5" i="25"/>
  <c r="AH5" i="25" s="1"/>
  <c r="E5" i="25"/>
  <c r="D5" i="25"/>
  <c r="C5" i="25"/>
  <c r="A5"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U42" i="25" l="1"/>
  <c r="U31" i="25"/>
  <c r="U19" i="25"/>
  <c r="U38" i="25"/>
  <c r="U15" i="25"/>
  <c r="U9" i="25"/>
  <c r="U5" i="25"/>
  <c r="V7" i="25"/>
  <c r="AE7" i="25" s="1" a="1"/>
  <c r="AE7" i="25" s="1"/>
  <c r="U50" i="25"/>
  <c r="U48" i="25"/>
  <c r="V48" i="25" s="1"/>
  <c r="U26" i="25"/>
  <c r="U44" i="25"/>
  <c r="U39" i="25"/>
  <c r="V36" i="25"/>
  <c r="AE36" i="25" s="1" a="1"/>
  <c r="AE36" i="25" s="1"/>
  <c r="U43" i="25"/>
  <c r="V34" i="25"/>
  <c r="V22" i="25"/>
  <c r="V18" i="25"/>
  <c r="AG7" i="25"/>
  <c r="AG30" i="25"/>
  <c r="V49" i="25"/>
  <c r="V45" i="25"/>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M18" i="25" a="1"/>
  <c r="M18" i="25" s="1"/>
  <c r="F18" i="25" s="1"/>
  <c r="AR9" i="25"/>
  <c r="R50" i="25" a="1"/>
  <c r="R50" i="25" s="1"/>
  <c r="M37" i="25" a="1"/>
  <c r="M37" i="25" s="1"/>
  <c r="F37" i="25" s="1"/>
  <c r="M8" i="25" a="1"/>
  <c r="M8" i="25" s="1"/>
  <c r="F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AE22" i="25" s="1" a="1"/>
  <c r="AE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AP51" i="25" s="1"/>
  <c r="R7" i="25" a="1"/>
  <c r="R7" i="25" s="1"/>
  <c r="AI23" i="25"/>
  <c r="R26" i="25" a="1"/>
  <c r="R26" i="25" s="1"/>
  <c r="R9" i="25" a="1"/>
  <c r="R9" i="25" s="1"/>
  <c r="V16" i="25"/>
  <c r="AE16" i="25" s="1" a="1"/>
  <c r="AE16" i="25" s="1"/>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G17" i="25"/>
  <c r="V24" i="25"/>
  <c r="AR10" i="25"/>
  <c r="V12" i="25"/>
  <c r="AR8" i="25"/>
  <c r="AR20" i="25"/>
  <c r="AR12" i="25"/>
  <c r="V41" i="25"/>
  <c r="AE41" i="25" s="1" a="1"/>
  <c r="AE41" i="25" s="1"/>
  <c r="AQ8" i="25"/>
  <c r="V10" i="25"/>
  <c r="AE10" i="25" s="1" a="1"/>
  <c r="AE10" i="25" s="1"/>
  <c r="V14" i="25"/>
  <c r="AE14" i="25" s="1" a="1"/>
  <c r="AE14" i="25" s="1"/>
  <c r="AR13" i="25"/>
  <c r="AQ13" i="25"/>
  <c r="AG46" i="25"/>
  <c r="AR52" i="25"/>
  <c r="AR39" i="25"/>
  <c r="AQ45" i="25"/>
  <c r="AR11" i="25"/>
  <c r="V13" i="25"/>
  <c r="V17" i="25"/>
  <c r="AR35" i="25"/>
  <c r="V52" i="25"/>
  <c r="AR4" i="25"/>
  <c r="V3" i="25"/>
  <c r="AE3" i="25" s="1" a="1"/>
  <c r="AE3" i="25" s="1"/>
  <c r="AR24" i="25"/>
  <c r="AI19" i="25"/>
  <c r="AS19" i="25" s="1"/>
  <c r="V37" i="25"/>
  <c r="AE37" i="25" s="1" a="1"/>
  <c r="AE37" i="25" s="1"/>
  <c r="AG10" i="25"/>
  <c r="AG38" i="25"/>
  <c r="AG21" i="25"/>
  <c r="AG5" i="25"/>
  <c r="V11" i="25"/>
  <c r="AE11" i="25" s="1" a="1"/>
  <c r="AE11" i="25" s="1"/>
  <c r="Y29" i="25"/>
  <c r="AR36" i="25"/>
  <c r="AR25" i="25"/>
  <c r="AG36" i="25"/>
  <c r="V6" i="25"/>
  <c r="AE6" i="25" s="1" a="1"/>
  <c r="AE6" i="25" s="1"/>
  <c r="AR37" i="25"/>
  <c r="AR22" i="25"/>
  <c r="AQ22" i="25"/>
  <c r="AG27" i="25"/>
  <c r="AR7" i="25"/>
  <c r="Y46" i="25"/>
  <c r="V8" i="25"/>
  <c r="AE8" i="25" s="1" a="1"/>
  <c r="AE8" i="25" s="1"/>
  <c r="V29" i="25"/>
  <c r="AR26" i="25"/>
  <c r="V33" i="25"/>
  <c r="AE33" i="25" s="1" a="1"/>
  <c r="AE33" i="25" s="1"/>
  <c r="AR46" i="25"/>
  <c r="AR14" i="25"/>
  <c r="AQ14" i="25"/>
  <c r="V21" i="25"/>
  <c r="V35" i="25"/>
  <c r="AE35" i="25" s="1" a="1"/>
  <c r="AE35" i="25" s="1"/>
  <c r="V25" i="25"/>
  <c r="AG34" i="25"/>
  <c r="AG33" i="25"/>
  <c r="Y32" i="25"/>
  <c r="AG42" i="25"/>
  <c r="AR49" i="25"/>
  <c r="AG28" i="25"/>
  <c r="AG26" i="25"/>
  <c r="AG47" i="25"/>
  <c r="AR21" i="25"/>
  <c r="Y22" i="25"/>
  <c r="AG39" i="25"/>
  <c r="AR48" i="25"/>
  <c r="V20" i="25"/>
  <c r="AF28" i="25"/>
  <c r="Y28" i="25"/>
  <c r="AG15" i="25"/>
  <c r="Y13" i="25"/>
  <c r="V23" i="25"/>
  <c r="AE23" i="25" s="1" a="1"/>
  <c r="AE23" i="25" s="1"/>
  <c r="V47" i="25"/>
  <c r="AR18" i="25"/>
  <c r="AG25" i="25"/>
  <c r="V32" i="25"/>
  <c r="AG49" i="25"/>
  <c r="AF23" i="25"/>
  <c r="AR47" i="25"/>
  <c r="V4" i="25"/>
  <c r="AE4" i="25" s="1" a="1"/>
  <c r="AE4" i="25" s="1"/>
  <c r="AG19" i="25"/>
  <c r="AR5" i="25"/>
  <c r="Y17" i="25"/>
  <c r="AG11" i="25"/>
  <c r="AG18" i="25"/>
  <c r="AR32" i="25"/>
  <c r="AQ32" i="25"/>
  <c r="AR3" i="25"/>
  <c r="AQ3" i="25"/>
  <c r="AR23" i="25"/>
  <c r="AG41" i="25"/>
  <c r="AR50" i="25"/>
  <c r="V27" i="25"/>
  <c r="AE27" i="25" s="1" a="1"/>
  <c r="AE27" i="25" s="1"/>
  <c r="AR16" i="25"/>
  <c r="AG48" i="25"/>
  <c r="AI42" i="25"/>
  <c r="AR45" i="25"/>
  <c r="V51" i="25"/>
  <c r="AQ52" i="25"/>
  <c r="AR17" i="25"/>
  <c r="AR28" i="25"/>
  <c r="V28" i="25"/>
  <c r="AR41" i="25"/>
  <c r="AR27" i="25"/>
  <c r="AR40" i="25"/>
  <c r="AR43" i="25"/>
  <c r="AI34" i="25"/>
  <c r="AE24" i="25" l="1" a="1"/>
  <c r="AE24" i="25" s="1"/>
  <c r="AE13" i="25" a="1"/>
  <c r="AE13" i="25" s="1"/>
  <c r="AO13" i="25" s="1"/>
  <c r="AE51" i="25" a="1"/>
  <c r="AE51" i="25" s="1"/>
  <c r="AE48" i="25" a="1"/>
  <c r="AE48" i="25" s="1"/>
  <c r="AO48" i="25" s="1"/>
  <c r="AE32" i="25" a="1"/>
  <c r="AE32" i="25" s="1"/>
  <c r="AO32" i="25" s="1"/>
  <c r="AE25" i="25" a="1"/>
  <c r="AE25" i="25" s="1"/>
  <c r="AO25" i="25" s="1"/>
  <c r="AE52" i="25" a="1"/>
  <c r="AE52" i="25" s="1"/>
  <c r="AE47" i="25" a="1"/>
  <c r="AE47" i="25" s="1"/>
  <c r="AO47" i="25" s="1"/>
  <c r="AE21" i="25" a="1"/>
  <c r="AE21" i="25" s="1"/>
  <c r="AO21" i="25" s="1"/>
  <c r="AE45" i="25" a="1"/>
  <c r="AE45" i="25" s="1"/>
  <c r="AO45" i="25" s="1"/>
  <c r="AE18" i="25" a="1"/>
  <c r="AE18" i="25" s="1"/>
  <c r="AO18" i="25" s="1"/>
  <c r="AE12" i="25" a="1"/>
  <c r="AE12" i="25" s="1"/>
  <c r="AO12" i="25" s="1"/>
  <c r="AE34" i="25" a="1"/>
  <c r="AE34" i="25" s="1"/>
  <c r="AO34" i="25" s="1"/>
  <c r="AE9" i="25" a="1"/>
  <c r="AE9" i="25" s="1"/>
  <c r="AO9" i="25" s="1"/>
  <c r="AE49" i="25" a="1"/>
  <c r="AE49" i="25" s="1"/>
  <c r="AO49" i="25" s="1"/>
  <c r="AE30" i="25" a="1"/>
  <c r="AE30" i="25" s="1"/>
  <c r="AO30" i="25" s="1"/>
  <c r="AE20" i="25" a="1"/>
  <c r="AE20" i="25" s="1"/>
  <c r="AO20" i="25" s="1"/>
  <c r="AE42" i="25" a="1"/>
  <c r="AE42" i="25" s="1"/>
  <c r="AO42" i="25" s="1"/>
  <c r="AE46" i="25" a="1"/>
  <c r="AE46" i="25" s="1"/>
  <c r="AO46" i="25" s="1"/>
  <c r="AE38" i="25" a="1"/>
  <c r="AE38" i="25" s="1"/>
  <c r="AO38" i="25" s="1"/>
  <c r="AE40" i="25" a="1"/>
  <c r="AE40" i="25" s="1"/>
  <c r="AO40" i="25" s="1"/>
  <c r="AE50" i="25" a="1"/>
  <c r="AE50" i="25" s="1"/>
  <c r="AO50" i="25" s="1"/>
  <c r="AE39" i="25" a="1"/>
  <c r="AE39" i="25" s="1"/>
  <c r="AO39" i="25" s="1"/>
  <c r="AE28" i="25" a="1"/>
  <c r="AE28" i="25" s="1"/>
  <c r="AO28" i="25" s="1"/>
  <c r="AE44" i="25" a="1"/>
  <c r="AE44" i="25" s="1"/>
  <c r="AO44" i="25" s="1"/>
  <c r="AE29" i="25" a="1"/>
  <c r="AE29" i="25" s="1"/>
  <c r="AO29" i="25" s="1"/>
  <c r="AE17" i="25" a="1"/>
  <c r="AE17" i="25" s="1"/>
  <c r="AQ30" i="25"/>
  <c r="AQ6" i="25"/>
  <c r="AS42" i="25"/>
  <c r="AS29" i="25"/>
  <c r="AQ24" i="25"/>
  <c r="AQ20" i="25"/>
  <c r="AI47" i="25"/>
  <c r="AS47" i="25" s="1"/>
  <c r="AQ9" i="25"/>
  <c r="AO4" i="25"/>
  <c r="AO41" i="25"/>
  <c r="AO33" i="25"/>
  <c r="AQ31" i="25"/>
  <c r="AP11" i="25"/>
  <c r="F45" i="25"/>
  <c r="AQ50" i="25"/>
  <c r="AS34" i="25"/>
  <c r="AO10" i="25"/>
  <c r="AF50" i="25"/>
  <c r="AP50" i="25" s="1"/>
  <c r="AF16" i="25"/>
  <c r="AP16" i="25" s="1"/>
  <c r="AF22" i="25"/>
  <c r="AP22" i="25" s="1"/>
  <c r="F36" i="25"/>
  <c r="AO36" i="25"/>
  <c r="AO26" i="25"/>
  <c r="F26" i="25"/>
  <c r="AO22" i="25"/>
  <c r="F22" i="25"/>
  <c r="AO43" i="25"/>
  <c r="F43" i="25"/>
  <c r="F19" i="25"/>
  <c r="AO19" i="25"/>
  <c r="F3" i="25"/>
  <c r="AO3" i="25"/>
  <c r="F7" i="25"/>
  <c r="AP35" i="25"/>
  <c r="AO35" i="25"/>
  <c r="AO27" i="25"/>
  <c r="AQ51" i="25"/>
  <c r="AO6" i="25"/>
  <c r="F5" i="25"/>
  <c r="F46" i="25"/>
  <c r="AF46" i="25"/>
  <c r="AP46" i="25" s="1"/>
  <c r="AO16" i="25"/>
  <c r="AP28" i="25"/>
  <c r="AO8" i="25"/>
  <c r="AO37" i="25"/>
  <c r="AO23" i="25"/>
  <c r="AQ44" i="25"/>
  <c r="AO14" i="25"/>
  <c r="AF9" i="25"/>
  <c r="AP9" i="25" s="1"/>
  <c r="AO11" i="25"/>
  <c r="AP15" i="25"/>
  <c r="AO51" i="25"/>
  <c r="AF38" i="25"/>
  <c r="AP38" i="25" s="1"/>
  <c r="AO24" i="25"/>
  <c r="F15" i="25"/>
  <c r="F31" i="25"/>
  <c r="AO17"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<sst xmlns="http://schemas.openxmlformats.org/spreadsheetml/2006/main" count="822" uniqueCount="350">
  <si>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</si>
  <si>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</si>
  <si>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</si>
  <si>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</si>
  <si>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</si>
  <si>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</si>
  <si>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</si>
  <si>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</si>
  <si>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</si>
  <si>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</si>
  <si>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</si>
  <si>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</si>
  <si>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</si>
  <si>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</si>
  <si>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</si>
  <si>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</si>
  <si>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</si>
  <si>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</si>
  <si>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</si>
  <si>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</si>
  <si>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</si>
  <si>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</si>
  <si>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</si>
  <si>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</si>
  <si>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</si>
  <si>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</si>
  <si>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</si>
  <si>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</si>
  <si>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</si>
  <si>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Follicular</t>
  </si>
  <si>
    <t>Present</t>
  </si>
  <si>
    <t>TCGA-BJ-A0Z3</t>
  </si>
  <si>
    <t>follicular variant</t>
  </si>
  <si>
    <t>1.3cm</t>
  </si>
  <si>
    <t>TCGA-BJ-A0Z5</t>
  </si>
  <si>
    <t>N1a</t>
  </si>
  <si>
    <t>T3</t>
  </si>
  <si>
    <t>tall cell variant</t>
  </si>
  <si>
    <t>intermediate</t>
  </si>
  <si>
    <t>TCGA-BJ-A0ZB</t>
  </si>
  <si>
    <t>TCGA-BJ-A0ZF</t>
  </si>
  <si>
    <t>Not identified</t>
  </si>
  <si>
    <t>TCGA-BJ-A0ZG</t>
  </si>
  <si>
    <t>T1</t>
  </si>
  <si>
    <t>Nx</t>
  </si>
  <si>
    <t>Papillary carcinoma, follicular variant</t>
  </si>
  <si>
    <t>TCGA-BJ-A190</t>
  </si>
  <si>
    <t>Negative</t>
  </si>
  <si>
    <t>encapsulated follicular variant</t>
  </si>
  <si>
    <t>TCGA-BJ-A28W</t>
  </si>
  <si>
    <t>TCGA-BJ-A45C</t>
  </si>
  <si>
    <t>TCGA-BJ-A45F</t>
  </si>
  <si>
    <t>T1b</t>
  </si>
  <si>
    <t>Not Identified</t>
  </si>
  <si>
    <t>TCGA-DE-A7U5</t>
  </si>
  <si>
    <t>TCGA-DJ-A1QD</t>
  </si>
  <si>
    <t>Free of tumor</t>
  </si>
  <si>
    <t>TCGA-DJ-A1QI</t>
  </si>
  <si>
    <t>TCGA-DJ-A2PO</t>
  </si>
  <si>
    <t>T1a</t>
  </si>
  <si>
    <t>TCGA-DJ-A2PU</t>
  </si>
  <si>
    <t>TCGA-DJ-A2Q4</t>
  </si>
  <si>
    <t>TCGA-DJ-A2Q9</t>
  </si>
  <si>
    <t>TCGA-DJ-A3UP</t>
  </si>
  <si>
    <t>TCGA-DJ-A3V0</t>
  </si>
  <si>
    <t>Tumor is present at inked anterior margin</t>
  </si>
  <si>
    <t>TCGA-DJ-A3V4</t>
  </si>
  <si>
    <t>TCGA-DJ-A3V7</t>
  </si>
  <si>
    <t>Focal</t>
  </si>
  <si>
    <t>TCGA-DJ-A3VA</t>
  </si>
  <si>
    <t>TCGA-DJ-A3VI</t>
  </si>
  <si>
    <t>TCGA-DJ-A4UR</t>
  </si>
  <si>
    <t>Focal Invasion</t>
  </si>
  <si>
    <t>TCGA-DJ-A4UT</t>
  </si>
  <si>
    <t>TCGA-DO-A2HM</t>
  </si>
  <si>
    <t>TCGA-E3-A3E5</t>
  </si>
  <si>
    <t>involved by carcinoma</t>
  </si>
  <si>
    <t>TCGA-EM-A2CN</t>
  </si>
  <si>
    <t>C6 soft tissue</t>
  </si>
  <si>
    <t>extensive extent (4 or more vessels)</t>
  </si>
  <si>
    <t>TCGA-EM-A2CR</t>
  </si>
  <si>
    <t>TCGA-ET-A4KN</t>
  </si>
  <si>
    <t>TCGA-FY-A3I4</t>
  </si>
  <si>
    <t>usual type</t>
  </si>
  <si>
    <t>TCGA-FY-A40K</t>
  </si>
  <si>
    <t>TCGA-FY-A40L</t>
  </si>
  <si>
    <t>TCGA-H2-A3RH</t>
  </si>
  <si>
    <t>TCGA-IM-A3U2</t>
  </si>
  <si>
    <t>TCGA-IM-A3U3</t>
  </si>
  <si>
    <t>Extensive (4 or more vessels)</t>
  </si>
  <si>
    <t>TCGA-J8-A3YG</t>
  </si>
  <si>
    <t>Focal (less than 4 vessels)</t>
  </si>
  <si>
    <t>TCGA-J8-A42S</t>
  </si>
  <si>
    <t>TCGA-J8-A4HY</t>
  </si>
  <si>
    <t>TCGA-QD-A8IV</t>
  </si>
  <si>
    <t>classical (usual)</t>
  </si>
  <si>
    <t>1.6cm</t>
  </si>
  <si>
    <t>TCGA-BJ-A0ZE</t>
  </si>
  <si>
    <t>II</t>
  </si>
  <si>
    <t>TCGA-DE-A4M8</t>
  </si>
  <si>
    <t>conventional and follicular subtypes</t>
  </si>
  <si>
    <t>TCGA-DE-A69K</t>
  </si>
  <si>
    <t>I</t>
  </si>
  <si>
    <t>positive for minimal extrathyroidal extension</t>
  </si>
  <si>
    <t>carcinoma involves the resection margin of the right superior pole</t>
  </si>
  <si>
    <t>TCGA-DJ-A2PT</t>
  </si>
  <si>
    <t>Focal invasion</t>
  </si>
  <si>
    <t>TCGA-EM-A1CT</t>
  </si>
  <si>
    <t>Present, extent widely invasive</t>
  </si>
  <si>
    <t>TCGA-FY-A3R6</t>
  </si>
  <si>
    <t>uninvolved by carcinoma</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</si>
  <si>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</si>
  <si>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</si>
  <si>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</si>
  <si>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</si>
  <si>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</si>
  <si>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</si>
  <si>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</si>
  <si>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</si>
  <si>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</si>
  <si>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</si>
  <si>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</si>
  <si>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</si>
  <si>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</si>
  <si>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</si>
  <si>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</si>
  <si>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</si>
  <si>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</si>
  <si>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</si>
  <si>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</si>
  <si>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</si>
  <si>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</si>
  <si>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</si>
  <si>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</si>
  <si>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</si>
  <si>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</si>
  <si>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</si>
  <si>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</si>
  <si>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</si>
  <si>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</si>
  <si>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</si>
  <si>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</si>
  <si>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</si>
  <si>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</si>
  <si>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</si>
  <si>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</si>
  <si>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6.0 cm</t>
  </si>
  <si>
    <t>BRAF V600E</t>
  </si>
  <si>
    <t>2.4 cm</t>
  </si>
  <si>
    <t>pNX</t>
  </si>
  <si>
    <t>5.7 cm</t>
  </si>
  <si>
    <t>2.5 cm</t>
  </si>
  <si>
    <t>0.7 cm</t>
  </si>
  <si>
    <t>Tall cell variant</t>
  </si>
  <si>
    <t>1.0 cm</t>
  </si>
  <si>
    <t>1.5 cm</t>
  </si>
  <si>
    <t>0.2 mm</t>
  </si>
  <si>
    <t>3.2 cm</t>
  </si>
  <si>
    <t>not applicable</t>
  </si>
  <si>
    <t>mixed classical and follicular variant of papillary thyroid carcinoma</t>
  </si>
  <si>
    <t>Not applicable</t>
  </si>
  <si>
    <t>2.2 cm</t>
  </si>
  <si>
    <t>Partially surrounded</t>
  </si>
  <si>
    <t>3.0 cm</t>
  </si>
  <si>
    <t>0.6 cm</t>
  </si>
  <si>
    <t>None Identified</t>
  </si>
  <si>
    <t>0.8cm</t>
  </si>
  <si>
    <t>0.8 cm</t>
  </si>
  <si>
    <t>2.1 cm</t>
  </si>
  <si>
    <t>year</t>
  </si>
  <si>
    <t>Microcarcinoma (0.8 cm) is less than 0.5 mm from cauterized surgical margin (left lobe)</t>
  </si>
  <si>
    <t>2.0 cm</t>
  </si>
  <si>
    <t>1.2 cm</t>
  </si>
  <si>
    <t>2 cm</t>
  </si>
  <si>
    <t>0.5 cm</t>
  </si>
  <si>
    <t>1.8 cm</t>
  </si>
  <si>
    <t>1 cm</t>
  </si>
  <si>
    <t>Papillary carcinoma, classical (usual)</t>
  </si>
  <si>
    <t>Present, extent minimal</t>
  </si>
  <si>
    <t>4.0 cm</t>
  </si>
  <si>
    <t>pN1b</t>
  </si>
  <si>
    <t>1.7 cm</t>
  </si>
  <si>
    <t>4.3 cm</t>
  </si>
  <si>
    <t>Tall cell variant, Follicular variant with sclerosis</t>
  </si>
  <si>
    <t>Papillary carcinoma, Classical (usual)</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</si>
  <si>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</si>
  <si>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</si>
  <si>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</si>
  <si>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</si>
  <si>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</si>
  <si>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</si>
  <si>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</si>
  <si>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</si>
  <si>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</si>
  <si>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</si>
  <si>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</si>
  <si>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</si>
  <si>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</si>
  <si>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</si>
  <si>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</si>
  <si>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</si>
  <si>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</si>
  <si>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</si>
  <si>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</si>
  <si>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</si>
  <si>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</si>
  <si>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</si>
  <si>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</si>
  <si>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</si>
  <si>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</si>
  <si>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</si>
  <si>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right peri-thyroid and central lymph nodes</t>
  </si>
  <si>
    <t>Present and extensive (4 or more vessels) bilateral</t>
  </si>
  <si>
    <t>years old</t>
  </si>
  <si>
    <t>Present: Extensive (4 or more vessels)</t>
  </si>
  <si>
    <t>2.6 cm</t>
  </si>
  <si>
    <t>Present, Extent: Minimal</t>
  </si>
  <si>
    <t>3.6 cm</t>
  </si>
  <si>
    <t>TCGA-DE-A4MB</t>
  </si>
  <si>
    <t>papillary and follicular variants</t>
  </si>
  <si>
    <t>4.4 cm</t>
  </si>
  <si>
    <t>N1</t>
  </si>
  <si>
    <t>6 mm in left lobe and 2 mm in right lobe</t>
  </si>
  <si>
    <t>single focus in extrathyroid vessel</t>
  </si>
  <si>
    <t>III</t>
  </si>
  <si>
    <t>0</t>
  </si>
  <si>
    <t>1</t>
  </si>
  <si>
    <t>right anterior neck, right posterior neck</t>
  </si>
  <si>
    <t>Follicular Carcinoma</t>
  </si>
  <si>
    <t>papillary thyroid carcinoma</t>
  </si>
  <si>
    <t>Papillary thyroid carcinoma</t>
  </si>
  <si>
    <t>T4</t>
  </si>
  <si>
    <t>pN1 b</t>
  </si>
  <si>
    <t>pT1</t>
  </si>
  <si>
    <t>Uninvolved</t>
  </si>
  <si>
    <t>0.7 CM</t>
  </si>
  <si>
    <t>HRAS codon 61, BRAF, NRAS61, KRAS12/13, RET/PTC rearrangement</t>
  </si>
  <si>
    <t>BRAF, NRAS61, HRAS61, KRAS12/13 NOT Identified; RET/PTC rearrangement negative</t>
  </si>
  <si>
    <t>RET/PTC rearrangement not identified</t>
  </si>
  <si>
    <t>Bilateral</t>
  </si>
  <si>
    <t>HRAS codon 61 mutation, Loss of heterozygosity at chromosome 22q</t>
  </si>
  <si>
    <t>BRAF V600E, NRAS61, HRAS61, KRAS12113, RET/PTC</t>
  </si>
  <si>
    <t>Yes</t>
  </si>
  <si>
    <t>Follicular variant</t>
  </si>
  <si>
    <t>BRAF, NRAS61, HRAS61, KRAS12/13, RET/PTC rearrangement</t>
  </si>
  <si>
    <t>BRAF (p.V600E), NRAS, HRAS, KRAS, RET/PTC</t>
  </si>
  <si>
    <t>&lt;0.1 mm to the anterior margin, 0.1 mm to the posterior margin</t>
  </si>
  <si>
    <t>level 3, level 2</t>
  </si>
  <si>
    <t>posterior resection margin, inferior en face margin, anterior resection margin</t>
  </si>
  <si>
    <t>Blood vascular invasion: Present</t>
  </si>
  <si>
    <t>Positive, transected over a distance of 9 mm at the black inked posterior margin</t>
  </si>
  <si>
    <t>Tall cell variant with squamous metaplasia</t>
  </si>
  <si>
    <t>into adjacent perithyroid fibroadipose tissue</t>
  </si>
  <si>
    <t>&lt;4 vessels</t>
  </si>
  <si>
    <t>uninvolved</t>
  </si>
  <si>
    <t>IVB</t>
  </si>
  <si>
    <t>No capsular or angiolymphatic invasion is seen.</t>
  </si>
  <si>
    <t>Angioinvasive</t>
  </si>
  <si>
    <t>HRAS codon 61, Loss of heterozygosity at chromosome 22q</t>
  </si>
  <si>
    <t>BRAF V600E, NRAS61, HRAS61, KRAS1213, RET/PTC1, RET/PTC3, PAX8/PPARg</t>
  </si>
  <si>
    <t>BRAF V600E (low level), NRAS61, HRAS61, KRAS1213, RET/PTC1, RET/PTC3, PAX8/PPARg</t>
  </si>
  <si>
    <t>central compartment</t>
  </si>
  <si>
    <t>BRAF V600E, RET/PTC NOT rearranged</t>
  </si>
  <si>
    <t>central compartment, right side</t>
  </si>
  <si>
    <t>perithyroidal fibradipose tissue</t>
  </si>
  <si>
    <t>BRAF V600E, NRAS61, HRAS61, KRAS12113, RET/PTC rearrangement (negative for MAML2)</t>
  </si>
  <si>
    <t>BRAF, NRAS61, HRAS61, KRAS12/13, RET/PTC</t>
  </si>
  <si>
    <t>RET/PTC rearrangement (1.6%)</t>
  </si>
  <si>
    <t>Papillary Microcarcinoma, Papillary Microcarcinoma</t>
  </si>
  <si>
    <t>BRAF, NRAS61, HRAS61, KRAS12/13 NOT identified. FISH test results are negative for RET/PTC rearrangement.</t>
  </si>
  <si>
    <t>Microcarcinoma</t>
  </si>
  <si>
    <t>NO</t>
  </si>
  <si>
    <t>BRAF (p.V600E) POSITIVE, NRAS61, HRAS61, KRAS12/13 NOT Identified, RET/PTC NOT Identified</t>
  </si>
  <si>
    <t>FREE</t>
  </si>
  <si>
    <t>Papillary carcinoma, encapsulated follicular variant</t>
  </si>
  <si>
    <t>HRAS codon 61 mutation in Block 18; RET/PTC rearrangement not identified in both blocks</t>
  </si>
  <si>
    <t>Tall cell variant, Well demarcated</t>
  </si>
  <si>
    <t>3.0 CM</t>
  </si>
  <si>
    <t>conventional</t>
  </si>
  <si>
    <t>Encapsulated oncocytic follicular variant</t>
  </si>
  <si>
    <t>year-old</t>
  </si>
  <si>
    <t>right superior thyroid, right inferior parathyroid</t>
  </si>
  <si>
    <t>papillary, follicular</t>
  </si>
  <si>
    <t>perithyroidal soft tissues with invasion of skeletal muscle</t>
  </si>
  <si>
    <t>3.1 cm, 2.2 cm</t>
  </si>
  <si>
    <t>usual</t>
  </si>
  <si>
    <t>level three, four, and five; Delphian; pretracheal and superior mediastinal; right paratracheal; cricothyroid; additional Delphian; left paratracheal</t>
  </si>
  <si>
    <t>classical</t>
  </si>
  <si>
    <t>perithyroidal fibradipose tissue and skeletal muscle</t>
  </si>
  <si>
    <t>Classical</t>
  </si>
  <si>
    <t>right paratracheal node, right superior mediastinal lymph node</t>
  </si>
  <si>
    <t>right paratracheal node, additional right paratracheal node</t>
  </si>
  <si>
    <t>Level 1-B, Level 2A, Level 3, Level 4, Right para-tracheal gutter, Right level seven</t>
  </si>
  <si>
    <t>Tall cell, classical</t>
  </si>
  <si>
    <t>2.1 cm for the isthmic tumor (classical) and 1.8 cm for the right lobe tumor (tall cell)</t>
  </si>
  <si>
    <t>Peri-thyroid fibroadipose tissue</t>
  </si>
  <si>
    <t>left paratracheal lymph node, level not specified</t>
  </si>
  <si>
    <t>perithyroid skeletal muscle</t>
  </si>
  <si>
    <t>perithyroidal fibroadipose tissue</t>
  </si>
  <si>
    <t>level 2, level 3</t>
  </si>
  <si>
    <t>left para-tracheal, central compartment</t>
  </si>
  <si>
    <t>3 (including microcarcinomas)</t>
  </si>
  <si>
    <t>level 2-5, level 4 and 5 additional nodes, paratracheal lymph node</t>
  </si>
  <si>
    <t>Classical, oncocytic/tall cell features</t>
  </si>
  <si>
    <t>Level 2, Level 3 (2/4)</t>
  </si>
  <si>
    <t>Present, Focal (&lt;4 vessels)</t>
  </si>
  <si>
    <t>Uninvolved by carcinoma, Distance of invasive carcinoma to closest margin: &lt;1 mm (capsule)</t>
  </si>
  <si>
    <t>Level I, Level II, Level III, Level IV</t>
  </si>
  <si>
    <t>6.5 cm x 3.4 cm x 3 cm (Level II lymph nodes)</t>
  </si>
  <si>
    <t>Perithyroidal adipose tissue</t>
  </si>
  <si>
    <t>Involved by carcinoma</t>
  </si>
  <si>
    <t>right neck, level 1-7</t>
  </si>
  <si>
    <t>Follicular variant, papillary carcinoma, other variant: Focal poor differentiation (less than 5%)</t>
  </si>
  <si>
    <t>tall cell</t>
  </si>
  <si>
    <t>Not listed</t>
  </si>
  <si>
    <t>free</t>
  </si>
  <si>
    <t>level 6, level 2</t>
  </si>
  <si>
    <t>papillary carcinoma, follicular and classical</t>
  </si>
  <si>
    <t>follicular, papillary carcinoma, classical</t>
  </si>
  <si>
    <t>central, left paratracheal</t>
  </si>
  <si>
    <t>perithyroidal fibradipose tissue, inked cauterized edge of thyroidectomy specimen</t>
  </si>
  <si>
    <t>Carcinoma extends to inked cauterized thyroidectomy surface</t>
  </si>
  <si>
    <t>papillary carcinoma</t>
  </si>
  <si>
    <t>posterior margin</t>
  </si>
  <si>
    <t>microcarcinoma</t>
  </si>
  <si>
    <t>Level 1-4, Level 6, Level 2-4</t>
  </si>
  <si>
    <t>Papillary carcinoma with diffuse sclerosing variant, follicular variant, tall cell variant</t>
  </si>
  <si>
    <t>Diffuse sclerosing, Follicular, Tall cell</t>
  </si>
  <si>
    <t>Perithyroidal fibradipose tissue, skeletal muscle</t>
  </si>
  <si>
    <t>1.3 cm, 0.6 cm</t>
  </si>
  <si>
    <t>Level VI (pretracheal, paratracheal and prelaryngeal/Delphian)</t>
  </si>
  <si>
    <t>Level VI (pretracheal, paratracheal, and prelaryngeal/Delphian)</t>
  </si>
  <si>
    <t>perithyroidal fibradipose tissue, trachea</t>
  </si>
  <si>
    <t>Left Neck Level 2, Left Neck Level 3, Left Neck Level 4/5, Left Paratracheal</t>
  </si>
  <si>
    <t>2.6 cm (Left Neck Level 3)</t>
  </si>
  <si>
    <t>Present, minimal (Left lobe and Isthmus)</t>
  </si>
  <si>
    <t>Uninvolved by carcinoma (Dominant tumor), Margin(s) involved by carcinoma (Second tumor)</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</si>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</sst>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15"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2.13281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1.39843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30" t="s">
        <v>349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2"/>
      <c r="AE1" s="31" t="s">
        <v>348</v>
      </c>
      <c r="AF1" s="32"/>
      <c r="AG1" s="32"/>
      <c r="AH1" s="32"/>
      <c r="AI1" s="32"/>
      <c r="AJ1" s="31" t="s">
        <v>189</v>
      </c>
      <c r="AK1" s="32"/>
      <c r="AL1" s="32"/>
      <c r="AM1" s="32"/>
      <c r="AN1" s="32"/>
      <c r="AO1" s="31" t="s">
        <v>190</v>
      </c>
      <c r="AP1" s="32"/>
      <c r="AQ1" s="32"/>
      <c r="AR1" s="32"/>
      <c r="AS1" s="33"/>
    </row>
    <row r="2" spans="1:46" ht="28.15">
      <c r="A2" s="3" t="s">
        <v>191</v>
      </c>
      <c r="B2" s="3" t="s">
        <v>192</v>
      </c>
      <c r="C2" s="3" t="s">
        <v>193</v>
      </c>
      <c r="D2" s="3" t="s">
        <v>194</v>
      </c>
      <c r="E2" s="3" t="s">
        <v>195</v>
      </c>
      <c r="F2" s="3" t="s">
        <v>0</v>
      </c>
      <c r="G2" s="3" t="s">
        <v>196</v>
      </c>
      <c r="H2" s="3" t="s">
        <v>1</v>
      </c>
      <c r="I2" s="3" t="s">
        <v>2</v>
      </c>
      <c r="J2" s="3" t="s">
        <v>3</v>
      </c>
      <c r="K2" s="3" t="s">
        <v>197</v>
      </c>
      <c r="L2" s="3" t="s">
        <v>346</v>
      </c>
      <c r="M2" s="29" t="s">
        <v>347</v>
      </c>
      <c r="N2" s="3" t="s">
        <v>4</v>
      </c>
      <c r="O2" s="3" t="s">
        <v>5</v>
      </c>
      <c r="P2" s="3" t="s">
        <v>198</v>
      </c>
      <c r="Q2" s="4" t="s">
        <v>344</v>
      </c>
      <c r="R2" s="29" t="s">
        <v>345</v>
      </c>
      <c r="S2" s="3" t="s">
        <v>6</v>
      </c>
      <c r="T2" s="3" t="s">
        <v>199</v>
      </c>
      <c r="U2" s="3" t="s">
        <v>7</v>
      </c>
      <c r="V2" s="4" t="s">
        <v>200</v>
      </c>
      <c r="W2" s="3" t="s">
        <v>8</v>
      </c>
      <c r="X2" s="3" t="s">
        <v>206</v>
      </c>
      <c r="Y2" s="3" t="s">
        <v>9</v>
      </c>
      <c r="Z2" s="3" t="s">
        <v>10</v>
      </c>
      <c r="AA2" s="3" t="s">
        <v>201</v>
      </c>
      <c r="AB2" s="3" t="s">
        <v>11</v>
      </c>
      <c r="AC2" s="3" t="s">
        <v>207</v>
      </c>
      <c r="AD2" s="5"/>
      <c r="AE2" s="7" t="s">
        <v>202</v>
      </c>
      <c r="AF2" s="13" t="s">
        <v>203</v>
      </c>
      <c r="AG2" s="6" t="s">
        <v>204</v>
      </c>
      <c r="AH2" s="6" t="s">
        <v>12</v>
      </c>
      <c r="AI2" s="13" t="s">
        <v>205</v>
      </c>
      <c r="AJ2" s="7" t="s">
        <v>202</v>
      </c>
      <c r="AK2" s="6" t="s">
        <v>203</v>
      </c>
      <c r="AL2" s="6" t="s">
        <v>204</v>
      </c>
      <c r="AM2" s="6" t="s">
        <v>12</v>
      </c>
      <c r="AN2" s="6" t="s">
        <v>205</v>
      </c>
      <c r="AO2" s="7" t="s">
        <v>202</v>
      </c>
      <c r="AP2" s="13" t="s">
        <v>203</v>
      </c>
      <c r="AQ2" s="6" t="s">
        <v>204</v>
      </c>
      <c r="AR2" s="6" t="s">
        <v>12</v>
      </c>
      <c r="AS2" s="17" t="s">
        <v>205</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34" si="1">SUBSTITUTE(SUBSTITUTE(SUBSTITUTE(SUBSTITUTE(SUBSTITUTE(SUBSTITUTE(SUBSTITUTE(SUBSTITUTE(SUBSTITUTE(SUBSTITUTE(SUBSTITUTE(SUBSTITUTE(SUBSTITUTE(SUBSTITUTE(SUBSTITUTE(K3,"cm.","cm"), "up to", ""), "Left", ""), "Neck", ""), "Level II", ""), "lymph nodes",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AND(ISNUMBER(SEARCH("Uninvolved",'Model output'!V2)),NOT(ISNUMBER(SEARCH("Margin(s) 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7"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7" t="str">
        <f t="shared" ref="AG3:AG34" si="4">IF(AND(ISNUMBER(J3),J3&gt;0),
IF(G3="lateral", "1b","1a"), "0")</f>
        <v>0</v>
      </c>
      <c r="AH3" s="27">
        <f t="shared" ref="AH3:AH34" si="5">IF(OR(H3="unknown"),"x",IF(H3="negative",0,1))</f>
        <v>0</v>
      </c>
      <c r="AI3" s="28" t="str">
        <f t="shared" ref="AI3:AI34" si="6">IF(AND(B3&lt;55,AH3=0),"I",
IF(AND(B3&lt;55,AH3=1),"II",
IF(AH3=1,"IVB",
IF(AND(AF3="4b",AH3=0),"IVA",
IF(AND(AF3="4a",AH3=0),"III",
IF(AND(OR(AF3="3a",AF3="3b",AF3="3"),AH3=0),"II",
IF(AND(AF3="2",OR(AG3="1",AG3="1a",AG3="1b"),AH3=0),"II",
IF(AND(OR(AF3="1a",AF3="1b",AF3="1"),OR(AG3="1",AG3="1a",AG3="1b"),AH3=0),"II","I"
))))))))</f>
        <v>I</v>
      </c>
      <c r="AJ3" s="21" t="s">
        <v>25</v>
      </c>
      <c r="AK3" s="28" t="s">
        <v>337</v>
      </c>
      <c r="AL3" s="28" t="s">
        <v>225</v>
      </c>
      <c r="AM3" s="27">
        <v>0</v>
      </c>
      <c r="AN3" s="22" t="s">
        <v>102</v>
      </c>
      <c r="AO3" s="27">
        <f t="shared" ref="AO3:AO34" ca="1" si="7">IF(AE3=AJ3, 1, 0)</f>
        <v>1</v>
      </c>
      <c r="AP3" s="27">
        <f t="shared" ref="AP3:AP34" si="8">IF(AF3=AK3, 1, IF(AND(AF3="x", AK3="0"), 1, IF(AND(AF3="0", AK3="x"), 1, 0)))</f>
        <v>1</v>
      </c>
      <c r="AQ3" s="27">
        <f t="shared" ref="AQ3:AQ34" si="9">IF(AG3=AL3, 1, IF(AND(AG3="x", AL3="0"), 1, IF(AND(AG3="0", AL3="x"), 1, 0)))</f>
        <v>1</v>
      </c>
      <c r="AR3" s="27">
        <f t="shared" ref="AR3:AR34" si="10">IF(VALUE(AH3)=VALUE(AM3),1,0)</f>
        <v>1</v>
      </c>
      <c r="AS3" s="22">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AND(ISNUMBER(SEARCH("Uninvolved",'Model output'!V3)),NOT(ISNUMBER(SEARCH("Margin(s) 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1"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7" t="str">
        <f t="shared" si="3"/>
        <v>2</v>
      </c>
      <c r="AG4" s="27" t="str">
        <f t="shared" si="4"/>
        <v>0</v>
      </c>
      <c r="AH4" s="27">
        <f t="shared" si="5"/>
        <v>1</v>
      </c>
      <c r="AI4" s="28" t="str">
        <f t="shared" si="6"/>
        <v>IVB</v>
      </c>
      <c r="AJ4" s="21" t="s">
        <v>18</v>
      </c>
      <c r="AK4" s="28" t="s">
        <v>337</v>
      </c>
      <c r="AL4" s="28" t="s">
        <v>338</v>
      </c>
      <c r="AM4" s="27" t="s">
        <v>226</v>
      </c>
      <c r="AN4" s="22" t="s">
        <v>255</v>
      </c>
      <c r="AO4" s="27">
        <f t="shared" si="7"/>
        <v>1</v>
      </c>
      <c r="AP4" s="27">
        <f t="shared" si="8"/>
        <v>1</v>
      </c>
      <c r="AQ4" s="27">
        <f t="shared" si="9"/>
        <v>1</v>
      </c>
      <c r="AR4" s="27">
        <f t="shared" si="10"/>
        <v>1</v>
      </c>
      <c r="AS4" s="22">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(low level), NRAS61, HRAS61, KRAS1213, RET/PTC1, RET/PTC3, PAX8/PPARg</v>
      </c>
      <c r="AC5" s="8" t="str">
        <f>IF(OR('Model output'!V4="", AND(ISERROR(SEARCH("Positive",'Model output'!V4)), ISNUMBER(SEARCH("Negative",'Model output'!V4))), AND(ISNUMBER(SEARCH("Uninvolved",'Model output'!V4)),NOT(ISNUMBER(SEARCH("Margin(s) 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1"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7" t="str">
        <f t="shared" si="3"/>
        <v>1b</v>
      </c>
      <c r="AG5" s="27" t="str">
        <f t="shared" si="4"/>
        <v>0</v>
      </c>
      <c r="AH5" s="27">
        <f t="shared" si="5"/>
        <v>0</v>
      </c>
      <c r="AI5" s="28" t="str">
        <f t="shared" si="6"/>
        <v>I</v>
      </c>
      <c r="AJ5" s="21" t="s">
        <v>25</v>
      </c>
      <c r="AK5" s="28" t="s">
        <v>339</v>
      </c>
      <c r="AL5" s="28" t="s">
        <v>225</v>
      </c>
      <c r="AM5" s="27" t="s">
        <v>225</v>
      </c>
      <c r="AN5" s="22" t="s">
        <v>102</v>
      </c>
      <c r="AO5" s="27">
        <f t="shared" ca="1" si="7"/>
        <v>1</v>
      </c>
      <c r="AP5" s="27">
        <f t="shared" si="8"/>
        <v>1</v>
      </c>
      <c r="AQ5" s="27">
        <f t="shared" si="9"/>
        <v>1</v>
      </c>
      <c r="AR5" s="27">
        <f t="shared" si="10"/>
        <v>1</v>
      </c>
      <c r="AS5" s="22">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 RET/PTC NOT rearranged</v>
      </c>
      <c r="AC6" s="8" t="str">
        <f>IF(OR('Model output'!V5="", AND(ISERROR(SEARCH("Positive",'Model output'!V5)), ISNUMBER(SEARCH("Negative",'Model output'!V5))), AND(ISNUMBER(SEARCH("Uninvolved",'Model output'!V5)),NOT(ISNUMBER(SEARCH("Margin(s) 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1"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7" t="str">
        <f t="shared" si="3"/>
        <v>3a</v>
      </c>
      <c r="AG6" s="27" t="str">
        <f t="shared" si="4"/>
        <v>1a</v>
      </c>
      <c r="AH6" s="27">
        <f t="shared" si="5"/>
        <v>0</v>
      </c>
      <c r="AI6" s="28" t="str">
        <f t="shared" si="6"/>
        <v>II</v>
      </c>
      <c r="AJ6" s="21" t="s">
        <v>38</v>
      </c>
      <c r="AK6" s="28" t="s">
        <v>340</v>
      </c>
      <c r="AL6" s="28" t="s">
        <v>341</v>
      </c>
      <c r="AM6" s="27" t="s">
        <v>225</v>
      </c>
      <c r="AN6" s="22" t="s">
        <v>98</v>
      </c>
      <c r="AO6" s="27">
        <f t="shared" ca="1" si="7"/>
        <v>1</v>
      </c>
      <c r="AP6" s="27">
        <f t="shared" si="8"/>
        <v>1</v>
      </c>
      <c r="AQ6" s="27">
        <f t="shared" si="9"/>
        <v>1</v>
      </c>
      <c r="AR6" s="27">
        <f t="shared" si="10"/>
        <v>1</v>
      </c>
      <c r="AS6" s="22">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8" t="str">
        <f>IF('Model output'!S6="","",'Model output'!S6)</f>
        <v>perithyroidal fibradipose tissue</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AND(ISNUMBER(SEARCH("Uninvolved",'Model output'!V6)),NOT(ISNUMBER(SEARCH("Margin(s) 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1"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7" t="str">
        <f t="shared" si="3"/>
        <v>2</v>
      </c>
      <c r="AG7" s="27" t="str">
        <f t="shared" si="4"/>
        <v>1a</v>
      </c>
      <c r="AH7" s="27">
        <f t="shared" si="5"/>
        <v>0</v>
      </c>
      <c r="AI7" s="28" t="str">
        <f t="shared" si="6"/>
        <v>II</v>
      </c>
      <c r="AJ7" s="21" t="s">
        <v>18</v>
      </c>
      <c r="AK7" s="28" t="s">
        <v>337</v>
      </c>
      <c r="AL7" s="28" t="s">
        <v>339</v>
      </c>
      <c r="AM7" s="27" t="s">
        <v>225</v>
      </c>
      <c r="AN7" s="22" t="s">
        <v>98</v>
      </c>
      <c r="AO7" s="27">
        <f t="shared" si="7"/>
        <v>1</v>
      </c>
      <c r="AP7" s="27">
        <f t="shared" si="8"/>
        <v>1</v>
      </c>
      <c r="AQ7" s="27">
        <f t="shared" si="9"/>
        <v>0</v>
      </c>
      <c r="AR7" s="27">
        <f t="shared" si="10"/>
        <v>1</v>
      </c>
      <c r="AS7" s="22">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 (1.6%)</v>
      </c>
      <c r="AC8" s="8" t="str">
        <f>IF(OR('Model output'!V7="", AND(ISERROR(SEARCH("Positive",'Model output'!V7)), ISNUMBER(SEARCH("Negative",'Model output'!V7))), AND(ISNUMBER(SEARCH("Uninvolved",'Model output'!V7)),NOT(ISNUMBER(SEARCH("Margin(s) 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1"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7" t="str">
        <f t="shared" si="3"/>
        <v>3a</v>
      </c>
      <c r="AG8" s="27" t="str">
        <f t="shared" si="4"/>
        <v>0</v>
      </c>
      <c r="AH8" s="27">
        <f t="shared" si="5"/>
        <v>0</v>
      </c>
      <c r="AI8" s="28" t="str">
        <f t="shared" si="6"/>
        <v>II</v>
      </c>
      <c r="AJ8" s="21" t="s">
        <v>18</v>
      </c>
      <c r="AK8" s="28" t="s">
        <v>340</v>
      </c>
      <c r="AL8" s="28" t="s">
        <v>338</v>
      </c>
      <c r="AM8" s="27" t="s">
        <v>225</v>
      </c>
      <c r="AN8" s="22" t="s">
        <v>98</v>
      </c>
      <c r="AO8" s="27">
        <f t="shared" si="7"/>
        <v>1</v>
      </c>
      <c r="AP8" s="27">
        <f t="shared" si="8"/>
        <v>1</v>
      </c>
      <c r="AQ8" s="27">
        <f t="shared" si="9"/>
        <v>1</v>
      </c>
      <c r="AR8" s="27">
        <f t="shared" si="10"/>
        <v>1</v>
      </c>
      <c r="AS8" s="22">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Papillary Microcarcinoma, Papillary Microcarcinoma</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AND(ISNUMBER(SEARCH("Uninvolved",'Model output'!V8)),NOT(ISNUMBER(SEARCH("Margin(s) 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1"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7" t="str">
        <f t="shared" si="3"/>
        <v>2</v>
      </c>
      <c r="AG9" s="27" t="str">
        <f t="shared" si="4"/>
        <v>0</v>
      </c>
      <c r="AH9" s="27">
        <f t="shared" si="5"/>
        <v>0</v>
      </c>
      <c r="AI9" s="28" t="str">
        <f t="shared" si="6"/>
        <v>I</v>
      </c>
      <c r="AJ9" s="21" t="s">
        <v>25</v>
      </c>
      <c r="AK9" s="28" t="s">
        <v>337</v>
      </c>
      <c r="AL9" s="28" t="s">
        <v>338</v>
      </c>
      <c r="AM9" s="27" t="s">
        <v>225</v>
      </c>
      <c r="AN9" s="22" t="s">
        <v>102</v>
      </c>
      <c r="AO9" s="27">
        <f t="shared" ca="1" si="7"/>
        <v>1</v>
      </c>
      <c r="AP9" s="27">
        <f t="shared" si="8"/>
        <v>1</v>
      </c>
      <c r="AQ9" s="27">
        <f t="shared" si="9"/>
        <v>1</v>
      </c>
      <c r="AR9" s="27">
        <f t="shared" si="10"/>
        <v>1</v>
      </c>
      <c r="AS9" s="22">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1</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
      </c>
      <c r="AC10" s="8" t="str">
        <f>IF(OR('Model output'!V9="", AND(ISERROR(SEARCH("Positive",'Model output'!V9)), ISNUMBER(SEARCH("Negative",'Model output'!V9))), AND(ISNUMBER(SEARCH("Uninvolved",'Model output'!V9)),NOT(ISNUMBER(SEARCH("Margin(s) 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1"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7" t="str">
        <f t="shared" si="3"/>
        <v>1a</v>
      </c>
      <c r="AG10" s="27" t="str">
        <f t="shared" si="4"/>
        <v>0</v>
      </c>
      <c r="AH10" s="27">
        <f t="shared" si="5"/>
        <v>0</v>
      </c>
      <c r="AI10" s="28" t="str">
        <f t="shared" si="6"/>
        <v>I</v>
      </c>
      <c r="AJ10" s="21" t="s">
        <v>25</v>
      </c>
      <c r="AK10" s="28" t="s">
        <v>341</v>
      </c>
      <c r="AL10" s="28" t="s">
        <v>338</v>
      </c>
      <c r="AM10" s="27" t="s">
        <v>225</v>
      </c>
      <c r="AN10" s="22" t="s">
        <v>102</v>
      </c>
      <c r="AO10" s="27">
        <f t="shared" ca="1" si="7"/>
        <v>1</v>
      </c>
      <c r="AP10" s="27">
        <f t="shared" si="8"/>
        <v>1</v>
      </c>
      <c r="AQ10" s="27">
        <f t="shared" si="9"/>
        <v>1</v>
      </c>
      <c r="AR10" s="27">
        <f t="shared" si="10"/>
        <v>1</v>
      </c>
      <c r="AS10" s="22">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8" t="str">
        <f>IF(OR('Model output'!V10="", AND(ISERROR(SEARCH("Positive",'Model output'!V10)), ISNUMBER(SEARCH("Negative",'Model output'!V10))), AND(ISNUMBER(SEARCH("Uninvolved",'Model output'!V10)),NOT(ISNUMBER(SEARCH("Margin(s) 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1"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7" t="str">
        <f t="shared" si="3"/>
        <v>2</v>
      </c>
      <c r="AG11" s="27" t="str">
        <f t="shared" si="4"/>
        <v>0</v>
      </c>
      <c r="AH11" s="27">
        <f t="shared" si="5"/>
        <v>0</v>
      </c>
      <c r="AI11" s="28" t="str">
        <f t="shared" si="6"/>
        <v>I</v>
      </c>
      <c r="AJ11" s="21" t="s">
        <v>25</v>
      </c>
      <c r="AK11" s="28" t="s">
        <v>337</v>
      </c>
      <c r="AL11" s="28" t="s">
        <v>225</v>
      </c>
      <c r="AM11" s="27">
        <v>0</v>
      </c>
      <c r="AN11" s="22" t="s">
        <v>102</v>
      </c>
      <c r="AO11" s="27">
        <f t="shared" ca="1" si="7"/>
        <v>1</v>
      </c>
      <c r="AP11" s="27">
        <f t="shared" si="8"/>
        <v>1</v>
      </c>
      <c r="AQ11" s="27">
        <f t="shared" si="9"/>
        <v>1</v>
      </c>
      <c r="AR11" s="27">
        <f t="shared" si="10"/>
        <v>1</v>
      </c>
      <c r="AS11" s="22">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 Well demarcated</v>
      </c>
      <c r="P12" t="str">
        <f>IF('Model output'!N11="","",'Model output'!N11)</f>
        <v>3.0 CM</v>
      </c>
      <c r="Q12" t="str">
        <f t="shared" si="2"/>
        <v>3.0cm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AND(ISNUMBER(SEARCH("Uninvolved",'Model output'!V11)),NOT(ISNUMBER(SEARCH("Margin(s) 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1"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7" t="str">
        <f t="shared" si="3"/>
        <v>2</v>
      </c>
      <c r="AG12" s="27" t="str">
        <f t="shared" si="4"/>
        <v>0</v>
      </c>
      <c r="AH12" s="27">
        <f t="shared" si="5"/>
        <v>0</v>
      </c>
      <c r="AI12" s="28" t="str">
        <f t="shared" si="6"/>
        <v>I</v>
      </c>
      <c r="AJ12" s="21" t="s">
        <v>38</v>
      </c>
      <c r="AK12" s="28" t="s">
        <v>337</v>
      </c>
      <c r="AL12" s="28" t="s">
        <v>225</v>
      </c>
      <c r="AM12" s="27" t="s">
        <v>225</v>
      </c>
      <c r="AN12" s="22" t="s">
        <v>102</v>
      </c>
      <c r="AO12" s="27">
        <f t="shared" ca="1" si="7"/>
        <v>1</v>
      </c>
      <c r="AP12" s="27">
        <f t="shared" si="8"/>
        <v>1</v>
      </c>
      <c r="AQ12" s="27">
        <f t="shared" si="9"/>
        <v>1</v>
      </c>
      <c r="AR12" s="27">
        <f t="shared" si="10"/>
        <v>1</v>
      </c>
      <c r="AS12" s="22">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t="str">
        <f>IF('Model output'!I12="","",IF(ISNUMBER('Model output'!I12),'Model output'!I12,1))</f>
        <v/>
      </c>
      <c r="J13">
        <f>IF('Model output'!J12="","",IF(AND(ISNUMBER('Model output'!J12),'Model output'!J12&lt;=I13),'Model output'!J12,IF(ISNUMBER(SEARCH("0/",'Model output'!J12)),0,1)))</f>
        <v>0</v>
      </c>
      <c r="K13" t="str" cm="1">
        <f t="array" ref="K13">IF(COUNT(FIND({0,1,2,3,4,5,6,7,8,9},'Model output'!K12))&gt;0,'Model output'!K12,"")</f>
        <v>1.0 cm</v>
      </c>
      <c r="L13" s="16" t="str">
        <f t="shared" si="1"/>
        <v>1.0cm</v>
      </c>
      <c r="M13" cm="1">
        <f t="array" ref="M13">IF(L13="","",IF(ISNUMBER(SEARCH("cm",L13)),MAX(VALUE(SUBSTITUTE(_xlfn.FILTERXML("&lt;t&gt;&lt;s&gt;"&amp;SUBSTITUTE(L13,",","&lt;/s&gt;&lt;s&gt;")&amp;"&lt;/s&gt;&lt;/t&gt;","//s"),"cm",""))),MAX(VALUE(SUBSTITUTE(_xlfn.FILTERXML("&lt;t&gt;&lt;s&gt;"&amp;SUBSTITUTE(L13,",","&lt;/s&gt;&lt;s&gt;")&amp;"&lt;/s&gt;&lt;/t&gt;","//s"),"mm","")))/10))</f>
        <v>1</v>
      </c>
      <c r="N13" t="str">
        <f>IF('Model output'!L12="","",'Model output'!L12)</f>
        <v>Papillary carcinoma</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AND(ISNUMBER(SEARCH("Uninvolved",'Model output'!V12)),NOT(ISNUMBER(SEARCH("Margin(s) 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1"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7" t="str">
        <f t="shared" si="3"/>
        <v>1a</v>
      </c>
      <c r="AG13" s="27" t="str">
        <f t="shared" si="4"/>
        <v>0</v>
      </c>
      <c r="AH13" s="27">
        <f t="shared" si="5"/>
        <v>0</v>
      </c>
      <c r="AI13" s="28" t="str">
        <f t="shared" si="6"/>
        <v>I</v>
      </c>
      <c r="AJ13" s="21" t="s">
        <v>38</v>
      </c>
      <c r="AK13" s="28" t="s">
        <v>341</v>
      </c>
      <c r="AL13" s="28" t="s">
        <v>225</v>
      </c>
      <c r="AM13" s="27" t="s">
        <v>225</v>
      </c>
      <c r="AN13" s="22" t="s">
        <v>102</v>
      </c>
      <c r="AO13" s="27">
        <f t="shared" ca="1" si="7"/>
        <v>1</v>
      </c>
      <c r="AP13" s="27">
        <f t="shared" si="8"/>
        <v>1</v>
      </c>
      <c r="AQ13" s="27">
        <f t="shared" si="9"/>
        <v>1</v>
      </c>
      <c r="AR13" s="27">
        <f t="shared" si="10"/>
        <v>1</v>
      </c>
      <c r="AS13" s="22">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AND(ISNUMBER(SEARCH("Uninvolved",'Model output'!V13)),NOT(ISNUMBER(SEARCH("Margin(s) 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1"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7" t="str">
        <f t="shared" si="3"/>
        <v>1b</v>
      </c>
      <c r="AG14" s="27" t="str">
        <f t="shared" si="4"/>
        <v>0</v>
      </c>
      <c r="AH14" s="27">
        <f t="shared" si="5"/>
        <v>0</v>
      </c>
      <c r="AI14" s="28" t="str">
        <f t="shared" si="6"/>
        <v>I</v>
      </c>
      <c r="AJ14" s="21" t="s">
        <v>25</v>
      </c>
      <c r="AK14" s="28" t="s">
        <v>339</v>
      </c>
      <c r="AL14" s="27" t="s">
        <v>338</v>
      </c>
      <c r="AM14" s="27" t="s">
        <v>225</v>
      </c>
      <c r="AN14" s="22" t="s">
        <v>102</v>
      </c>
      <c r="AO14" s="27">
        <f t="shared" ca="1" si="7"/>
        <v>1</v>
      </c>
      <c r="AP14" s="27">
        <f t="shared" si="8"/>
        <v>1</v>
      </c>
      <c r="AQ14" s="27">
        <f t="shared" si="9"/>
        <v>1</v>
      </c>
      <c r="AR14" s="27">
        <f t="shared" si="10"/>
        <v>1</v>
      </c>
      <c r="AS14" s="22">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AND(ISNUMBER(SEARCH("Uninvolved",'Model output'!V14)),NOT(ISNUMBER(SEARCH("Margin(s) 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1"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7" t="str">
        <f t="shared" si="3"/>
        <v>2</v>
      </c>
      <c r="AG15" s="27" t="str">
        <f t="shared" si="4"/>
        <v>1a</v>
      </c>
      <c r="AH15" s="27">
        <f t="shared" si="5"/>
        <v>0</v>
      </c>
      <c r="AI15" s="28" t="str">
        <f t="shared" si="6"/>
        <v>II</v>
      </c>
      <c r="AJ15" s="21" t="s">
        <v>25</v>
      </c>
      <c r="AK15" s="28" t="s">
        <v>337</v>
      </c>
      <c r="AL15" s="27" t="s">
        <v>341</v>
      </c>
      <c r="AM15" s="27" t="s">
        <v>225</v>
      </c>
      <c r="AN15" s="22" t="s">
        <v>98</v>
      </c>
      <c r="AO15" s="27">
        <f t="shared" ca="1" si="7"/>
        <v>1</v>
      </c>
      <c r="AP15" s="27">
        <f t="shared" si="8"/>
        <v>1</v>
      </c>
      <c r="AQ15" s="27">
        <f t="shared" si="9"/>
        <v>1</v>
      </c>
      <c r="AR15" s="27">
        <f t="shared" si="10"/>
        <v>1</v>
      </c>
      <c r="AS15" s="22">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40</v>
      </c>
      <c r="J16">
        <f>IF('Model output'!J15="","",IF(AND(ISNUMBER('Model output'!J15),'Model output'!J15&lt;=I16),'Model output'!J15,IF(ISNUMBER(SEARCH("0/",'Model output'!J15)),0,1)))</f>
        <v>5</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and follicular variants</v>
      </c>
      <c r="O16" t="str">
        <f>IF('Model output'!M15="","",'Model output'!M15)</f>
        <v>papillary, follicular</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AND(ISNUMBER(SEARCH("Uninvolved",'Model output'!V15)),NOT(ISNUMBER(SEARCH("Margin(s) 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1"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7" t="str">
        <f t="shared" si="3"/>
        <v>3b</v>
      </c>
      <c r="AG16" s="27" t="str">
        <f t="shared" si="4"/>
        <v>1b</v>
      </c>
      <c r="AH16" s="27">
        <f t="shared" si="5"/>
        <v>0</v>
      </c>
      <c r="AI16" s="28" t="str">
        <f t="shared" si="6"/>
        <v>II</v>
      </c>
      <c r="AJ16" s="21" t="s">
        <v>18</v>
      </c>
      <c r="AK16" s="28" t="s">
        <v>342</v>
      </c>
      <c r="AL16" s="27" t="s">
        <v>339</v>
      </c>
      <c r="AM16" s="27" t="s">
        <v>225</v>
      </c>
      <c r="AN16" s="22" t="s">
        <v>98</v>
      </c>
      <c r="AO16" s="27">
        <f t="shared" si="7"/>
        <v>1</v>
      </c>
      <c r="AP16" s="27">
        <f t="shared" si="8"/>
        <v>1</v>
      </c>
      <c r="AQ16" s="27">
        <f t="shared" si="9"/>
        <v>1</v>
      </c>
      <c r="AR16" s="27">
        <f t="shared" si="10"/>
        <v>1</v>
      </c>
      <c r="AS16" s="22">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t="str">
        <f>IF('Model output'!I16="","",IF(ISNUMBER('Model output'!I16),'Model output'!I16,1))</f>
        <v/>
      </c>
      <c r="J17" t="str">
        <f>IF('Model output'!J16="","",IF(AND(ISNUMBER('Model output'!J16),'Model output'!J16&lt;=I17),'Model output'!J16,IF(ISNUMBER(SEARCH("0/",'Model output'!J16)),0,1)))</f>
        <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 2.2 cm</v>
      </c>
      <c r="Q17" t="str">
        <f t="shared" si="2"/>
        <v>3.1cm,2.2cm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8"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AND(ISNUMBER(SEARCH("Uninvolved",'Model output'!V16)),NOT(ISNUMBER(SEARCH("Margin(s) 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1"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7" t="str">
        <f t="shared" si="3"/>
        <v>2</v>
      </c>
      <c r="AG17" s="27" t="str">
        <f t="shared" si="4"/>
        <v>0</v>
      </c>
      <c r="AH17" s="27">
        <f t="shared" si="5"/>
        <v>0</v>
      </c>
      <c r="AI17" s="28" t="str">
        <f t="shared" si="6"/>
        <v>I</v>
      </c>
      <c r="AJ17" s="21" t="s">
        <v>18</v>
      </c>
      <c r="AK17" s="28" t="s">
        <v>337</v>
      </c>
      <c r="AL17" s="27" t="s">
        <v>225</v>
      </c>
      <c r="AM17" s="27" t="s">
        <v>225</v>
      </c>
      <c r="AN17" s="22" t="s">
        <v>102</v>
      </c>
      <c r="AO17" s="27">
        <f t="shared" si="7"/>
        <v>1</v>
      </c>
      <c r="AP17" s="27">
        <f t="shared" si="8"/>
        <v>1</v>
      </c>
      <c r="AQ17" s="27">
        <f t="shared" si="9"/>
        <v>1</v>
      </c>
      <c r="AR17" s="27">
        <f t="shared" si="10"/>
        <v>1</v>
      </c>
      <c r="AS17" s="22">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AND(ISNUMBER(SEARCH("Uninvolved",'Model output'!V17)),NOT(ISNUMBER(SEARCH("Margin(s) 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1"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7" t="str">
        <f t="shared" si="3"/>
        <v>2</v>
      </c>
      <c r="AG18" s="27" t="str">
        <f t="shared" si="4"/>
        <v>0</v>
      </c>
      <c r="AH18" s="27">
        <f t="shared" si="5"/>
        <v>0</v>
      </c>
      <c r="AI18" s="28" t="str">
        <f t="shared" si="6"/>
        <v>I</v>
      </c>
      <c r="AJ18" s="21" t="s">
        <v>18</v>
      </c>
      <c r="AK18" s="28" t="s">
        <v>337</v>
      </c>
      <c r="AL18" s="27" t="s">
        <v>225</v>
      </c>
      <c r="AM18" s="27" t="s">
        <v>225</v>
      </c>
      <c r="AN18" s="22" t="s">
        <v>102</v>
      </c>
      <c r="AO18" s="27">
        <f t="shared" si="7"/>
        <v>1</v>
      </c>
      <c r="AP18" s="27">
        <f t="shared" si="8"/>
        <v>1</v>
      </c>
      <c r="AQ18" s="27">
        <f t="shared" si="9"/>
        <v>1</v>
      </c>
      <c r="AR18" s="27">
        <f t="shared" si="10"/>
        <v>1</v>
      </c>
      <c r="AS18" s="22">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12</v>
      </c>
      <c r="J19">
        <f>IF('Model output'!J18="","",IF(AND(ISNUMBER('Model output'!J18),'Model output'!J18&lt;=I19),'Model output'!J18,IF(ISNUMBER(SEARCH("0/",'Model output'!J18)),0,1)))</f>
        <v>4</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classical</v>
      </c>
      <c r="P19" t="str">
        <f>IF('Model output'!N18="","",'Model output'!N18)</f>
        <v>2.2 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8"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AND(ISNUMBER(SEARCH("Uninvolved",'Model output'!V18)),NOT(ISNUMBER(SEARCH("Margin(s) 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1"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7" t="str">
        <f t="shared" si="3"/>
        <v>2</v>
      </c>
      <c r="AG19" s="27" t="str">
        <f t="shared" si="4"/>
        <v>1b</v>
      </c>
      <c r="AH19" s="27">
        <f t="shared" si="5"/>
        <v>0</v>
      </c>
      <c r="AI19" s="28" t="str">
        <f t="shared" si="6"/>
        <v>I</v>
      </c>
      <c r="AJ19" s="21" t="s">
        <v>38</v>
      </c>
      <c r="AK19" s="28" t="s">
        <v>337</v>
      </c>
      <c r="AL19" s="27" t="s">
        <v>339</v>
      </c>
      <c r="AM19" s="27" t="s">
        <v>225</v>
      </c>
      <c r="AN19" s="22" t="s">
        <v>102</v>
      </c>
      <c r="AO19" s="27">
        <f t="shared" ca="1" si="7"/>
        <v>1</v>
      </c>
      <c r="AP19" s="27">
        <f t="shared" si="8"/>
        <v>1</v>
      </c>
      <c r="AQ19" s="27">
        <f t="shared" si="9"/>
        <v>1</v>
      </c>
      <c r="AR19" s="27">
        <f t="shared" si="10"/>
        <v>1</v>
      </c>
      <c r="AS19" s="22">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AND(ISNUMBER(SEARCH("Uninvolved",'Model output'!V19)),NOT(ISNUMBER(SEARCH("Margin(s) 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1"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7" t="str">
        <f t="shared" si="3"/>
        <v>2</v>
      </c>
      <c r="AG20" s="27" t="str">
        <f t="shared" si="4"/>
        <v>0</v>
      </c>
      <c r="AH20" s="27">
        <f t="shared" si="5"/>
        <v>0</v>
      </c>
      <c r="AI20" s="28" t="str">
        <f t="shared" si="6"/>
        <v>I</v>
      </c>
      <c r="AJ20" s="21" t="s">
        <v>25</v>
      </c>
      <c r="AK20" s="28" t="s">
        <v>337</v>
      </c>
      <c r="AL20" s="27" t="s">
        <v>338</v>
      </c>
      <c r="AM20" s="27" t="s">
        <v>225</v>
      </c>
      <c r="AN20" s="22" t="s">
        <v>102</v>
      </c>
      <c r="AO20" s="27">
        <f t="shared" ca="1" si="7"/>
        <v>1</v>
      </c>
      <c r="AP20" s="27">
        <f t="shared" si="8"/>
        <v>1</v>
      </c>
      <c r="AQ20" s="27">
        <f t="shared" si="9"/>
        <v>1</v>
      </c>
      <c r="AR20" s="27">
        <f t="shared" si="10"/>
        <v>1</v>
      </c>
      <c r="AS20" s="22">
        <f t="shared" si="11"/>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1</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AND(ISNUMBER(SEARCH("Uninvolved",'Model output'!V20)),NOT(ISNUMBER(SEARCH("Margin(s) 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1"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7" t="str">
        <f t="shared" si="3"/>
        <v>1a</v>
      </c>
      <c r="AG21" s="27" t="str">
        <f t="shared" si="4"/>
        <v>1a</v>
      </c>
      <c r="AH21" s="27">
        <f t="shared" si="5"/>
        <v>0</v>
      </c>
      <c r="AI21" s="28" t="str">
        <f t="shared" si="6"/>
        <v>I</v>
      </c>
      <c r="AJ21" s="21" t="s">
        <v>25</v>
      </c>
      <c r="AK21" s="28" t="s">
        <v>341</v>
      </c>
      <c r="AL21" s="27" t="s">
        <v>225</v>
      </c>
      <c r="AM21" s="27" t="s">
        <v>225</v>
      </c>
      <c r="AN21" s="22" t="s">
        <v>102</v>
      </c>
      <c r="AO21" s="27">
        <f t="shared" ca="1" si="7"/>
        <v>1</v>
      </c>
      <c r="AP21" s="27">
        <f t="shared" si="8"/>
        <v>1</v>
      </c>
      <c r="AQ21" s="27">
        <f t="shared" si="9"/>
        <v>0</v>
      </c>
      <c r="AR21" s="27">
        <f t="shared" si="10"/>
        <v>1</v>
      </c>
      <c r="AS21" s="22">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1.5 cm</v>
      </c>
      <c r="L22" s="16" t="str">
        <f t="shared" si="1"/>
        <v>1.5cm</v>
      </c>
      <c r="M22" cm="1">
        <f t="array" ref="M22">IF(L22="","",IF(ISNUMBER(SEARCH("cm",L22)),MAX(VALUE(SUBSTITUTE(_xlfn.FILTERXML("&lt;t&gt;&lt;s&gt;"&amp;SUBSTITUTE(L22,",","&lt;/s&gt;&lt;s&gt;")&amp;"&lt;/s&gt;&lt;/t&gt;","//s"),"cm",""))),MAX(VALUE(SUBSTITUTE(_xlfn.FILTERXML("&lt;t&gt;&lt;s&gt;"&amp;SUBSTITUTE(L22,",","&lt;/s&gt;&lt;s&gt;")&amp;"&lt;/s&gt;&lt;/t&gt;","//s"),"mm","")))/10))</f>
        <v>1.5</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AND(ISNUMBER(SEARCH("Uninvolved",'Model output'!V21)),NOT(ISNUMBER(SEARCH("Margin(s) 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1"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7" t="str">
        <f t="shared" si="3"/>
        <v>3b</v>
      </c>
      <c r="AG22" s="27" t="str">
        <f t="shared" si="4"/>
        <v>0</v>
      </c>
      <c r="AH22" s="27">
        <f t="shared" si="5"/>
        <v>0</v>
      </c>
      <c r="AI22" s="28" t="str">
        <f t="shared" si="6"/>
        <v>II</v>
      </c>
      <c r="AJ22" s="21" t="s">
        <v>18</v>
      </c>
      <c r="AK22" s="28" t="s">
        <v>342</v>
      </c>
      <c r="AL22" s="27" t="s">
        <v>225</v>
      </c>
      <c r="AM22" s="27" t="s">
        <v>225</v>
      </c>
      <c r="AN22" s="22" t="s">
        <v>98</v>
      </c>
      <c r="AO22" s="27">
        <f t="shared" si="7"/>
        <v>1</v>
      </c>
      <c r="AP22" s="27">
        <f t="shared" si="8"/>
        <v>1</v>
      </c>
      <c r="AQ22" s="27">
        <f t="shared" si="9"/>
        <v>1</v>
      </c>
      <c r="AR22" s="27">
        <f t="shared" si="10"/>
        <v>1</v>
      </c>
      <c r="AS22" s="22">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AND(ISNUMBER(SEARCH("Uninvolved",'Model output'!V22)),NOT(ISNUMBER(SEARCH("Margin(s) 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1"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7" t="str">
        <f t="shared" si="3"/>
        <v>2</v>
      </c>
      <c r="AG23" s="27" t="str">
        <f t="shared" si="4"/>
        <v>0</v>
      </c>
      <c r="AH23" s="27">
        <f t="shared" si="5"/>
        <v>0</v>
      </c>
      <c r="AI23" s="28" t="str">
        <f t="shared" si="6"/>
        <v>I</v>
      </c>
      <c r="AJ23" s="21" t="s">
        <v>25</v>
      </c>
      <c r="AK23" s="28" t="s">
        <v>337</v>
      </c>
      <c r="AL23" s="27" t="s">
        <v>225</v>
      </c>
      <c r="AM23" s="27" t="s">
        <v>225</v>
      </c>
      <c r="AN23" s="22" t="s">
        <v>102</v>
      </c>
      <c r="AO23" s="27">
        <f t="shared" ca="1" si="7"/>
        <v>1</v>
      </c>
      <c r="AP23" s="27">
        <f t="shared" si="8"/>
        <v>1</v>
      </c>
      <c r="AQ23" s="27">
        <f t="shared" si="9"/>
        <v>1</v>
      </c>
      <c r="AR23" s="27">
        <f t="shared" si="10"/>
        <v>1</v>
      </c>
      <c r="AS23" s="22">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Classical</v>
      </c>
      <c r="P24" t="str">
        <f>IF('Model output'!N23="","",'Model output'!N23)</f>
        <v>1.3cm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2</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AND(ISNUMBER(SEARCH("Uninvolved",'Model output'!V23)),NOT(ISNUMBER(SEARCH("Margin(s) 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1"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7" t="str">
        <f t="shared" si="3"/>
        <v>1b</v>
      </c>
      <c r="AG24" s="27" t="str">
        <f t="shared" si="4"/>
        <v>1a</v>
      </c>
      <c r="AH24" s="27">
        <f t="shared" si="5"/>
        <v>0</v>
      </c>
      <c r="AI24" s="28" t="str">
        <f t="shared" si="6"/>
        <v>I</v>
      </c>
      <c r="AJ24" s="21" t="s">
        <v>25</v>
      </c>
      <c r="AK24" s="28" t="s">
        <v>339</v>
      </c>
      <c r="AL24" s="27" t="s">
        <v>341</v>
      </c>
      <c r="AM24" s="27" t="s">
        <v>225</v>
      </c>
      <c r="AN24" s="22" t="s">
        <v>102</v>
      </c>
      <c r="AO24" s="27">
        <f t="shared" ca="1" si="7"/>
        <v>1</v>
      </c>
      <c r="AP24" s="27">
        <f t="shared" si="8"/>
        <v>1</v>
      </c>
      <c r="AQ24" s="27">
        <f t="shared" si="9"/>
        <v>1</v>
      </c>
      <c r="AR24" s="27">
        <f t="shared" si="10"/>
        <v>1</v>
      </c>
      <c r="AS24" s="22">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8"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AND(ISNUMBER(SEARCH("Uninvolved",'Model output'!V24)),NOT(ISNUMBER(SEARCH("Margin(s) 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1"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7" t="str">
        <f t="shared" si="3"/>
        <v>1b</v>
      </c>
      <c r="AG25" s="27" t="str">
        <f t="shared" si="4"/>
        <v>1a</v>
      </c>
      <c r="AH25" s="27">
        <f t="shared" si="5"/>
        <v>0</v>
      </c>
      <c r="AI25" s="28" t="str">
        <f t="shared" si="6"/>
        <v>II</v>
      </c>
      <c r="AJ25" s="21" t="s">
        <v>38</v>
      </c>
      <c r="AK25" s="28" t="s">
        <v>339</v>
      </c>
      <c r="AL25" s="27" t="s">
        <v>341</v>
      </c>
      <c r="AM25" s="27" t="s">
        <v>225</v>
      </c>
      <c r="AN25" s="22" t="s">
        <v>98</v>
      </c>
      <c r="AO25" s="27">
        <f t="shared" ca="1" si="7"/>
        <v>1</v>
      </c>
      <c r="AP25" s="27">
        <f t="shared" si="8"/>
        <v>1</v>
      </c>
      <c r="AQ25" s="27">
        <f t="shared" si="9"/>
        <v>1</v>
      </c>
      <c r="AR25" s="27">
        <f t="shared" si="10"/>
        <v>1</v>
      </c>
      <c r="AS25" s="22">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t="str">
        <f>IF('Model output'!I25="","",IF(ISNUMBER('Model output'!I25),'Model output'!I25,1))</f>
        <v/>
      </c>
      <c r="J26" t="str">
        <f>IF('Model output'!J25="","",IF(AND(ISNUMBER('Model output'!J25),'Model output'!J25&lt;=I26),'Model output'!J25,IF(ISNUMBER(SEARCH("0/",'Model output'!J25)),0,1)))</f>
        <v/>
      </c>
      <c r="K26" t="str" cm="1">
        <f t="array" ref="K26">IF(COUNT(FIND({0,1,2,3,4,5,6,7,8,9},'Model output'!K25))&gt;0,'Model output'!K25,"")</f>
        <v>2.1 cm</v>
      </c>
      <c r="L26" s="16" t="str">
        <f t="shared" si="1"/>
        <v>2.1cm</v>
      </c>
      <c r="M26" cm="1">
        <f t="array" ref="M26">IF(L26="","",IF(ISNUMBER(SEARCH("cm",L26)),MAX(VALUE(SUBSTITUTE(_xlfn.FILTERXML("&lt;t&gt;&lt;s&gt;"&amp;SUBSTITUTE(L26,",","&lt;/s&gt;&lt;s&gt;")&amp;"&lt;/s&gt;&lt;/t&gt;","//s"),"cm",""))),MAX(VALUE(SUBSTITUTE(_xlfn.FILTERXML("&lt;t&gt;&lt;s&gt;"&amp;SUBSTITUTE(L26,",","&lt;/s&gt;&lt;s&gt;")&amp;"&lt;/s&gt;&lt;/t&gt;","//s"),"mm","")))/10))</f>
        <v>2.1</v>
      </c>
      <c r="N26" t="str">
        <f>IF('Model output'!L25="","",'Model output'!L25)</f>
        <v>Papillary carcinoma</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AND(ISNUMBER(SEARCH("Uninvolved",'Model output'!V25)),NOT(ISNUMBER(SEARCH("Margin(s) 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1"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7" t="str">
        <f t="shared" si="3"/>
        <v>2</v>
      </c>
      <c r="AG26" s="27" t="str">
        <f t="shared" si="4"/>
        <v>0</v>
      </c>
      <c r="AH26" s="27">
        <f t="shared" si="5"/>
        <v>0</v>
      </c>
      <c r="AI26" s="28" t="str">
        <f t="shared" si="6"/>
        <v>I</v>
      </c>
      <c r="AJ26" s="21" t="s">
        <v>25</v>
      </c>
      <c r="AK26" s="28" t="s">
        <v>337</v>
      </c>
      <c r="AL26" s="27" t="s">
        <v>225</v>
      </c>
      <c r="AM26" s="27" t="s">
        <v>225</v>
      </c>
      <c r="AN26" s="22" t="s">
        <v>102</v>
      </c>
      <c r="AO26" s="27">
        <f t="shared" ca="1" si="7"/>
        <v>1</v>
      </c>
      <c r="AP26" s="27">
        <f t="shared" si="8"/>
        <v>1</v>
      </c>
      <c r="AQ26" s="27">
        <f t="shared" si="9"/>
        <v>1</v>
      </c>
      <c r="AR26" s="27">
        <f t="shared" si="10"/>
        <v>1</v>
      </c>
      <c r="AS26" s="22">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8</v>
      </c>
      <c r="J27">
        <f>IF('Model output'!J26="","",IF(AND(ISNUMBER('Model output'!J26),'Model output'!J26&lt;=I27),'Model output'!J26,IF(ISNUMBER(SEARCH("0/",'Model output'!J26)),0,1)))</f>
        <v>7</v>
      </c>
      <c r="K27" t="str" cm="1">
        <f t="array" ref="K27">IF(COUNT(FIND({0,1,2,3,4,5,6,7,8,9},'Model output'!K26))&gt;0,'Model output'!K26,"")</f>
        <v>2.5 cm</v>
      </c>
      <c r="L27" s="16" t="str">
        <f t="shared" si="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 carcinoma</v>
      </c>
      <c r="O27" t="str">
        <f>IF('Model output'!M26="","",'Model output'!M26)</f>
        <v>Tall cell, classical</v>
      </c>
      <c r="P27" t="str">
        <f>IF('Model output'!N26="","",'Model output'!N26)</f>
        <v>2.1 cm for the isthmic tumor (classical) and 1.8 cm for the right lobe tumor (tall cell)</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AND(ISNUMBER(SEARCH("Uninvolved",'Model output'!V26)),NOT(ISNUMBER(SEARCH("Margin(s) 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1"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7" t="str">
        <f t="shared" si="3"/>
        <v>2</v>
      </c>
      <c r="AG27" s="27" t="str">
        <f t="shared" si="4"/>
        <v>1b</v>
      </c>
      <c r="AH27" s="27">
        <f t="shared" si="5"/>
        <v>0</v>
      </c>
      <c r="AI27" s="28" t="str">
        <f t="shared" si="6"/>
        <v>II</v>
      </c>
      <c r="AJ27" s="21" t="s">
        <v>18</v>
      </c>
      <c r="AK27" s="28" t="s">
        <v>337</v>
      </c>
      <c r="AL27" s="27" t="s">
        <v>339</v>
      </c>
      <c r="AM27" s="27" t="s">
        <v>225</v>
      </c>
      <c r="AN27" s="22" t="s">
        <v>98</v>
      </c>
      <c r="AO27" s="27">
        <f t="shared" si="7"/>
        <v>1</v>
      </c>
      <c r="AP27" s="27">
        <f t="shared" si="8"/>
        <v>1</v>
      </c>
      <c r="AQ27" s="27">
        <f t="shared" si="9"/>
        <v>1</v>
      </c>
      <c r="AR27" s="27">
        <f t="shared" si="10"/>
        <v>1</v>
      </c>
      <c r="AS27" s="22">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6</v>
      </c>
      <c r="J28">
        <f>IF('Model output'!J27="","",IF(AND(ISNUMBER('Model output'!J27),'Model output'!J27&lt;=I28),'Model output'!J27,IF(ISNUMBER(SEARCH("0/",'Model output'!J27)),0,1)))</f>
        <v>1</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AND(ISNUMBER(SEARCH("Uninvolved",'Model output'!V27)),NOT(ISNUMBER(SEARCH("Margin(s) 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1"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7" t="str">
        <f t="shared" si="3"/>
        <v>3b</v>
      </c>
      <c r="AG28" s="27" t="str">
        <f t="shared" si="4"/>
        <v>1a</v>
      </c>
      <c r="AH28" s="27">
        <f t="shared" si="5"/>
        <v>0</v>
      </c>
      <c r="AI28" s="28" t="str">
        <f t="shared" si="6"/>
        <v>II</v>
      </c>
      <c r="AJ28" s="21" t="s">
        <v>18</v>
      </c>
      <c r="AK28" s="28" t="s">
        <v>342</v>
      </c>
      <c r="AL28" s="27" t="s">
        <v>341</v>
      </c>
      <c r="AM28" s="27" t="s">
        <v>225</v>
      </c>
      <c r="AN28" s="22" t="s">
        <v>98</v>
      </c>
      <c r="AO28" s="27">
        <f t="shared" si="7"/>
        <v>1</v>
      </c>
      <c r="AP28" s="27">
        <f t="shared" si="8"/>
        <v>1</v>
      </c>
      <c r="AQ28" s="27">
        <f t="shared" si="9"/>
        <v>1</v>
      </c>
      <c r="AR28" s="27">
        <f t="shared" si="10"/>
        <v>1</v>
      </c>
      <c r="AS28" s="22">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AND(ISNUMBER(SEARCH("Uninvolved",'Model output'!V28)),NOT(ISNUMBER(SEARCH("Margin(s) 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1"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7" t="str">
        <f t="shared" si="3"/>
        <v>2</v>
      </c>
      <c r="AG29" s="27" t="str">
        <f t="shared" si="4"/>
        <v>0</v>
      </c>
      <c r="AH29" s="27">
        <f t="shared" si="5"/>
        <v>0</v>
      </c>
      <c r="AI29" s="28" t="str">
        <f t="shared" si="6"/>
        <v>I</v>
      </c>
      <c r="AJ29" s="21" t="s">
        <v>38</v>
      </c>
      <c r="AK29" s="28" t="s">
        <v>337</v>
      </c>
      <c r="AL29" s="27" t="s">
        <v>225</v>
      </c>
      <c r="AM29" s="27" t="s">
        <v>225</v>
      </c>
      <c r="AN29" s="22" t="s">
        <v>102</v>
      </c>
      <c r="AO29" s="27">
        <f t="shared" ca="1" si="7"/>
        <v>1</v>
      </c>
      <c r="AP29" s="27">
        <f t="shared" si="8"/>
        <v>1</v>
      </c>
      <c r="AQ29" s="27">
        <f t="shared" si="9"/>
        <v>1</v>
      </c>
      <c r="AR29" s="27">
        <f t="shared" si="10"/>
        <v>1</v>
      </c>
      <c r="AS29" s="22">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negative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
      </c>
      <c r="L30" s="16"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AND(ISNUMBER(SEARCH("Uninvolved",'Model output'!V29)),NOT(ISNUMBER(SEARCH("Margin(s) 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1"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7" t="str">
        <f t="shared" si="3"/>
        <v>1b</v>
      </c>
      <c r="AG30" s="27" t="str">
        <f t="shared" si="4"/>
        <v>0</v>
      </c>
      <c r="AH30" s="27">
        <f t="shared" si="5"/>
        <v>0</v>
      </c>
      <c r="AI30" s="28" t="str">
        <f t="shared" si="6"/>
        <v>I</v>
      </c>
      <c r="AJ30" s="21" t="s">
        <v>38</v>
      </c>
      <c r="AK30" s="28" t="s">
        <v>339</v>
      </c>
      <c r="AL30" s="27" t="s">
        <v>341</v>
      </c>
      <c r="AM30" s="27" t="s">
        <v>225</v>
      </c>
      <c r="AN30" s="22" t="s">
        <v>102</v>
      </c>
      <c r="AO30" s="27">
        <f t="shared" ca="1" si="7"/>
        <v>0</v>
      </c>
      <c r="AP30" s="27">
        <f t="shared" si="8"/>
        <v>1</v>
      </c>
      <c r="AQ30" s="27">
        <f t="shared" si="9"/>
        <v>0</v>
      </c>
      <c r="AR30" s="27">
        <f t="shared" si="10"/>
        <v>1</v>
      </c>
      <c r="AS30" s="22">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3 (including microcarcinomas)</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AND(ISNUMBER(SEARCH("Uninvolved",'Model output'!V30)),NOT(ISNUMBER(SEARCH("Margin(s) 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1"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7" t="str">
        <f t="shared" si="3"/>
        <v>1b</v>
      </c>
      <c r="AG31" s="27" t="str">
        <f t="shared" si="4"/>
        <v>1a</v>
      </c>
      <c r="AH31" s="27">
        <f t="shared" si="5"/>
        <v>0</v>
      </c>
      <c r="AI31" s="28" t="str">
        <f t="shared" si="6"/>
        <v>I</v>
      </c>
      <c r="AJ31" s="21" t="s">
        <v>25</v>
      </c>
      <c r="AK31" s="28" t="s">
        <v>339</v>
      </c>
      <c r="AL31" s="28" t="s">
        <v>341</v>
      </c>
      <c r="AM31" s="27" t="s">
        <v>225</v>
      </c>
      <c r="AN31" s="22" t="s">
        <v>102</v>
      </c>
      <c r="AO31" s="27">
        <f t="shared" ca="1" si="7"/>
        <v>1</v>
      </c>
      <c r="AP31" s="27">
        <f t="shared" si="8"/>
        <v>1</v>
      </c>
      <c r="AQ31" s="27">
        <f t="shared" si="9"/>
        <v>1</v>
      </c>
      <c r="AR31" s="27">
        <f t="shared" si="10"/>
        <v>1</v>
      </c>
      <c r="AS31" s="22">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4a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30</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AND(ISNUMBER(SEARCH("Uninvolved",'Model output'!V31)),NOT(ISNUMBER(SEARCH("Margin(s) 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1"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7" t="str">
        <f t="shared" si="3"/>
        <v>1b</v>
      </c>
      <c r="AG32" s="27" t="str">
        <f t="shared" si="4"/>
        <v>1b</v>
      </c>
      <c r="AH32" s="27">
        <f t="shared" si="5"/>
        <v>0</v>
      </c>
      <c r="AI32" s="28" t="str">
        <f t="shared" si="6"/>
        <v>I</v>
      </c>
      <c r="AJ32" s="21" t="s">
        <v>38</v>
      </c>
      <c r="AK32" s="28" t="s">
        <v>339</v>
      </c>
      <c r="AL32" s="28" t="s">
        <v>339</v>
      </c>
      <c r="AM32" s="27">
        <v>0</v>
      </c>
      <c r="AN32" s="22" t="s">
        <v>102</v>
      </c>
      <c r="AO32" s="27">
        <f t="shared" ca="1" si="7"/>
        <v>1</v>
      </c>
      <c r="AP32" s="27">
        <f t="shared" si="8"/>
        <v>1</v>
      </c>
      <c r="AQ32" s="27">
        <f t="shared" si="9"/>
        <v>1</v>
      </c>
      <c r="AR32" s="27">
        <f t="shared" si="10"/>
        <v>1</v>
      </c>
      <c r="AS32" s="22">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AND(ISNUMBER(SEARCH("Uninvolved",'Model output'!V32)),NOT(ISNUMBER(SEARCH("Margin(s) 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1"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7" t="str">
        <f t="shared" si="3"/>
        <v>1a</v>
      </c>
      <c r="AG33" s="27" t="str">
        <f t="shared" si="4"/>
        <v>0</v>
      </c>
      <c r="AH33" s="27">
        <f t="shared" si="5"/>
        <v>0</v>
      </c>
      <c r="AI33" s="28" t="str">
        <f t="shared" si="6"/>
        <v>I</v>
      </c>
      <c r="AJ33" s="21" t="s">
        <v>38</v>
      </c>
      <c r="AK33" s="28" t="s">
        <v>341</v>
      </c>
      <c r="AL33" s="28" t="s">
        <v>338</v>
      </c>
      <c r="AM33" s="27" t="s">
        <v>225</v>
      </c>
      <c r="AN33" s="22" t="s">
        <v>102</v>
      </c>
      <c r="AO33" s="27">
        <f t="shared" ca="1" si="7"/>
        <v>1</v>
      </c>
      <c r="AP33" s="27">
        <f t="shared" si="8"/>
        <v>1</v>
      </c>
      <c r="AQ33" s="27">
        <f t="shared" si="9"/>
        <v>1</v>
      </c>
      <c r="AR33" s="27">
        <f t="shared" si="10"/>
        <v>1</v>
      </c>
      <c r="AS33" s="22">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AND(ISNUMBER(SEARCH("Uninvolved",'Model output'!V33)),NOT(ISNUMBER(SEARCH("Margin(s) 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1"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7" t="str">
        <f t="shared" si="3"/>
        <v>1b</v>
      </c>
      <c r="AG34" s="27" t="str">
        <f t="shared" si="4"/>
        <v>1b</v>
      </c>
      <c r="AH34" s="27">
        <f t="shared" si="5"/>
        <v>0</v>
      </c>
      <c r="AI34" s="28" t="str">
        <f t="shared" si="6"/>
        <v>I</v>
      </c>
      <c r="AJ34" s="21" t="s">
        <v>38</v>
      </c>
      <c r="AK34" s="28" t="s">
        <v>339</v>
      </c>
      <c r="AL34" s="28" t="s">
        <v>339</v>
      </c>
      <c r="AM34" s="27">
        <v>0</v>
      </c>
      <c r="AN34" s="22" t="s">
        <v>102</v>
      </c>
      <c r="AO34" s="27">
        <f t="shared" ca="1" si="7"/>
        <v>1</v>
      </c>
      <c r="AP34" s="27">
        <f t="shared" si="8"/>
        <v>1</v>
      </c>
      <c r="AQ34" s="27">
        <f t="shared" si="9"/>
        <v>1</v>
      </c>
      <c r="AR34" s="27">
        <f t="shared" si="10"/>
        <v>1</v>
      </c>
      <c r="AS34" s="22">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6.5 cm x 3.4 cm x 3 cm (Level II lymph nodes)</v>
      </c>
      <c r="L35" s="16" t="str">
        <f>SUBSTITUTE(SUBSTITUTE(SUBSTITUTE(SUBSTITUTE(SUBSTITUTE(SUBSTITUTE(SUBSTITUTE(SUBSTITUTE(SUBSTITUTE(SUBSTITUTE(SUBSTITUTE(SUBSTITUTE(SUBSTITUTE(SUBSTITUTE(SUBSTITUTE(K35,"cm.","cm"), "up to", ""), "Left", ""), "Neck", ""), "Level II", ""), "lymph nodes", ""), "Level 3", ""), "in greatest dimension", ""), "x", ","), "'", ""), "[", ""), "]", ""), "(", ""), ")", ""), " ", "")</f>
        <v>6.5cm,3.4cm,3cm</v>
      </c>
      <c r="M35" cm="1">
        <f t="array" ref="M35">IF(L35="","",IF(ISNUMBER(SEARCH("cm",L35)),MAX(VALUE(SUBSTITUTE(_xlfn.FILTERXML("&lt;t&gt;&lt;s&gt;"&amp;SUBSTITUTE(L35,",","&lt;/s&gt;&lt;s&gt;")&amp;"&lt;/s&gt;&lt;/t&gt;","//s"),"cm",""))),MAX(VALUE(SUBSTITUTE(_xlfn.FILTERXML("&lt;t&gt;&lt;s&gt;"&amp;SUBSTITUTE(L35,",","&lt;/s&gt;&lt;s&gt;")&amp;"&lt;/s&gt;&lt;/t&gt;","//s"),"mm","")))/10))</f>
        <v>6.5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8" t="str">
        <f>IF('Model output'!S34="","",'Model output'!S34)</f>
        <v>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AND(ISNUMBER(SEARCH("Uninvolved",'Model output'!V34)),NOT(ISNUMBER(SEARCH("Margin(s) 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1"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7"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7" t="str">
        <f t="shared" ref="AG35:AG52" si="14">IF(AND(ISNUMBER(J35),J35&gt;0),
IF(G35="lateral", "1b","1a"), "0")</f>
        <v>1b</v>
      </c>
      <c r="AH35" s="27">
        <f t="shared" ref="AH35:AH52" si="15">IF(OR(H35="unknown"),"x",IF(H35="negative",0,1))</f>
        <v>0</v>
      </c>
      <c r="AI35" s="28" t="str">
        <f t="shared" ref="AI35:AI52" si="16">IF(AND(B35&lt;55,AH35=0),"I",
IF(AND(B35&lt;55,AH35=1),"II",
IF(AH35=1,"IVB",
IF(AND(AF35="4b",AH35=0),"IVA",
IF(AND(AF35="4a",AH35=0),"III",
IF(AND(OR(AF35="3a",AF35="3b",AF35="3"),AH35=0),"II",
IF(AND(AF35="2",OR(AG35="1",AG35="1a",AG35="1b"),AH35=0),"II",
IF(AND(OR(AF35="1a",AF35="1b",AF35="1"),OR(AG35="1",AG35="1a",AG35="1b"),AH35=0),"II","I"
))))))))</f>
        <v>II</v>
      </c>
      <c r="AJ35" s="21" t="s">
        <v>18</v>
      </c>
      <c r="AK35" s="28" t="s">
        <v>341</v>
      </c>
      <c r="AL35" s="28" t="s">
        <v>339</v>
      </c>
      <c r="AM35" s="27">
        <v>0</v>
      </c>
      <c r="AN35" s="22" t="s">
        <v>98</v>
      </c>
      <c r="AO35" s="27">
        <f t="shared" ref="AO35:AO52" si="17">IF(AE35=AJ35, 1, 0)</f>
        <v>1</v>
      </c>
      <c r="AP35" s="27">
        <f t="shared" ref="AP35:AP52" si="18">IF(AF35=AK35, 1, IF(AND(AF35="x", AK35="0"), 1, IF(AND(AF35="0", AK35="x"), 1, 0)))</f>
        <v>1</v>
      </c>
      <c r="AQ35" s="27">
        <f t="shared" ref="AQ35:AQ52" si="19">IF(AG35=AL35, 1, IF(AND(AG35="x", AL35="0"), 1, IF(AND(AG35="0", AL35="x"), 1, 0)))</f>
        <v>1</v>
      </c>
      <c r="AR35" s="27">
        <f t="shared" ref="AR35:AR52" si="20">IF(VALUE(AH35)=VALUE(AM35),1,0)</f>
        <v>1</v>
      </c>
      <c r="AS35" s="22">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t="str">
        <f>IF('Model output'!I35="","",IF(ISNUMBER('Model output'!I35),'Model output'!I35,1))</f>
        <v/>
      </c>
      <c r="J36">
        <f>IF('Model output'!J35="","",IF(AND(ISNUMBER('Model output'!J35),'Model output'!J35&lt;=I36),'Model output'!J35,IF(ISNUMBER(SEARCH("0/",'Model output'!J35)),0,1)))</f>
        <v>1</v>
      </c>
      <c r="K36" t="str" cm="1">
        <f t="array" ref="K36">IF(COUNT(FIND({0,1,2,3,4,5,6,7,8,9},'Model output'!K35))&gt;0,'Model output'!K35,"")</f>
        <v/>
      </c>
      <c r="L36" s="16" t="str">
        <f t="shared" ref="L36:L52" si="22">SUBSTITUTE(SUBSTITUTE(SUBSTITUTE(SUBSTITUTE(SUBSTITUTE(SUBSTITUTE(SUBSTITUTE(SUBSTITUTE(SUBSTITUTE(SUBSTITUTE(SUBSTITUTE(SUBSTITUTE(SUBSTITUTE(SUBSTITUTE(SUBSTITUTE(K36,"cm.","cm"), "up to", ""), "Left", ""), "Neck", ""), "Level II", ""), "lymph nodes", ""), "Level 3", ""), "in greatest dimension", ""), "x", ","), "'", ""), "[", ""), "]", ""), "(", ""), ")", ""), " ", "")</f>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AND(ISNUMBER(SEARCH("Uninvolved",'Model output'!V35)),NOT(ISNUMBER(SEARCH("Margin(s) 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1"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7" t="str">
        <f t="shared" si="13"/>
        <v>1b</v>
      </c>
      <c r="AG36" s="27" t="str">
        <f t="shared" si="14"/>
        <v>1b</v>
      </c>
      <c r="AH36" s="27">
        <f t="shared" si="15"/>
        <v>0</v>
      </c>
      <c r="AI36" s="28" t="str">
        <f t="shared" si="16"/>
        <v>II</v>
      </c>
      <c r="AJ36" s="21" t="s">
        <v>18</v>
      </c>
      <c r="AK36" s="28" t="s">
        <v>339</v>
      </c>
      <c r="AL36" s="28" t="s">
        <v>339</v>
      </c>
      <c r="AM36" s="27">
        <v>0</v>
      </c>
      <c r="AN36" s="22" t="s">
        <v>98</v>
      </c>
      <c r="AO36" s="27">
        <f t="shared" si="17"/>
        <v>1</v>
      </c>
      <c r="AP36" s="27">
        <f t="shared" si="18"/>
        <v>1</v>
      </c>
      <c r="AQ36" s="27">
        <f t="shared" si="19"/>
        <v>1</v>
      </c>
      <c r="AR36" s="27">
        <f t="shared" si="20"/>
        <v>1</v>
      </c>
      <c r="AS36" s="22">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2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Follicular variant, papillary carcinoma, other variant: Focal poor differentiation (less than 5%)</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AND(ISNUMBER(SEARCH("Uninvolved",'Model output'!V36)),NOT(ISNUMBER(SEARCH("Margin(s) 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1"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7" t="str">
        <f t="shared" si="13"/>
        <v>3a</v>
      </c>
      <c r="AG37" s="27" t="str">
        <f t="shared" si="14"/>
        <v>0</v>
      </c>
      <c r="AH37" s="27">
        <f t="shared" si="15"/>
        <v>1</v>
      </c>
      <c r="AI37" s="28" t="str">
        <f t="shared" si="16"/>
        <v>IVB</v>
      </c>
      <c r="AJ37" s="21" t="s">
        <v>18</v>
      </c>
      <c r="AK37" s="28" t="s">
        <v>340</v>
      </c>
      <c r="AL37" s="28" t="s">
        <v>225</v>
      </c>
      <c r="AM37" s="27" t="s">
        <v>226</v>
      </c>
      <c r="AN37" s="22" t="s">
        <v>255</v>
      </c>
      <c r="AO37" s="27">
        <f t="shared" si="17"/>
        <v>1</v>
      </c>
      <c r="AP37" s="27">
        <f t="shared" si="18"/>
        <v>1</v>
      </c>
      <c r="AQ37" s="27">
        <f t="shared" si="19"/>
        <v>1</v>
      </c>
      <c r="AR37" s="27">
        <f t="shared" si="20"/>
        <v>1</v>
      </c>
      <c r="AS37" s="22">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2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AND(ISNUMBER(SEARCH("Uninvolved",'Model output'!V37)),NOT(ISNUMBER(SEARCH("Margin(s) 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1"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7" t="str">
        <f t="shared" si="13"/>
        <v>2</v>
      </c>
      <c r="AG38" s="27" t="str">
        <f t="shared" si="14"/>
        <v>0</v>
      </c>
      <c r="AH38" s="27">
        <f t="shared" si="15"/>
        <v>0</v>
      </c>
      <c r="AI38" s="28" t="str">
        <f t="shared" si="16"/>
        <v>I</v>
      </c>
      <c r="AJ38" s="21" t="s">
        <v>25</v>
      </c>
      <c r="AK38" s="28" t="s">
        <v>337</v>
      </c>
      <c r="AL38" s="27" t="s">
        <v>225</v>
      </c>
      <c r="AM38" s="27">
        <v>0</v>
      </c>
      <c r="AN38" s="22" t="s">
        <v>102</v>
      </c>
      <c r="AO38" s="27">
        <f t="shared" ca="1" si="17"/>
        <v>1</v>
      </c>
      <c r="AP38" s="27">
        <f t="shared" si="18"/>
        <v>1</v>
      </c>
      <c r="AQ38" s="27">
        <f t="shared" si="19"/>
        <v>1</v>
      </c>
      <c r="AR38" s="27">
        <f t="shared" si="20"/>
        <v>1</v>
      </c>
      <c r="AS38" s="22">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2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perithyroidal fibradipose tissue</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AND(ISNUMBER(SEARCH("Uninvolved",'Model output'!V38)),NOT(ISNUMBER(SEARCH("Margin(s) 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1"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7" t="str">
        <f t="shared" si="13"/>
        <v>1b</v>
      </c>
      <c r="AG39" s="27" t="str">
        <f t="shared" si="14"/>
        <v>0</v>
      </c>
      <c r="AH39" s="27">
        <f t="shared" si="15"/>
        <v>0</v>
      </c>
      <c r="AI39" s="28" t="str">
        <f t="shared" si="16"/>
        <v>I</v>
      </c>
      <c r="AJ39" s="21" t="s">
        <v>38</v>
      </c>
      <c r="AK39" s="28" t="s">
        <v>339</v>
      </c>
      <c r="AL39" s="28" t="s">
        <v>225</v>
      </c>
      <c r="AM39" s="27">
        <v>0</v>
      </c>
      <c r="AN39" s="22" t="s">
        <v>102</v>
      </c>
      <c r="AO39" s="27">
        <f t="shared" ca="1" si="17"/>
        <v>1</v>
      </c>
      <c r="AP39" s="27">
        <f t="shared" si="18"/>
        <v>1</v>
      </c>
      <c r="AQ39" s="27">
        <f t="shared" si="19"/>
        <v>1</v>
      </c>
      <c r="AR39" s="27">
        <f t="shared" si="20"/>
        <v>1</v>
      </c>
      <c r="AS39" s="22">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22"/>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AND(ISNUMBER(SEARCH("Uninvolved",'Model output'!V39)),NOT(ISNUMBER(SEARCH("Margin(s) 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1"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7" t="str">
        <f t="shared" si="13"/>
        <v>2</v>
      </c>
      <c r="AG40" s="27" t="str">
        <f t="shared" si="14"/>
        <v>0</v>
      </c>
      <c r="AH40" s="27">
        <f t="shared" si="15"/>
        <v>0</v>
      </c>
      <c r="AI40" s="28" t="str">
        <f t="shared" si="16"/>
        <v>I</v>
      </c>
      <c r="AJ40" s="21" t="s">
        <v>38</v>
      </c>
      <c r="AK40" s="28" t="s">
        <v>337</v>
      </c>
      <c r="AL40" s="28" t="s">
        <v>225</v>
      </c>
      <c r="AM40" s="27" t="s">
        <v>225</v>
      </c>
      <c r="AN40" s="22" t="s">
        <v>102</v>
      </c>
      <c r="AO40" s="27">
        <f t="shared" ca="1" si="17"/>
        <v>1</v>
      </c>
      <c r="AP40" s="27">
        <f t="shared" si="18"/>
        <v>1</v>
      </c>
      <c r="AQ40" s="27">
        <f t="shared" si="19"/>
        <v>1</v>
      </c>
      <c r="AR40" s="27">
        <f t="shared" si="20"/>
        <v>1</v>
      </c>
      <c r="AS40" s="22">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22"/>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 follicular and classical</v>
      </c>
      <c r="O41" t="str">
        <f>IF('Model output'!M40="","",'Model output'!M40)</f>
        <v>follicular, papillary carcinoma,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AND(ISNUMBER(SEARCH("Uninvolved",'Model output'!V40)),NOT(ISNUMBER(SEARCH("Margin(s) 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1"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7" t="str">
        <f t="shared" si="13"/>
        <v>2</v>
      </c>
      <c r="AG41" s="27" t="str">
        <f t="shared" si="14"/>
        <v>1b</v>
      </c>
      <c r="AH41" s="27">
        <f t="shared" si="15"/>
        <v>0</v>
      </c>
      <c r="AI41" s="28" t="str">
        <f t="shared" si="16"/>
        <v>II</v>
      </c>
      <c r="AJ41" s="21" t="s">
        <v>38</v>
      </c>
      <c r="AK41" s="28" t="s">
        <v>337</v>
      </c>
      <c r="AL41" s="28" t="s">
        <v>339</v>
      </c>
      <c r="AM41" s="27">
        <v>0</v>
      </c>
      <c r="AN41" s="22" t="s">
        <v>98</v>
      </c>
      <c r="AO41" s="27">
        <f t="shared" ca="1" si="17"/>
        <v>1</v>
      </c>
      <c r="AP41" s="27">
        <f t="shared" si="18"/>
        <v>1</v>
      </c>
      <c r="AQ41" s="27">
        <f t="shared" si="19"/>
        <v>1</v>
      </c>
      <c r="AR41" s="27">
        <f t="shared" si="20"/>
        <v>1</v>
      </c>
      <c r="AS41" s="22">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2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AND(ISNUMBER(SEARCH("Uninvolved",'Model output'!V41)),NOT(ISNUMBER(SEARCH("Margin(s) 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1"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7" t="str">
        <f t="shared" si="13"/>
        <v>1a</v>
      </c>
      <c r="AG42" s="27" t="str">
        <f t="shared" si="14"/>
        <v>0</v>
      </c>
      <c r="AH42" s="27">
        <f t="shared" si="15"/>
        <v>0</v>
      </c>
      <c r="AI42" s="28" t="str">
        <f t="shared" si="16"/>
        <v>I</v>
      </c>
      <c r="AJ42" s="21" t="s">
        <v>25</v>
      </c>
      <c r="AK42" s="28" t="s">
        <v>341</v>
      </c>
      <c r="AL42" s="28" t="s">
        <v>225</v>
      </c>
      <c r="AM42" s="27">
        <v>0</v>
      </c>
      <c r="AN42" s="22" t="s">
        <v>102</v>
      </c>
      <c r="AO42" s="27">
        <f t="shared" ca="1" si="17"/>
        <v>1</v>
      </c>
      <c r="AP42" s="27">
        <f t="shared" si="18"/>
        <v>1</v>
      </c>
      <c r="AQ42" s="27">
        <f t="shared" si="19"/>
        <v>1</v>
      </c>
      <c r="AR42" s="27">
        <f t="shared" si="20"/>
        <v>1</v>
      </c>
      <c r="AS42" s="22">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2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8" t="str">
        <f>IF('Model output'!S42="","",'Model output'!S42)</f>
        <v>perithyroidal fibradipose tissue,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AND(ISNUMBER(SEARCH("Uninvolved",'Model output'!V42)),NOT(ISNUMBER(SEARCH("Margin(s) 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1"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7" t="str">
        <f t="shared" si="13"/>
        <v>1b</v>
      </c>
      <c r="AG43" s="27" t="str">
        <f t="shared" si="14"/>
        <v>1a</v>
      </c>
      <c r="AH43" s="27">
        <f t="shared" si="15"/>
        <v>0</v>
      </c>
      <c r="AI43" s="28" t="str">
        <f t="shared" si="16"/>
        <v>II</v>
      </c>
      <c r="AJ43" s="21" t="s">
        <v>18</v>
      </c>
      <c r="AK43" s="28" t="s">
        <v>343</v>
      </c>
      <c r="AL43" s="28" t="s">
        <v>341</v>
      </c>
      <c r="AM43" s="27">
        <v>0</v>
      </c>
      <c r="AN43" s="22" t="s">
        <v>224</v>
      </c>
      <c r="AO43" s="27">
        <f t="shared" si="17"/>
        <v>1</v>
      </c>
      <c r="AP43" s="27">
        <f t="shared" si="18"/>
        <v>0</v>
      </c>
      <c r="AQ43" s="27">
        <f t="shared" si="19"/>
        <v>1</v>
      </c>
      <c r="AR43" s="27">
        <f t="shared" si="20"/>
        <v>1</v>
      </c>
      <c r="AS43" s="22">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22"/>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8"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AND(ISNUMBER(SEARCH("Uninvolved",'Model output'!V43)),NOT(ISNUMBER(SEARCH("Margin(s) 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1"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7" t="str">
        <f t="shared" si="13"/>
        <v>1b</v>
      </c>
      <c r="AG44" s="27" t="str">
        <f t="shared" si="14"/>
        <v>1a</v>
      </c>
      <c r="AH44" s="27">
        <f t="shared" si="15"/>
        <v>0</v>
      </c>
      <c r="AI44" s="28" t="str">
        <f t="shared" si="16"/>
        <v>II</v>
      </c>
      <c r="AJ44" s="21" t="s">
        <v>18</v>
      </c>
      <c r="AK44" s="28" t="s">
        <v>339</v>
      </c>
      <c r="AL44" s="28" t="s">
        <v>341</v>
      </c>
      <c r="AM44" s="27">
        <v>0</v>
      </c>
      <c r="AN44" s="22" t="s">
        <v>98</v>
      </c>
      <c r="AO44" s="27">
        <f t="shared" si="17"/>
        <v>1</v>
      </c>
      <c r="AP44" s="27">
        <f t="shared" si="18"/>
        <v>1</v>
      </c>
      <c r="AQ44" s="27">
        <f t="shared" si="19"/>
        <v>1</v>
      </c>
      <c r="AR44" s="27">
        <f t="shared" si="20"/>
        <v>1</v>
      </c>
      <c r="AS44" s="22">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2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microcarcinoma</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AND(ISNUMBER(SEARCH("Uninvolved",'Model output'!V44)),NOT(ISNUMBER(SEARCH("Margin(s) 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1"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7" t="str">
        <f t="shared" si="13"/>
        <v>1b</v>
      </c>
      <c r="AG45" s="27" t="str">
        <f t="shared" si="14"/>
        <v>0</v>
      </c>
      <c r="AH45" s="27">
        <f t="shared" si="15"/>
        <v>0</v>
      </c>
      <c r="AI45" s="28" t="str">
        <f t="shared" si="16"/>
        <v>I</v>
      </c>
      <c r="AJ45" s="21" t="s">
        <v>25</v>
      </c>
      <c r="AK45" s="28" t="s">
        <v>339</v>
      </c>
      <c r="AL45" s="28" t="s">
        <v>225</v>
      </c>
      <c r="AM45" s="27" t="s">
        <v>225</v>
      </c>
      <c r="AN45" s="22" t="s">
        <v>102</v>
      </c>
      <c r="AO45" s="27">
        <f t="shared" ca="1" si="17"/>
        <v>1</v>
      </c>
      <c r="AP45" s="27">
        <f t="shared" si="18"/>
        <v>1</v>
      </c>
      <c r="AQ45" s="27">
        <f t="shared" si="19"/>
        <v>1</v>
      </c>
      <c r="AR45" s="27">
        <f t="shared" si="20"/>
        <v>1</v>
      </c>
      <c r="AS45" s="22">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2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diffuse sclerosing variant, follicular variant, tall cell variant</v>
      </c>
      <c r="O46" t="str">
        <f>IF('Model output'!M45="","",'Model output'!M45)</f>
        <v>Diffuse sclerosing, Follicular, Tall cell</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Bilateral</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8" t="str">
        <f>IF('Model output'!S45="","",'Model output'!S45)</f>
        <v>Perithyroidal fibradipose tissue, skeletal muscle</v>
      </c>
      <c r="Y46" t="str">
        <f>IF(OR('Model output'!S45="",ISNUMBER(SEARCH("Absent",'Model output'!S45)),ISNUMBER(SEARCH("Not identified",'Model output'!S45)),ISNUMBER(SEARCH("No",'Model output'!S45)),ISNUMBER(SEARCH("negative",'Model output'!S45))),"negative",IF(Z46="positive","gETE", "positive"))</f>
        <v>gETE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positive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AND(ISNUMBER(SEARCH("Uninvolved",'Model output'!V45)),NOT(ISNUMBER(SEARCH("Margin(s) 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1"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7" t="str">
        <f t="shared" si="13"/>
        <v>3b</v>
      </c>
      <c r="AG46" s="27" t="str">
        <f t="shared" si="14"/>
        <v>1b</v>
      </c>
      <c r="AH46" s="27">
        <f t="shared" si="15"/>
        <v>0</v>
      </c>
      <c r="AI46" s="28" t="str">
        <f t="shared" si="16"/>
        <v>II</v>
      </c>
      <c r="AJ46" s="21" t="s">
        <v>18</v>
      </c>
      <c r="AK46" s="28" t="s">
        <v>340</v>
      </c>
      <c r="AL46" s="28" t="s">
        <v>339</v>
      </c>
      <c r="AM46" s="27">
        <v>0</v>
      </c>
      <c r="AN46" s="22" t="s">
        <v>98</v>
      </c>
      <c r="AO46" s="27">
        <f t="shared" si="17"/>
        <v>1</v>
      </c>
      <c r="AP46" s="27">
        <f t="shared" si="18"/>
        <v>0</v>
      </c>
      <c r="AQ46" s="27">
        <f t="shared" si="19"/>
        <v>1</v>
      </c>
      <c r="AR46" s="27">
        <f t="shared" si="20"/>
        <v>1</v>
      </c>
      <c r="AS46" s="22">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2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 0.6 cm</v>
      </c>
      <c r="Q47" t="str">
        <f t="shared" si="12"/>
        <v>1.3cm,0.6cm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AND(ISNUMBER(SEARCH("Uninvolved",'Model output'!V46)),NOT(ISNUMBER(SEARCH("Margin(s) 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1"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7" t="str">
        <f t="shared" si="13"/>
        <v>1b</v>
      </c>
      <c r="AG47" s="27" t="str">
        <f t="shared" si="14"/>
        <v>0</v>
      </c>
      <c r="AH47" s="27">
        <f t="shared" si="15"/>
        <v>0</v>
      </c>
      <c r="AI47" s="28" t="str">
        <f t="shared" si="16"/>
        <v>I</v>
      </c>
      <c r="AJ47" s="21" t="s">
        <v>38</v>
      </c>
      <c r="AK47" s="28" t="s">
        <v>339</v>
      </c>
      <c r="AL47" s="28" t="s">
        <v>225</v>
      </c>
      <c r="AM47" s="27">
        <v>0</v>
      </c>
      <c r="AN47" s="22" t="s">
        <v>102</v>
      </c>
      <c r="AO47" s="27">
        <f t="shared" ca="1" si="17"/>
        <v>1</v>
      </c>
      <c r="AP47" s="27">
        <f t="shared" si="18"/>
        <v>1</v>
      </c>
      <c r="AQ47" s="27">
        <f t="shared" si="19"/>
        <v>1</v>
      </c>
      <c r="AR47" s="27">
        <f t="shared" si="20"/>
        <v>1</v>
      </c>
      <c r="AS47" s="22">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t="str">
        <f>IF('Model output'!I47="","",IF(ISNUMBER('Model output'!I47),'Model output'!I47,1))</f>
        <v/>
      </c>
      <c r="J48">
        <f>IF('Model output'!J47="","",IF(AND(ISNUMBER('Model output'!J47),'Model output'!J47&lt;=I48),'Model output'!J47,IF(ISNUMBER(SEARCH("0/",'Model output'!J47)),0,1)))</f>
        <v>6</v>
      </c>
      <c r="K48" t="str" cm="1">
        <f t="array" ref="K48">IF(COUNT(FIND({0,1,2,3,4,5,6,7,8,9},'Model output'!K47))&gt;0,'Model output'!K47,"")</f>
        <v/>
      </c>
      <c r="L48" s="16" t="str">
        <f t="shared" si="22"/>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AND(ISNUMBER(SEARCH("Uninvolved",'Model output'!V47)),NOT(ISNUMBER(SEARCH("Margin(s) 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1"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7" t="str">
        <f t="shared" si="13"/>
        <v>2</v>
      </c>
      <c r="AG48" s="27" t="str">
        <f t="shared" si="14"/>
        <v>1a</v>
      </c>
      <c r="AH48" s="27">
        <f t="shared" si="15"/>
        <v>0</v>
      </c>
      <c r="AI48" s="28" t="str">
        <f t="shared" si="16"/>
        <v>I</v>
      </c>
      <c r="AJ48" s="21" t="s">
        <v>38</v>
      </c>
      <c r="AK48" s="28" t="s">
        <v>337</v>
      </c>
      <c r="AL48" s="28" t="s">
        <v>341</v>
      </c>
      <c r="AM48" s="27" t="s">
        <v>225</v>
      </c>
      <c r="AN48" s="22" t="s">
        <v>102</v>
      </c>
      <c r="AO48" s="27">
        <f t="shared" ca="1" si="17"/>
        <v>1</v>
      </c>
      <c r="AP48" s="27">
        <f t="shared" si="18"/>
        <v>1</v>
      </c>
      <c r="AQ48" s="27">
        <f t="shared" si="19"/>
        <v>1</v>
      </c>
      <c r="AR48" s="27">
        <f t="shared" si="20"/>
        <v>1</v>
      </c>
      <c r="AS48" s="22">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2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AND(ISNUMBER(SEARCH("Uninvolved",'Model output'!V48)),NOT(ISNUMBER(SEARCH("Margin(s) 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1"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7" t="str">
        <f t="shared" si="13"/>
        <v>1b</v>
      </c>
      <c r="AG49" s="27" t="str">
        <f t="shared" si="14"/>
        <v>1a</v>
      </c>
      <c r="AH49" s="27">
        <f t="shared" si="15"/>
        <v>0</v>
      </c>
      <c r="AI49" s="28" t="str">
        <f t="shared" si="16"/>
        <v>I</v>
      </c>
      <c r="AJ49" s="21" t="s">
        <v>38</v>
      </c>
      <c r="AK49" s="28" t="s">
        <v>339</v>
      </c>
      <c r="AL49" s="28" t="s">
        <v>341</v>
      </c>
      <c r="AM49" s="27">
        <v>0</v>
      </c>
      <c r="AN49" s="22" t="s">
        <v>102</v>
      </c>
      <c r="AO49" s="27">
        <f t="shared" ca="1" si="17"/>
        <v>1</v>
      </c>
      <c r="AP49" s="27">
        <f t="shared" si="18"/>
        <v>1</v>
      </c>
      <c r="AQ49" s="27">
        <f t="shared" si="19"/>
        <v>1</v>
      </c>
      <c r="AR49" s="27">
        <f t="shared" si="20"/>
        <v>1</v>
      </c>
      <c r="AS49" s="22">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1.8 cm</v>
      </c>
      <c r="L50" s="16" t="str">
        <f t="shared" si="2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AND(ISNUMBER(SEARCH("Uninvolved",'Model output'!V49)),NOT(ISNUMBER(SEARCH("Margin(s) 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1"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7" t="str">
        <f t="shared" si="13"/>
        <v>2</v>
      </c>
      <c r="AG50" s="27" t="str">
        <f t="shared" si="14"/>
        <v>1a</v>
      </c>
      <c r="AH50" s="27">
        <f t="shared" si="15"/>
        <v>0</v>
      </c>
      <c r="AI50" s="28" t="str">
        <f t="shared" si="16"/>
        <v>II</v>
      </c>
      <c r="AJ50" s="21" t="s">
        <v>38</v>
      </c>
      <c r="AK50" s="28" t="s">
        <v>337</v>
      </c>
      <c r="AL50" s="28" t="s">
        <v>341</v>
      </c>
      <c r="AM50" s="27" t="s">
        <v>225</v>
      </c>
      <c r="AN50" s="22" t="s">
        <v>98</v>
      </c>
      <c r="AO50" s="27">
        <f t="shared" ca="1" si="17"/>
        <v>1</v>
      </c>
      <c r="AP50" s="27">
        <f t="shared" si="18"/>
        <v>1</v>
      </c>
      <c r="AQ50" s="27">
        <f t="shared" si="19"/>
        <v>1</v>
      </c>
      <c r="AR50" s="27">
        <f t="shared" si="20"/>
        <v>1</v>
      </c>
      <c r="AS50" s="22">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22"/>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perithyroidal fibradipose tissue, trachea</v>
      </c>
      <c r="Y51" t="str">
        <f>IF(OR('Model output'!S50="",ISNUMBER(SEARCH("Absent",'Model output'!S50)),ISNUMBER(SEARCH("Not identified",'Model output'!S50)),ISNUMBER(SEARCH("No",'Model output'!S50)),ISNUMBER(SEARCH("negative",'Model output'!S50))),"negative",IF(Z51="positive","gETE", "positive"))</f>
        <v>gETE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positive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AND(ISNUMBER(SEARCH("Uninvolved",'Model output'!V50)),NOT(ISNUMBER(SEARCH("Margin(s) 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1"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7" t="str">
        <f t="shared" si="13"/>
        <v>4a</v>
      </c>
      <c r="AG51" s="27" t="str">
        <f t="shared" si="14"/>
        <v>1b</v>
      </c>
      <c r="AH51" s="27">
        <f t="shared" si="15"/>
        <v>0</v>
      </c>
      <c r="AI51" s="28" t="str">
        <f t="shared" si="16"/>
        <v>III</v>
      </c>
      <c r="AJ51" s="21" t="s">
        <v>18</v>
      </c>
      <c r="AK51" s="28" t="s">
        <v>343</v>
      </c>
      <c r="AL51" s="28" t="s">
        <v>339</v>
      </c>
      <c r="AM51" s="27">
        <v>0</v>
      </c>
      <c r="AN51" s="22" t="s">
        <v>224</v>
      </c>
      <c r="AO51" s="27">
        <f t="shared" si="17"/>
        <v>1</v>
      </c>
      <c r="AP51" s="27">
        <f t="shared" si="18"/>
        <v>1</v>
      </c>
      <c r="AQ51" s="27">
        <f t="shared" si="19"/>
        <v>1</v>
      </c>
      <c r="AR51" s="27">
        <f t="shared" si="20"/>
        <v>1</v>
      </c>
      <c r="AS51" s="22">
        <f t="shared" si="21"/>
        <v>1</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t="str">
        <f>IF('Model output'!I51="","",IF(ISNUMBER('Model output'!I51),'Model output'!I51,1))</f>
        <v/>
      </c>
      <c r="J52" s="12">
        <f>IF('Model output'!J51="","",IF(AND(ISNUMBER('Model output'!J51),'Model output'!J51&lt;=I52),'Model output'!J51,IF(ISNUMBER(SEARCH("0/",'Model output'!J51)),0,1)))</f>
        <v>15</v>
      </c>
      <c r="K52" s="12" t="str" cm="1">
        <f t="array" ref="K52">IF(COUNT(FIND({0,1,2,3,4,5,6,7,8,9},'Model output'!K51))&gt;0,'Model output'!K51,"")</f>
        <v>2.6 cm (Left Neck Level 3)</v>
      </c>
      <c r="L52" s="14" t="str">
        <f t="shared" si="22"/>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 classical (usual)</v>
      </c>
      <c r="O52" s="12" t="str">
        <f>IF('Model output'!M51="","",'Model output'!M51)</f>
        <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 (Left lobe and Isthmus)</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AND(ISNUMBER(SEARCH("Uninvolved",'Model output'!V51)),NOT(ISNUMBER(SEARCH("Margin(s) 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2"/>
      <c r="AE52" s="23"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4" t="str">
        <f t="shared" si="13"/>
        <v>1b</v>
      </c>
      <c r="AG52" s="24" t="str">
        <f t="shared" si="14"/>
        <v>1b</v>
      </c>
      <c r="AH52" s="24">
        <f t="shared" si="15"/>
        <v>0</v>
      </c>
      <c r="AI52" s="25" t="str">
        <f t="shared" si="16"/>
        <v>I</v>
      </c>
      <c r="AJ52" s="23" t="s">
        <v>18</v>
      </c>
      <c r="AK52" s="25" t="s">
        <v>339</v>
      </c>
      <c r="AL52" s="25" t="s">
        <v>339</v>
      </c>
      <c r="AM52" s="24">
        <v>0</v>
      </c>
      <c r="AN52" s="26" t="s">
        <v>102</v>
      </c>
      <c r="AO52" s="24">
        <f t="shared" si="17"/>
        <v>1</v>
      </c>
      <c r="AP52" s="24">
        <f t="shared" si="18"/>
        <v>1</v>
      </c>
      <c r="AQ52" s="24">
        <f t="shared" si="19"/>
        <v>1</v>
      </c>
      <c r="AR52" s="24">
        <f t="shared" si="20"/>
        <v>1</v>
      </c>
      <c r="AS52" s="26">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D2" t="s">
        <v>137</v>
      </c>
      <c r="E2" t="s">
        <v>142</v>
      </c>
      <c r="F2" t="s">
        <v>208</v>
      </c>
      <c r="I2">
        <v>5</v>
      </c>
      <c r="J2">
        <v>0</v>
      </c>
      <c r="L2" t="s">
        <v>45</v>
      </c>
      <c r="M2" t="s">
        <v>32</v>
      </c>
      <c r="N2" t="s">
        <v>138</v>
      </c>
      <c r="O2">
        <v>1</v>
      </c>
      <c r="P2" t="s">
        <v>23</v>
      </c>
      <c r="R2" t="s">
        <v>256</v>
      </c>
      <c r="T2" t="s">
        <v>237</v>
      </c>
      <c r="U2" t="s">
        <v>238</v>
      </c>
      <c r="V2" t="s">
        <v>24</v>
      </c>
    </row>
    <row r="3" spans="1:22">
      <c r="A3" t="s">
        <v>26</v>
      </c>
      <c r="D3" t="s">
        <v>22</v>
      </c>
      <c r="E3" t="s">
        <v>139</v>
      </c>
      <c r="F3" t="s">
        <v>27</v>
      </c>
      <c r="H3" t="s">
        <v>28</v>
      </c>
      <c r="I3">
        <v>0</v>
      </c>
      <c r="J3">
        <v>0</v>
      </c>
      <c r="L3" t="s">
        <v>140</v>
      </c>
      <c r="M3" t="s">
        <v>257</v>
      </c>
      <c r="N3" t="s">
        <v>141</v>
      </c>
      <c r="O3">
        <v>1</v>
      </c>
      <c r="P3" t="s">
        <v>30</v>
      </c>
      <c r="R3" t="s">
        <v>239</v>
      </c>
      <c r="T3" t="s">
        <v>258</v>
      </c>
      <c r="U3" t="s">
        <v>240</v>
      </c>
      <c r="V3" t="s">
        <v>242</v>
      </c>
    </row>
    <row r="4" spans="1:22">
      <c r="A4" t="s">
        <v>31</v>
      </c>
      <c r="D4" t="s">
        <v>233</v>
      </c>
      <c r="E4" t="s">
        <v>142</v>
      </c>
      <c r="F4" t="s">
        <v>208</v>
      </c>
      <c r="I4">
        <v>3</v>
      </c>
      <c r="J4">
        <v>0</v>
      </c>
      <c r="L4" t="s">
        <v>45</v>
      </c>
      <c r="M4" t="s">
        <v>32</v>
      </c>
      <c r="N4" t="s">
        <v>143</v>
      </c>
      <c r="O4">
        <v>2</v>
      </c>
      <c r="P4" t="s">
        <v>23</v>
      </c>
      <c r="T4" t="s">
        <v>259</v>
      </c>
      <c r="U4" t="s">
        <v>260</v>
      </c>
      <c r="V4" t="s">
        <v>254</v>
      </c>
    </row>
    <row r="5" spans="1:22">
      <c r="A5" t="s">
        <v>34</v>
      </c>
      <c r="D5" t="s">
        <v>144</v>
      </c>
      <c r="E5" t="s">
        <v>145</v>
      </c>
      <c r="F5" t="s">
        <v>208</v>
      </c>
      <c r="G5" t="s">
        <v>261</v>
      </c>
      <c r="I5">
        <v>5</v>
      </c>
      <c r="J5">
        <v>4</v>
      </c>
      <c r="L5" t="s">
        <v>135</v>
      </c>
      <c r="M5" t="s">
        <v>37</v>
      </c>
      <c r="N5" t="s">
        <v>146</v>
      </c>
      <c r="O5">
        <v>1</v>
      </c>
      <c r="P5" t="s">
        <v>23</v>
      </c>
      <c r="R5" t="s">
        <v>30</v>
      </c>
      <c r="T5" t="s">
        <v>241</v>
      </c>
      <c r="U5" t="s">
        <v>262</v>
      </c>
      <c r="V5" t="s">
        <v>234</v>
      </c>
    </row>
    <row r="6" spans="1:22">
      <c r="A6" t="s">
        <v>39</v>
      </c>
      <c r="D6" t="s">
        <v>36</v>
      </c>
      <c r="E6" t="s">
        <v>14</v>
      </c>
      <c r="F6" t="s">
        <v>20</v>
      </c>
      <c r="G6" t="s">
        <v>263</v>
      </c>
      <c r="I6">
        <v>17</v>
      </c>
      <c r="J6">
        <v>6</v>
      </c>
      <c r="L6" t="s">
        <v>135</v>
      </c>
      <c r="M6" t="s">
        <v>37</v>
      </c>
      <c r="N6" t="s">
        <v>148</v>
      </c>
      <c r="O6">
        <v>1</v>
      </c>
      <c r="P6" t="s">
        <v>30</v>
      </c>
      <c r="S6" t="s">
        <v>264</v>
      </c>
      <c r="T6" t="s">
        <v>265</v>
      </c>
      <c r="U6" t="s">
        <v>147</v>
      </c>
      <c r="V6" t="s">
        <v>242</v>
      </c>
    </row>
    <row r="7" spans="1:22">
      <c r="A7" t="s">
        <v>97</v>
      </c>
      <c r="C7">
        <v>1</v>
      </c>
      <c r="D7" t="s">
        <v>36</v>
      </c>
      <c r="E7" t="s">
        <v>139</v>
      </c>
      <c r="L7" t="s">
        <v>16</v>
      </c>
      <c r="M7" t="s">
        <v>243</v>
      </c>
      <c r="N7" t="s">
        <v>150</v>
      </c>
      <c r="O7">
        <v>1</v>
      </c>
      <c r="T7" t="s">
        <v>266</v>
      </c>
      <c r="U7" t="s">
        <v>267</v>
      </c>
      <c r="V7" t="s">
        <v>242</v>
      </c>
    </row>
    <row r="8" spans="1:22">
      <c r="A8" t="s">
        <v>40</v>
      </c>
      <c r="D8" t="s">
        <v>137</v>
      </c>
      <c r="E8" t="s">
        <v>149</v>
      </c>
      <c r="F8" t="s">
        <v>160</v>
      </c>
      <c r="L8" t="s">
        <v>228</v>
      </c>
      <c r="M8" t="s">
        <v>268</v>
      </c>
      <c r="N8" t="s">
        <v>151</v>
      </c>
      <c r="O8">
        <v>3</v>
      </c>
      <c r="P8" t="s">
        <v>41</v>
      </c>
      <c r="S8" t="s">
        <v>41</v>
      </c>
      <c r="T8" t="s">
        <v>244</v>
      </c>
      <c r="U8" t="s">
        <v>269</v>
      </c>
      <c r="V8" t="s">
        <v>24</v>
      </c>
    </row>
    <row r="9" spans="1:22">
      <c r="A9" t="s">
        <v>42</v>
      </c>
      <c r="D9" t="s">
        <v>43</v>
      </c>
      <c r="E9" t="s">
        <v>21</v>
      </c>
      <c r="F9" t="s">
        <v>13</v>
      </c>
      <c r="L9" t="s">
        <v>16</v>
      </c>
      <c r="M9" t="s">
        <v>270</v>
      </c>
      <c r="N9" t="s">
        <v>235</v>
      </c>
      <c r="O9">
        <v>1</v>
      </c>
      <c r="P9" t="s">
        <v>271</v>
      </c>
      <c r="R9" t="s">
        <v>271</v>
      </c>
      <c r="T9" t="s">
        <v>245</v>
      </c>
      <c r="U9" t="s">
        <v>272</v>
      </c>
      <c r="V9" t="s">
        <v>273</v>
      </c>
    </row>
    <row r="10" spans="1:22">
      <c r="A10" t="s">
        <v>46</v>
      </c>
      <c r="D10" t="s">
        <v>137</v>
      </c>
      <c r="E10" t="s">
        <v>142</v>
      </c>
      <c r="F10" t="s">
        <v>160</v>
      </c>
      <c r="I10">
        <v>1</v>
      </c>
      <c r="J10">
        <v>0</v>
      </c>
      <c r="L10" t="s">
        <v>274</v>
      </c>
      <c r="M10" t="s">
        <v>48</v>
      </c>
      <c r="N10" t="s">
        <v>138</v>
      </c>
      <c r="O10">
        <v>2</v>
      </c>
      <c r="P10" t="s">
        <v>41</v>
      </c>
      <c r="R10" t="s">
        <v>41</v>
      </c>
      <c r="T10" t="s">
        <v>236</v>
      </c>
      <c r="U10" t="s">
        <v>275</v>
      </c>
      <c r="V10" t="s">
        <v>24</v>
      </c>
    </row>
    <row r="11" spans="1:22">
      <c r="A11" t="s">
        <v>49</v>
      </c>
      <c r="D11" t="s">
        <v>137</v>
      </c>
      <c r="E11" t="s">
        <v>142</v>
      </c>
      <c r="F11" t="s">
        <v>160</v>
      </c>
      <c r="I11">
        <v>4</v>
      </c>
      <c r="J11">
        <v>0</v>
      </c>
      <c r="L11" t="s">
        <v>135</v>
      </c>
      <c r="M11" t="s">
        <v>276</v>
      </c>
      <c r="N11" t="s">
        <v>277</v>
      </c>
      <c r="O11">
        <v>2</v>
      </c>
      <c r="P11" t="s">
        <v>41</v>
      </c>
      <c r="S11" t="s">
        <v>41</v>
      </c>
      <c r="V11" t="s">
        <v>24</v>
      </c>
    </row>
    <row r="12" spans="1:22">
      <c r="A12" t="s">
        <v>50</v>
      </c>
      <c r="D12" t="s">
        <v>144</v>
      </c>
      <c r="E12" t="s">
        <v>142</v>
      </c>
      <c r="J12">
        <v>0</v>
      </c>
      <c r="K12" t="s">
        <v>154</v>
      </c>
      <c r="L12" t="s">
        <v>135</v>
      </c>
      <c r="M12" t="s">
        <v>278</v>
      </c>
      <c r="N12" t="s">
        <v>154</v>
      </c>
      <c r="O12">
        <v>3</v>
      </c>
      <c r="S12" t="s">
        <v>216</v>
      </c>
      <c r="V12" t="s">
        <v>24</v>
      </c>
    </row>
    <row r="13" spans="1:22">
      <c r="A13" t="s">
        <v>51</v>
      </c>
      <c r="D13" t="s">
        <v>52</v>
      </c>
      <c r="E13" t="s">
        <v>139</v>
      </c>
      <c r="L13" t="s">
        <v>16</v>
      </c>
      <c r="M13" t="s">
        <v>279</v>
      </c>
      <c r="N13" t="s">
        <v>155</v>
      </c>
      <c r="O13">
        <v>1</v>
      </c>
      <c r="V13" t="s">
        <v>254</v>
      </c>
    </row>
    <row r="14" spans="1:22">
      <c r="A14" t="s">
        <v>99</v>
      </c>
      <c r="C14" t="s">
        <v>280</v>
      </c>
      <c r="D14" t="s">
        <v>22</v>
      </c>
      <c r="E14" t="s">
        <v>221</v>
      </c>
      <c r="G14" t="s">
        <v>281</v>
      </c>
      <c r="I14">
        <v>3</v>
      </c>
      <c r="J14">
        <v>1</v>
      </c>
      <c r="K14" t="s">
        <v>156</v>
      </c>
      <c r="L14" t="s">
        <v>229</v>
      </c>
      <c r="M14" t="s">
        <v>100</v>
      </c>
      <c r="N14" t="s">
        <v>157</v>
      </c>
      <c r="O14">
        <v>3</v>
      </c>
      <c r="R14" t="s">
        <v>158</v>
      </c>
      <c r="V14" t="s">
        <v>246</v>
      </c>
    </row>
    <row r="15" spans="1:22">
      <c r="A15" t="s">
        <v>218</v>
      </c>
      <c r="C15" t="s">
        <v>169</v>
      </c>
      <c r="D15" t="s">
        <v>36</v>
      </c>
      <c r="E15" t="s">
        <v>14</v>
      </c>
      <c r="G15" t="s">
        <v>247</v>
      </c>
      <c r="I15">
        <v>40</v>
      </c>
      <c r="J15">
        <v>5</v>
      </c>
      <c r="K15" t="s">
        <v>152</v>
      </c>
      <c r="L15" t="s">
        <v>219</v>
      </c>
      <c r="M15" t="s">
        <v>282</v>
      </c>
      <c r="N15" t="s">
        <v>220</v>
      </c>
      <c r="O15">
        <v>1</v>
      </c>
      <c r="R15" t="s">
        <v>158</v>
      </c>
      <c r="S15" t="s">
        <v>283</v>
      </c>
      <c r="V15" t="s">
        <v>248</v>
      </c>
    </row>
    <row r="16" spans="1:22">
      <c r="A16" t="s">
        <v>101</v>
      </c>
      <c r="C16" t="s">
        <v>169</v>
      </c>
      <c r="D16" t="s">
        <v>36</v>
      </c>
      <c r="L16" t="s">
        <v>229</v>
      </c>
      <c r="M16" t="s">
        <v>159</v>
      </c>
      <c r="N16" t="s">
        <v>284</v>
      </c>
      <c r="O16">
        <v>3</v>
      </c>
      <c r="R16" t="s">
        <v>158</v>
      </c>
      <c r="S16" t="s">
        <v>103</v>
      </c>
      <c r="V16" t="s">
        <v>104</v>
      </c>
    </row>
    <row r="17" spans="1:22">
      <c r="A17" t="s">
        <v>54</v>
      </c>
      <c r="C17" t="s">
        <v>169</v>
      </c>
      <c r="D17" t="s">
        <v>22</v>
      </c>
      <c r="E17" t="s">
        <v>21</v>
      </c>
      <c r="I17">
        <v>3</v>
      </c>
      <c r="J17">
        <v>0</v>
      </c>
      <c r="L17" t="s">
        <v>230</v>
      </c>
      <c r="M17" t="s">
        <v>285</v>
      </c>
      <c r="N17" t="s">
        <v>148</v>
      </c>
      <c r="O17">
        <v>1</v>
      </c>
      <c r="P17" t="s">
        <v>249</v>
      </c>
      <c r="R17" t="s">
        <v>160</v>
      </c>
      <c r="V17" t="s">
        <v>250</v>
      </c>
    </row>
    <row r="18" spans="1:22">
      <c r="A18" t="s">
        <v>55</v>
      </c>
      <c r="D18" t="s">
        <v>22</v>
      </c>
      <c r="E18" t="s">
        <v>14</v>
      </c>
      <c r="G18" t="s">
        <v>286</v>
      </c>
      <c r="I18">
        <v>12</v>
      </c>
      <c r="J18">
        <v>4</v>
      </c>
      <c r="K18" t="s">
        <v>96</v>
      </c>
      <c r="L18" t="s">
        <v>135</v>
      </c>
      <c r="M18" t="s">
        <v>287</v>
      </c>
      <c r="N18" t="s">
        <v>161</v>
      </c>
      <c r="O18">
        <v>1</v>
      </c>
      <c r="V18" t="s">
        <v>56</v>
      </c>
    </row>
    <row r="19" spans="1:22">
      <c r="A19" t="s">
        <v>57</v>
      </c>
      <c r="D19" t="s">
        <v>231</v>
      </c>
      <c r="L19" t="s">
        <v>135</v>
      </c>
      <c r="M19" t="s">
        <v>287</v>
      </c>
      <c r="N19" t="s">
        <v>163</v>
      </c>
      <c r="O19">
        <v>6</v>
      </c>
      <c r="P19" t="s">
        <v>53</v>
      </c>
      <c r="S19" t="s">
        <v>53</v>
      </c>
      <c r="V19" t="s">
        <v>56</v>
      </c>
    </row>
    <row r="20" spans="1:22">
      <c r="A20" t="s">
        <v>58</v>
      </c>
      <c r="D20" t="s">
        <v>43</v>
      </c>
      <c r="E20" t="s">
        <v>21</v>
      </c>
      <c r="F20" t="s">
        <v>13</v>
      </c>
      <c r="I20">
        <v>5</v>
      </c>
      <c r="J20">
        <v>1</v>
      </c>
      <c r="L20" t="s">
        <v>16</v>
      </c>
      <c r="M20" t="s">
        <v>270</v>
      </c>
      <c r="N20" t="s">
        <v>222</v>
      </c>
      <c r="O20">
        <v>2</v>
      </c>
      <c r="V20" t="s">
        <v>56</v>
      </c>
    </row>
    <row r="21" spans="1:22">
      <c r="A21" t="s">
        <v>105</v>
      </c>
      <c r="D21" t="s">
        <v>22</v>
      </c>
      <c r="E21" t="s">
        <v>139</v>
      </c>
      <c r="J21">
        <v>0</v>
      </c>
      <c r="K21" t="s">
        <v>155</v>
      </c>
      <c r="L21" t="s">
        <v>135</v>
      </c>
      <c r="M21" t="s">
        <v>153</v>
      </c>
      <c r="N21" t="s">
        <v>155</v>
      </c>
      <c r="O21">
        <v>1</v>
      </c>
      <c r="P21" t="s">
        <v>72</v>
      </c>
      <c r="S21" t="s">
        <v>288</v>
      </c>
      <c r="V21" t="s">
        <v>56</v>
      </c>
    </row>
    <row r="22" spans="1:22">
      <c r="A22" t="s">
        <v>60</v>
      </c>
      <c r="D22" t="s">
        <v>22</v>
      </c>
      <c r="E22" t="s">
        <v>139</v>
      </c>
      <c r="F22" t="s">
        <v>20</v>
      </c>
      <c r="L22" t="s">
        <v>135</v>
      </c>
      <c r="M22" t="s">
        <v>289</v>
      </c>
      <c r="N22" t="s">
        <v>141</v>
      </c>
      <c r="O22">
        <v>4</v>
      </c>
      <c r="P22" t="s">
        <v>41</v>
      </c>
      <c r="R22" t="s">
        <v>41</v>
      </c>
      <c r="S22" t="s">
        <v>41</v>
      </c>
      <c r="V22" t="s">
        <v>56</v>
      </c>
    </row>
    <row r="23" spans="1:22">
      <c r="A23" t="s">
        <v>61</v>
      </c>
      <c r="D23" t="s">
        <v>43</v>
      </c>
      <c r="E23" t="s">
        <v>139</v>
      </c>
      <c r="G23" t="s">
        <v>290</v>
      </c>
      <c r="I23">
        <v>6</v>
      </c>
      <c r="J23">
        <v>2</v>
      </c>
      <c r="K23" t="s">
        <v>166</v>
      </c>
      <c r="L23" t="s">
        <v>135</v>
      </c>
      <c r="M23" t="s">
        <v>289</v>
      </c>
      <c r="N23" t="s">
        <v>33</v>
      </c>
      <c r="O23">
        <v>2</v>
      </c>
      <c r="R23" t="s">
        <v>106</v>
      </c>
      <c r="V23" t="s">
        <v>56</v>
      </c>
    </row>
    <row r="24" spans="1:22">
      <c r="A24" t="s">
        <v>62</v>
      </c>
      <c r="D24" t="s">
        <v>43</v>
      </c>
      <c r="E24" t="s">
        <v>35</v>
      </c>
      <c r="G24" t="s">
        <v>291</v>
      </c>
      <c r="I24">
        <v>4</v>
      </c>
      <c r="J24">
        <v>1</v>
      </c>
      <c r="K24" t="s">
        <v>210</v>
      </c>
      <c r="L24" t="s">
        <v>135</v>
      </c>
      <c r="M24" t="s">
        <v>251</v>
      </c>
      <c r="N24" t="s">
        <v>155</v>
      </c>
      <c r="O24">
        <v>2</v>
      </c>
      <c r="V24" t="s">
        <v>56</v>
      </c>
    </row>
    <row r="25" spans="1:22">
      <c r="A25" t="s">
        <v>63</v>
      </c>
      <c r="D25" t="s">
        <v>22</v>
      </c>
      <c r="E25" t="s">
        <v>44</v>
      </c>
      <c r="F25" t="s">
        <v>13</v>
      </c>
      <c r="K25" t="s">
        <v>168</v>
      </c>
      <c r="L25" t="s">
        <v>135</v>
      </c>
      <c r="M25" t="s">
        <v>243</v>
      </c>
      <c r="N25" t="s">
        <v>168</v>
      </c>
      <c r="O25">
        <v>1</v>
      </c>
      <c r="V25" t="s">
        <v>56</v>
      </c>
    </row>
    <row r="26" spans="1:22">
      <c r="A26" t="s">
        <v>64</v>
      </c>
      <c r="D26" t="s">
        <v>231</v>
      </c>
      <c r="E26" t="s">
        <v>14</v>
      </c>
      <c r="G26" t="s">
        <v>292</v>
      </c>
      <c r="I26">
        <v>8</v>
      </c>
      <c r="J26">
        <v>7</v>
      </c>
      <c r="K26" t="s">
        <v>151</v>
      </c>
      <c r="L26" t="s">
        <v>135</v>
      </c>
      <c r="M26" t="s">
        <v>293</v>
      </c>
      <c r="N26" t="s">
        <v>294</v>
      </c>
      <c r="O26">
        <v>2</v>
      </c>
      <c r="R26" t="s">
        <v>162</v>
      </c>
      <c r="S26" t="s">
        <v>295</v>
      </c>
      <c r="V26" t="s">
        <v>65</v>
      </c>
    </row>
    <row r="27" spans="1:22">
      <c r="A27" t="s">
        <v>66</v>
      </c>
      <c r="C27" t="s">
        <v>169</v>
      </c>
      <c r="D27" t="s">
        <v>22</v>
      </c>
      <c r="E27" t="s">
        <v>35</v>
      </c>
      <c r="G27" t="s">
        <v>296</v>
      </c>
      <c r="I27">
        <v>6</v>
      </c>
      <c r="J27">
        <v>1</v>
      </c>
      <c r="K27" t="s">
        <v>164</v>
      </c>
      <c r="L27" t="s">
        <v>135</v>
      </c>
      <c r="M27" t="s">
        <v>153</v>
      </c>
      <c r="N27" t="s">
        <v>143</v>
      </c>
      <c r="O27">
        <v>2</v>
      </c>
      <c r="R27" t="s">
        <v>162</v>
      </c>
      <c r="S27" t="s">
        <v>297</v>
      </c>
      <c r="V27" t="s">
        <v>56</v>
      </c>
    </row>
    <row r="28" spans="1:22">
      <c r="A28" t="s">
        <v>67</v>
      </c>
      <c r="C28" t="s">
        <v>169</v>
      </c>
      <c r="D28" t="s">
        <v>22</v>
      </c>
      <c r="E28" t="s">
        <v>139</v>
      </c>
      <c r="I28">
        <v>2</v>
      </c>
      <c r="J28">
        <v>0</v>
      </c>
      <c r="L28" t="s">
        <v>135</v>
      </c>
      <c r="M28" t="s">
        <v>37</v>
      </c>
      <c r="N28" t="s">
        <v>161</v>
      </c>
      <c r="O28">
        <v>3</v>
      </c>
      <c r="P28" t="s">
        <v>72</v>
      </c>
      <c r="R28" t="s">
        <v>165</v>
      </c>
      <c r="S28" t="s">
        <v>298</v>
      </c>
      <c r="V28" t="s">
        <v>170</v>
      </c>
    </row>
    <row r="29" spans="1:22">
      <c r="A29" t="s">
        <v>69</v>
      </c>
      <c r="D29" t="s">
        <v>43</v>
      </c>
      <c r="E29" t="s">
        <v>35</v>
      </c>
      <c r="G29" t="s">
        <v>299</v>
      </c>
      <c r="I29">
        <v>6</v>
      </c>
      <c r="J29">
        <v>0</v>
      </c>
      <c r="L29" t="s">
        <v>135</v>
      </c>
      <c r="M29" t="s">
        <v>289</v>
      </c>
      <c r="N29" t="s">
        <v>171</v>
      </c>
      <c r="O29">
        <v>2</v>
      </c>
      <c r="R29" t="s">
        <v>72</v>
      </c>
      <c r="V29" t="s">
        <v>56</v>
      </c>
    </row>
    <row r="30" spans="1:22">
      <c r="A30" t="s">
        <v>70</v>
      </c>
      <c r="D30" t="s">
        <v>22</v>
      </c>
      <c r="E30" t="s">
        <v>35</v>
      </c>
      <c r="G30" t="s">
        <v>300</v>
      </c>
      <c r="I30">
        <v>5</v>
      </c>
      <c r="J30">
        <v>3</v>
      </c>
      <c r="K30" t="s">
        <v>167</v>
      </c>
      <c r="L30" t="s">
        <v>135</v>
      </c>
      <c r="M30" t="s">
        <v>289</v>
      </c>
      <c r="N30" t="s">
        <v>172</v>
      </c>
      <c r="O30" t="s">
        <v>301</v>
      </c>
      <c r="P30" t="s">
        <v>41</v>
      </c>
      <c r="R30" t="s">
        <v>165</v>
      </c>
      <c r="V30" t="s">
        <v>56</v>
      </c>
    </row>
    <row r="31" spans="1:22">
      <c r="A31" t="s">
        <v>71</v>
      </c>
      <c r="D31" t="s">
        <v>15</v>
      </c>
      <c r="E31" t="s">
        <v>14</v>
      </c>
      <c r="G31" t="s">
        <v>302</v>
      </c>
      <c r="I31">
        <v>30</v>
      </c>
      <c r="J31">
        <v>16</v>
      </c>
      <c r="K31" t="s">
        <v>148</v>
      </c>
      <c r="L31" t="s">
        <v>45</v>
      </c>
      <c r="N31" t="s">
        <v>173</v>
      </c>
      <c r="O31">
        <v>1</v>
      </c>
      <c r="P31" t="s">
        <v>72</v>
      </c>
      <c r="Q31" t="s">
        <v>223</v>
      </c>
      <c r="R31" t="s">
        <v>165</v>
      </c>
      <c r="S31" t="s">
        <v>252</v>
      </c>
      <c r="V31" t="s">
        <v>56</v>
      </c>
    </row>
    <row r="32" spans="1:22">
      <c r="A32" t="s">
        <v>73</v>
      </c>
      <c r="D32" t="s">
        <v>43</v>
      </c>
      <c r="L32" t="s">
        <v>135</v>
      </c>
      <c r="M32" t="s">
        <v>303</v>
      </c>
      <c r="N32" t="s">
        <v>154</v>
      </c>
      <c r="O32">
        <v>2</v>
      </c>
      <c r="P32" t="s">
        <v>41</v>
      </c>
      <c r="R32" t="s">
        <v>165</v>
      </c>
      <c r="S32" t="s">
        <v>41</v>
      </c>
      <c r="V32" t="s">
        <v>56</v>
      </c>
    </row>
    <row r="33" spans="1:22">
      <c r="A33" t="s">
        <v>74</v>
      </c>
      <c r="D33" t="s">
        <v>52</v>
      </c>
      <c r="E33" t="s">
        <v>180</v>
      </c>
      <c r="F33" t="s">
        <v>20</v>
      </c>
      <c r="G33" t="s">
        <v>304</v>
      </c>
      <c r="I33">
        <v>5</v>
      </c>
      <c r="J33">
        <v>3</v>
      </c>
      <c r="K33" t="s">
        <v>181</v>
      </c>
      <c r="L33" t="s">
        <v>135</v>
      </c>
      <c r="M33" t="s">
        <v>289</v>
      </c>
      <c r="N33" t="s">
        <v>175</v>
      </c>
      <c r="O33">
        <v>1</v>
      </c>
      <c r="P33" t="s">
        <v>305</v>
      </c>
      <c r="Q33" t="s">
        <v>253</v>
      </c>
      <c r="R33" t="s">
        <v>30</v>
      </c>
      <c r="V33" t="s">
        <v>306</v>
      </c>
    </row>
    <row r="34" spans="1:22">
      <c r="A34" t="s">
        <v>75</v>
      </c>
      <c r="D34" t="s">
        <v>15</v>
      </c>
      <c r="E34" t="s">
        <v>14</v>
      </c>
      <c r="F34" t="s">
        <v>20</v>
      </c>
      <c r="G34" t="s">
        <v>307</v>
      </c>
      <c r="I34">
        <v>28</v>
      </c>
      <c r="J34">
        <v>13</v>
      </c>
      <c r="K34" t="s">
        <v>308</v>
      </c>
      <c r="L34" t="s">
        <v>16</v>
      </c>
      <c r="N34" t="s">
        <v>176</v>
      </c>
      <c r="O34">
        <v>2</v>
      </c>
      <c r="P34" t="s">
        <v>23</v>
      </c>
      <c r="S34" t="s">
        <v>309</v>
      </c>
      <c r="V34" t="s">
        <v>310</v>
      </c>
    </row>
    <row r="35" spans="1:22">
      <c r="A35" t="s">
        <v>107</v>
      </c>
      <c r="D35" t="s">
        <v>52</v>
      </c>
      <c r="E35" t="s">
        <v>232</v>
      </c>
      <c r="G35" t="s">
        <v>311</v>
      </c>
      <c r="J35">
        <v>1</v>
      </c>
      <c r="L35" t="s">
        <v>135</v>
      </c>
      <c r="M35" t="s">
        <v>95</v>
      </c>
      <c r="N35" t="s">
        <v>155</v>
      </c>
      <c r="O35">
        <v>1</v>
      </c>
      <c r="P35" t="s">
        <v>17</v>
      </c>
      <c r="R35" t="s">
        <v>108</v>
      </c>
      <c r="V35" t="s">
        <v>76</v>
      </c>
    </row>
    <row r="36" spans="1:22">
      <c r="A36" t="s">
        <v>77</v>
      </c>
      <c r="D36" t="s">
        <v>36</v>
      </c>
      <c r="E36" t="s">
        <v>21</v>
      </c>
      <c r="F36" t="s">
        <v>27</v>
      </c>
      <c r="H36" t="s">
        <v>78</v>
      </c>
      <c r="J36">
        <v>0</v>
      </c>
      <c r="L36" t="s">
        <v>45</v>
      </c>
      <c r="M36" t="s">
        <v>312</v>
      </c>
      <c r="N36" t="s">
        <v>146</v>
      </c>
      <c r="O36">
        <v>1</v>
      </c>
      <c r="P36" t="s">
        <v>30</v>
      </c>
      <c r="Q36" t="s">
        <v>79</v>
      </c>
      <c r="R36" t="s">
        <v>108</v>
      </c>
      <c r="V36" t="s">
        <v>110</v>
      </c>
    </row>
    <row r="37" spans="1:22">
      <c r="A37" t="s">
        <v>80</v>
      </c>
      <c r="D37" t="s">
        <v>22</v>
      </c>
      <c r="E37" t="s">
        <v>21</v>
      </c>
      <c r="I37">
        <v>3</v>
      </c>
      <c r="J37">
        <v>0</v>
      </c>
      <c r="L37" t="s">
        <v>29</v>
      </c>
      <c r="M37" t="s">
        <v>289</v>
      </c>
      <c r="N37" t="s">
        <v>215</v>
      </c>
      <c r="O37">
        <v>2</v>
      </c>
      <c r="R37" t="s">
        <v>178</v>
      </c>
      <c r="V37" t="s">
        <v>234</v>
      </c>
    </row>
    <row r="38" spans="1:22">
      <c r="A38" t="s">
        <v>81</v>
      </c>
      <c r="D38" t="s">
        <v>36</v>
      </c>
      <c r="E38" t="s">
        <v>21</v>
      </c>
      <c r="I38">
        <v>4</v>
      </c>
      <c r="J38">
        <v>0</v>
      </c>
      <c r="L38" t="s">
        <v>135</v>
      </c>
      <c r="M38" t="s">
        <v>313</v>
      </c>
      <c r="N38" t="s">
        <v>171</v>
      </c>
      <c r="O38">
        <v>1</v>
      </c>
      <c r="P38" t="s">
        <v>23</v>
      </c>
      <c r="S38" t="s">
        <v>264</v>
      </c>
      <c r="V38" t="s">
        <v>254</v>
      </c>
    </row>
    <row r="39" spans="1:22">
      <c r="A39" t="s">
        <v>82</v>
      </c>
      <c r="B39" t="s">
        <v>314</v>
      </c>
      <c r="D39" t="s">
        <v>22</v>
      </c>
      <c r="E39" t="s">
        <v>21</v>
      </c>
      <c r="F39" t="s">
        <v>13</v>
      </c>
      <c r="I39">
        <v>1</v>
      </c>
      <c r="J39">
        <v>0</v>
      </c>
      <c r="L39" t="s">
        <v>135</v>
      </c>
      <c r="M39" t="s">
        <v>83</v>
      </c>
      <c r="N39" t="s">
        <v>179</v>
      </c>
      <c r="O39">
        <v>1</v>
      </c>
      <c r="P39" t="s">
        <v>30</v>
      </c>
      <c r="Q39" t="s">
        <v>68</v>
      </c>
      <c r="V39" t="s">
        <v>315</v>
      </c>
    </row>
    <row r="40" spans="1:22">
      <c r="A40" t="s">
        <v>109</v>
      </c>
      <c r="D40" t="s">
        <v>22</v>
      </c>
      <c r="E40" t="s">
        <v>14</v>
      </c>
      <c r="F40" t="s">
        <v>20</v>
      </c>
      <c r="G40" t="s">
        <v>316</v>
      </c>
      <c r="I40">
        <v>30</v>
      </c>
      <c r="J40">
        <v>5</v>
      </c>
      <c r="K40" t="s">
        <v>151</v>
      </c>
      <c r="L40" t="s">
        <v>317</v>
      </c>
      <c r="M40" t="s">
        <v>318</v>
      </c>
      <c r="N40" t="s">
        <v>161</v>
      </c>
      <c r="O40">
        <v>2</v>
      </c>
    </row>
    <row r="41" spans="1:22">
      <c r="A41" t="s">
        <v>84</v>
      </c>
      <c r="D41" t="s">
        <v>59</v>
      </c>
      <c r="E41" t="s">
        <v>21</v>
      </c>
      <c r="I41">
        <v>4</v>
      </c>
      <c r="J41">
        <v>0</v>
      </c>
      <c r="L41" t="s">
        <v>16</v>
      </c>
      <c r="N41" t="s">
        <v>176</v>
      </c>
      <c r="O41">
        <v>2</v>
      </c>
      <c r="P41" t="s">
        <v>41</v>
      </c>
      <c r="V41" t="s">
        <v>47</v>
      </c>
    </row>
    <row r="42" spans="1:22">
      <c r="A42" t="s">
        <v>85</v>
      </c>
      <c r="D42" t="s">
        <v>15</v>
      </c>
      <c r="E42" t="s">
        <v>14</v>
      </c>
      <c r="G42" t="s">
        <v>319</v>
      </c>
      <c r="I42">
        <v>3</v>
      </c>
      <c r="J42">
        <v>2</v>
      </c>
      <c r="K42" t="s">
        <v>174</v>
      </c>
      <c r="L42" t="s">
        <v>230</v>
      </c>
      <c r="N42" t="s">
        <v>181</v>
      </c>
      <c r="O42">
        <v>3</v>
      </c>
      <c r="P42" t="s">
        <v>41</v>
      </c>
      <c r="R42" t="s">
        <v>160</v>
      </c>
      <c r="S42" t="s">
        <v>320</v>
      </c>
      <c r="V42" t="s">
        <v>321</v>
      </c>
    </row>
    <row r="43" spans="1:22">
      <c r="A43" t="s">
        <v>111</v>
      </c>
      <c r="D43" t="s">
        <v>52</v>
      </c>
      <c r="E43" t="s">
        <v>35</v>
      </c>
      <c r="G43" t="s">
        <v>211</v>
      </c>
      <c r="I43">
        <v>3</v>
      </c>
      <c r="J43">
        <v>2</v>
      </c>
      <c r="L43" t="s">
        <v>322</v>
      </c>
      <c r="M43" t="s">
        <v>287</v>
      </c>
      <c r="N43" t="s">
        <v>175</v>
      </c>
      <c r="O43">
        <v>1</v>
      </c>
      <c r="P43" t="s">
        <v>41</v>
      </c>
      <c r="R43" t="s">
        <v>41</v>
      </c>
      <c r="V43" t="s">
        <v>323</v>
      </c>
    </row>
    <row r="44" spans="1:22">
      <c r="A44" t="s">
        <v>86</v>
      </c>
      <c r="D44" t="s">
        <v>52</v>
      </c>
      <c r="E44" t="s">
        <v>21</v>
      </c>
      <c r="F44" t="s">
        <v>13</v>
      </c>
      <c r="I44">
        <v>3</v>
      </c>
      <c r="J44">
        <v>0</v>
      </c>
      <c r="L44" t="s">
        <v>45</v>
      </c>
      <c r="M44" t="s">
        <v>324</v>
      </c>
      <c r="N44" t="s">
        <v>181</v>
      </c>
      <c r="O44">
        <v>2</v>
      </c>
      <c r="P44" t="s">
        <v>47</v>
      </c>
      <c r="V44" t="s">
        <v>47</v>
      </c>
    </row>
    <row r="45" spans="1:22">
      <c r="A45" t="s">
        <v>87</v>
      </c>
      <c r="D45" t="s">
        <v>144</v>
      </c>
      <c r="E45" t="s">
        <v>180</v>
      </c>
      <c r="F45" t="s">
        <v>20</v>
      </c>
      <c r="G45" t="s">
        <v>325</v>
      </c>
      <c r="I45">
        <v>63</v>
      </c>
      <c r="J45">
        <v>31</v>
      </c>
      <c r="K45" t="s">
        <v>163</v>
      </c>
      <c r="L45" t="s">
        <v>326</v>
      </c>
      <c r="M45" t="s">
        <v>327</v>
      </c>
      <c r="N45" t="s">
        <v>182</v>
      </c>
      <c r="O45">
        <v>1</v>
      </c>
      <c r="P45" t="s">
        <v>212</v>
      </c>
      <c r="Q45" t="s">
        <v>239</v>
      </c>
      <c r="S45" t="s">
        <v>328</v>
      </c>
      <c r="V45" t="s">
        <v>242</v>
      </c>
    </row>
    <row r="46" spans="1:22">
      <c r="A46" t="s">
        <v>88</v>
      </c>
      <c r="C46" t="s">
        <v>213</v>
      </c>
      <c r="D46" t="s">
        <v>52</v>
      </c>
      <c r="E46" t="s">
        <v>21</v>
      </c>
      <c r="F46" t="s">
        <v>20</v>
      </c>
      <c r="J46">
        <v>0</v>
      </c>
      <c r="L46" t="s">
        <v>135</v>
      </c>
      <c r="M46" t="s">
        <v>183</v>
      </c>
      <c r="N46" t="s">
        <v>329</v>
      </c>
      <c r="O46">
        <v>4</v>
      </c>
      <c r="P46" t="s">
        <v>214</v>
      </c>
      <c r="Q46" t="s">
        <v>89</v>
      </c>
      <c r="V46" t="s">
        <v>24</v>
      </c>
    </row>
    <row r="47" spans="1:22">
      <c r="A47" t="s">
        <v>90</v>
      </c>
      <c r="D47" t="s">
        <v>22</v>
      </c>
      <c r="E47" t="s">
        <v>35</v>
      </c>
      <c r="G47" t="s">
        <v>330</v>
      </c>
      <c r="J47">
        <v>6</v>
      </c>
      <c r="L47" t="s">
        <v>184</v>
      </c>
      <c r="N47" t="s">
        <v>151</v>
      </c>
      <c r="O47">
        <v>3</v>
      </c>
      <c r="P47" t="s">
        <v>185</v>
      </c>
      <c r="V47" t="s">
        <v>24</v>
      </c>
    </row>
    <row r="48" spans="1:22">
      <c r="A48" t="s">
        <v>92</v>
      </c>
      <c r="D48" t="s">
        <v>52</v>
      </c>
      <c r="E48" t="s">
        <v>35</v>
      </c>
      <c r="G48" t="s">
        <v>330</v>
      </c>
      <c r="J48">
        <v>1</v>
      </c>
      <c r="L48" t="s">
        <v>184</v>
      </c>
      <c r="N48" t="s">
        <v>155</v>
      </c>
      <c r="O48">
        <v>3</v>
      </c>
      <c r="P48" t="s">
        <v>242</v>
      </c>
      <c r="Q48" t="s">
        <v>91</v>
      </c>
      <c r="R48" t="s">
        <v>30</v>
      </c>
      <c r="V48" t="s">
        <v>234</v>
      </c>
    </row>
    <row r="49" spans="1:22">
      <c r="A49" t="s">
        <v>112</v>
      </c>
      <c r="D49" t="s">
        <v>22</v>
      </c>
      <c r="E49" t="s">
        <v>35</v>
      </c>
      <c r="G49" t="s">
        <v>331</v>
      </c>
      <c r="J49">
        <v>7</v>
      </c>
      <c r="K49" t="s">
        <v>175</v>
      </c>
      <c r="L49" t="s">
        <v>184</v>
      </c>
      <c r="N49" t="s">
        <v>163</v>
      </c>
      <c r="O49">
        <v>3</v>
      </c>
      <c r="R49" t="s">
        <v>186</v>
      </c>
      <c r="V49" t="s">
        <v>234</v>
      </c>
    </row>
    <row r="50" spans="1:22">
      <c r="A50" t="s">
        <v>93</v>
      </c>
      <c r="D50" t="s">
        <v>15</v>
      </c>
      <c r="E50" t="s">
        <v>14</v>
      </c>
      <c r="G50" t="s">
        <v>227</v>
      </c>
      <c r="I50">
        <v>40</v>
      </c>
      <c r="J50">
        <v>13</v>
      </c>
      <c r="K50" t="s">
        <v>217</v>
      </c>
      <c r="L50" t="s">
        <v>135</v>
      </c>
      <c r="N50" t="s">
        <v>136</v>
      </c>
      <c r="O50">
        <v>1</v>
      </c>
      <c r="R50" t="s">
        <v>30</v>
      </c>
      <c r="S50" t="s">
        <v>332</v>
      </c>
      <c r="V50" t="s">
        <v>254</v>
      </c>
    </row>
    <row r="51" spans="1:22">
      <c r="A51" t="s">
        <v>94</v>
      </c>
      <c r="D51" t="s">
        <v>36</v>
      </c>
      <c r="E51" t="s">
        <v>180</v>
      </c>
      <c r="F51" t="s">
        <v>20</v>
      </c>
      <c r="G51" t="s">
        <v>333</v>
      </c>
      <c r="J51">
        <v>15</v>
      </c>
      <c r="K51" t="s">
        <v>334</v>
      </c>
      <c r="L51" t="s">
        <v>177</v>
      </c>
      <c r="N51" t="s">
        <v>209</v>
      </c>
      <c r="O51">
        <v>2</v>
      </c>
      <c r="P51" t="s">
        <v>41</v>
      </c>
      <c r="R51" t="s">
        <v>187</v>
      </c>
      <c r="S51" t="s">
        <v>335</v>
      </c>
      <c r="T51" t="s">
        <v>188</v>
      </c>
      <c r="V5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2024-12-06T17:03:27Z</dcterms:modified>
  <cp:category/>
  <cp:contentStatus/>
</cp:coreProperties>
</file>