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289 TCGA-THCA pathology reports (validation)\llama\"/>
    </mc:Choice>
  </mc:AlternateContent>
  <xr:revisionPtr revIDLastSave="0" documentId="13_ncr:1_{320C38AC-4AA7-43EB-99AB-D28475ACFE67}" xr6:coauthVersionLast="47" xr6:coauthVersionMax="47" xr10:uidLastSave="{00000000-0000-0000-0000-000000000000}"/>
  <bookViews>
    <workbookView xWindow="-98" yWindow="-98" windowWidth="21795" windowHeight="11625" tabRatio="494" xr2:uid="{00000000-000D-0000-FFFF-FFFF00000000}"/>
  </bookViews>
  <sheets>
    <sheet name="Classification result" sheetId="20" r:id="rId1"/>
    <sheet name="Model output" sheetId="21" r:id="rId2"/>
  </sheets>
  <definedNames>
    <definedName name="_xlnm._FilterDatabase" localSheetId="0" hidden="1">'Classification result'!$AO$2:$AS$291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20" l="1"/>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3"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72" i="20"/>
  <c r="G73" i="20"/>
  <c r="G74" i="20"/>
  <c r="G75" i="20"/>
  <c r="G76" i="20"/>
  <c r="G77" i="20"/>
  <c r="G78" i="20"/>
  <c r="G79" i="20"/>
  <c r="G80" i="20"/>
  <c r="G81" i="20"/>
  <c r="G82" i="20"/>
  <c r="G83" i="20"/>
  <c r="G84" i="20"/>
  <c r="G85" i="20"/>
  <c r="G86" i="20"/>
  <c r="G87" i="20"/>
  <c r="G88" i="20"/>
  <c r="G89" i="20"/>
  <c r="G90" i="20"/>
  <c r="G91" i="20"/>
  <c r="G92" i="20"/>
  <c r="G93" i="20"/>
  <c r="G94" i="20"/>
  <c r="G95" i="20"/>
  <c r="G96" i="20"/>
  <c r="G97" i="20"/>
  <c r="G98" i="20"/>
  <c r="G99" i="20"/>
  <c r="G100" i="20"/>
  <c r="G101" i="20"/>
  <c r="G102" i="20"/>
  <c r="G103" i="20"/>
  <c r="G104" i="20"/>
  <c r="G105" i="20"/>
  <c r="G106" i="20"/>
  <c r="G107" i="20"/>
  <c r="G108" i="20"/>
  <c r="G109" i="20"/>
  <c r="G110" i="20"/>
  <c r="G111" i="20"/>
  <c r="G112" i="20"/>
  <c r="G113" i="20"/>
  <c r="G114" i="20"/>
  <c r="G115" i="20"/>
  <c r="G116" i="20"/>
  <c r="G117" i="20"/>
  <c r="G118" i="20"/>
  <c r="G119" i="20"/>
  <c r="G120" i="20"/>
  <c r="G121" i="20"/>
  <c r="G122" i="20"/>
  <c r="G123" i="20"/>
  <c r="G124" i="20"/>
  <c r="G125" i="20"/>
  <c r="G126" i="20"/>
  <c r="G127" i="20"/>
  <c r="G128" i="20"/>
  <c r="G129" i="20"/>
  <c r="G130" i="20"/>
  <c r="G131" i="20"/>
  <c r="G132" i="20"/>
  <c r="G133" i="20"/>
  <c r="G134" i="20"/>
  <c r="G135" i="20"/>
  <c r="G136" i="20"/>
  <c r="G137" i="20"/>
  <c r="G138" i="20"/>
  <c r="G139" i="20"/>
  <c r="G140" i="20"/>
  <c r="G141" i="20"/>
  <c r="G142" i="20"/>
  <c r="G143" i="20"/>
  <c r="G144" i="20"/>
  <c r="G145" i="20"/>
  <c r="G146" i="20"/>
  <c r="G147" i="20"/>
  <c r="G148" i="20"/>
  <c r="G149" i="20"/>
  <c r="G150" i="20"/>
  <c r="G151" i="20"/>
  <c r="G152" i="20"/>
  <c r="G153" i="20"/>
  <c r="G154" i="20"/>
  <c r="G155" i="20"/>
  <c r="G156" i="20"/>
  <c r="G157" i="20"/>
  <c r="G158" i="20"/>
  <c r="G159" i="20"/>
  <c r="G160" i="20"/>
  <c r="G161" i="20"/>
  <c r="G162" i="20"/>
  <c r="G163" i="20"/>
  <c r="G164" i="20"/>
  <c r="G165" i="20"/>
  <c r="G166" i="20"/>
  <c r="G167" i="20"/>
  <c r="G168" i="20"/>
  <c r="G169" i="20"/>
  <c r="G170" i="20"/>
  <c r="G171" i="20"/>
  <c r="G172" i="20"/>
  <c r="G173" i="20"/>
  <c r="G174" i="20"/>
  <c r="G175" i="20"/>
  <c r="G176" i="20"/>
  <c r="G177" i="20"/>
  <c r="G178" i="20"/>
  <c r="G179" i="20"/>
  <c r="G180" i="20"/>
  <c r="G181" i="20"/>
  <c r="G182" i="20"/>
  <c r="G183" i="20"/>
  <c r="G184" i="20"/>
  <c r="G185" i="20"/>
  <c r="G186" i="20"/>
  <c r="G187" i="20"/>
  <c r="G188" i="20"/>
  <c r="G189" i="20"/>
  <c r="G190" i="20"/>
  <c r="G191" i="20"/>
  <c r="G192" i="20"/>
  <c r="G193" i="20"/>
  <c r="G194" i="20"/>
  <c r="G195" i="20"/>
  <c r="G196" i="20"/>
  <c r="G197" i="20"/>
  <c r="G198" i="20"/>
  <c r="G199" i="20"/>
  <c r="G200" i="20"/>
  <c r="G201" i="20"/>
  <c r="G202" i="20"/>
  <c r="G203" i="20"/>
  <c r="G204" i="20"/>
  <c r="G205" i="20"/>
  <c r="G206" i="20"/>
  <c r="G207" i="20"/>
  <c r="G208" i="20"/>
  <c r="G209" i="20"/>
  <c r="G210" i="20"/>
  <c r="G211" i="20"/>
  <c r="G212" i="20"/>
  <c r="G213" i="20"/>
  <c r="G214" i="20"/>
  <c r="G215" i="20"/>
  <c r="G216" i="20"/>
  <c r="G217" i="20"/>
  <c r="G218" i="20"/>
  <c r="G219" i="20"/>
  <c r="G220" i="20"/>
  <c r="G221" i="20"/>
  <c r="G222" i="20"/>
  <c r="G223" i="20"/>
  <c r="G224" i="20"/>
  <c r="G225" i="20"/>
  <c r="G226" i="20"/>
  <c r="G227" i="20"/>
  <c r="G228" i="20"/>
  <c r="G229" i="20"/>
  <c r="G230" i="20"/>
  <c r="G231" i="20"/>
  <c r="G232" i="20"/>
  <c r="G233" i="20"/>
  <c r="G234" i="20"/>
  <c r="G235" i="20"/>
  <c r="G236" i="20"/>
  <c r="G237" i="20"/>
  <c r="G238" i="20"/>
  <c r="G239" i="20"/>
  <c r="G240" i="20"/>
  <c r="G241" i="20"/>
  <c r="G242" i="20"/>
  <c r="G243" i="20"/>
  <c r="G244" i="20"/>
  <c r="G245" i="20"/>
  <c r="G246" i="20"/>
  <c r="G247" i="20"/>
  <c r="G248" i="20"/>
  <c r="G249" i="20"/>
  <c r="G250" i="20"/>
  <c r="G251" i="20"/>
  <c r="G252" i="20"/>
  <c r="G253" i="20"/>
  <c r="G254" i="20"/>
  <c r="G255" i="20"/>
  <c r="G256" i="20"/>
  <c r="G257" i="20"/>
  <c r="G258" i="20"/>
  <c r="G259" i="20"/>
  <c r="G260" i="20"/>
  <c r="G261" i="20"/>
  <c r="G262" i="20"/>
  <c r="G263" i="20"/>
  <c r="G264" i="20"/>
  <c r="G265" i="20"/>
  <c r="G266" i="20"/>
  <c r="G267" i="20"/>
  <c r="G268" i="20"/>
  <c r="G269" i="20"/>
  <c r="G270" i="20"/>
  <c r="G271" i="20"/>
  <c r="G272" i="20"/>
  <c r="G273" i="20"/>
  <c r="G274" i="20"/>
  <c r="G275" i="20"/>
  <c r="G276" i="20"/>
  <c r="G277" i="20"/>
  <c r="G278" i="20"/>
  <c r="G279" i="20"/>
  <c r="G280" i="20"/>
  <c r="G281" i="20"/>
  <c r="G282" i="20"/>
  <c r="G283" i="20"/>
  <c r="G284" i="20"/>
  <c r="G285" i="20"/>
  <c r="G286" i="20"/>
  <c r="G287" i="20"/>
  <c r="G288" i="20"/>
  <c r="G289" i="20"/>
  <c r="G290" i="20"/>
  <c r="G291" i="20"/>
  <c r="G3" i="20"/>
  <c r="AC4" i="20"/>
  <c r="AC5" i="20"/>
  <c r="AC6" i="20"/>
  <c r="AC7" i="20"/>
  <c r="AC8" i="20"/>
  <c r="AC9" i="20"/>
  <c r="AC10" i="20"/>
  <c r="AC11" i="20"/>
  <c r="AC12" i="20"/>
  <c r="AC13" i="20"/>
  <c r="AC14" i="20"/>
  <c r="AC15" i="20"/>
  <c r="AC16" i="20"/>
  <c r="AC17" i="20"/>
  <c r="AC18" i="20"/>
  <c r="AC19" i="20"/>
  <c r="AC20" i="20"/>
  <c r="AC21" i="20"/>
  <c r="AC22" i="20"/>
  <c r="AC23" i="20"/>
  <c r="AC24" i="20"/>
  <c r="AC25" i="20"/>
  <c r="AC26" i="20"/>
  <c r="AC27" i="20"/>
  <c r="AC28" i="20"/>
  <c r="AC29" i="20"/>
  <c r="AC30" i="20"/>
  <c r="AC31" i="20"/>
  <c r="AC32" i="20"/>
  <c r="AC33" i="20"/>
  <c r="AC34" i="20"/>
  <c r="AC35" i="20"/>
  <c r="AC36" i="20"/>
  <c r="AC37" i="20"/>
  <c r="AC38" i="20"/>
  <c r="AC39" i="20"/>
  <c r="AC40" i="20"/>
  <c r="AC41" i="20"/>
  <c r="AC42" i="20"/>
  <c r="AC43" i="20"/>
  <c r="AC44" i="20"/>
  <c r="AC45" i="20"/>
  <c r="AC46" i="20"/>
  <c r="AC47" i="20"/>
  <c r="AC48" i="20"/>
  <c r="AC49" i="20"/>
  <c r="AC50" i="20"/>
  <c r="AC51" i="20"/>
  <c r="AC52" i="20"/>
  <c r="AC53" i="20"/>
  <c r="AC54" i="20"/>
  <c r="AC55" i="20"/>
  <c r="AC56" i="20"/>
  <c r="AC57" i="20"/>
  <c r="AC58" i="20"/>
  <c r="AC59" i="20"/>
  <c r="AC60" i="20"/>
  <c r="AC61" i="20"/>
  <c r="AC62" i="20"/>
  <c r="AC63" i="20"/>
  <c r="AC64" i="20"/>
  <c r="AC65" i="20"/>
  <c r="AC66" i="20"/>
  <c r="AC67" i="20"/>
  <c r="AC68" i="20"/>
  <c r="AC69" i="20"/>
  <c r="AC70" i="20"/>
  <c r="AC71" i="20"/>
  <c r="AC72" i="20"/>
  <c r="AC73" i="20"/>
  <c r="AC74" i="20"/>
  <c r="AC75" i="20"/>
  <c r="AC76" i="20"/>
  <c r="AC77" i="20"/>
  <c r="AC78" i="20"/>
  <c r="AC79" i="20"/>
  <c r="AC80" i="20"/>
  <c r="AC81" i="20"/>
  <c r="AC82" i="20"/>
  <c r="AC83" i="20"/>
  <c r="AC84" i="20"/>
  <c r="AC85" i="20"/>
  <c r="AC86" i="20"/>
  <c r="AC87" i="20"/>
  <c r="AC88" i="20"/>
  <c r="AC89" i="20"/>
  <c r="AC90" i="20"/>
  <c r="AC91" i="20"/>
  <c r="AC92" i="20"/>
  <c r="AC93" i="20"/>
  <c r="AC94" i="20"/>
  <c r="AC95" i="20"/>
  <c r="AC96" i="20"/>
  <c r="AC97" i="20"/>
  <c r="AC98" i="20"/>
  <c r="AC99" i="20"/>
  <c r="AC100" i="20"/>
  <c r="AC101" i="20"/>
  <c r="AC102" i="20"/>
  <c r="AC103" i="20"/>
  <c r="AC104" i="20"/>
  <c r="AC105" i="20"/>
  <c r="AC106" i="20"/>
  <c r="AC107" i="20"/>
  <c r="AC108" i="20"/>
  <c r="AC109" i="20"/>
  <c r="AC110" i="20"/>
  <c r="AC111" i="20"/>
  <c r="AC112" i="20"/>
  <c r="AC113" i="20"/>
  <c r="AC114" i="20"/>
  <c r="AC115" i="20"/>
  <c r="AC116" i="20"/>
  <c r="AC117" i="20"/>
  <c r="AC118" i="20"/>
  <c r="AC119" i="20"/>
  <c r="AC120" i="20"/>
  <c r="AC121" i="20"/>
  <c r="AC122" i="20"/>
  <c r="AC123" i="20"/>
  <c r="AC124" i="20"/>
  <c r="AC125" i="20"/>
  <c r="AC126" i="20"/>
  <c r="AC127" i="20"/>
  <c r="AC128" i="20"/>
  <c r="AC129" i="20"/>
  <c r="AC130" i="20"/>
  <c r="AC131" i="20"/>
  <c r="AC132" i="20"/>
  <c r="AC133" i="20"/>
  <c r="AC134" i="20"/>
  <c r="AC135" i="20"/>
  <c r="AC136" i="20"/>
  <c r="AC137" i="20"/>
  <c r="AC138" i="20"/>
  <c r="AC139" i="20"/>
  <c r="AC140" i="20"/>
  <c r="AC141" i="20"/>
  <c r="AC142" i="20"/>
  <c r="AC143" i="20"/>
  <c r="AC144" i="20"/>
  <c r="AC145" i="20"/>
  <c r="AC146" i="20"/>
  <c r="AC147" i="20"/>
  <c r="AC148" i="20"/>
  <c r="AC149" i="20"/>
  <c r="AC150" i="20"/>
  <c r="AC151" i="20"/>
  <c r="AC152" i="20"/>
  <c r="AC153" i="20"/>
  <c r="AC154" i="20"/>
  <c r="AC155" i="20"/>
  <c r="AC156" i="20"/>
  <c r="AC157" i="20"/>
  <c r="AC158" i="20"/>
  <c r="AC159" i="20"/>
  <c r="AC160" i="20"/>
  <c r="AC161" i="20"/>
  <c r="AC162" i="20"/>
  <c r="AC163" i="20"/>
  <c r="AC164" i="20"/>
  <c r="AC165" i="20"/>
  <c r="AC166" i="20"/>
  <c r="AC167" i="20"/>
  <c r="AC168" i="20"/>
  <c r="AC169" i="20"/>
  <c r="AC170" i="20"/>
  <c r="AC171" i="20"/>
  <c r="AC172" i="20"/>
  <c r="AC173" i="20"/>
  <c r="AC174" i="20"/>
  <c r="AC175" i="20"/>
  <c r="AC176" i="20"/>
  <c r="AC177" i="20"/>
  <c r="AC178" i="20"/>
  <c r="AC179" i="20"/>
  <c r="AC180" i="20"/>
  <c r="AC181" i="20"/>
  <c r="AC182" i="20"/>
  <c r="AC183" i="20"/>
  <c r="AC184" i="20"/>
  <c r="AC185" i="20"/>
  <c r="AC186" i="20"/>
  <c r="AC187" i="20"/>
  <c r="AC188" i="20"/>
  <c r="AC189" i="20"/>
  <c r="AC190" i="20"/>
  <c r="AC191" i="20"/>
  <c r="AC192" i="20"/>
  <c r="AC193" i="20"/>
  <c r="AC194" i="20"/>
  <c r="AC195" i="20"/>
  <c r="AC196" i="20"/>
  <c r="AC197" i="20"/>
  <c r="AC198" i="20"/>
  <c r="AC199" i="20"/>
  <c r="AC200" i="20"/>
  <c r="AC201" i="20"/>
  <c r="AC202" i="20"/>
  <c r="AC203" i="20"/>
  <c r="AC204" i="20"/>
  <c r="AC205" i="20"/>
  <c r="AC206" i="20"/>
  <c r="AC207" i="20"/>
  <c r="AC208" i="20"/>
  <c r="AC209" i="20"/>
  <c r="AC210" i="20"/>
  <c r="AC211" i="20"/>
  <c r="AC212" i="20"/>
  <c r="AC213" i="20"/>
  <c r="AC214" i="20"/>
  <c r="AC215" i="20"/>
  <c r="AC216" i="20"/>
  <c r="AC217" i="20"/>
  <c r="AC218" i="20"/>
  <c r="AC219" i="20"/>
  <c r="AC220" i="20"/>
  <c r="AC221" i="20"/>
  <c r="AC222" i="20"/>
  <c r="AC223" i="20"/>
  <c r="AC224" i="20"/>
  <c r="AC225" i="20"/>
  <c r="AC226" i="20"/>
  <c r="AC227" i="20"/>
  <c r="AC228" i="20"/>
  <c r="AC229" i="20"/>
  <c r="AC230" i="20"/>
  <c r="AC231" i="20"/>
  <c r="AC232" i="20"/>
  <c r="AC233" i="20"/>
  <c r="AC234" i="20"/>
  <c r="AC235" i="20"/>
  <c r="AC236" i="20"/>
  <c r="AC237" i="20"/>
  <c r="AC238" i="20"/>
  <c r="AC239" i="20"/>
  <c r="AC240" i="20"/>
  <c r="AC241" i="20"/>
  <c r="AC242" i="20"/>
  <c r="AC243" i="20"/>
  <c r="AC244" i="20"/>
  <c r="AC245" i="20"/>
  <c r="AC246" i="20"/>
  <c r="AC247" i="20"/>
  <c r="AC248" i="20"/>
  <c r="AC249" i="20"/>
  <c r="AC250" i="20"/>
  <c r="AC251" i="20"/>
  <c r="AC252" i="20"/>
  <c r="AC253" i="20"/>
  <c r="AC254" i="20"/>
  <c r="AC255" i="20"/>
  <c r="AC256" i="20"/>
  <c r="AC257" i="20"/>
  <c r="AC258" i="20"/>
  <c r="AC259" i="20"/>
  <c r="AC260" i="20"/>
  <c r="AC261" i="20"/>
  <c r="AC262" i="20"/>
  <c r="AC263" i="20"/>
  <c r="AC264" i="20"/>
  <c r="AC265" i="20"/>
  <c r="AC266" i="20"/>
  <c r="AC267" i="20"/>
  <c r="AC268" i="20"/>
  <c r="AC269" i="20"/>
  <c r="AC270" i="20"/>
  <c r="AC271" i="20"/>
  <c r="AC272" i="20"/>
  <c r="AC273" i="20"/>
  <c r="AC274" i="20"/>
  <c r="AC275" i="20"/>
  <c r="AC276" i="20"/>
  <c r="AC277" i="20"/>
  <c r="AC278" i="20"/>
  <c r="AC279" i="20"/>
  <c r="AC280" i="20"/>
  <c r="AC281" i="20"/>
  <c r="AC282" i="20"/>
  <c r="AC283" i="20"/>
  <c r="AC284" i="20"/>
  <c r="AC285" i="20"/>
  <c r="AC286" i="20"/>
  <c r="AC287" i="20"/>
  <c r="AC288" i="20"/>
  <c r="AC289" i="20"/>
  <c r="AC290" i="20"/>
  <c r="AC291" i="20"/>
  <c r="AC3" i="20"/>
  <c r="S100" i="20" l="1"/>
  <c r="S101" i="20"/>
  <c r="S102" i="20"/>
  <c r="S103" i="20"/>
  <c r="S104" i="20"/>
  <c r="S105" i="20"/>
  <c r="S106" i="20"/>
  <c r="S107" i="20"/>
  <c r="S108" i="20"/>
  <c r="S109" i="20"/>
  <c r="S110" i="20"/>
  <c r="S111" i="20"/>
  <c r="S112" i="20"/>
  <c r="S113" i="20"/>
  <c r="S114" i="20"/>
  <c r="S115" i="20"/>
  <c r="S116" i="20"/>
  <c r="S117" i="20"/>
  <c r="S118" i="20"/>
  <c r="S119" i="20"/>
  <c r="S120" i="20"/>
  <c r="S121" i="20"/>
  <c r="S122" i="20"/>
  <c r="S123" i="20"/>
  <c r="S124" i="20"/>
  <c r="S125" i="20"/>
  <c r="S126" i="20"/>
  <c r="S127" i="20"/>
  <c r="S128" i="20"/>
  <c r="S129" i="20"/>
  <c r="S130" i="20"/>
  <c r="S131" i="20"/>
  <c r="S132" i="20"/>
  <c r="S133" i="20"/>
  <c r="S134" i="20"/>
  <c r="S135" i="20"/>
  <c r="S136" i="20"/>
  <c r="S137" i="20"/>
  <c r="S138" i="20"/>
  <c r="S139" i="20"/>
  <c r="S140" i="20"/>
  <c r="S141" i="20"/>
  <c r="S142" i="20"/>
  <c r="S143" i="20"/>
  <c r="S144" i="20"/>
  <c r="S145" i="20"/>
  <c r="S146" i="20"/>
  <c r="S147" i="20"/>
  <c r="S148" i="20"/>
  <c r="S149" i="20"/>
  <c r="S150" i="20"/>
  <c r="S151" i="20"/>
  <c r="S152" i="20"/>
  <c r="S153" i="20"/>
  <c r="S154" i="20"/>
  <c r="S155" i="20"/>
  <c r="S156" i="20"/>
  <c r="S157" i="20"/>
  <c r="S158" i="20"/>
  <c r="S159" i="20"/>
  <c r="S160" i="20"/>
  <c r="S161" i="20"/>
  <c r="S162" i="20"/>
  <c r="S163" i="20"/>
  <c r="S164" i="20"/>
  <c r="S165" i="20"/>
  <c r="S166" i="20"/>
  <c r="S167" i="20"/>
  <c r="S168" i="20"/>
  <c r="S169" i="20"/>
  <c r="S170" i="20"/>
  <c r="S171" i="20"/>
  <c r="S172" i="20"/>
  <c r="S173" i="20"/>
  <c r="S174" i="20"/>
  <c r="S175" i="20"/>
  <c r="S176" i="20"/>
  <c r="S177" i="20"/>
  <c r="S178" i="20"/>
  <c r="S179" i="20"/>
  <c r="S180" i="20"/>
  <c r="S181" i="20"/>
  <c r="S182" i="20"/>
  <c r="S183" i="20"/>
  <c r="S184" i="20"/>
  <c r="S185" i="20"/>
  <c r="S186" i="20"/>
  <c r="S187" i="20"/>
  <c r="S188" i="20"/>
  <c r="S189" i="20"/>
  <c r="S190" i="20"/>
  <c r="S191" i="20"/>
  <c r="S192" i="20"/>
  <c r="S193" i="20"/>
  <c r="S194" i="20"/>
  <c r="S195" i="20"/>
  <c r="S196" i="20"/>
  <c r="S197" i="20"/>
  <c r="S198" i="20"/>
  <c r="S199" i="20"/>
  <c r="S200" i="20"/>
  <c r="S201" i="20"/>
  <c r="S202" i="20"/>
  <c r="S203" i="20"/>
  <c r="S204" i="20"/>
  <c r="S205" i="20"/>
  <c r="S206" i="20"/>
  <c r="S207" i="20"/>
  <c r="S208" i="20"/>
  <c r="S209" i="20"/>
  <c r="S210" i="20"/>
  <c r="S211" i="20"/>
  <c r="S212" i="20"/>
  <c r="S213" i="20"/>
  <c r="S214" i="20"/>
  <c r="S215" i="20"/>
  <c r="S216" i="20"/>
  <c r="S217" i="20"/>
  <c r="S218" i="20"/>
  <c r="S219" i="20"/>
  <c r="S220" i="20"/>
  <c r="S221" i="20"/>
  <c r="S222" i="20"/>
  <c r="S223" i="20"/>
  <c r="S224" i="20"/>
  <c r="S225" i="20"/>
  <c r="U225" i="20" s="1"/>
  <c r="S226" i="20"/>
  <c r="U226" i="20" s="1"/>
  <c r="S227" i="20"/>
  <c r="S228" i="20"/>
  <c r="S229" i="20"/>
  <c r="V229" i="20" s="1"/>
  <c r="S230" i="20"/>
  <c r="U230" i="20" s="1"/>
  <c r="S231" i="20"/>
  <c r="S232" i="20"/>
  <c r="S233" i="20"/>
  <c r="V233" i="20" s="1"/>
  <c r="S234" i="20"/>
  <c r="U234" i="20" s="1"/>
  <c r="V234" i="20" s="1"/>
  <c r="S235" i="20"/>
  <c r="U235" i="20" s="1"/>
  <c r="S236" i="20"/>
  <c r="U236" i="20" s="1"/>
  <c r="S237" i="20"/>
  <c r="U237" i="20" s="1"/>
  <c r="V237" i="20" s="1"/>
  <c r="S238" i="20"/>
  <c r="S239" i="20"/>
  <c r="U239" i="20" s="1"/>
  <c r="S240" i="20"/>
  <c r="S241" i="20"/>
  <c r="S242" i="20"/>
  <c r="S243" i="20"/>
  <c r="U243" i="20" s="1"/>
  <c r="S244" i="20"/>
  <c r="U244" i="20" s="1"/>
  <c r="S245" i="20"/>
  <c r="U245" i="20" s="1"/>
  <c r="S246" i="20"/>
  <c r="U246" i="20" s="1"/>
  <c r="S247" i="20"/>
  <c r="S248" i="20"/>
  <c r="U248" i="20" s="1"/>
  <c r="S249" i="20"/>
  <c r="V249" i="20" s="1"/>
  <c r="S250" i="20"/>
  <c r="S251" i="20"/>
  <c r="U251" i="20" s="1"/>
  <c r="S252" i="20"/>
  <c r="S253" i="20"/>
  <c r="S254" i="20"/>
  <c r="S255" i="20"/>
  <c r="V255" i="20" s="1"/>
  <c r="S256" i="20"/>
  <c r="S257" i="20"/>
  <c r="V257" i="20" s="1"/>
  <c r="S258" i="20"/>
  <c r="V258" i="20" s="1"/>
  <c r="S259" i="20"/>
  <c r="S260" i="20"/>
  <c r="S261" i="20"/>
  <c r="S262" i="20"/>
  <c r="V262" i="20" s="1"/>
  <c r="S263" i="20"/>
  <c r="S264" i="20"/>
  <c r="U264" i="20" s="1"/>
  <c r="S265" i="20"/>
  <c r="S266" i="20"/>
  <c r="U266" i="20" s="1"/>
  <c r="S267" i="20"/>
  <c r="U267" i="20" s="1"/>
  <c r="S268" i="20"/>
  <c r="S269" i="20"/>
  <c r="S270" i="20"/>
  <c r="V270" i="20" s="1"/>
  <c r="S271" i="20"/>
  <c r="S272" i="20"/>
  <c r="S273" i="20"/>
  <c r="V273" i="20" s="1"/>
  <c r="S274" i="20"/>
  <c r="U274" i="20" s="1"/>
  <c r="S275" i="20"/>
  <c r="U275" i="20" s="1"/>
  <c r="S276" i="20"/>
  <c r="V276" i="20" s="1"/>
  <c r="S277" i="20"/>
  <c r="U277" i="20" s="1"/>
  <c r="V277" i="20" s="1"/>
  <c r="S278" i="20"/>
  <c r="V278" i="20" s="1"/>
  <c r="S279" i="20"/>
  <c r="V279" i="20" s="1"/>
  <c r="S280" i="20"/>
  <c r="S281" i="20"/>
  <c r="V281" i="20" s="1"/>
  <c r="S282" i="20"/>
  <c r="S283" i="20"/>
  <c r="S284" i="20"/>
  <c r="S285" i="20"/>
  <c r="V285" i="20" s="1"/>
  <c r="S286" i="20"/>
  <c r="S287" i="20"/>
  <c r="U287" i="20" s="1"/>
  <c r="S288" i="20"/>
  <c r="V288" i="20" s="1"/>
  <c r="S289" i="20"/>
  <c r="S290" i="20"/>
  <c r="S291" i="20"/>
  <c r="S3" i="20"/>
  <c r="S4" i="20"/>
  <c r="S5" i="20"/>
  <c r="S6" i="20"/>
  <c r="S7" i="20"/>
  <c r="S8" i="20"/>
  <c r="S9" i="20"/>
  <c r="S10" i="20"/>
  <c r="S11" i="20"/>
  <c r="S12" i="20"/>
  <c r="S13" i="20"/>
  <c r="S14" i="20"/>
  <c r="S15" i="20"/>
  <c r="S16" i="20"/>
  <c r="S17" i="20"/>
  <c r="S18" i="20"/>
  <c r="S19" i="20"/>
  <c r="S20" i="20"/>
  <c r="S21" i="20"/>
  <c r="S22" i="20"/>
  <c r="S23" i="20"/>
  <c r="S24" i="20"/>
  <c r="S25" i="20"/>
  <c r="S26" i="20"/>
  <c r="S27" i="20"/>
  <c r="S28" i="20"/>
  <c r="S29" i="20"/>
  <c r="S30" i="20"/>
  <c r="S31" i="20"/>
  <c r="S32" i="20"/>
  <c r="S33" i="20"/>
  <c r="S34" i="20"/>
  <c r="S35" i="20"/>
  <c r="S36" i="20"/>
  <c r="S37" i="20"/>
  <c r="S38" i="20"/>
  <c r="S39" i="20"/>
  <c r="S40" i="20"/>
  <c r="S41" i="20"/>
  <c r="S42" i="20"/>
  <c r="S43" i="20"/>
  <c r="S44" i="20"/>
  <c r="S45" i="20"/>
  <c r="S46" i="20"/>
  <c r="S47" i="20"/>
  <c r="S48" i="20"/>
  <c r="S49" i="20"/>
  <c r="S50" i="20"/>
  <c r="S51" i="20"/>
  <c r="S52" i="20"/>
  <c r="S53" i="20"/>
  <c r="S54" i="20"/>
  <c r="S55" i="20"/>
  <c r="S56" i="20"/>
  <c r="S57" i="20"/>
  <c r="S58" i="20"/>
  <c r="S59" i="20"/>
  <c r="S60" i="20"/>
  <c r="S61" i="20"/>
  <c r="S62" i="20"/>
  <c r="S63" i="20"/>
  <c r="S64" i="20"/>
  <c r="S65" i="20"/>
  <c r="S66" i="20"/>
  <c r="S67" i="20"/>
  <c r="S68" i="20"/>
  <c r="S69" i="20"/>
  <c r="S70" i="20"/>
  <c r="S71" i="20"/>
  <c r="S72" i="20"/>
  <c r="S73" i="20"/>
  <c r="S74" i="20"/>
  <c r="S75" i="20"/>
  <c r="S76" i="20"/>
  <c r="S77" i="20"/>
  <c r="S78" i="20"/>
  <c r="S79" i="20"/>
  <c r="S80" i="20"/>
  <c r="S81" i="20"/>
  <c r="S82" i="20"/>
  <c r="S83" i="20"/>
  <c r="S84" i="20"/>
  <c r="S85" i="20"/>
  <c r="S86" i="20"/>
  <c r="S87" i="20"/>
  <c r="S88" i="20"/>
  <c r="S89" i="20"/>
  <c r="S90" i="20"/>
  <c r="S91" i="20"/>
  <c r="S92" i="20"/>
  <c r="S93" i="20"/>
  <c r="S94" i="20"/>
  <c r="S95" i="20"/>
  <c r="S96" i="20"/>
  <c r="S97" i="20"/>
  <c r="S98" i="20"/>
  <c r="S99" i="20"/>
  <c r="H4" i="20"/>
  <c r="AH4" i="20" s="1"/>
  <c r="H5" i="20"/>
  <c r="AH5" i="20" s="1"/>
  <c r="H6" i="20"/>
  <c r="AH6" i="20" s="1"/>
  <c r="H7" i="20"/>
  <c r="AH7" i="20" s="1"/>
  <c r="AI7" i="20" s="1"/>
  <c r="H8" i="20"/>
  <c r="AH8" i="20" s="1"/>
  <c r="AI8" i="20" s="1"/>
  <c r="H9" i="20"/>
  <c r="AH9" i="20" s="1"/>
  <c r="H10" i="20"/>
  <c r="AH10" i="20" s="1"/>
  <c r="H11" i="20"/>
  <c r="AH11" i="20" s="1"/>
  <c r="AI11" i="20" s="1"/>
  <c r="H12" i="20"/>
  <c r="AH12" i="20" s="1"/>
  <c r="AI12" i="20" s="1"/>
  <c r="H13" i="20"/>
  <c r="AH13" i="20" s="1"/>
  <c r="H14" i="20"/>
  <c r="AH14" i="20" s="1"/>
  <c r="H15" i="20"/>
  <c r="AH15" i="20" s="1"/>
  <c r="AI15" i="20" s="1"/>
  <c r="H16" i="20"/>
  <c r="AH16" i="20" s="1"/>
  <c r="H17" i="20"/>
  <c r="AH17" i="20" s="1"/>
  <c r="AI17" i="20" s="1"/>
  <c r="H18" i="20"/>
  <c r="AH18" i="20" s="1"/>
  <c r="AI18" i="20" s="1"/>
  <c r="H19" i="20"/>
  <c r="AH19" i="20" s="1"/>
  <c r="H20" i="20"/>
  <c r="AH20" i="20" s="1"/>
  <c r="H21" i="20"/>
  <c r="AH21" i="20" s="1"/>
  <c r="H22" i="20"/>
  <c r="AH22" i="20" s="1"/>
  <c r="AI22" i="20" s="1"/>
  <c r="H23" i="20"/>
  <c r="AH23" i="20" s="1"/>
  <c r="H24" i="20"/>
  <c r="AH24" i="20" s="1"/>
  <c r="H25" i="20"/>
  <c r="AH25" i="20" s="1"/>
  <c r="H26" i="20"/>
  <c r="AH26" i="20" s="1"/>
  <c r="AI26" i="20" s="1"/>
  <c r="H27" i="20"/>
  <c r="AH27" i="20" s="1"/>
  <c r="H28" i="20"/>
  <c r="AH28" i="20" s="1"/>
  <c r="H29" i="20"/>
  <c r="AH29" i="20" s="1"/>
  <c r="H30" i="20"/>
  <c r="AH30" i="20" s="1"/>
  <c r="AI30" i="20" s="1"/>
  <c r="H31" i="20"/>
  <c r="AH31" i="20" s="1"/>
  <c r="AI31" i="20" s="1"/>
  <c r="H32" i="20"/>
  <c r="AH32" i="20" s="1"/>
  <c r="AI32" i="20" s="1"/>
  <c r="H33" i="20"/>
  <c r="AH33" i="20" s="1"/>
  <c r="AI33" i="20" s="1"/>
  <c r="H34" i="20"/>
  <c r="AH34" i="20" s="1"/>
  <c r="H35" i="20"/>
  <c r="AH35" i="20" s="1"/>
  <c r="AI35" i="20" s="1"/>
  <c r="H36" i="20"/>
  <c r="AH36" i="20" s="1"/>
  <c r="AI36" i="20" s="1"/>
  <c r="H37" i="20"/>
  <c r="AH37" i="20" s="1"/>
  <c r="AI37" i="20" s="1"/>
  <c r="H38" i="20"/>
  <c r="AH38" i="20" s="1"/>
  <c r="AI38" i="20" s="1"/>
  <c r="H39" i="20"/>
  <c r="AH39" i="20" s="1"/>
  <c r="H40" i="20"/>
  <c r="AH40" i="20" s="1"/>
  <c r="H41" i="20"/>
  <c r="AH41" i="20" s="1"/>
  <c r="AI41" i="20" s="1"/>
  <c r="H42" i="20"/>
  <c r="AH42" i="20" s="1"/>
  <c r="AI42" i="20" s="1"/>
  <c r="H43" i="20"/>
  <c r="AH43" i="20" s="1"/>
  <c r="AI43" i="20" s="1"/>
  <c r="H44" i="20"/>
  <c r="AH44" i="20" s="1"/>
  <c r="H45" i="20"/>
  <c r="AH45" i="20" s="1"/>
  <c r="AI45" i="20" s="1"/>
  <c r="H46" i="20"/>
  <c r="AH46" i="20" s="1"/>
  <c r="H47" i="20"/>
  <c r="AH47" i="20" s="1"/>
  <c r="AI47" i="20" s="1"/>
  <c r="H48" i="20"/>
  <c r="AH48" i="20" s="1"/>
  <c r="H49" i="20"/>
  <c r="AH49" i="20" s="1"/>
  <c r="H50" i="20"/>
  <c r="AH50" i="20" s="1"/>
  <c r="H51" i="20"/>
  <c r="AH51" i="20" s="1"/>
  <c r="H52" i="20"/>
  <c r="AH52" i="20" s="1"/>
  <c r="AI52" i="20" s="1"/>
  <c r="H53" i="20"/>
  <c r="AH53" i="20" s="1"/>
  <c r="AI53" i="20" s="1"/>
  <c r="H54" i="20"/>
  <c r="AH54" i="20" s="1"/>
  <c r="H55" i="20"/>
  <c r="AH55" i="20" s="1"/>
  <c r="AI55" i="20" s="1"/>
  <c r="H56" i="20"/>
  <c r="AH56" i="20" s="1"/>
  <c r="AI56" i="20" s="1"/>
  <c r="H57" i="20"/>
  <c r="AH57" i="20" s="1"/>
  <c r="AI57" i="20" s="1"/>
  <c r="H58" i="20"/>
  <c r="AH58" i="20" s="1"/>
  <c r="H59" i="20"/>
  <c r="AH59" i="20" s="1"/>
  <c r="H60" i="20"/>
  <c r="AH60" i="20" s="1"/>
  <c r="H61" i="20"/>
  <c r="AH61" i="20" s="1"/>
  <c r="H62" i="20"/>
  <c r="AH62" i="20" s="1"/>
  <c r="AI62" i="20" s="1"/>
  <c r="H63" i="20"/>
  <c r="AH63" i="20" s="1"/>
  <c r="H64" i="20"/>
  <c r="AH64" i="20" s="1"/>
  <c r="H65" i="20"/>
  <c r="AH65" i="20" s="1"/>
  <c r="H66" i="20"/>
  <c r="AH66" i="20" s="1"/>
  <c r="AI66" i="20" s="1"/>
  <c r="H67" i="20"/>
  <c r="AH67" i="20" s="1"/>
  <c r="AI67" i="20" s="1"/>
  <c r="H68" i="20"/>
  <c r="AH68" i="20" s="1"/>
  <c r="H69" i="20"/>
  <c r="AH69" i="20" s="1"/>
  <c r="H70" i="20"/>
  <c r="AH70" i="20" s="1"/>
  <c r="H71" i="20"/>
  <c r="AH71" i="20" s="1"/>
  <c r="H72" i="20"/>
  <c r="AH72" i="20" s="1"/>
  <c r="H73" i="20"/>
  <c r="AH73" i="20" s="1"/>
  <c r="AI73" i="20" s="1"/>
  <c r="H74" i="20"/>
  <c r="AH74" i="20" s="1"/>
  <c r="H75" i="20"/>
  <c r="AH75" i="20" s="1"/>
  <c r="H76" i="20"/>
  <c r="AH76" i="20" s="1"/>
  <c r="AI76" i="20" s="1"/>
  <c r="H77" i="20"/>
  <c r="AH77" i="20" s="1"/>
  <c r="H78" i="20"/>
  <c r="AH78" i="20" s="1"/>
  <c r="H79" i="20"/>
  <c r="AH79" i="20" s="1"/>
  <c r="H80" i="20"/>
  <c r="AH80" i="20" s="1"/>
  <c r="H81" i="20"/>
  <c r="AH81" i="20" s="1"/>
  <c r="H82" i="20"/>
  <c r="AH82" i="20" s="1"/>
  <c r="H83" i="20"/>
  <c r="AH83" i="20" s="1"/>
  <c r="H84" i="20"/>
  <c r="AH84" i="20" s="1"/>
  <c r="H85" i="20"/>
  <c r="AH85" i="20" s="1"/>
  <c r="H86" i="20"/>
  <c r="AH86" i="20" s="1"/>
  <c r="AI86" i="20" s="1"/>
  <c r="H87" i="20"/>
  <c r="AH87" i="20" s="1"/>
  <c r="AI87" i="20" s="1"/>
  <c r="H88" i="20"/>
  <c r="AH88" i="20" s="1"/>
  <c r="H89" i="20"/>
  <c r="AH89" i="20" s="1"/>
  <c r="H90" i="20"/>
  <c r="AH90" i="20" s="1"/>
  <c r="H91" i="20"/>
  <c r="AH91" i="20" s="1"/>
  <c r="H92" i="20"/>
  <c r="AH92" i="20" s="1"/>
  <c r="AI92" i="20" s="1"/>
  <c r="H93" i="20"/>
  <c r="AH93" i="20" s="1"/>
  <c r="AI93" i="20" s="1"/>
  <c r="H94" i="20"/>
  <c r="AH94" i="20" s="1"/>
  <c r="H95" i="20"/>
  <c r="AH95" i="20" s="1"/>
  <c r="AI95" i="20" s="1"/>
  <c r="H96" i="20"/>
  <c r="AH96" i="20" s="1"/>
  <c r="AI96" i="20" s="1"/>
  <c r="H97" i="20"/>
  <c r="AH97" i="20" s="1"/>
  <c r="AI97" i="20" s="1"/>
  <c r="H98" i="20"/>
  <c r="AH98" i="20" s="1"/>
  <c r="H99" i="20"/>
  <c r="AH99" i="20" s="1"/>
  <c r="AI99" i="20" s="1"/>
  <c r="H100" i="20"/>
  <c r="AH100" i="20" s="1"/>
  <c r="H101" i="20"/>
  <c r="AH101" i="20" s="1"/>
  <c r="H102" i="20"/>
  <c r="AH102" i="20" s="1"/>
  <c r="H103" i="20"/>
  <c r="AH103" i="20" s="1"/>
  <c r="AI103" i="20" s="1"/>
  <c r="H104" i="20"/>
  <c r="AH104" i="20" s="1"/>
  <c r="AI104" i="20" s="1"/>
  <c r="H105" i="20"/>
  <c r="AH105" i="20" s="1"/>
  <c r="H106" i="20"/>
  <c r="AH106" i="20" s="1"/>
  <c r="AI106" i="20" s="1"/>
  <c r="H107" i="20"/>
  <c r="AH107" i="20" s="1"/>
  <c r="AI107" i="20" s="1"/>
  <c r="H108" i="20"/>
  <c r="AH108" i="20" s="1"/>
  <c r="H109" i="20"/>
  <c r="AH109" i="20" s="1"/>
  <c r="AI109" i="20" s="1"/>
  <c r="H110" i="20"/>
  <c r="AH110" i="20" s="1"/>
  <c r="H111" i="20"/>
  <c r="AH111" i="20" s="1"/>
  <c r="H112" i="20"/>
  <c r="AH112" i="20" s="1"/>
  <c r="AI112" i="20" s="1"/>
  <c r="H113" i="20"/>
  <c r="AH113" i="20" s="1"/>
  <c r="H114" i="20"/>
  <c r="AH114" i="20" s="1"/>
  <c r="H115" i="20"/>
  <c r="AH115" i="20" s="1"/>
  <c r="H116" i="20"/>
  <c r="AH116" i="20" s="1"/>
  <c r="AI116" i="20" s="1"/>
  <c r="H117" i="20"/>
  <c r="AH117" i="20" s="1"/>
  <c r="H118" i="20"/>
  <c r="AH118" i="20" s="1"/>
  <c r="H119" i="20"/>
  <c r="AH119" i="20" s="1"/>
  <c r="H120" i="20"/>
  <c r="AH120" i="20" s="1"/>
  <c r="H121" i="20"/>
  <c r="AH121" i="20" s="1"/>
  <c r="H122" i="20"/>
  <c r="AH122" i="20" s="1"/>
  <c r="H123" i="20"/>
  <c r="AH123" i="20" s="1"/>
  <c r="H124" i="20"/>
  <c r="AH124" i="20" s="1"/>
  <c r="H125" i="20"/>
  <c r="AH125" i="20" s="1"/>
  <c r="AI125" i="20" s="1"/>
  <c r="H126" i="20"/>
  <c r="AH126" i="20" s="1"/>
  <c r="AI126" i="20" s="1"/>
  <c r="H127" i="20"/>
  <c r="AH127" i="20" s="1"/>
  <c r="H128" i="20"/>
  <c r="AH128" i="20" s="1"/>
  <c r="AI128" i="20" s="1"/>
  <c r="H129" i="20"/>
  <c r="AH129" i="20" s="1"/>
  <c r="AI129" i="20" s="1"/>
  <c r="H130" i="20"/>
  <c r="AH130" i="20" s="1"/>
  <c r="AI130" i="20" s="1"/>
  <c r="H131" i="20"/>
  <c r="AH131" i="20" s="1"/>
  <c r="H132" i="20"/>
  <c r="AH132" i="20" s="1"/>
  <c r="AI132" i="20" s="1"/>
  <c r="H133" i="20"/>
  <c r="AH133" i="20" s="1"/>
  <c r="H134" i="20"/>
  <c r="AH134" i="20" s="1"/>
  <c r="AI134" i="20" s="1"/>
  <c r="H135" i="20"/>
  <c r="AH135" i="20" s="1"/>
  <c r="H136" i="20"/>
  <c r="AH136" i="20" s="1"/>
  <c r="AI136" i="20" s="1"/>
  <c r="H137" i="20"/>
  <c r="AH137" i="20" s="1"/>
  <c r="H138" i="20"/>
  <c r="AH138" i="20" s="1"/>
  <c r="AI138" i="20" s="1"/>
  <c r="H139" i="20"/>
  <c r="AH139" i="20" s="1"/>
  <c r="AI139" i="20" s="1"/>
  <c r="H140" i="20"/>
  <c r="AH140" i="20" s="1"/>
  <c r="H141" i="20"/>
  <c r="AH141" i="20" s="1"/>
  <c r="H142" i="20"/>
  <c r="AH142" i="20" s="1"/>
  <c r="AI142" i="20" s="1"/>
  <c r="H143" i="20"/>
  <c r="AH143" i="20" s="1"/>
  <c r="H144" i="20"/>
  <c r="AH144" i="20" s="1"/>
  <c r="H145" i="20"/>
  <c r="AH145" i="20" s="1"/>
  <c r="H146" i="20"/>
  <c r="AH146" i="20" s="1"/>
  <c r="H147" i="20"/>
  <c r="AH147" i="20" s="1"/>
  <c r="H148" i="20"/>
  <c r="AH148" i="20" s="1"/>
  <c r="AI148" i="20" s="1"/>
  <c r="H149" i="20"/>
  <c r="AH149" i="20" s="1"/>
  <c r="H150" i="20"/>
  <c r="AH150" i="20" s="1"/>
  <c r="H151" i="20"/>
  <c r="AH151" i="20" s="1"/>
  <c r="H152" i="20"/>
  <c r="AH152" i="20" s="1"/>
  <c r="AI152" i="20" s="1"/>
  <c r="H153" i="20"/>
  <c r="AH153" i="20" s="1"/>
  <c r="AI153" i="20" s="1"/>
  <c r="H154" i="20"/>
  <c r="AH154" i="20" s="1"/>
  <c r="AI154" i="20" s="1"/>
  <c r="H155" i="20"/>
  <c r="AH155" i="20" s="1"/>
  <c r="H156" i="20"/>
  <c r="AH156" i="20" s="1"/>
  <c r="H157" i="20"/>
  <c r="AH157" i="20" s="1"/>
  <c r="H158" i="20"/>
  <c r="AH158" i="20" s="1"/>
  <c r="H159" i="20"/>
  <c r="AH159" i="20" s="1"/>
  <c r="H160" i="20"/>
  <c r="AH160" i="20" s="1"/>
  <c r="H161" i="20"/>
  <c r="AH161" i="20" s="1"/>
  <c r="H162" i="20"/>
  <c r="AH162" i="20" s="1"/>
  <c r="H163" i="20"/>
  <c r="AH163" i="20" s="1"/>
  <c r="H164" i="20"/>
  <c r="AH164" i="20" s="1"/>
  <c r="H165" i="20"/>
  <c r="AH165" i="20" s="1"/>
  <c r="AI165" i="20" s="1"/>
  <c r="H166" i="20"/>
  <c r="AH166" i="20" s="1"/>
  <c r="H167" i="20"/>
  <c r="AH167" i="20" s="1"/>
  <c r="AI167" i="20" s="1"/>
  <c r="H168" i="20"/>
  <c r="AH168" i="20" s="1"/>
  <c r="AI168" i="20" s="1"/>
  <c r="H169" i="20"/>
  <c r="AH169" i="20" s="1"/>
  <c r="H170" i="20"/>
  <c r="AH170" i="20" s="1"/>
  <c r="H171" i="20"/>
  <c r="AH171" i="20" s="1"/>
  <c r="AI171" i="20" s="1"/>
  <c r="H172" i="20"/>
  <c r="AH172" i="20" s="1"/>
  <c r="AI172" i="20" s="1"/>
  <c r="H173" i="20"/>
  <c r="AH173" i="20" s="1"/>
  <c r="AI173" i="20" s="1"/>
  <c r="H174" i="20"/>
  <c r="AH174" i="20" s="1"/>
  <c r="H175" i="20"/>
  <c r="AH175" i="20" s="1"/>
  <c r="H176" i="20"/>
  <c r="AH176" i="20" s="1"/>
  <c r="H177" i="20"/>
  <c r="AH177" i="20" s="1"/>
  <c r="H178" i="20"/>
  <c r="AH178" i="20" s="1"/>
  <c r="AI178" i="20" s="1"/>
  <c r="H179" i="20"/>
  <c r="AH179" i="20" s="1"/>
  <c r="AI179" i="20" s="1"/>
  <c r="H180" i="20"/>
  <c r="AH180" i="20" s="1"/>
  <c r="H181" i="20"/>
  <c r="AH181" i="20" s="1"/>
  <c r="AI181" i="20" s="1"/>
  <c r="H182" i="20"/>
  <c r="AH182" i="20" s="1"/>
  <c r="AI182" i="20" s="1"/>
  <c r="H183" i="20"/>
  <c r="AH183" i="20" s="1"/>
  <c r="AI183" i="20" s="1"/>
  <c r="H184" i="20"/>
  <c r="AH184" i="20" s="1"/>
  <c r="H185" i="20"/>
  <c r="AH185" i="20" s="1"/>
  <c r="H186" i="20"/>
  <c r="AH186" i="20" s="1"/>
  <c r="H187" i="20"/>
  <c r="AH187" i="20" s="1"/>
  <c r="H188" i="20"/>
  <c r="AH188" i="20" s="1"/>
  <c r="AI188" i="20" s="1"/>
  <c r="H189" i="20"/>
  <c r="AH189" i="20" s="1"/>
  <c r="AI189" i="20" s="1"/>
  <c r="H190" i="20"/>
  <c r="AH190" i="20" s="1"/>
  <c r="H191" i="20"/>
  <c r="AH191" i="20" s="1"/>
  <c r="AI191" i="20" s="1"/>
  <c r="H192" i="20"/>
  <c r="AH192" i="20" s="1"/>
  <c r="H193" i="20"/>
  <c r="AH193" i="20" s="1"/>
  <c r="AI193" i="20" s="1"/>
  <c r="H194" i="20"/>
  <c r="AH194" i="20" s="1"/>
  <c r="H195" i="20"/>
  <c r="AH195" i="20" s="1"/>
  <c r="AI195" i="20" s="1"/>
  <c r="H196" i="20"/>
  <c r="AH196" i="20" s="1"/>
  <c r="H197" i="20"/>
  <c r="AH197" i="20" s="1"/>
  <c r="H198" i="20"/>
  <c r="AH198" i="20" s="1"/>
  <c r="AI198" i="20" s="1"/>
  <c r="H199" i="20"/>
  <c r="AH199" i="20" s="1"/>
  <c r="AI199" i="20" s="1"/>
  <c r="H200" i="20"/>
  <c r="AH200" i="20" s="1"/>
  <c r="H201" i="20"/>
  <c r="AH201" i="20" s="1"/>
  <c r="H202" i="20"/>
  <c r="AH202" i="20" s="1"/>
  <c r="H203" i="20"/>
  <c r="AH203" i="20" s="1"/>
  <c r="H204" i="20"/>
  <c r="AH204" i="20" s="1"/>
  <c r="AI204" i="20" s="1"/>
  <c r="H205" i="20"/>
  <c r="AH205" i="20" s="1"/>
  <c r="H206" i="20"/>
  <c r="AH206" i="20" s="1"/>
  <c r="H207" i="20"/>
  <c r="AH207" i="20" s="1"/>
  <c r="AI207" i="20" s="1"/>
  <c r="H208" i="20"/>
  <c r="AH208" i="20" s="1"/>
  <c r="H209" i="20"/>
  <c r="AH209" i="20" s="1"/>
  <c r="H210" i="20"/>
  <c r="AH210" i="20" s="1"/>
  <c r="H211" i="20"/>
  <c r="AH211" i="20" s="1"/>
  <c r="AI211" i="20" s="1"/>
  <c r="H212" i="20"/>
  <c r="AH212" i="20" s="1"/>
  <c r="AI212" i="20" s="1"/>
  <c r="H213" i="20"/>
  <c r="AH213" i="20" s="1"/>
  <c r="AI213" i="20" s="1"/>
  <c r="H214" i="20"/>
  <c r="AH214" i="20" s="1"/>
  <c r="H215" i="20"/>
  <c r="AH215" i="20" s="1"/>
  <c r="H216" i="20"/>
  <c r="AH216" i="20" s="1"/>
  <c r="H217" i="20"/>
  <c r="AH217" i="20" s="1"/>
  <c r="H218" i="20"/>
  <c r="AH218" i="20" s="1"/>
  <c r="H219" i="20"/>
  <c r="AH219" i="20" s="1"/>
  <c r="H220" i="20"/>
  <c r="AH220" i="20" s="1"/>
  <c r="AI220" i="20" s="1"/>
  <c r="H221" i="20"/>
  <c r="AH221" i="20" s="1"/>
  <c r="AI221" i="20" s="1"/>
  <c r="H222" i="20"/>
  <c r="AH222" i="20" s="1"/>
  <c r="H223" i="20"/>
  <c r="AH223" i="20" s="1"/>
  <c r="AI223" i="20" s="1"/>
  <c r="H224" i="20"/>
  <c r="AH224" i="20" s="1"/>
  <c r="H225" i="20"/>
  <c r="AH225" i="20" s="1"/>
  <c r="H226" i="20"/>
  <c r="AH226" i="20" s="1"/>
  <c r="H227" i="20"/>
  <c r="AH227" i="20" s="1"/>
  <c r="H228" i="20"/>
  <c r="AH228" i="20" s="1"/>
  <c r="AI228" i="20" s="1"/>
  <c r="H229" i="20"/>
  <c r="AH229" i="20" s="1"/>
  <c r="AI229" i="20" s="1"/>
  <c r="H230" i="20"/>
  <c r="AH230" i="20" s="1"/>
  <c r="H231" i="20"/>
  <c r="AH231" i="20" s="1"/>
  <c r="H232" i="20"/>
  <c r="AH232" i="20" s="1"/>
  <c r="H233" i="20"/>
  <c r="AH233" i="20" s="1"/>
  <c r="AI233" i="20" s="1"/>
  <c r="H234" i="20"/>
  <c r="AH234" i="20" s="1"/>
  <c r="H235" i="20"/>
  <c r="AH235" i="20" s="1"/>
  <c r="AI235" i="20" s="1"/>
  <c r="H236" i="20"/>
  <c r="AH236" i="20" s="1"/>
  <c r="H237" i="20"/>
  <c r="AH237" i="20" s="1"/>
  <c r="H238" i="20"/>
  <c r="AH238" i="20" s="1"/>
  <c r="AI238" i="20" s="1"/>
  <c r="H239" i="20"/>
  <c r="AH239" i="20" s="1"/>
  <c r="H240" i="20"/>
  <c r="AH240" i="20" s="1"/>
  <c r="H241" i="20"/>
  <c r="AH241" i="20" s="1"/>
  <c r="H242" i="20"/>
  <c r="AH242" i="20" s="1"/>
  <c r="H243" i="20"/>
  <c r="AH243" i="20" s="1"/>
  <c r="H244" i="20"/>
  <c r="AH244" i="20" s="1"/>
  <c r="H245" i="20"/>
  <c r="AH245" i="20" s="1"/>
  <c r="H246" i="20"/>
  <c r="AH246" i="20" s="1"/>
  <c r="H247" i="20"/>
  <c r="AH247" i="20" s="1"/>
  <c r="AI247" i="20" s="1"/>
  <c r="H248" i="20"/>
  <c r="AH248" i="20" s="1"/>
  <c r="H249" i="20"/>
  <c r="AH249" i="20" s="1"/>
  <c r="AI249" i="20" s="1"/>
  <c r="H250" i="20"/>
  <c r="AH250" i="20" s="1"/>
  <c r="H251" i="20"/>
  <c r="AH251" i="20" s="1"/>
  <c r="H252" i="20"/>
  <c r="AH252" i="20" s="1"/>
  <c r="H253" i="20"/>
  <c r="AH253" i="20" s="1"/>
  <c r="AI253" i="20" s="1"/>
  <c r="H254" i="20"/>
  <c r="AH254" i="20" s="1"/>
  <c r="H255" i="20"/>
  <c r="AH255" i="20" s="1"/>
  <c r="H256" i="20"/>
  <c r="AH256" i="20" s="1"/>
  <c r="AI256" i="20" s="1"/>
  <c r="H257" i="20"/>
  <c r="AH257" i="20" s="1"/>
  <c r="H258" i="20"/>
  <c r="AH258" i="20" s="1"/>
  <c r="AI258" i="20" s="1"/>
  <c r="H259" i="20"/>
  <c r="AH259" i="20" s="1"/>
  <c r="H260" i="20"/>
  <c r="AH260" i="20" s="1"/>
  <c r="H261" i="20"/>
  <c r="AH261" i="20" s="1"/>
  <c r="AI261" i="20" s="1"/>
  <c r="H262" i="20"/>
  <c r="AH262" i="20" s="1"/>
  <c r="AI262" i="20" s="1"/>
  <c r="H263" i="20"/>
  <c r="AH263" i="20" s="1"/>
  <c r="AI263" i="20" s="1"/>
  <c r="H264" i="20"/>
  <c r="AH264" i="20" s="1"/>
  <c r="H265" i="20"/>
  <c r="AH265" i="20" s="1"/>
  <c r="H266" i="20"/>
  <c r="AH266" i="20" s="1"/>
  <c r="AI266" i="20" s="1"/>
  <c r="H267" i="20"/>
  <c r="AH267" i="20" s="1"/>
  <c r="AI267" i="20" s="1"/>
  <c r="H268" i="20"/>
  <c r="AH268" i="20" s="1"/>
  <c r="AI268" i="20" s="1"/>
  <c r="H269" i="20"/>
  <c r="AH269" i="20" s="1"/>
  <c r="AI269" i="20" s="1"/>
  <c r="H270" i="20"/>
  <c r="AH270" i="20" s="1"/>
  <c r="H271" i="20"/>
  <c r="AH271" i="20" s="1"/>
  <c r="AI271" i="20" s="1"/>
  <c r="H272" i="20"/>
  <c r="AH272" i="20" s="1"/>
  <c r="AI272" i="20" s="1"/>
  <c r="H273" i="20"/>
  <c r="AH273" i="20" s="1"/>
  <c r="AI273" i="20" s="1"/>
  <c r="H274" i="20"/>
  <c r="AH274" i="20" s="1"/>
  <c r="H275" i="20"/>
  <c r="AH275" i="20" s="1"/>
  <c r="AI275" i="20" s="1"/>
  <c r="H276" i="20"/>
  <c r="AH276" i="20" s="1"/>
  <c r="AI276" i="20" s="1"/>
  <c r="H277" i="20"/>
  <c r="AH277" i="20" s="1"/>
  <c r="H278" i="20"/>
  <c r="AH278" i="20" s="1"/>
  <c r="H279" i="20"/>
  <c r="AH279" i="20" s="1"/>
  <c r="H280" i="20"/>
  <c r="AH280" i="20" s="1"/>
  <c r="H281" i="20"/>
  <c r="AH281" i="20" s="1"/>
  <c r="H282" i="20"/>
  <c r="AH282" i="20" s="1"/>
  <c r="AI282" i="20" s="1"/>
  <c r="H283" i="20"/>
  <c r="AH283" i="20" s="1"/>
  <c r="H284" i="20"/>
  <c r="AH284" i="20" s="1"/>
  <c r="AI284" i="20" s="1"/>
  <c r="H285" i="20"/>
  <c r="AH285" i="20" s="1"/>
  <c r="H286" i="20"/>
  <c r="AH286" i="20" s="1"/>
  <c r="H287" i="20"/>
  <c r="AH287" i="20" s="1"/>
  <c r="H288" i="20"/>
  <c r="AH288" i="20" s="1"/>
  <c r="AI288" i="20" s="1"/>
  <c r="H289" i="20"/>
  <c r="AH289" i="20" s="1"/>
  <c r="H290" i="20"/>
  <c r="AH290" i="20" s="1"/>
  <c r="H291" i="20"/>
  <c r="AH291" i="20" s="1"/>
  <c r="H3" i="20"/>
  <c r="AH3" i="20" s="1"/>
  <c r="AA4" i="20"/>
  <c r="AB4" i="20" s="1"/>
  <c r="AA5" i="20"/>
  <c r="AB5" i="20" s="1"/>
  <c r="AA6" i="20"/>
  <c r="AB6" i="20" s="1"/>
  <c r="AA7" i="20"/>
  <c r="AB7" i="20" s="1"/>
  <c r="AA8" i="20"/>
  <c r="AB8" i="20" s="1"/>
  <c r="AA9" i="20"/>
  <c r="AB9" i="20" s="1"/>
  <c r="AA10" i="20"/>
  <c r="AB10" i="20" s="1"/>
  <c r="AA11" i="20"/>
  <c r="AB11" i="20" s="1"/>
  <c r="AA12" i="20"/>
  <c r="AB12" i="20" s="1"/>
  <c r="AA13" i="20"/>
  <c r="AB13" i="20" s="1"/>
  <c r="AA14" i="20"/>
  <c r="AB14" i="20" s="1"/>
  <c r="AA15" i="20"/>
  <c r="AB15" i="20" s="1"/>
  <c r="AA16" i="20"/>
  <c r="AB16" i="20" s="1"/>
  <c r="AA17" i="20"/>
  <c r="AB17" i="20" s="1"/>
  <c r="AA18" i="20"/>
  <c r="AB18" i="20" s="1"/>
  <c r="AA19" i="20"/>
  <c r="AB19" i="20" s="1"/>
  <c r="AA20" i="20"/>
  <c r="AB20" i="20" s="1"/>
  <c r="AA21" i="20"/>
  <c r="AB21" i="20" s="1"/>
  <c r="AA22" i="20"/>
  <c r="AB22" i="20" s="1"/>
  <c r="AA23" i="20"/>
  <c r="AB23" i="20" s="1"/>
  <c r="AA24" i="20"/>
  <c r="AB24" i="20" s="1"/>
  <c r="AA25" i="20"/>
  <c r="AB25" i="20" s="1"/>
  <c r="AA26" i="20"/>
  <c r="AB26" i="20" s="1"/>
  <c r="AA27" i="20"/>
  <c r="AB27" i="20" s="1"/>
  <c r="AA28" i="20"/>
  <c r="AB28" i="20" s="1"/>
  <c r="AA29" i="20"/>
  <c r="AB29" i="20" s="1"/>
  <c r="AA30" i="20"/>
  <c r="AB30" i="20" s="1"/>
  <c r="AA31" i="20"/>
  <c r="AB31" i="20" s="1"/>
  <c r="AA32" i="20"/>
  <c r="AB32" i="20" s="1"/>
  <c r="AA33" i="20"/>
  <c r="AB33" i="20" s="1"/>
  <c r="AA34" i="20"/>
  <c r="AB34" i="20" s="1"/>
  <c r="AA35" i="20"/>
  <c r="AB35" i="20" s="1"/>
  <c r="AA36" i="20"/>
  <c r="AB36" i="20" s="1"/>
  <c r="AA37" i="20"/>
  <c r="AB37" i="20" s="1"/>
  <c r="AA38" i="20"/>
  <c r="AB38" i="20" s="1"/>
  <c r="AA39" i="20"/>
  <c r="AB39" i="20" s="1"/>
  <c r="AA40" i="20"/>
  <c r="AB40" i="20" s="1"/>
  <c r="AA41" i="20"/>
  <c r="AB41" i="20" s="1"/>
  <c r="AA42" i="20"/>
  <c r="AB42" i="20" s="1"/>
  <c r="AA43" i="20"/>
  <c r="AB43" i="20" s="1"/>
  <c r="AA44" i="20"/>
  <c r="AB44" i="20" s="1"/>
  <c r="AA45" i="20"/>
  <c r="AB45" i="20" s="1"/>
  <c r="AA46" i="20"/>
  <c r="AB46" i="20" s="1"/>
  <c r="AA47" i="20"/>
  <c r="AB47" i="20" s="1"/>
  <c r="AA48" i="20"/>
  <c r="AB48" i="20" s="1"/>
  <c r="AA49" i="20"/>
  <c r="AB49" i="20" s="1"/>
  <c r="AA50" i="20"/>
  <c r="AB50" i="20" s="1"/>
  <c r="AA51" i="20"/>
  <c r="AB51" i="20" s="1"/>
  <c r="AA52" i="20"/>
  <c r="AB52" i="20" s="1"/>
  <c r="AA53" i="20"/>
  <c r="AB53" i="20" s="1"/>
  <c r="AA54" i="20"/>
  <c r="AB54" i="20" s="1"/>
  <c r="AA55" i="20"/>
  <c r="AB55" i="20" s="1"/>
  <c r="AA56" i="20"/>
  <c r="AB56" i="20" s="1"/>
  <c r="AA57" i="20"/>
  <c r="AB57" i="20" s="1"/>
  <c r="AA58" i="20"/>
  <c r="AB58" i="20" s="1"/>
  <c r="AA59" i="20"/>
  <c r="AB59" i="20" s="1"/>
  <c r="AA60" i="20"/>
  <c r="AB60" i="20" s="1"/>
  <c r="AA61" i="20"/>
  <c r="AB61" i="20" s="1"/>
  <c r="AA62" i="20"/>
  <c r="AB62" i="20" s="1"/>
  <c r="AA63" i="20"/>
  <c r="AB63" i="20" s="1"/>
  <c r="AA64" i="20"/>
  <c r="AB64" i="20" s="1"/>
  <c r="AA65" i="20"/>
  <c r="AB65" i="20" s="1"/>
  <c r="AA66" i="20"/>
  <c r="AB66" i="20" s="1"/>
  <c r="AA67" i="20"/>
  <c r="AB67" i="20" s="1"/>
  <c r="AA68" i="20"/>
  <c r="AB68" i="20" s="1"/>
  <c r="AA69" i="20"/>
  <c r="AB69" i="20" s="1"/>
  <c r="AA70" i="20"/>
  <c r="AB70" i="20" s="1"/>
  <c r="AA71" i="20"/>
  <c r="AB71" i="20" s="1"/>
  <c r="AA72" i="20"/>
  <c r="AB72" i="20" s="1"/>
  <c r="AA73" i="20"/>
  <c r="AB73" i="20" s="1"/>
  <c r="AA74" i="20"/>
  <c r="AB74" i="20" s="1"/>
  <c r="AA75" i="20"/>
  <c r="AB75" i="20" s="1"/>
  <c r="AA76" i="20"/>
  <c r="AB76" i="20" s="1"/>
  <c r="AA77" i="20"/>
  <c r="AB77" i="20" s="1"/>
  <c r="AA78" i="20"/>
  <c r="AB78" i="20" s="1"/>
  <c r="AA79" i="20"/>
  <c r="AB79" i="20" s="1"/>
  <c r="AA80" i="20"/>
  <c r="AB80" i="20" s="1"/>
  <c r="AA81" i="20"/>
  <c r="AB81" i="20" s="1"/>
  <c r="AA82" i="20"/>
  <c r="AB82" i="20" s="1"/>
  <c r="AA83" i="20"/>
  <c r="AB83" i="20" s="1"/>
  <c r="AA84" i="20"/>
  <c r="AB84" i="20" s="1"/>
  <c r="AA85" i="20"/>
  <c r="AB85" i="20" s="1"/>
  <c r="AA86" i="20"/>
  <c r="AB86" i="20" s="1"/>
  <c r="AA87" i="20"/>
  <c r="AB87" i="20" s="1"/>
  <c r="AA88" i="20"/>
  <c r="AB88" i="20" s="1"/>
  <c r="AA89" i="20"/>
  <c r="AB89" i="20" s="1"/>
  <c r="AA90" i="20"/>
  <c r="AB90" i="20" s="1"/>
  <c r="AA91" i="20"/>
  <c r="AB91" i="20" s="1"/>
  <c r="AA92" i="20"/>
  <c r="AB92" i="20" s="1"/>
  <c r="AA93" i="20"/>
  <c r="AB93" i="20" s="1"/>
  <c r="AA94" i="20"/>
  <c r="AB94" i="20" s="1"/>
  <c r="AA95" i="20"/>
  <c r="AB95" i="20" s="1"/>
  <c r="AA96" i="20"/>
  <c r="AB96" i="20" s="1"/>
  <c r="AA97" i="20"/>
  <c r="AB97" i="20" s="1"/>
  <c r="AA98" i="20"/>
  <c r="AB98" i="20" s="1"/>
  <c r="AA99" i="20"/>
  <c r="AB99" i="20" s="1"/>
  <c r="AA100" i="20"/>
  <c r="AB100" i="20" s="1"/>
  <c r="AA101" i="20"/>
  <c r="AB101" i="20" s="1"/>
  <c r="AA102" i="20"/>
  <c r="AB102" i="20" s="1"/>
  <c r="AA103" i="20"/>
  <c r="AB103" i="20" s="1"/>
  <c r="AA104" i="20"/>
  <c r="AB104" i="20" s="1"/>
  <c r="AA105" i="20"/>
  <c r="AB105" i="20" s="1"/>
  <c r="AA106" i="20"/>
  <c r="AB106" i="20" s="1"/>
  <c r="AA107" i="20"/>
  <c r="AB107" i="20" s="1"/>
  <c r="AA108" i="20"/>
  <c r="AB108" i="20" s="1"/>
  <c r="AA109" i="20"/>
  <c r="AB109" i="20" s="1"/>
  <c r="AA110" i="20"/>
  <c r="AB110" i="20" s="1"/>
  <c r="AA111" i="20"/>
  <c r="AB111" i="20" s="1"/>
  <c r="AA112" i="20"/>
  <c r="AB112" i="20" s="1"/>
  <c r="AA113" i="20"/>
  <c r="AB113" i="20" s="1"/>
  <c r="AA114" i="20"/>
  <c r="AB114" i="20" s="1"/>
  <c r="AA115" i="20"/>
  <c r="AB115" i="20" s="1"/>
  <c r="AA116" i="20"/>
  <c r="AB116" i="20" s="1"/>
  <c r="AA117" i="20"/>
  <c r="AB117" i="20" s="1"/>
  <c r="AA118" i="20"/>
  <c r="AB118" i="20" s="1"/>
  <c r="AA119" i="20"/>
  <c r="AB119" i="20" s="1"/>
  <c r="AA120" i="20"/>
  <c r="AB120" i="20" s="1"/>
  <c r="AA121" i="20"/>
  <c r="AB121" i="20" s="1"/>
  <c r="AA122" i="20"/>
  <c r="AB122" i="20" s="1"/>
  <c r="AA123" i="20"/>
  <c r="AB123" i="20" s="1"/>
  <c r="AA124" i="20"/>
  <c r="AB124" i="20" s="1"/>
  <c r="AA125" i="20"/>
  <c r="AB125" i="20" s="1"/>
  <c r="AA126" i="20"/>
  <c r="AB126" i="20" s="1"/>
  <c r="AA127" i="20"/>
  <c r="AB127" i="20" s="1"/>
  <c r="AA128" i="20"/>
  <c r="AB128" i="20" s="1"/>
  <c r="AA129" i="20"/>
  <c r="AB129" i="20" s="1"/>
  <c r="AA130" i="20"/>
  <c r="AB130" i="20" s="1"/>
  <c r="AA131" i="20"/>
  <c r="AB131" i="20" s="1"/>
  <c r="AA132" i="20"/>
  <c r="AB132" i="20" s="1"/>
  <c r="AA133" i="20"/>
  <c r="AB133" i="20" s="1"/>
  <c r="AA134" i="20"/>
  <c r="AB134" i="20" s="1"/>
  <c r="AA135" i="20"/>
  <c r="AB135" i="20" s="1"/>
  <c r="AA136" i="20"/>
  <c r="AB136" i="20" s="1"/>
  <c r="AA137" i="20"/>
  <c r="AB137" i="20" s="1"/>
  <c r="AA138" i="20"/>
  <c r="AB138" i="20" s="1"/>
  <c r="AA139" i="20"/>
  <c r="AB139" i="20" s="1"/>
  <c r="AA140" i="20"/>
  <c r="AB140" i="20" s="1"/>
  <c r="AA141" i="20"/>
  <c r="AB141" i="20" s="1"/>
  <c r="AA142" i="20"/>
  <c r="AB142" i="20" s="1"/>
  <c r="AA143" i="20"/>
  <c r="AB143" i="20" s="1"/>
  <c r="AA144" i="20"/>
  <c r="AB144" i="20" s="1"/>
  <c r="AA145" i="20"/>
  <c r="AB145" i="20" s="1"/>
  <c r="AA146" i="20"/>
  <c r="AB146" i="20" s="1"/>
  <c r="AA147" i="20"/>
  <c r="AB147" i="20" s="1"/>
  <c r="AA148" i="20"/>
  <c r="AB148" i="20" s="1"/>
  <c r="AA149" i="20"/>
  <c r="AB149" i="20" s="1"/>
  <c r="AA150" i="20"/>
  <c r="AB150" i="20" s="1"/>
  <c r="AA151" i="20"/>
  <c r="AB151" i="20" s="1"/>
  <c r="AA152" i="20"/>
  <c r="AB152" i="20" s="1"/>
  <c r="AA153" i="20"/>
  <c r="AB153" i="20" s="1"/>
  <c r="AA154" i="20"/>
  <c r="AB154" i="20" s="1"/>
  <c r="AA155" i="20"/>
  <c r="AB155" i="20" s="1"/>
  <c r="AA156" i="20"/>
  <c r="AB156" i="20" s="1"/>
  <c r="AA157" i="20"/>
  <c r="AB157" i="20" s="1"/>
  <c r="AA158" i="20"/>
  <c r="AB158" i="20" s="1"/>
  <c r="AA159" i="20"/>
  <c r="AB159" i="20" s="1"/>
  <c r="AA160" i="20"/>
  <c r="AB160" i="20" s="1"/>
  <c r="AA161" i="20"/>
  <c r="AB161" i="20" s="1"/>
  <c r="AA162" i="20"/>
  <c r="AB162" i="20" s="1"/>
  <c r="AA163" i="20"/>
  <c r="AB163" i="20" s="1"/>
  <c r="AA164" i="20"/>
  <c r="AB164" i="20" s="1"/>
  <c r="AA165" i="20"/>
  <c r="AB165" i="20" s="1"/>
  <c r="AA166" i="20"/>
  <c r="AB166" i="20" s="1"/>
  <c r="AA167" i="20"/>
  <c r="AB167" i="20" s="1"/>
  <c r="AA168" i="20"/>
  <c r="AB168" i="20" s="1"/>
  <c r="AA169" i="20"/>
  <c r="AB169" i="20" s="1"/>
  <c r="AA170" i="20"/>
  <c r="AB170" i="20" s="1"/>
  <c r="AA171" i="20"/>
  <c r="AB171" i="20" s="1"/>
  <c r="AA172" i="20"/>
  <c r="AB172" i="20" s="1"/>
  <c r="AA173" i="20"/>
  <c r="AB173" i="20" s="1"/>
  <c r="AA174" i="20"/>
  <c r="AB174" i="20" s="1"/>
  <c r="AA175" i="20"/>
  <c r="AB175" i="20" s="1"/>
  <c r="AA176" i="20"/>
  <c r="AB176" i="20" s="1"/>
  <c r="AA177" i="20"/>
  <c r="AB177" i="20" s="1"/>
  <c r="AA178" i="20"/>
  <c r="AB178" i="20" s="1"/>
  <c r="AA179" i="20"/>
  <c r="AB179" i="20" s="1"/>
  <c r="AA180" i="20"/>
  <c r="AB180" i="20" s="1"/>
  <c r="AA181" i="20"/>
  <c r="AB181" i="20" s="1"/>
  <c r="AA182" i="20"/>
  <c r="AB182" i="20" s="1"/>
  <c r="AA183" i="20"/>
  <c r="AB183" i="20" s="1"/>
  <c r="AA184" i="20"/>
  <c r="AB184" i="20" s="1"/>
  <c r="AA185" i="20"/>
  <c r="AB185" i="20" s="1"/>
  <c r="AA186" i="20"/>
  <c r="AB186" i="20" s="1"/>
  <c r="AA187" i="20"/>
  <c r="AB187" i="20" s="1"/>
  <c r="AA188" i="20"/>
  <c r="AB188" i="20" s="1"/>
  <c r="AA189" i="20"/>
  <c r="AB189" i="20" s="1"/>
  <c r="AA190" i="20"/>
  <c r="AB190" i="20" s="1"/>
  <c r="AA191" i="20"/>
  <c r="AB191" i="20" s="1"/>
  <c r="AA192" i="20"/>
  <c r="AB192" i="20" s="1"/>
  <c r="AA193" i="20"/>
  <c r="AB193" i="20" s="1"/>
  <c r="AA194" i="20"/>
  <c r="AB194" i="20" s="1"/>
  <c r="AA195" i="20"/>
  <c r="AB195" i="20" s="1"/>
  <c r="AA196" i="20"/>
  <c r="AB196" i="20" s="1"/>
  <c r="AA197" i="20"/>
  <c r="AB197" i="20" s="1"/>
  <c r="AA198" i="20"/>
  <c r="AB198" i="20" s="1"/>
  <c r="AA199" i="20"/>
  <c r="AB199" i="20" s="1"/>
  <c r="AA200" i="20"/>
  <c r="AB200" i="20" s="1"/>
  <c r="AA201" i="20"/>
  <c r="AB201" i="20" s="1"/>
  <c r="AA202" i="20"/>
  <c r="AB202" i="20" s="1"/>
  <c r="AA203" i="20"/>
  <c r="AB203" i="20" s="1"/>
  <c r="AA204" i="20"/>
  <c r="AB204" i="20" s="1"/>
  <c r="AA205" i="20"/>
  <c r="AB205" i="20" s="1"/>
  <c r="AA206" i="20"/>
  <c r="AB206" i="20" s="1"/>
  <c r="AA207" i="20"/>
  <c r="AB207" i="20" s="1"/>
  <c r="AA208" i="20"/>
  <c r="AB208" i="20" s="1"/>
  <c r="AA209" i="20"/>
  <c r="AB209" i="20" s="1"/>
  <c r="AA210" i="20"/>
  <c r="AB210" i="20" s="1"/>
  <c r="AA211" i="20"/>
  <c r="AB211" i="20" s="1"/>
  <c r="AA212" i="20"/>
  <c r="AB212" i="20" s="1"/>
  <c r="AA213" i="20"/>
  <c r="AB213" i="20" s="1"/>
  <c r="AA214" i="20"/>
  <c r="AB214" i="20" s="1"/>
  <c r="AA215" i="20"/>
  <c r="AB215" i="20" s="1"/>
  <c r="AA216" i="20"/>
  <c r="AB216" i="20" s="1"/>
  <c r="AA217" i="20"/>
  <c r="AB217" i="20" s="1"/>
  <c r="AA218" i="20"/>
  <c r="AB218" i="20" s="1"/>
  <c r="AA219" i="20"/>
  <c r="AB219" i="20" s="1"/>
  <c r="AA220" i="20"/>
  <c r="AB220" i="20" s="1"/>
  <c r="AA221" i="20"/>
  <c r="AB221" i="20" s="1"/>
  <c r="AA222" i="20"/>
  <c r="AB222" i="20" s="1"/>
  <c r="AA223" i="20"/>
  <c r="AB223" i="20" s="1"/>
  <c r="AA224" i="20"/>
  <c r="AB224" i="20" s="1"/>
  <c r="AA225" i="20"/>
  <c r="AB225" i="20" s="1"/>
  <c r="AA226" i="20"/>
  <c r="AB226" i="20" s="1"/>
  <c r="AA227" i="20"/>
  <c r="AB227" i="20" s="1"/>
  <c r="AA228" i="20"/>
  <c r="AB228" i="20" s="1"/>
  <c r="AA229" i="20"/>
  <c r="AB229" i="20" s="1"/>
  <c r="AA230" i="20"/>
  <c r="AB230" i="20" s="1"/>
  <c r="AA231" i="20"/>
  <c r="AB231" i="20" s="1"/>
  <c r="AA232" i="20"/>
  <c r="AB232" i="20" s="1"/>
  <c r="AA233" i="20"/>
  <c r="AB233" i="20" s="1"/>
  <c r="AA234" i="20"/>
  <c r="AB234" i="20" s="1"/>
  <c r="AA235" i="20"/>
  <c r="AB235" i="20" s="1"/>
  <c r="AA236" i="20"/>
  <c r="AB236" i="20" s="1"/>
  <c r="AA237" i="20"/>
  <c r="AB237" i="20" s="1"/>
  <c r="AA238" i="20"/>
  <c r="AB238" i="20" s="1"/>
  <c r="AA239" i="20"/>
  <c r="AB239" i="20" s="1"/>
  <c r="AA240" i="20"/>
  <c r="AB240" i="20" s="1"/>
  <c r="AA241" i="20"/>
  <c r="AB241" i="20" s="1"/>
  <c r="AA242" i="20"/>
  <c r="AB242" i="20" s="1"/>
  <c r="AA243" i="20"/>
  <c r="AB243" i="20" s="1"/>
  <c r="AA244" i="20"/>
  <c r="AB244" i="20" s="1"/>
  <c r="AA245" i="20"/>
  <c r="AB245" i="20" s="1"/>
  <c r="AA246" i="20"/>
  <c r="AB246" i="20" s="1"/>
  <c r="AA247" i="20"/>
  <c r="AB247" i="20" s="1"/>
  <c r="AA248" i="20"/>
  <c r="AB248" i="20" s="1"/>
  <c r="AA249" i="20"/>
  <c r="AB249" i="20" s="1"/>
  <c r="AA250" i="20"/>
  <c r="AB250" i="20" s="1"/>
  <c r="AA251" i="20"/>
  <c r="AB251" i="20" s="1"/>
  <c r="AA252" i="20"/>
  <c r="AB252" i="20" s="1"/>
  <c r="AA253" i="20"/>
  <c r="AB253" i="20" s="1"/>
  <c r="AA254" i="20"/>
  <c r="AB254" i="20" s="1"/>
  <c r="AA255" i="20"/>
  <c r="AB255" i="20" s="1"/>
  <c r="AA256" i="20"/>
  <c r="AB256" i="20" s="1"/>
  <c r="AA257" i="20"/>
  <c r="AB257" i="20" s="1"/>
  <c r="AA258" i="20"/>
  <c r="AB258" i="20" s="1"/>
  <c r="AA259" i="20"/>
  <c r="AB259" i="20" s="1"/>
  <c r="AA260" i="20"/>
  <c r="AB260" i="20" s="1"/>
  <c r="AA261" i="20"/>
  <c r="AB261" i="20" s="1"/>
  <c r="AA262" i="20"/>
  <c r="AB262" i="20" s="1"/>
  <c r="AA263" i="20"/>
  <c r="AB263" i="20" s="1"/>
  <c r="AA264" i="20"/>
  <c r="AB264" i="20" s="1"/>
  <c r="AA265" i="20"/>
  <c r="AB265" i="20" s="1"/>
  <c r="AA266" i="20"/>
  <c r="AB266" i="20" s="1"/>
  <c r="AA267" i="20"/>
  <c r="AB267" i="20" s="1"/>
  <c r="AA268" i="20"/>
  <c r="AB268" i="20" s="1"/>
  <c r="AA269" i="20"/>
  <c r="AB269" i="20" s="1"/>
  <c r="AA270" i="20"/>
  <c r="AB270" i="20" s="1"/>
  <c r="AA271" i="20"/>
  <c r="AB271" i="20" s="1"/>
  <c r="AA272" i="20"/>
  <c r="AB272" i="20" s="1"/>
  <c r="AA273" i="20"/>
  <c r="AB273" i="20" s="1"/>
  <c r="AA274" i="20"/>
  <c r="AB274" i="20" s="1"/>
  <c r="AA275" i="20"/>
  <c r="AB275" i="20" s="1"/>
  <c r="AA276" i="20"/>
  <c r="AB276" i="20" s="1"/>
  <c r="AA277" i="20"/>
  <c r="AB277" i="20" s="1"/>
  <c r="AA278" i="20"/>
  <c r="AB278" i="20" s="1"/>
  <c r="AA279" i="20"/>
  <c r="AB279" i="20" s="1"/>
  <c r="AA280" i="20"/>
  <c r="AB280" i="20" s="1"/>
  <c r="AA281" i="20"/>
  <c r="AB281" i="20" s="1"/>
  <c r="AA282" i="20"/>
  <c r="AB282" i="20" s="1"/>
  <c r="AA283" i="20"/>
  <c r="AB283" i="20" s="1"/>
  <c r="AA284" i="20"/>
  <c r="AB284" i="20" s="1"/>
  <c r="AA285" i="20"/>
  <c r="AB285" i="20" s="1"/>
  <c r="AA286" i="20"/>
  <c r="AB286" i="20" s="1"/>
  <c r="AA287" i="20"/>
  <c r="AB287" i="20" s="1"/>
  <c r="AA288" i="20"/>
  <c r="AB288" i="20" s="1"/>
  <c r="AA289" i="20"/>
  <c r="AB289" i="20" s="1"/>
  <c r="AA290" i="20"/>
  <c r="AB290" i="20" s="1"/>
  <c r="AA291" i="20"/>
  <c r="AB291" i="20" s="1"/>
  <c r="AA3" i="20"/>
  <c r="AB3" i="20" s="1"/>
  <c r="X4" i="20"/>
  <c r="X5" i="20"/>
  <c r="X6" i="20"/>
  <c r="X7" i="20"/>
  <c r="X8" i="20"/>
  <c r="X9" i="20"/>
  <c r="X10" i="20"/>
  <c r="X11" i="20"/>
  <c r="X12" i="20"/>
  <c r="X13" i="20"/>
  <c r="X14" i="20"/>
  <c r="X15" i="20"/>
  <c r="X16" i="20"/>
  <c r="X17" i="20"/>
  <c r="X18" i="20"/>
  <c r="X19" i="20"/>
  <c r="X20" i="20"/>
  <c r="X21" i="20"/>
  <c r="X22" i="20"/>
  <c r="X23" i="20"/>
  <c r="X24" i="20"/>
  <c r="X25" i="20"/>
  <c r="X26" i="20"/>
  <c r="X27" i="20"/>
  <c r="X28" i="20"/>
  <c r="X29" i="20"/>
  <c r="X30" i="20"/>
  <c r="X31" i="20"/>
  <c r="X32" i="20"/>
  <c r="X33" i="20"/>
  <c r="X34" i="20"/>
  <c r="X35" i="20"/>
  <c r="X36" i="20"/>
  <c r="X37" i="20"/>
  <c r="X38" i="20"/>
  <c r="X39" i="20"/>
  <c r="X40" i="20"/>
  <c r="X41" i="20"/>
  <c r="X42" i="20"/>
  <c r="X43" i="20"/>
  <c r="X44" i="20"/>
  <c r="X45" i="20"/>
  <c r="X46" i="20"/>
  <c r="X47" i="20"/>
  <c r="X48" i="20"/>
  <c r="X49" i="20"/>
  <c r="X50" i="20"/>
  <c r="X51" i="20"/>
  <c r="X52" i="20"/>
  <c r="X53" i="20"/>
  <c r="X54" i="20"/>
  <c r="X55" i="20"/>
  <c r="X56" i="20"/>
  <c r="X57" i="20"/>
  <c r="X58" i="20"/>
  <c r="X59" i="20"/>
  <c r="X60" i="20"/>
  <c r="X61" i="20"/>
  <c r="X62" i="20"/>
  <c r="X63" i="20"/>
  <c r="X64" i="20"/>
  <c r="X65" i="20"/>
  <c r="X66" i="20"/>
  <c r="X67" i="20"/>
  <c r="X68" i="20"/>
  <c r="X69" i="20"/>
  <c r="X70" i="20"/>
  <c r="X71" i="20"/>
  <c r="X72" i="20"/>
  <c r="X73" i="20"/>
  <c r="X74" i="20"/>
  <c r="X75" i="20"/>
  <c r="X76" i="20"/>
  <c r="X77" i="20"/>
  <c r="X78" i="20"/>
  <c r="X79" i="20"/>
  <c r="X80" i="20"/>
  <c r="X81" i="20"/>
  <c r="X82" i="20"/>
  <c r="X83" i="20"/>
  <c r="X84" i="20"/>
  <c r="X85" i="20"/>
  <c r="X86" i="20"/>
  <c r="X87" i="20"/>
  <c r="X88" i="20"/>
  <c r="X89" i="20"/>
  <c r="X90" i="20"/>
  <c r="X91" i="20"/>
  <c r="X92" i="20"/>
  <c r="X93" i="20"/>
  <c r="X94" i="20"/>
  <c r="X95" i="20"/>
  <c r="X96" i="20"/>
  <c r="X97" i="20"/>
  <c r="X98" i="20"/>
  <c r="X99" i="20"/>
  <c r="X100" i="20"/>
  <c r="X101" i="20"/>
  <c r="X102" i="20"/>
  <c r="X103" i="20"/>
  <c r="X104" i="20"/>
  <c r="X105" i="20"/>
  <c r="X106" i="20"/>
  <c r="X107" i="20"/>
  <c r="X108" i="20"/>
  <c r="X109" i="20"/>
  <c r="X110" i="20"/>
  <c r="X111" i="20"/>
  <c r="X112" i="20"/>
  <c r="X113" i="20"/>
  <c r="X114" i="20"/>
  <c r="X115" i="20"/>
  <c r="X116" i="20"/>
  <c r="X117" i="20"/>
  <c r="X118" i="20"/>
  <c r="X119" i="20"/>
  <c r="X120" i="20"/>
  <c r="X121" i="20"/>
  <c r="X122" i="20"/>
  <c r="X123" i="20"/>
  <c r="X124" i="20"/>
  <c r="X125" i="20"/>
  <c r="X126" i="20"/>
  <c r="X127" i="20"/>
  <c r="X128" i="20"/>
  <c r="X129" i="20"/>
  <c r="X130" i="20"/>
  <c r="X131" i="20"/>
  <c r="X132" i="20"/>
  <c r="X133" i="20"/>
  <c r="X134" i="20"/>
  <c r="X135" i="20"/>
  <c r="X136" i="20"/>
  <c r="X137" i="20"/>
  <c r="X138" i="20"/>
  <c r="X139" i="20"/>
  <c r="X140" i="20"/>
  <c r="X141" i="20"/>
  <c r="X142" i="20"/>
  <c r="X143" i="20"/>
  <c r="X144" i="20"/>
  <c r="X145" i="20"/>
  <c r="X146" i="20"/>
  <c r="X147" i="20"/>
  <c r="X148" i="20"/>
  <c r="X149" i="20"/>
  <c r="X150" i="20"/>
  <c r="X151" i="20"/>
  <c r="X152" i="20"/>
  <c r="X153" i="20"/>
  <c r="X154" i="20"/>
  <c r="X155" i="20"/>
  <c r="X156" i="20"/>
  <c r="X157" i="20"/>
  <c r="X158" i="20"/>
  <c r="X159" i="20"/>
  <c r="X160" i="20"/>
  <c r="X161" i="20"/>
  <c r="X162" i="20"/>
  <c r="X163" i="20"/>
  <c r="X164" i="20"/>
  <c r="X165" i="20"/>
  <c r="X166" i="20"/>
  <c r="X167" i="20"/>
  <c r="X168" i="20"/>
  <c r="X169" i="20"/>
  <c r="X170" i="20"/>
  <c r="X171" i="20"/>
  <c r="X172" i="20"/>
  <c r="X173" i="20"/>
  <c r="X174" i="20"/>
  <c r="X175" i="20"/>
  <c r="X176" i="20"/>
  <c r="X177" i="20"/>
  <c r="X178" i="20"/>
  <c r="X179" i="20"/>
  <c r="X180" i="20"/>
  <c r="X181" i="20"/>
  <c r="X182" i="20"/>
  <c r="X183" i="20"/>
  <c r="X184" i="20"/>
  <c r="X185" i="20"/>
  <c r="X186" i="20"/>
  <c r="X187" i="20"/>
  <c r="X188" i="20"/>
  <c r="X189" i="20"/>
  <c r="X190" i="20"/>
  <c r="X191" i="20"/>
  <c r="X192" i="20"/>
  <c r="X193" i="20"/>
  <c r="X194" i="20"/>
  <c r="X195" i="20"/>
  <c r="X196" i="20"/>
  <c r="X197" i="20"/>
  <c r="X198" i="20"/>
  <c r="X199" i="20"/>
  <c r="X200" i="20"/>
  <c r="X201" i="20"/>
  <c r="X202" i="20"/>
  <c r="X203" i="20"/>
  <c r="X204" i="20"/>
  <c r="X205" i="20"/>
  <c r="X206" i="20"/>
  <c r="X207" i="20"/>
  <c r="X208" i="20"/>
  <c r="X209" i="20"/>
  <c r="X210" i="20"/>
  <c r="X211" i="20"/>
  <c r="X212" i="20"/>
  <c r="X213" i="20"/>
  <c r="X214" i="20"/>
  <c r="X215" i="20"/>
  <c r="X216" i="20"/>
  <c r="X217" i="20"/>
  <c r="X218" i="20"/>
  <c r="X219" i="20"/>
  <c r="X220" i="20"/>
  <c r="X221" i="20"/>
  <c r="X222" i="20"/>
  <c r="X223" i="20"/>
  <c r="X224" i="20"/>
  <c r="X225" i="20"/>
  <c r="Z225" i="20" s="1"/>
  <c r="Y225" i="20" s="1"/>
  <c r="X226" i="20"/>
  <c r="X227" i="20"/>
  <c r="X228" i="20"/>
  <c r="X229" i="20"/>
  <c r="X230" i="20"/>
  <c r="Z230" i="20" s="1"/>
  <c r="Y230" i="20" s="1"/>
  <c r="X231" i="20"/>
  <c r="X232" i="20"/>
  <c r="X233" i="20"/>
  <c r="X234" i="20"/>
  <c r="Z234" i="20" s="1"/>
  <c r="Y234" i="20" s="1"/>
  <c r="X235" i="20"/>
  <c r="X236" i="20"/>
  <c r="X237" i="20"/>
  <c r="Z237" i="20" s="1"/>
  <c r="X238" i="20"/>
  <c r="X239" i="20"/>
  <c r="X240" i="20"/>
  <c r="X241" i="20"/>
  <c r="X242" i="20"/>
  <c r="Z242" i="20" s="1"/>
  <c r="X243" i="20"/>
  <c r="X244" i="20"/>
  <c r="X245" i="20"/>
  <c r="X246" i="20"/>
  <c r="X247" i="20"/>
  <c r="X248" i="20"/>
  <c r="Z248" i="20" s="1"/>
  <c r="Y248" i="20" s="1"/>
  <c r="X249" i="20"/>
  <c r="X250" i="20"/>
  <c r="X251" i="20"/>
  <c r="Z251" i="20" s="1"/>
  <c r="X252" i="20"/>
  <c r="X253" i="20"/>
  <c r="X254" i="20"/>
  <c r="Z254" i="20" s="1"/>
  <c r="Y254" i="20" s="1"/>
  <c r="X255" i="20"/>
  <c r="X256" i="20"/>
  <c r="X257" i="20"/>
  <c r="X258" i="20"/>
  <c r="X259" i="20"/>
  <c r="Z259" i="20" s="1"/>
  <c r="X260" i="20"/>
  <c r="X261" i="20"/>
  <c r="X262" i="20"/>
  <c r="X263" i="20"/>
  <c r="Z263" i="20" s="1"/>
  <c r="X264" i="20"/>
  <c r="X265" i="20"/>
  <c r="Z265" i="20" s="1"/>
  <c r="Y265" i="20" s="1"/>
  <c r="X266" i="20"/>
  <c r="Z266" i="20" s="1"/>
  <c r="Y266" i="20" s="1"/>
  <c r="X267" i="20"/>
  <c r="Z267" i="20" s="1"/>
  <c r="X268" i="20"/>
  <c r="X269" i="20"/>
  <c r="X270" i="20"/>
  <c r="X271" i="20"/>
  <c r="Z271" i="20" s="1"/>
  <c r="X272" i="20"/>
  <c r="Z272" i="20" s="1"/>
  <c r="X273" i="20"/>
  <c r="X274" i="20"/>
  <c r="X275" i="20"/>
  <c r="X276" i="20"/>
  <c r="X277" i="20"/>
  <c r="X278" i="20"/>
  <c r="X279" i="20"/>
  <c r="Z279" i="20" s="1"/>
  <c r="Y279" i="20" s="1"/>
  <c r="X280" i="20"/>
  <c r="X281" i="20"/>
  <c r="X282" i="20"/>
  <c r="X283" i="20"/>
  <c r="X284" i="20"/>
  <c r="X285" i="20"/>
  <c r="X286" i="20"/>
  <c r="X287" i="20"/>
  <c r="Z287" i="20" s="1"/>
  <c r="X288" i="20"/>
  <c r="Z288" i="20" s="1"/>
  <c r="X289" i="20"/>
  <c r="X290" i="20"/>
  <c r="Z290" i="20" s="1"/>
  <c r="X291" i="20"/>
  <c r="X3" i="20"/>
  <c r="A225" i="20"/>
  <c r="C225" i="20"/>
  <c r="D225" i="20"/>
  <c r="E225" i="20"/>
  <c r="I225" i="20"/>
  <c r="J225" i="20" s="1"/>
  <c r="K225" i="20" a="1"/>
  <c r="K225" i="20" s="1"/>
  <c r="L225" i="20" s="1"/>
  <c r="M225" i="20" s="1" a="1"/>
  <c r="M225" i="20" s="1"/>
  <c r="N225" i="20"/>
  <c r="O225" i="20"/>
  <c r="P225" i="20"/>
  <c r="Q225" i="20" s="1"/>
  <c r="R225" i="20" s="1" a="1"/>
  <c r="R225" i="20" s="1"/>
  <c r="T225" i="20"/>
  <c r="W225" i="20"/>
  <c r="A226" i="20"/>
  <c r="C226" i="20"/>
  <c r="D226" i="20"/>
  <c r="E226" i="20"/>
  <c r="I226" i="20"/>
  <c r="J226" i="20" s="1"/>
  <c r="AG226" i="20" s="1"/>
  <c r="K226" i="20" a="1"/>
  <c r="K226" i="20" s="1"/>
  <c r="L226" i="20" s="1"/>
  <c r="N226" i="20"/>
  <c r="O226" i="20"/>
  <c r="P226" i="20"/>
  <c r="Q226" i="20" s="1"/>
  <c r="T226" i="20"/>
  <c r="W226" i="20"/>
  <c r="Z226" i="20"/>
  <c r="Y226" i="20" s="1"/>
  <c r="A227" i="20"/>
  <c r="C227" i="20"/>
  <c r="D227" i="20"/>
  <c r="E227" i="20"/>
  <c r="I227" i="20"/>
  <c r="J227" i="20"/>
  <c r="AG227" i="20" s="1"/>
  <c r="K227" i="20" a="1"/>
  <c r="K227" i="20" s="1"/>
  <c r="L227" i="20" s="1"/>
  <c r="N227" i="20"/>
  <c r="O227" i="20"/>
  <c r="P227" i="20"/>
  <c r="Q227" i="20" s="1"/>
  <c r="R227" i="20" s="1" a="1"/>
  <c r="R227" i="20" s="1"/>
  <c r="T227" i="20"/>
  <c r="W227" i="20"/>
  <c r="Y227" i="20"/>
  <c r="Z227" i="20"/>
  <c r="A228" i="20"/>
  <c r="C228" i="20"/>
  <c r="D228" i="20"/>
  <c r="E228" i="20"/>
  <c r="I228" i="20"/>
  <c r="J228" i="20" s="1"/>
  <c r="AG228" i="20" s="1"/>
  <c r="K228" i="20" a="1"/>
  <c r="K228" i="20" s="1"/>
  <c r="L228" i="20" s="1"/>
  <c r="N228" i="20"/>
  <c r="O228" i="20"/>
  <c r="P228" i="20"/>
  <c r="Q228" i="20" s="1"/>
  <c r="R228" i="20" s="1" a="1"/>
  <c r="R228" i="20" s="1"/>
  <c r="T228" i="20"/>
  <c r="W228" i="20"/>
  <c r="Y228" i="20"/>
  <c r="Z228" i="20"/>
  <c r="A229" i="20"/>
  <c r="C229" i="20"/>
  <c r="D229" i="20"/>
  <c r="E229" i="20"/>
  <c r="I229" i="20"/>
  <c r="J229" i="20" s="1"/>
  <c r="K229" i="20" a="1"/>
  <c r="K229" i="20" s="1"/>
  <c r="L229" i="20" s="1"/>
  <c r="M229" i="20" s="1" a="1"/>
  <c r="M229" i="20" s="1"/>
  <c r="N229" i="20"/>
  <c r="O229" i="20"/>
  <c r="P229" i="20"/>
  <c r="Q229" i="20" s="1"/>
  <c r="T229" i="20"/>
  <c r="W229" i="20"/>
  <c r="Y229" i="20"/>
  <c r="Z229" i="20"/>
  <c r="A230" i="20"/>
  <c r="C230" i="20"/>
  <c r="D230" i="20"/>
  <c r="E230" i="20"/>
  <c r="I230" i="20"/>
  <c r="J230" i="20" s="1"/>
  <c r="K230" i="20" a="1"/>
  <c r="K230" i="20" s="1"/>
  <c r="L230" i="20" s="1"/>
  <c r="N230" i="20"/>
  <c r="O230" i="20"/>
  <c r="P230" i="20"/>
  <c r="Q230" i="20" s="1"/>
  <c r="T230" i="20"/>
  <c r="W230" i="20"/>
  <c r="A231" i="20"/>
  <c r="C231" i="20"/>
  <c r="D231" i="20"/>
  <c r="E231" i="20"/>
  <c r="I231" i="20"/>
  <c r="J231" i="20" s="1"/>
  <c r="K231" i="20" a="1"/>
  <c r="K231" i="20" s="1"/>
  <c r="L231" i="20" s="1"/>
  <c r="N231" i="20"/>
  <c r="O231" i="20"/>
  <c r="P231" i="20"/>
  <c r="Q231" i="20" s="1"/>
  <c r="R231" i="20" s="1" a="1"/>
  <c r="R231" i="20" s="1"/>
  <c r="T231" i="20"/>
  <c r="W231" i="20"/>
  <c r="Z231" i="20"/>
  <c r="A232" i="20"/>
  <c r="C232" i="20"/>
  <c r="D232" i="20"/>
  <c r="E232" i="20"/>
  <c r="I232" i="20"/>
  <c r="J232" i="20" s="1"/>
  <c r="K232" i="20" a="1"/>
  <c r="K232" i="20" s="1"/>
  <c r="L232" i="20" s="1"/>
  <c r="N232" i="20"/>
  <c r="O232" i="20"/>
  <c r="P232" i="20"/>
  <c r="Q232" i="20" s="1"/>
  <c r="T232" i="20"/>
  <c r="W232" i="20"/>
  <c r="Y232" i="20"/>
  <c r="Z232" i="20"/>
  <c r="A233" i="20"/>
  <c r="C233" i="20"/>
  <c r="D233" i="20"/>
  <c r="E233" i="20"/>
  <c r="I233" i="20"/>
  <c r="J233" i="20" s="1"/>
  <c r="AG233" i="20" s="1"/>
  <c r="K233" i="20" a="1"/>
  <c r="K233" i="20" s="1"/>
  <c r="L233" i="20" s="1"/>
  <c r="N233" i="20"/>
  <c r="O233" i="20"/>
  <c r="P233" i="20"/>
  <c r="Q233" i="20" s="1"/>
  <c r="T233" i="20"/>
  <c r="W233" i="20"/>
  <c r="Y233" i="20"/>
  <c r="Z233" i="20"/>
  <c r="A234" i="20"/>
  <c r="C234" i="20"/>
  <c r="D234" i="20"/>
  <c r="E234" i="20"/>
  <c r="I234" i="20"/>
  <c r="J234" i="20" s="1"/>
  <c r="K234" i="20" a="1"/>
  <c r="K234" i="20" s="1"/>
  <c r="L234" i="20" s="1"/>
  <c r="N234" i="20"/>
  <c r="O234" i="20"/>
  <c r="P234" i="20"/>
  <c r="Q234" i="20" s="1"/>
  <c r="R234" i="20" s="1" a="1"/>
  <c r="R234" i="20" s="1"/>
  <c r="T234" i="20"/>
  <c r="W234" i="20"/>
  <c r="A235" i="20"/>
  <c r="C235" i="20"/>
  <c r="D235" i="20"/>
  <c r="E235" i="20"/>
  <c r="I235" i="20"/>
  <c r="J235" i="20" s="1"/>
  <c r="K235" i="20" a="1"/>
  <c r="K235" i="20" s="1"/>
  <c r="L235" i="20" s="1"/>
  <c r="N235" i="20"/>
  <c r="O235" i="20"/>
  <c r="P235" i="20"/>
  <c r="Q235" i="20" s="1"/>
  <c r="T235" i="20"/>
  <c r="W235" i="20"/>
  <c r="Y235" i="20"/>
  <c r="Z235" i="20"/>
  <c r="A236" i="20"/>
  <c r="C236" i="20"/>
  <c r="D236" i="20"/>
  <c r="E236" i="20"/>
  <c r="I236" i="20"/>
  <c r="J236" i="20" s="1"/>
  <c r="AG236" i="20" s="1"/>
  <c r="K236" i="20" a="1"/>
  <c r="K236" i="20" s="1"/>
  <c r="L236" i="20" s="1"/>
  <c r="M236" i="20" s="1" a="1"/>
  <c r="M236" i="20" s="1"/>
  <c r="N236" i="20"/>
  <c r="O236" i="20"/>
  <c r="P236" i="20"/>
  <c r="Q236" i="20" s="1"/>
  <c r="R236" i="20" s="1" a="1"/>
  <c r="R236" i="20" s="1"/>
  <c r="T236" i="20"/>
  <c r="W236" i="20"/>
  <c r="Y236" i="20"/>
  <c r="Z236" i="20"/>
  <c r="A237" i="20"/>
  <c r="C237" i="20"/>
  <c r="D237" i="20"/>
  <c r="E237" i="20"/>
  <c r="I237" i="20"/>
  <c r="J237" i="20" s="1"/>
  <c r="K237" i="20" a="1"/>
  <c r="K237" i="20" s="1"/>
  <c r="L237" i="20" s="1"/>
  <c r="N237" i="20"/>
  <c r="O237" i="20"/>
  <c r="P237" i="20"/>
  <c r="Q237" i="20" s="1"/>
  <c r="R237" i="20" s="1" a="1"/>
  <c r="R237" i="20" s="1"/>
  <c r="T237" i="20"/>
  <c r="W237" i="20"/>
  <c r="A238" i="20"/>
  <c r="C238" i="20"/>
  <c r="D238" i="20"/>
  <c r="E238" i="20"/>
  <c r="I238" i="20"/>
  <c r="J238" i="20" s="1"/>
  <c r="K238" i="20" a="1"/>
  <c r="K238" i="20" s="1"/>
  <c r="L238" i="20" s="1"/>
  <c r="N238" i="20"/>
  <c r="O238" i="20"/>
  <c r="P238" i="20"/>
  <c r="Q238" i="20" s="1"/>
  <c r="T238" i="20"/>
  <c r="W238" i="20"/>
  <c r="Z238" i="20"/>
  <c r="Y238" i="20" s="1"/>
  <c r="A239" i="20"/>
  <c r="C239" i="20"/>
  <c r="D239" i="20"/>
  <c r="E239" i="20"/>
  <c r="I239" i="20"/>
  <c r="J239" i="20" s="1"/>
  <c r="AG239" i="20" s="1"/>
  <c r="K239" i="20" a="1"/>
  <c r="K239" i="20" s="1"/>
  <c r="L239" i="20" s="1"/>
  <c r="N239" i="20"/>
  <c r="O239" i="20"/>
  <c r="P239" i="20"/>
  <c r="Q239" i="20" s="1"/>
  <c r="T239" i="20"/>
  <c r="W239" i="20"/>
  <c r="Y239" i="20"/>
  <c r="Z239" i="20"/>
  <c r="A240" i="20"/>
  <c r="C240" i="20"/>
  <c r="D240" i="20"/>
  <c r="E240" i="20"/>
  <c r="I240" i="20"/>
  <c r="J240" i="20" s="1"/>
  <c r="K240" i="20" a="1"/>
  <c r="K240" i="20" s="1"/>
  <c r="L240" i="20" s="1"/>
  <c r="N240" i="20"/>
  <c r="O240" i="20"/>
  <c r="P240" i="20"/>
  <c r="Q240" i="20" s="1"/>
  <c r="R240" i="20" s="1" a="1"/>
  <c r="R240" i="20" s="1"/>
  <c r="T240" i="20"/>
  <c r="W240" i="20"/>
  <c r="Y240" i="20"/>
  <c r="Z240" i="20"/>
  <c r="A241" i="20"/>
  <c r="C241" i="20"/>
  <c r="D241" i="20"/>
  <c r="E241" i="20"/>
  <c r="I241" i="20"/>
  <c r="J241" i="20" s="1"/>
  <c r="AG241" i="20" s="1"/>
  <c r="K241" i="20" a="1"/>
  <c r="K241" i="20" s="1"/>
  <c r="L241" i="20" s="1"/>
  <c r="N241" i="20"/>
  <c r="O241" i="20"/>
  <c r="P241" i="20"/>
  <c r="Q241" i="20" s="1"/>
  <c r="U241" i="20"/>
  <c r="T241" i="20"/>
  <c r="W241" i="20"/>
  <c r="Y241" i="20"/>
  <c r="Z241" i="20"/>
  <c r="A242" i="20"/>
  <c r="C242" i="20"/>
  <c r="D242" i="20"/>
  <c r="E242" i="20"/>
  <c r="I242" i="20"/>
  <c r="J242" i="20" s="1"/>
  <c r="K242" i="20" a="1"/>
  <c r="K242" i="20" s="1"/>
  <c r="L242" i="20" s="1"/>
  <c r="N242" i="20"/>
  <c r="O242" i="20"/>
  <c r="P242" i="20"/>
  <c r="Q242" i="20" s="1"/>
  <c r="U242" i="20"/>
  <c r="V242" i="20" s="1"/>
  <c r="T242" i="20"/>
  <c r="W242" i="20"/>
  <c r="A243" i="20"/>
  <c r="C243" i="20"/>
  <c r="D243" i="20"/>
  <c r="E243" i="20"/>
  <c r="I243" i="20"/>
  <c r="J243" i="20" s="1"/>
  <c r="K243" i="20" a="1"/>
  <c r="K243" i="20" s="1"/>
  <c r="L243" i="20" s="1"/>
  <c r="M243" i="20" s="1" a="1"/>
  <c r="M243" i="20" s="1"/>
  <c r="N243" i="20"/>
  <c r="O243" i="20"/>
  <c r="P243" i="20"/>
  <c r="Q243" i="20" s="1"/>
  <c r="R243" i="20" s="1" a="1"/>
  <c r="R243" i="20" s="1"/>
  <c r="T243" i="20"/>
  <c r="W243" i="20"/>
  <c r="Y243" i="20"/>
  <c r="Z243" i="20"/>
  <c r="A244" i="20"/>
  <c r="C244" i="20"/>
  <c r="D244" i="20"/>
  <c r="E244" i="20"/>
  <c r="I244" i="20"/>
  <c r="J244" i="20"/>
  <c r="AG244" i="20" s="1"/>
  <c r="K244" i="20" a="1"/>
  <c r="K244" i="20" s="1"/>
  <c r="L244" i="20" s="1"/>
  <c r="N244" i="20"/>
  <c r="O244" i="20"/>
  <c r="P244" i="20"/>
  <c r="Q244" i="20" s="1"/>
  <c r="R244" i="20" s="1" a="1"/>
  <c r="R244" i="20" s="1"/>
  <c r="T244" i="20"/>
  <c r="W244" i="20"/>
  <c r="Y244" i="20"/>
  <c r="Z244" i="20"/>
  <c r="A245" i="20"/>
  <c r="C245" i="20"/>
  <c r="D245" i="20"/>
  <c r="E245" i="20"/>
  <c r="I245" i="20"/>
  <c r="J245" i="20" s="1"/>
  <c r="AG245" i="20" s="1"/>
  <c r="K245" i="20" a="1"/>
  <c r="K245" i="20" s="1"/>
  <c r="L245" i="20" s="1"/>
  <c r="N245" i="20"/>
  <c r="O245" i="20"/>
  <c r="P245" i="20"/>
  <c r="Q245" i="20" s="1"/>
  <c r="T245" i="20"/>
  <c r="W245" i="20"/>
  <c r="Y245" i="20"/>
  <c r="Z245" i="20"/>
  <c r="A246" i="20"/>
  <c r="C246" i="20"/>
  <c r="D246" i="20"/>
  <c r="E246" i="20"/>
  <c r="I246" i="20"/>
  <c r="J246" i="20" s="1"/>
  <c r="AG246" i="20" s="1"/>
  <c r="K246" i="20" a="1"/>
  <c r="K246" i="20" s="1"/>
  <c r="L246" i="20" s="1"/>
  <c r="N246" i="20"/>
  <c r="O246" i="20"/>
  <c r="P246" i="20"/>
  <c r="Q246" i="20" s="1"/>
  <c r="T246" i="20"/>
  <c r="W246" i="20"/>
  <c r="Z246" i="20"/>
  <c r="A247" i="20"/>
  <c r="C247" i="20"/>
  <c r="D247" i="20"/>
  <c r="E247" i="20"/>
  <c r="I247" i="20"/>
  <c r="J247" i="20" s="1"/>
  <c r="K247" i="20" a="1"/>
  <c r="K247" i="20" s="1"/>
  <c r="L247" i="20" s="1"/>
  <c r="N247" i="20"/>
  <c r="O247" i="20"/>
  <c r="P247" i="20"/>
  <c r="Q247" i="20" s="1"/>
  <c r="R247" i="20" s="1" a="1"/>
  <c r="R247" i="20" s="1"/>
  <c r="T247" i="20"/>
  <c r="W247" i="20"/>
  <c r="Y247" i="20"/>
  <c r="Z247" i="20"/>
  <c r="A248" i="20"/>
  <c r="C248" i="20"/>
  <c r="D248" i="20"/>
  <c r="E248" i="20"/>
  <c r="I248" i="20"/>
  <c r="J248" i="20"/>
  <c r="AG248" i="20" s="1"/>
  <c r="K248" i="20" a="1"/>
  <c r="K248" i="20" s="1"/>
  <c r="L248" i="20" s="1"/>
  <c r="N248" i="20"/>
  <c r="O248" i="20"/>
  <c r="P248" i="20"/>
  <c r="Q248" i="20" s="1"/>
  <c r="R248" i="20" s="1" a="1"/>
  <c r="R248" i="20" s="1"/>
  <c r="T248" i="20"/>
  <c r="W248" i="20"/>
  <c r="A249" i="20"/>
  <c r="C249" i="20"/>
  <c r="D249" i="20"/>
  <c r="E249" i="20"/>
  <c r="I249" i="20"/>
  <c r="J249" i="20" s="1"/>
  <c r="K249" i="20" a="1"/>
  <c r="K249" i="20" s="1"/>
  <c r="L249" i="20" s="1"/>
  <c r="N249" i="20"/>
  <c r="O249" i="20"/>
  <c r="P249" i="20"/>
  <c r="Q249" i="20" s="1"/>
  <c r="R249" i="20" s="1" a="1"/>
  <c r="R249" i="20" s="1"/>
  <c r="T249" i="20"/>
  <c r="W249" i="20"/>
  <c r="Y249" i="20"/>
  <c r="Z249" i="20"/>
  <c r="A250" i="20"/>
  <c r="C250" i="20"/>
  <c r="D250" i="20"/>
  <c r="E250" i="20"/>
  <c r="I250" i="20"/>
  <c r="J250" i="20" s="1"/>
  <c r="K250" i="20" a="1"/>
  <c r="K250" i="20" s="1"/>
  <c r="L250" i="20" s="1"/>
  <c r="M250" i="20" s="1" a="1"/>
  <c r="M250" i="20" s="1"/>
  <c r="N250" i="20"/>
  <c r="O250" i="20"/>
  <c r="P250" i="20"/>
  <c r="Q250" i="20" s="1"/>
  <c r="T250" i="20"/>
  <c r="W250" i="20"/>
  <c r="Z250" i="20"/>
  <c r="A251" i="20"/>
  <c r="C251" i="20"/>
  <c r="D251" i="20"/>
  <c r="E251" i="20"/>
  <c r="I251" i="20"/>
  <c r="J251" i="20" s="1"/>
  <c r="AG251" i="20" s="1"/>
  <c r="K251" i="20" a="1"/>
  <c r="K251" i="20" s="1"/>
  <c r="L251" i="20" s="1"/>
  <c r="N251" i="20"/>
  <c r="O251" i="20"/>
  <c r="P251" i="20"/>
  <c r="Q251" i="20" s="1"/>
  <c r="R251" i="20" s="1" a="1"/>
  <c r="R251" i="20" s="1"/>
  <c r="T251" i="20"/>
  <c r="W251" i="20"/>
  <c r="A252" i="20"/>
  <c r="C252" i="20"/>
  <c r="D252" i="20"/>
  <c r="E252" i="20"/>
  <c r="I252" i="20"/>
  <c r="J252" i="20" s="1"/>
  <c r="AG252" i="20" s="1"/>
  <c r="K252" i="20" a="1"/>
  <c r="K252" i="20" s="1"/>
  <c r="L252" i="20" s="1"/>
  <c r="M252" i="20" s="1" a="1"/>
  <c r="M252" i="20" s="1"/>
  <c r="N252" i="20"/>
  <c r="O252" i="20"/>
  <c r="P252" i="20"/>
  <c r="Q252" i="20" s="1"/>
  <c r="T252" i="20"/>
  <c r="W252" i="20"/>
  <c r="Y252" i="20"/>
  <c r="Z252" i="20"/>
  <c r="A253" i="20"/>
  <c r="C253" i="20"/>
  <c r="D253" i="20"/>
  <c r="E253" i="20"/>
  <c r="I253" i="20"/>
  <c r="J253" i="20"/>
  <c r="AG253" i="20" s="1"/>
  <c r="K253" i="20" a="1"/>
  <c r="K253" i="20" s="1"/>
  <c r="L253" i="20" s="1"/>
  <c r="N253" i="20"/>
  <c r="O253" i="20"/>
  <c r="P253" i="20"/>
  <c r="Q253" i="20" s="1"/>
  <c r="R253" i="20" s="1" a="1"/>
  <c r="R253" i="20" s="1"/>
  <c r="T253" i="20"/>
  <c r="W253" i="20"/>
  <c r="Y253" i="20"/>
  <c r="Z253" i="20"/>
  <c r="A254" i="20"/>
  <c r="C254" i="20"/>
  <c r="D254" i="20"/>
  <c r="E254" i="20"/>
  <c r="I254" i="20"/>
  <c r="J254" i="20" s="1"/>
  <c r="AG254" i="20" s="1"/>
  <c r="K254" i="20" a="1"/>
  <c r="K254" i="20" s="1"/>
  <c r="L254" i="20" s="1"/>
  <c r="M254" i="20" s="1" a="1"/>
  <c r="M254" i="20" s="1"/>
  <c r="N254" i="20"/>
  <c r="O254" i="20"/>
  <c r="P254" i="20"/>
  <c r="Q254" i="20" s="1"/>
  <c r="T254" i="20"/>
  <c r="W254" i="20"/>
  <c r="A255" i="20"/>
  <c r="C255" i="20"/>
  <c r="D255" i="20"/>
  <c r="E255" i="20"/>
  <c r="I255" i="20"/>
  <c r="J255" i="20" s="1"/>
  <c r="K255" i="20" a="1"/>
  <c r="K255" i="20" s="1"/>
  <c r="L255" i="20" s="1"/>
  <c r="N255" i="20"/>
  <c r="O255" i="20"/>
  <c r="P255" i="20"/>
  <c r="Q255" i="20" s="1"/>
  <c r="R255" i="20" s="1" a="1"/>
  <c r="R255" i="20" s="1"/>
  <c r="T255" i="20"/>
  <c r="W255" i="20"/>
  <c r="Y255" i="20"/>
  <c r="Z255" i="20"/>
  <c r="A256" i="20"/>
  <c r="C256" i="20"/>
  <c r="D256" i="20"/>
  <c r="E256" i="20"/>
  <c r="I256" i="20"/>
  <c r="J256" i="20"/>
  <c r="AG256" i="20" s="1"/>
  <c r="K256" i="20" a="1"/>
  <c r="K256" i="20" s="1"/>
  <c r="L256" i="20" s="1"/>
  <c r="N256" i="20"/>
  <c r="O256" i="20"/>
  <c r="P256" i="20"/>
  <c r="Q256" i="20" s="1"/>
  <c r="T256" i="20"/>
  <c r="W256" i="20"/>
  <c r="Y256" i="20"/>
  <c r="Z256" i="20"/>
  <c r="A257" i="20"/>
  <c r="C257" i="20"/>
  <c r="D257" i="20"/>
  <c r="E257" i="20"/>
  <c r="I257" i="20"/>
  <c r="J257" i="20" s="1"/>
  <c r="K257" i="20" a="1"/>
  <c r="K257" i="20" s="1"/>
  <c r="L257" i="20" s="1"/>
  <c r="N257" i="20"/>
  <c r="O257" i="20"/>
  <c r="P257" i="20"/>
  <c r="Q257" i="20" s="1"/>
  <c r="R257" i="20" s="1" a="1"/>
  <c r="R257" i="20" s="1"/>
  <c r="T257" i="20"/>
  <c r="W257" i="20"/>
  <c r="Z257" i="20"/>
  <c r="A258" i="20"/>
  <c r="C258" i="20"/>
  <c r="D258" i="20"/>
  <c r="E258" i="20"/>
  <c r="I258" i="20"/>
  <c r="J258" i="20" s="1"/>
  <c r="K258" i="20" a="1"/>
  <c r="K258" i="20" s="1"/>
  <c r="L258" i="20" s="1"/>
  <c r="N258" i="20"/>
  <c r="O258" i="20"/>
  <c r="P258" i="20"/>
  <c r="Q258" i="20" s="1"/>
  <c r="T258" i="20"/>
  <c r="W258" i="20"/>
  <c r="Y258" i="20"/>
  <c r="Z258" i="20"/>
  <c r="A259" i="20"/>
  <c r="C259" i="20"/>
  <c r="D259" i="20"/>
  <c r="E259" i="20"/>
  <c r="I259" i="20"/>
  <c r="J259" i="20" s="1"/>
  <c r="AG259" i="20" s="1"/>
  <c r="K259" i="20" a="1"/>
  <c r="K259" i="20" s="1"/>
  <c r="L259" i="20" s="1"/>
  <c r="N259" i="20"/>
  <c r="O259" i="20"/>
  <c r="P259" i="20"/>
  <c r="Q259" i="20" s="1"/>
  <c r="R259" i="20" s="1" a="1"/>
  <c r="R259" i="20" s="1"/>
  <c r="T259" i="20"/>
  <c r="W259" i="20"/>
  <c r="A260" i="20"/>
  <c r="C260" i="20"/>
  <c r="D260" i="20"/>
  <c r="E260" i="20"/>
  <c r="I260" i="20"/>
  <c r="J260" i="20"/>
  <c r="AG260" i="20" s="1"/>
  <c r="K260" i="20" a="1"/>
  <c r="K260" i="20" s="1"/>
  <c r="L260" i="20" s="1"/>
  <c r="N260" i="20"/>
  <c r="O260" i="20"/>
  <c r="P260" i="20"/>
  <c r="Q260" i="20" s="1"/>
  <c r="T260" i="20"/>
  <c r="W260" i="20"/>
  <c r="Y260" i="20"/>
  <c r="Z260" i="20"/>
  <c r="A261" i="20"/>
  <c r="C261" i="20"/>
  <c r="D261" i="20"/>
  <c r="E261" i="20"/>
  <c r="I261" i="20"/>
  <c r="J261" i="20" s="1"/>
  <c r="K261" i="20" a="1"/>
  <c r="K261" i="20" s="1"/>
  <c r="L261" i="20" s="1"/>
  <c r="N261" i="20"/>
  <c r="O261" i="20"/>
  <c r="P261" i="20"/>
  <c r="Q261" i="20" s="1"/>
  <c r="T261" i="20"/>
  <c r="W261" i="20"/>
  <c r="Z261" i="20"/>
  <c r="A262" i="20"/>
  <c r="C262" i="20"/>
  <c r="D262" i="20"/>
  <c r="E262" i="20"/>
  <c r="I262" i="20"/>
  <c r="J262" i="20"/>
  <c r="AG262" i="20" s="1"/>
  <c r="K262" i="20" a="1"/>
  <c r="K262" i="20" s="1"/>
  <c r="L262" i="20" s="1"/>
  <c r="N262" i="20"/>
  <c r="O262" i="20"/>
  <c r="P262" i="20"/>
  <c r="Q262" i="20" s="1"/>
  <c r="R262" i="20" s="1" a="1"/>
  <c r="R262" i="20" s="1"/>
  <c r="T262" i="20"/>
  <c r="W262" i="20"/>
  <c r="Y262" i="20"/>
  <c r="Z262" i="20"/>
  <c r="A263" i="20"/>
  <c r="C263" i="20"/>
  <c r="D263" i="20"/>
  <c r="E263" i="20"/>
  <c r="I263" i="20"/>
  <c r="J263" i="20" s="1"/>
  <c r="K263" i="20" a="1"/>
  <c r="K263" i="20" s="1"/>
  <c r="N263" i="20"/>
  <c r="O263" i="20"/>
  <c r="P263" i="20"/>
  <c r="Q263" i="20" s="1"/>
  <c r="R263" i="20" s="1" a="1"/>
  <c r="R263" i="20" s="1"/>
  <c r="T263" i="20"/>
  <c r="U263" i="20"/>
  <c r="W263" i="20"/>
  <c r="A264" i="20"/>
  <c r="C264" i="20"/>
  <c r="D264" i="20"/>
  <c r="E264" i="20"/>
  <c r="I264" i="20"/>
  <c r="J264" i="20" s="1"/>
  <c r="AG264" i="20" s="1"/>
  <c r="K264" i="20" a="1"/>
  <c r="K264" i="20" s="1"/>
  <c r="L264" i="20" s="1"/>
  <c r="N264" i="20"/>
  <c r="O264" i="20"/>
  <c r="P264" i="20"/>
  <c r="Q264" i="20" s="1"/>
  <c r="R264" i="20" s="1" a="1"/>
  <c r="R264" i="20" s="1"/>
  <c r="T264" i="20"/>
  <c r="W264" i="20"/>
  <c r="Z264" i="20"/>
  <c r="A265" i="20"/>
  <c r="C265" i="20"/>
  <c r="D265" i="20"/>
  <c r="E265" i="20"/>
  <c r="I265" i="20"/>
  <c r="J265" i="20" s="1"/>
  <c r="AG265" i="20" s="1"/>
  <c r="K265" i="20" a="1"/>
  <c r="K265" i="20" s="1"/>
  <c r="N265" i="20"/>
  <c r="O265" i="20"/>
  <c r="P265" i="20"/>
  <c r="Q265" i="20" s="1"/>
  <c r="R265" i="20" s="1" a="1"/>
  <c r="R265" i="20" s="1"/>
  <c r="T265" i="20"/>
  <c r="W265" i="20"/>
  <c r="A266" i="20"/>
  <c r="C266" i="20"/>
  <c r="D266" i="20"/>
  <c r="E266" i="20"/>
  <c r="I266" i="20"/>
  <c r="J266" i="20" s="1"/>
  <c r="AG266" i="20" s="1"/>
  <c r="K266" i="20" a="1"/>
  <c r="K266" i="20" s="1"/>
  <c r="L266" i="20" s="1"/>
  <c r="N266" i="20"/>
  <c r="O266" i="20"/>
  <c r="P266" i="20"/>
  <c r="Q266" i="20" s="1"/>
  <c r="T266" i="20"/>
  <c r="W266" i="20"/>
  <c r="A267" i="20"/>
  <c r="C267" i="20"/>
  <c r="D267" i="20"/>
  <c r="E267" i="20"/>
  <c r="I267" i="20"/>
  <c r="J267" i="20" s="1"/>
  <c r="K267" i="20" a="1"/>
  <c r="K267" i="20" s="1"/>
  <c r="L267" i="20" s="1"/>
  <c r="N267" i="20"/>
  <c r="O267" i="20"/>
  <c r="P267" i="20"/>
  <c r="Q267" i="20" s="1"/>
  <c r="T267" i="20"/>
  <c r="W267" i="20"/>
  <c r="A268" i="20"/>
  <c r="C268" i="20"/>
  <c r="D268" i="20"/>
  <c r="E268" i="20"/>
  <c r="I268" i="20"/>
  <c r="J268" i="20" s="1"/>
  <c r="AG268" i="20" s="1"/>
  <c r="K268" i="20" a="1"/>
  <c r="K268" i="20" s="1"/>
  <c r="L268" i="20" s="1"/>
  <c r="N268" i="20"/>
  <c r="O268" i="20"/>
  <c r="P268" i="20"/>
  <c r="Q268" i="20" s="1"/>
  <c r="R268" i="20" s="1" a="1"/>
  <c r="R268" i="20" s="1"/>
  <c r="T268" i="20"/>
  <c r="W268" i="20"/>
  <c r="Y268" i="20"/>
  <c r="Z268" i="20"/>
  <c r="A269" i="20"/>
  <c r="C269" i="20"/>
  <c r="D269" i="20"/>
  <c r="E269" i="20"/>
  <c r="I269" i="20"/>
  <c r="J269" i="20" s="1"/>
  <c r="K269" i="20" a="1"/>
  <c r="K269" i="20" s="1"/>
  <c r="L269" i="20" s="1"/>
  <c r="M269" i="20" s="1" a="1"/>
  <c r="M269" i="20" s="1"/>
  <c r="N269" i="20"/>
  <c r="O269" i="20"/>
  <c r="P269" i="20"/>
  <c r="Q269" i="20" s="1"/>
  <c r="R269" i="20" s="1" a="1"/>
  <c r="R269" i="20" s="1"/>
  <c r="T269" i="20"/>
  <c r="U269" i="20"/>
  <c r="W269" i="20"/>
  <c r="Z269" i="20"/>
  <c r="Y269" i="20" s="1"/>
  <c r="A270" i="20"/>
  <c r="C270" i="20"/>
  <c r="D270" i="20"/>
  <c r="E270" i="20"/>
  <c r="I270" i="20"/>
  <c r="J270" i="20" s="1"/>
  <c r="K270" i="20" a="1"/>
  <c r="K270" i="20" s="1"/>
  <c r="N270" i="20"/>
  <c r="O270" i="20"/>
  <c r="P270" i="20"/>
  <c r="Q270" i="20" s="1"/>
  <c r="T270" i="20"/>
  <c r="W270" i="20"/>
  <c r="Y270" i="20"/>
  <c r="Z270" i="20"/>
  <c r="A271" i="20"/>
  <c r="C271" i="20"/>
  <c r="D271" i="20"/>
  <c r="E271" i="20"/>
  <c r="I271" i="20"/>
  <c r="J271" i="20" s="1"/>
  <c r="K271" i="20" a="1"/>
  <c r="K271" i="20" s="1"/>
  <c r="L271" i="20" s="1"/>
  <c r="N271" i="20"/>
  <c r="O271" i="20"/>
  <c r="P271" i="20"/>
  <c r="Q271" i="20" s="1"/>
  <c r="R271" i="20" s="1" a="1"/>
  <c r="R271" i="20" s="1"/>
  <c r="T271" i="20"/>
  <c r="U271" i="20"/>
  <c r="W271" i="20"/>
  <c r="A272" i="20"/>
  <c r="C272" i="20"/>
  <c r="D272" i="20"/>
  <c r="E272" i="20"/>
  <c r="I272" i="20"/>
  <c r="J272" i="20" s="1"/>
  <c r="K272" i="20" a="1"/>
  <c r="K272" i="20" s="1"/>
  <c r="L272" i="20" s="1"/>
  <c r="M272" i="20" s="1" a="1"/>
  <c r="M272" i="20" s="1"/>
  <c r="N272" i="20"/>
  <c r="O272" i="20"/>
  <c r="P272" i="20"/>
  <c r="Q272" i="20" s="1"/>
  <c r="R272" i="20" s="1" a="1"/>
  <c r="R272" i="20" s="1"/>
  <c r="T272" i="20"/>
  <c r="U272" i="20"/>
  <c r="W272" i="20"/>
  <c r="A273" i="20"/>
  <c r="C273" i="20"/>
  <c r="D273" i="20"/>
  <c r="E273" i="20"/>
  <c r="I273" i="20"/>
  <c r="J273" i="20" s="1"/>
  <c r="K273" i="20" a="1"/>
  <c r="K273" i="20" s="1"/>
  <c r="L273" i="20" s="1"/>
  <c r="N273" i="20"/>
  <c r="O273" i="20"/>
  <c r="P273" i="20"/>
  <c r="Q273" i="20" s="1"/>
  <c r="T273" i="20"/>
  <c r="W273" i="20"/>
  <c r="Z273" i="20"/>
  <c r="A274" i="20"/>
  <c r="C274" i="20"/>
  <c r="D274" i="20"/>
  <c r="E274" i="20"/>
  <c r="I274" i="20"/>
  <c r="J274" i="20" s="1"/>
  <c r="K274" i="20" a="1"/>
  <c r="K274" i="20" s="1"/>
  <c r="L274" i="20" s="1"/>
  <c r="N274" i="20"/>
  <c r="O274" i="20"/>
  <c r="P274" i="20"/>
  <c r="Q274" i="20" s="1"/>
  <c r="T274" i="20"/>
  <c r="W274" i="20"/>
  <c r="Y274" i="20"/>
  <c r="Z274" i="20"/>
  <c r="A275" i="20"/>
  <c r="C275" i="20"/>
  <c r="D275" i="20"/>
  <c r="E275" i="20"/>
  <c r="I275" i="20"/>
  <c r="J275" i="20" s="1"/>
  <c r="K275" i="20" a="1"/>
  <c r="K275" i="20" s="1"/>
  <c r="L275" i="20" s="1"/>
  <c r="N275" i="20"/>
  <c r="O275" i="20"/>
  <c r="P275" i="20"/>
  <c r="Q275" i="20" s="1"/>
  <c r="R275" i="20" s="1" a="1"/>
  <c r="R275" i="20" s="1"/>
  <c r="T275" i="20"/>
  <c r="W275" i="20"/>
  <c r="Z275" i="20"/>
  <c r="Y275" i="20" s="1"/>
  <c r="A276" i="20"/>
  <c r="C276" i="20"/>
  <c r="D276" i="20"/>
  <c r="E276" i="20"/>
  <c r="I276" i="20"/>
  <c r="J276" i="20" s="1"/>
  <c r="K276" i="20" a="1"/>
  <c r="K276" i="20" s="1"/>
  <c r="L276" i="20" s="1"/>
  <c r="M276" i="20" s="1" a="1"/>
  <c r="M276" i="20" s="1"/>
  <c r="N276" i="20"/>
  <c r="O276" i="20"/>
  <c r="P276" i="20"/>
  <c r="Q276" i="20" s="1"/>
  <c r="T276" i="20"/>
  <c r="W276" i="20"/>
  <c r="Z276" i="20"/>
  <c r="Y276" i="20" s="1"/>
  <c r="A277" i="20"/>
  <c r="C277" i="20"/>
  <c r="D277" i="20"/>
  <c r="E277" i="20"/>
  <c r="I277" i="20"/>
  <c r="J277" i="20" s="1"/>
  <c r="K277" i="20" a="1"/>
  <c r="K277" i="20" s="1"/>
  <c r="L277" i="20" s="1"/>
  <c r="N277" i="20"/>
  <c r="O277" i="20"/>
  <c r="P277" i="20"/>
  <c r="Q277" i="20" s="1"/>
  <c r="T277" i="20"/>
  <c r="W277" i="20"/>
  <c r="Y277" i="20"/>
  <c r="Z277" i="20"/>
  <c r="A278" i="20"/>
  <c r="C278" i="20"/>
  <c r="D278" i="20"/>
  <c r="E278" i="20"/>
  <c r="I278" i="20"/>
  <c r="J278" i="20" s="1"/>
  <c r="K278" i="20" a="1"/>
  <c r="K278" i="20" s="1"/>
  <c r="L278" i="20" s="1"/>
  <c r="N278" i="20"/>
  <c r="O278" i="20"/>
  <c r="P278" i="20"/>
  <c r="Q278" i="20" s="1"/>
  <c r="T278" i="20"/>
  <c r="W278" i="20"/>
  <c r="Y278" i="20"/>
  <c r="Z278" i="20"/>
  <c r="A279" i="20"/>
  <c r="C279" i="20"/>
  <c r="D279" i="20"/>
  <c r="E279" i="20"/>
  <c r="I279" i="20"/>
  <c r="J279" i="20" s="1"/>
  <c r="K279" i="20" a="1"/>
  <c r="K279" i="20" s="1"/>
  <c r="L279" i="20" s="1"/>
  <c r="N279" i="20"/>
  <c r="O279" i="20"/>
  <c r="P279" i="20"/>
  <c r="Q279" i="20" s="1"/>
  <c r="T279" i="20"/>
  <c r="W279" i="20"/>
  <c r="A280" i="20"/>
  <c r="C280" i="20"/>
  <c r="D280" i="20"/>
  <c r="E280" i="20"/>
  <c r="I280" i="20"/>
  <c r="J280" i="20" s="1"/>
  <c r="AG280" i="20" s="1"/>
  <c r="K280" i="20" a="1"/>
  <c r="K280" i="20" s="1"/>
  <c r="L280" i="20" s="1"/>
  <c r="N280" i="20"/>
  <c r="O280" i="20"/>
  <c r="P280" i="20"/>
  <c r="Q280" i="20" s="1"/>
  <c r="U280" i="20"/>
  <c r="T280" i="20"/>
  <c r="W280" i="20"/>
  <c r="Y280" i="20"/>
  <c r="Z280" i="20"/>
  <c r="A281" i="20"/>
  <c r="C281" i="20"/>
  <c r="D281" i="20"/>
  <c r="E281" i="20"/>
  <c r="I281" i="20"/>
  <c r="J281" i="20"/>
  <c r="AG281" i="20" s="1"/>
  <c r="K281" i="20" a="1"/>
  <c r="K281" i="20" s="1"/>
  <c r="L281" i="20" s="1"/>
  <c r="N281" i="20"/>
  <c r="O281" i="20"/>
  <c r="P281" i="20"/>
  <c r="Q281" i="20" s="1"/>
  <c r="R281" i="20" s="1" a="1"/>
  <c r="R281" i="20" s="1"/>
  <c r="T281" i="20"/>
  <c r="W281" i="20"/>
  <c r="Y281" i="20"/>
  <c r="Z281" i="20"/>
  <c r="A282" i="20"/>
  <c r="C282" i="20"/>
  <c r="D282" i="20"/>
  <c r="E282" i="20"/>
  <c r="I282" i="20"/>
  <c r="J282" i="20" s="1"/>
  <c r="K282" i="20" a="1"/>
  <c r="K282" i="20" s="1"/>
  <c r="L282" i="20" s="1"/>
  <c r="N282" i="20"/>
  <c r="O282" i="20"/>
  <c r="P282" i="20"/>
  <c r="Q282" i="20" s="1"/>
  <c r="R282" i="20" s="1" a="1"/>
  <c r="R282" i="20" s="1"/>
  <c r="T282" i="20"/>
  <c r="W282" i="20"/>
  <c r="Y282" i="20"/>
  <c r="Z282" i="20"/>
  <c r="A283" i="20"/>
  <c r="C283" i="20"/>
  <c r="D283" i="20"/>
  <c r="E283" i="20"/>
  <c r="I283" i="20"/>
  <c r="J283" i="20" s="1"/>
  <c r="AG283" i="20" s="1"/>
  <c r="K283" i="20" a="1"/>
  <c r="K283" i="20" s="1"/>
  <c r="L283" i="20" s="1"/>
  <c r="M283" i="20" s="1" a="1"/>
  <c r="M283" i="20" s="1"/>
  <c r="N283" i="20"/>
  <c r="O283" i="20"/>
  <c r="P283" i="20"/>
  <c r="Q283" i="20" s="1"/>
  <c r="R283" i="20" s="1" a="1"/>
  <c r="R283" i="20" s="1"/>
  <c r="T283" i="20"/>
  <c r="W283" i="20"/>
  <c r="Y283" i="20"/>
  <c r="Z283" i="20"/>
  <c r="A284" i="20"/>
  <c r="C284" i="20"/>
  <c r="D284" i="20"/>
  <c r="E284" i="20"/>
  <c r="I284" i="20"/>
  <c r="J284" i="20" s="1"/>
  <c r="AG284" i="20" s="1"/>
  <c r="K284" i="20" a="1"/>
  <c r="K284" i="20" s="1"/>
  <c r="L284" i="20" s="1"/>
  <c r="M284" i="20" s="1" a="1"/>
  <c r="M284" i="20" s="1"/>
  <c r="N284" i="20"/>
  <c r="O284" i="20"/>
  <c r="P284" i="20"/>
  <c r="Q284" i="20" s="1"/>
  <c r="R284" i="20" s="1" a="1"/>
  <c r="R284" i="20" s="1"/>
  <c r="T284" i="20"/>
  <c r="W284" i="20"/>
  <c r="Y284" i="20"/>
  <c r="Z284" i="20"/>
  <c r="A285" i="20"/>
  <c r="C285" i="20"/>
  <c r="D285" i="20"/>
  <c r="E285" i="20"/>
  <c r="I285" i="20"/>
  <c r="J285" i="20" s="1"/>
  <c r="K285" i="20" a="1"/>
  <c r="K285" i="20" s="1"/>
  <c r="N285" i="20"/>
  <c r="O285" i="20"/>
  <c r="P285" i="20"/>
  <c r="Q285" i="20" s="1"/>
  <c r="T285" i="20"/>
  <c r="W285" i="20"/>
  <c r="Y285" i="20"/>
  <c r="Z285" i="20"/>
  <c r="A286" i="20"/>
  <c r="C286" i="20"/>
  <c r="D286" i="20"/>
  <c r="E286" i="20"/>
  <c r="I286" i="20"/>
  <c r="J286" i="20"/>
  <c r="K286" i="20" a="1"/>
  <c r="K286" i="20" s="1"/>
  <c r="L286" i="20" s="1"/>
  <c r="M286" i="20" s="1" a="1"/>
  <c r="M286" i="20" s="1"/>
  <c r="N286" i="20"/>
  <c r="O286" i="20"/>
  <c r="P286" i="20"/>
  <c r="Q286" i="20" s="1"/>
  <c r="R286" i="20" s="1" a="1"/>
  <c r="R286" i="20" s="1"/>
  <c r="T286" i="20"/>
  <c r="W286" i="20"/>
  <c r="Y286" i="20"/>
  <c r="Z286" i="20"/>
  <c r="A287" i="20"/>
  <c r="C287" i="20"/>
  <c r="D287" i="20"/>
  <c r="E287" i="20"/>
  <c r="I287" i="20"/>
  <c r="J287" i="20" s="1"/>
  <c r="K287" i="20" a="1"/>
  <c r="K287" i="20" s="1"/>
  <c r="L287" i="20" s="1"/>
  <c r="N287" i="20"/>
  <c r="O287" i="20"/>
  <c r="P287" i="20"/>
  <c r="Q287" i="20" s="1"/>
  <c r="T287" i="20"/>
  <c r="W287" i="20"/>
  <c r="A288" i="20"/>
  <c r="C288" i="20"/>
  <c r="D288" i="20"/>
  <c r="E288" i="20"/>
  <c r="I288" i="20"/>
  <c r="J288" i="20" s="1"/>
  <c r="K288" i="20" a="1"/>
  <c r="K288" i="20" s="1"/>
  <c r="L288" i="20" s="1"/>
  <c r="N288" i="20"/>
  <c r="O288" i="20"/>
  <c r="P288" i="20"/>
  <c r="Q288" i="20" s="1"/>
  <c r="R288" i="20" s="1" a="1"/>
  <c r="R288" i="20" s="1"/>
  <c r="T288" i="20"/>
  <c r="W288" i="20"/>
  <c r="A289" i="20"/>
  <c r="C289" i="20"/>
  <c r="D289" i="20"/>
  <c r="E289" i="20"/>
  <c r="I289" i="20"/>
  <c r="J289" i="20" s="1"/>
  <c r="AG289" i="20" s="1"/>
  <c r="K289" i="20" a="1"/>
  <c r="K289" i="20" s="1"/>
  <c r="L289" i="20" s="1"/>
  <c r="M289" i="20" s="1" a="1"/>
  <c r="M289" i="20" s="1"/>
  <c r="N289" i="20"/>
  <c r="O289" i="20"/>
  <c r="P289" i="20"/>
  <c r="Q289" i="20" s="1"/>
  <c r="R289" i="20" s="1" a="1"/>
  <c r="R289" i="20" s="1"/>
  <c r="T289" i="20"/>
  <c r="W289" i="20"/>
  <c r="Y289" i="20"/>
  <c r="Z289" i="20"/>
  <c r="A290" i="20"/>
  <c r="C290" i="20"/>
  <c r="D290" i="20"/>
  <c r="E290" i="20"/>
  <c r="I290" i="20"/>
  <c r="J290" i="20" s="1"/>
  <c r="K290" i="20" a="1"/>
  <c r="K290" i="20" s="1"/>
  <c r="L290" i="20" s="1"/>
  <c r="N290" i="20"/>
  <c r="O290" i="20"/>
  <c r="P290" i="20"/>
  <c r="Q290" i="20" s="1"/>
  <c r="R290" i="20" s="1" a="1"/>
  <c r="R290" i="20" s="1"/>
  <c r="U290" i="20"/>
  <c r="T290" i="20"/>
  <c r="W290" i="20"/>
  <c r="A291" i="20"/>
  <c r="C291" i="20"/>
  <c r="D291" i="20"/>
  <c r="E291" i="20"/>
  <c r="I291" i="20"/>
  <c r="J291" i="20"/>
  <c r="K291" i="20" a="1"/>
  <c r="K291" i="20" s="1"/>
  <c r="L291" i="20" s="1"/>
  <c r="N291" i="20"/>
  <c r="O291" i="20"/>
  <c r="P291" i="20"/>
  <c r="Q291" i="20" s="1"/>
  <c r="T291" i="20"/>
  <c r="W291" i="20"/>
  <c r="Y291" i="20"/>
  <c r="Z291" i="20"/>
  <c r="AS261" i="20" l="1"/>
  <c r="AI265" i="20"/>
  <c r="AI225" i="20"/>
  <c r="AI205" i="20"/>
  <c r="AI69" i="20"/>
  <c r="AI49" i="20"/>
  <c r="AI29" i="20"/>
  <c r="AI9" i="20"/>
  <c r="AI264" i="20"/>
  <c r="AI244" i="20"/>
  <c r="AI224" i="20"/>
  <c r="AI184" i="20"/>
  <c r="AI144" i="20"/>
  <c r="AI88" i="20"/>
  <c r="AI68" i="20"/>
  <c r="AR291" i="20"/>
  <c r="AR269" i="20"/>
  <c r="AR280" i="20"/>
  <c r="AQ280" i="20"/>
  <c r="AI226" i="20"/>
  <c r="AI186" i="20"/>
  <c r="AI90" i="20"/>
  <c r="AI286" i="20"/>
  <c r="AI246" i="20"/>
  <c r="AI206" i="20"/>
  <c r="AI166" i="20"/>
  <c r="AI127" i="20"/>
  <c r="AI110" i="20"/>
  <c r="AI70" i="20"/>
  <c r="AR232" i="20"/>
  <c r="AI285" i="20"/>
  <c r="AI145" i="20"/>
  <c r="AR276" i="20"/>
  <c r="AI277" i="20"/>
  <c r="AI237" i="20"/>
  <c r="AI177" i="20"/>
  <c r="AI157" i="20"/>
  <c r="AI137" i="20"/>
  <c r="AI81" i="20"/>
  <c r="AI61" i="20"/>
  <c r="AI21" i="20"/>
  <c r="AQ268" i="20"/>
  <c r="AR268" i="20"/>
  <c r="AR235" i="20"/>
  <c r="AR271" i="20"/>
  <c r="AQ252" i="20"/>
  <c r="AR252" i="20"/>
  <c r="AR230" i="20"/>
  <c r="AQ227" i="20"/>
  <c r="AR227" i="20"/>
  <c r="AQ266" i="20"/>
  <c r="AR266" i="20"/>
  <c r="AR238" i="20"/>
  <c r="AI241" i="20"/>
  <c r="AI201" i="20"/>
  <c r="AI161" i="20"/>
  <c r="AI141" i="20"/>
  <c r="AI105" i="20"/>
  <c r="AI25" i="20"/>
  <c r="AR258" i="20"/>
  <c r="AR255" i="20"/>
  <c r="AR247" i="20"/>
  <c r="AQ241" i="20"/>
  <c r="AR241" i="20"/>
  <c r="AI280" i="20"/>
  <c r="AI240" i="20"/>
  <c r="AS240" i="20" s="1"/>
  <c r="AI160" i="20"/>
  <c r="AI123" i="20"/>
  <c r="AI84" i="20"/>
  <c r="AI64" i="20"/>
  <c r="AI44" i="20"/>
  <c r="AR228" i="20"/>
  <c r="AQ228" i="20"/>
  <c r="AI236" i="20"/>
  <c r="AI216" i="20"/>
  <c r="AI119" i="20"/>
  <c r="AI80" i="20"/>
  <c r="AI40" i="20"/>
  <c r="AI118" i="20"/>
  <c r="AQ259" i="20"/>
  <c r="AR259" i="20"/>
  <c r="AR242" i="20"/>
  <c r="AI274" i="20"/>
  <c r="AI214" i="20"/>
  <c r="AR248" i="20"/>
  <c r="AQ248" i="20"/>
  <c r="AQ245" i="20"/>
  <c r="AR245" i="20"/>
  <c r="AQ239" i="20"/>
  <c r="AR239" i="20"/>
  <c r="AR287" i="20"/>
  <c r="AR275" i="20"/>
  <c r="AR267" i="20"/>
  <c r="AR236" i="20"/>
  <c r="AQ236" i="20"/>
  <c r="AQ253" i="20"/>
  <c r="AR253" i="20"/>
  <c r="AI79" i="20"/>
  <c r="AI39" i="20"/>
  <c r="AI175" i="20"/>
  <c r="AQ289" i="20"/>
  <c r="AR289" i="20"/>
  <c r="AR272" i="20"/>
  <c r="AI234" i="20"/>
  <c r="AI194" i="20"/>
  <c r="AI174" i="20"/>
  <c r="AQ256" i="20"/>
  <c r="AR256" i="20"/>
  <c r="AR237" i="20"/>
  <c r="AQ226" i="20"/>
  <c r="AR226" i="20"/>
  <c r="AI290" i="20"/>
  <c r="AI270" i="20"/>
  <c r="AI250" i="20"/>
  <c r="AI230" i="20"/>
  <c r="AI150" i="20"/>
  <c r="AI94" i="20"/>
  <c r="AI34" i="20"/>
  <c r="AI117" i="20"/>
  <c r="AR270" i="20"/>
  <c r="AQ254" i="20"/>
  <c r="AR254" i="20"/>
  <c r="AR286" i="20"/>
  <c r="AR274" i="20"/>
  <c r="AQ264" i="20"/>
  <c r="AR264" i="20"/>
  <c r="AR225" i="20"/>
  <c r="AI279" i="20"/>
  <c r="AI159" i="20"/>
  <c r="AI23" i="20"/>
  <c r="AQ283" i="20"/>
  <c r="AR283" i="20"/>
  <c r="AR277" i="20"/>
  <c r="AQ233" i="20"/>
  <c r="AR233" i="20"/>
  <c r="AI278" i="20"/>
  <c r="AI218" i="20"/>
  <c r="AI121" i="20"/>
  <c r="AI102" i="20"/>
  <c r="AI82" i="20"/>
  <c r="AR284" i="20"/>
  <c r="AQ284" i="20"/>
  <c r="AR262" i="20"/>
  <c r="AQ262" i="20"/>
  <c r="AQ251" i="20"/>
  <c r="AR251" i="20"/>
  <c r="AI232" i="20"/>
  <c r="AQ281" i="20"/>
  <c r="AR281" i="20"/>
  <c r="AR278" i="20"/>
  <c r="AQ265" i="20"/>
  <c r="AR265" i="20"/>
  <c r="AR234" i="20"/>
  <c r="AI231" i="20"/>
  <c r="AR231" i="20"/>
  <c r="AR229" i="20"/>
  <c r="AR290" i="20"/>
  <c r="AR257" i="20"/>
  <c r="AQ246" i="20"/>
  <c r="AR246" i="20"/>
  <c r="AR240" i="20"/>
  <c r="AI91" i="20"/>
  <c r="AI51" i="20"/>
  <c r="AR263" i="20"/>
  <c r="AR249" i="20"/>
  <c r="AR243" i="20"/>
  <c r="AI289" i="20"/>
  <c r="AI209" i="20"/>
  <c r="AI13" i="20"/>
  <c r="AR273" i="20"/>
  <c r="AR285" i="20"/>
  <c r="AR282" i="20"/>
  <c r="AR279" i="20"/>
  <c r="AQ260" i="20"/>
  <c r="AR260" i="20"/>
  <c r="AI149" i="20"/>
  <c r="AR261" i="20"/>
  <c r="AR250" i="20"/>
  <c r="AQ244" i="20"/>
  <c r="AR244" i="20"/>
  <c r="AR288" i="20"/>
  <c r="Y261" i="20"/>
  <c r="Y242" i="20"/>
  <c r="Y231" i="20"/>
  <c r="Y246" i="20"/>
  <c r="Y271" i="20"/>
  <c r="AE276" i="20" a="1"/>
  <c r="AE276" i="20" s="1"/>
  <c r="Y267" i="20"/>
  <c r="U273" i="20"/>
  <c r="AG282" i="20"/>
  <c r="AG238" i="20"/>
  <c r="AG230" i="20"/>
  <c r="U281" i="20"/>
  <c r="AG270" i="20"/>
  <c r="U279" i="20"/>
  <c r="AG231" i="20"/>
  <c r="AG249" i="20"/>
  <c r="AG225" i="20"/>
  <c r="AG288" i="20"/>
  <c r="V243" i="20"/>
  <c r="AG287" i="20"/>
  <c r="U262" i="20"/>
  <c r="AG263" i="20"/>
  <c r="AG247" i="20"/>
  <c r="AG234" i="20"/>
  <c r="AG275" i="20"/>
  <c r="U257" i="20"/>
  <c r="U255" i="20"/>
  <c r="V230" i="20"/>
  <c r="U229" i="20"/>
  <c r="V263" i="20"/>
  <c r="AG229" i="20"/>
  <c r="AG261" i="20"/>
  <c r="U285" i="20"/>
  <c r="V280" i="20"/>
  <c r="U276" i="20"/>
  <c r="U288" i="20"/>
  <c r="AG273" i="20"/>
  <c r="U249" i="20"/>
  <c r="AG242" i="20"/>
  <c r="V248" i="20"/>
  <c r="AS253" i="20"/>
  <c r="V272" i="20"/>
  <c r="U254" i="20"/>
  <c r="V254" i="20"/>
  <c r="U253" i="20"/>
  <c r="V253" i="20"/>
  <c r="V261" i="20"/>
  <c r="U261" i="20"/>
  <c r="U233" i="20"/>
  <c r="L263" i="20"/>
  <c r="M263" i="20" s="1" a="1"/>
  <c r="M263" i="20" s="1"/>
  <c r="F263" i="20" s="1"/>
  <c r="V271" i="20"/>
  <c r="M266" i="20" a="1"/>
  <c r="M266" i="20" s="1"/>
  <c r="F266" i="20" s="1"/>
  <c r="L265" i="20"/>
  <c r="M265" i="20" s="1" a="1"/>
  <c r="M265" i="20" s="1"/>
  <c r="F265" i="20" s="1"/>
  <c r="AG276" i="20"/>
  <c r="V239" i="20"/>
  <c r="U252" i="20"/>
  <c r="V252" i="20"/>
  <c r="V228" i="20"/>
  <c r="U228" i="20"/>
  <c r="M234" i="20" a="1"/>
  <c r="M234" i="20" s="1"/>
  <c r="AG277" i="20"/>
  <c r="AG250" i="20"/>
  <c r="AG237" i="20"/>
  <c r="L285" i="20"/>
  <c r="M285" i="20" s="1" a="1"/>
  <c r="M285" i="20" s="1"/>
  <c r="V264" i="20"/>
  <c r="V267" i="20"/>
  <c r="U259" i="20"/>
  <c r="V259" i="20"/>
  <c r="U260" i="20"/>
  <c r="V260" i="20"/>
  <c r="U258" i="20"/>
  <c r="L270" i="20"/>
  <c r="M270" i="20" s="1" a="1"/>
  <c r="M270" i="20" s="1"/>
  <c r="F270" i="20" s="1"/>
  <c r="AG257" i="20"/>
  <c r="AG290" i="20"/>
  <c r="AQ290" i="20" s="1"/>
  <c r="M251" i="20" a="1"/>
  <c r="M251" i="20" s="1"/>
  <c r="F251" i="20" s="1"/>
  <c r="M231" i="20" a="1"/>
  <c r="M231" i="20" s="1"/>
  <c r="F231" i="20" s="1"/>
  <c r="M262" i="20" a="1"/>
  <c r="M262" i="20" s="1"/>
  <c r="M247" i="20" a="1"/>
  <c r="M247" i="20" s="1"/>
  <c r="F247" i="20" s="1"/>
  <c r="M240" i="20" a="1"/>
  <c r="M240" i="20" s="1"/>
  <c r="F240" i="20" s="1"/>
  <c r="M279" i="20" a="1"/>
  <c r="M279" i="20" s="1"/>
  <c r="AE279" i="20" s="1" a="1"/>
  <c r="AE279" i="20" s="1"/>
  <c r="M271" i="20" a="1"/>
  <c r="M271" i="20" s="1"/>
  <c r="U291" i="20"/>
  <c r="V291" i="20"/>
  <c r="M239" i="20" a="1"/>
  <c r="M239" i="20" s="1"/>
  <c r="V283" i="20"/>
  <c r="AE283" i="20" s="1" a="1"/>
  <c r="AE283" i="20" s="1"/>
  <c r="U283" i="20"/>
  <c r="V269" i="20"/>
  <c r="U268" i="20"/>
  <c r="V268" i="20" s="1"/>
  <c r="V282" i="20"/>
  <c r="U282" i="20"/>
  <c r="AG271" i="20"/>
  <c r="M268" i="20" a="1"/>
  <c r="M268" i="20" s="1"/>
  <c r="V286" i="20"/>
  <c r="AE286" i="20" s="1" a="1"/>
  <c r="AE286" i="20" s="1"/>
  <c r="U286" i="20"/>
  <c r="M242" i="20" a="1"/>
  <c r="M242" i="20" s="1"/>
  <c r="U232" i="20"/>
  <c r="V232" i="20"/>
  <c r="AF249" i="20"/>
  <c r="AP249" i="20" s="1"/>
  <c r="U270" i="20"/>
  <c r="AG269" i="20"/>
  <c r="M281" i="20" a="1"/>
  <c r="M281" i="20" s="1"/>
  <c r="F281" i="20" s="1"/>
  <c r="M264" i="20" a="1"/>
  <c r="M264" i="20" s="1"/>
  <c r="M253" i="20" a="1"/>
  <c r="M253" i="20" s="1"/>
  <c r="V226" i="20"/>
  <c r="R280" i="20" a="1"/>
  <c r="R280" i="20" s="1"/>
  <c r="AF280" i="20" s="1"/>
  <c r="M260" i="20" a="1"/>
  <c r="M260" i="20" s="1"/>
  <c r="F260" i="20" s="1"/>
  <c r="AF271" i="20"/>
  <c r="AP271" i="20" s="1"/>
  <c r="AG272" i="20"/>
  <c r="M259" i="20" a="1"/>
  <c r="M259" i="20" s="1"/>
  <c r="F259" i="20" s="1"/>
  <c r="M227" i="20" a="1"/>
  <c r="M227" i="20" s="1"/>
  <c r="F227" i="20" s="1"/>
  <c r="R287" i="20" a="1"/>
  <c r="R287" i="20" s="1"/>
  <c r="M280" i="20" a="1"/>
  <c r="M280" i="20" s="1"/>
  <c r="F280" i="20" s="1"/>
  <c r="AG274" i="20"/>
  <c r="AF263" i="20"/>
  <c r="AF284" i="20"/>
  <c r="R242" i="20" a="1"/>
  <c r="R242" i="20" s="1"/>
  <c r="AF242" i="20" s="1"/>
  <c r="R229" i="20" a="1"/>
  <c r="R229" i="20" s="1"/>
  <c r="R241" i="20" a="1"/>
  <c r="R241" i="20" s="1"/>
  <c r="AF241" i="20" s="1"/>
  <c r="R277" i="20" a="1"/>
  <c r="R277" i="20" s="1"/>
  <c r="R239" i="20" a="1"/>
  <c r="R239" i="20" s="1"/>
  <c r="R279" i="20" a="1"/>
  <c r="R279" i="20" s="1"/>
  <c r="AF279" i="20" s="1"/>
  <c r="R256" i="20" a="1"/>
  <c r="R256" i="20" s="1"/>
  <c r="R276" i="20" a="1"/>
  <c r="R276" i="20" s="1"/>
  <c r="AF276" i="20" s="1"/>
  <c r="R232" i="20" a="1"/>
  <c r="R232" i="20" s="1"/>
  <c r="R258" i="20" a="1"/>
  <c r="R258" i="20" s="1"/>
  <c r="R238" i="20" a="1"/>
  <c r="R238" i="20" s="1"/>
  <c r="R278" i="20" a="1"/>
  <c r="R278" i="20" s="1"/>
  <c r="AF278" i="20" s="1"/>
  <c r="R246" i="20" a="1"/>
  <c r="R246" i="20" s="1"/>
  <c r="AF246" i="20" s="1"/>
  <c r="R245" i="20" a="1"/>
  <c r="R245" i="20" s="1"/>
  <c r="R260" i="20" a="1"/>
  <c r="R260" i="20" s="1"/>
  <c r="AF275" i="20"/>
  <c r="AF265" i="20"/>
  <c r="R270" i="20" a="1"/>
  <c r="R270" i="20" s="1"/>
  <c r="AF270" i="20" s="1"/>
  <c r="AP270" i="20" s="1"/>
  <c r="R267" i="20" a="1"/>
  <c r="R267" i="20" s="1"/>
  <c r="R233" i="20" a="1"/>
  <c r="R233" i="20" s="1"/>
  <c r="AF233" i="20" s="1"/>
  <c r="AF269" i="20"/>
  <c r="R285" i="20" a="1"/>
  <c r="R285" i="20" s="1"/>
  <c r="AF283" i="20"/>
  <c r="R266" i="20" a="1"/>
  <c r="R266" i="20" s="1"/>
  <c r="AF266" i="20" s="1"/>
  <c r="R261" i="20" a="1"/>
  <c r="R261" i="20" s="1"/>
  <c r="R230" i="20" a="1"/>
  <c r="R230" i="20" s="1"/>
  <c r="R226" i="20" a="1"/>
  <c r="R226" i="20" s="1"/>
  <c r="AF226" i="20" s="1"/>
  <c r="R274" i="20" a="1"/>
  <c r="R274" i="20" s="1"/>
  <c r="R252" i="20" a="1"/>
  <c r="R252" i="20" s="1"/>
  <c r="AF262" i="20"/>
  <c r="AF272" i="20"/>
  <c r="R273" i="20" a="1"/>
  <c r="R273" i="20" s="1"/>
  <c r="R254" i="20" a="1"/>
  <c r="R254" i="20" s="1"/>
  <c r="R250" i="20" a="1"/>
  <c r="R250" i="20" s="1"/>
  <c r="R291" i="20" a="1"/>
  <c r="R291" i="20" s="1"/>
  <c r="R235" i="20" a="1"/>
  <c r="R235" i="20" s="1"/>
  <c r="M237" i="20" a="1"/>
  <c r="M237" i="20" s="1"/>
  <c r="F237" i="20" s="1"/>
  <c r="M228" i="20" a="1"/>
  <c r="M228" i="20" s="1"/>
  <c r="F228" i="20" s="1"/>
  <c r="M248" i="20" a="1"/>
  <c r="M248" i="20" s="1"/>
  <c r="F248" i="20" s="1"/>
  <c r="M244" i="20" a="1"/>
  <c r="M244" i="20" s="1"/>
  <c r="F244" i="20" s="1"/>
  <c r="M275" i="20" a="1"/>
  <c r="M275" i="20" s="1"/>
  <c r="F275" i="20" s="1"/>
  <c r="M274" i="20" a="1"/>
  <c r="M274" i="20" s="1"/>
  <c r="F274" i="20" s="1"/>
  <c r="M291" i="20" a="1"/>
  <c r="M291" i="20" s="1"/>
  <c r="F286" i="20"/>
  <c r="M257" i="20" a="1"/>
  <c r="M257" i="20" s="1"/>
  <c r="F257" i="20" s="1"/>
  <c r="M277" i="20" a="1"/>
  <c r="M277" i="20" s="1"/>
  <c r="F277" i="20" s="1"/>
  <c r="M273" i="20" a="1"/>
  <c r="M273" i="20" s="1"/>
  <c r="F273" i="20" s="1"/>
  <c r="M256" i="20" a="1"/>
  <c r="M256" i="20" s="1"/>
  <c r="M233" i="20" a="1"/>
  <c r="M233" i="20" s="1"/>
  <c r="F233" i="20" s="1"/>
  <c r="M288" i="20" a="1"/>
  <c r="M288" i="20" s="1"/>
  <c r="F288" i="20" s="1"/>
  <c r="M235" i="20" a="1"/>
  <c r="M235" i="20" s="1"/>
  <c r="F235" i="20" s="1"/>
  <c r="M267" i="20" a="1"/>
  <c r="M267" i="20" s="1"/>
  <c r="F267" i="20" s="1"/>
  <c r="M255" i="20" a="1"/>
  <c r="M255" i="20" s="1"/>
  <c r="M249" i="20" a="1"/>
  <c r="M249" i="20" s="1"/>
  <c r="F249" i="20" s="1"/>
  <c r="M230" i="20" a="1"/>
  <c r="M230" i="20" s="1"/>
  <c r="F230" i="20" s="1"/>
  <c r="M287" i="20" a="1"/>
  <c r="M287" i="20" s="1"/>
  <c r="F287" i="20" s="1"/>
  <c r="M258" i="20" a="1"/>
  <c r="M258" i="20" s="1"/>
  <c r="M246" i="20" a="1"/>
  <c r="M246" i="20" s="1"/>
  <c r="F246" i="20" s="1"/>
  <c r="M238" i="20" a="1"/>
  <c r="M238" i="20" s="1"/>
  <c r="F238" i="20" s="1"/>
  <c r="M290" i="20" a="1"/>
  <c r="M290" i="20" s="1"/>
  <c r="F290" i="20" s="1"/>
  <c r="M226" i="20" a="1"/>
  <c r="M226" i="20" s="1"/>
  <c r="F226" i="20" s="1"/>
  <c r="M245" i="20" a="1"/>
  <c r="M245" i="20" s="1"/>
  <c r="F245" i="20" s="1"/>
  <c r="M232" i="20" a="1"/>
  <c r="M232" i="20" s="1"/>
  <c r="M282" i="20" a="1"/>
  <c r="M282" i="20" s="1"/>
  <c r="F282" i="20" s="1"/>
  <c r="M278" i="20" a="1"/>
  <c r="M278" i="20" s="1"/>
  <c r="AE278" i="20" s="1" a="1"/>
  <c r="AE278" i="20" s="1"/>
  <c r="M261" i="20" a="1"/>
  <c r="M261" i="20" s="1"/>
  <c r="F261" i="20" s="1"/>
  <c r="M241" i="20" a="1"/>
  <c r="M241" i="20" s="1"/>
  <c r="F241" i="20" s="1"/>
  <c r="AG285" i="20"/>
  <c r="AG267" i="20"/>
  <c r="U284" i="20"/>
  <c r="V284" i="20"/>
  <c r="F272" i="20"/>
  <c r="AF247" i="20"/>
  <c r="AF225" i="20"/>
  <c r="U289" i="20"/>
  <c r="V289" i="20" s="1"/>
  <c r="AF236" i="20"/>
  <c r="F269" i="20"/>
  <c r="AG286" i="20"/>
  <c r="AF282" i="20"/>
  <c r="AF248" i="20"/>
  <c r="AF290" i="20"/>
  <c r="Y290" i="20"/>
  <c r="Y272" i="20"/>
  <c r="AF259" i="20"/>
  <c r="AF257" i="20"/>
  <c r="AF244" i="20"/>
  <c r="AF237" i="20"/>
  <c r="AF286" i="20"/>
  <c r="V244" i="20"/>
  <c r="AG240" i="20"/>
  <c r="AG278" i="20"/>
  <c r="AF253" i="20"/>
  <c r="AP253" i="20" s="1"/>
  <c r="F276" i="20"/>
  <c r="Y273" i="20"/>
  <c r="Y257" i="20"/>
  <c r="AF289" i="20"/>
  <c r="F283" i="20"/>
  <c r="U250" i="20"/>
  <c r="V250" i="20"/>
  <c r="U240" i="20"/>
  <c r="V240" i="20" s="1"/>
  <c r="AG255" i="20"/>
  <c r="Y259" i="20"/>
  <c r="AG291" i="20"/>
  <c r="AF288" i="20"/>
  <c r="AF231" i="20"/>
  <c r="AP231" i="20" s="1"/>
  <c r="AF234" i="20"/>
  <c r="U247" i="20"/>
  <c r="V247" i="20"/>
  <c r="AF227" i="20"/>
  <c r="AF281" i="20"/>
  <c r="AG258" i="20"/>
  <c r="AQ258" i="20" s="1"/>
  <c r="Y237" i="20"/>
  <c r="Y287" i="20"/>
  <c r="Y263" i="20"/>
  <c r="AF251" i="20"/>
  <c r="F289" i="20"/>
  <c r="Y288" i="20"/>
  <c r="U278" i="20"/>
  <c r="V251" i="20"/>
  <c r="V246" i="20"/>
  <c r="AG235" i="20"/>
  <c r="AQ235" i="20" s="1"/>
  <c r="U256" i="20"/>
  <c r="V256" i="20"/>
  <c r="AF228" i="20"/>
  <c r="F243" i="20"/>
  <c r="AG243" i="20"/>
  <c r="V275" i="20"/>
  <c r="AF264" i="20"/>
  <c r="V235" i="20"/>
  <c r="F284" i="20"/>
  <c r="V274" i="20"/>
  <c r="Y264" i="20"/>
  <c r="F250" i="20"/>
  <c r="F229" i="20"/>
  <c r="Y250" i="20"/>
  <c r="U238" i="20"/>
  <c r="V238" i="20" s="1"/>
  <c r="F254" i="20"/>
  <c r="AF243" i="20"/>
  <c r="V290" i="20"/>
  <c r="U265" i="20"/>
  <c r="V265" i="20" s="1"/>
  <c r="Y251" i="20"/>
  <c r="U231" i="20"/>
  <c r="V231" i="20" s="1"/>
  <c r="V287" i="20"/>
  <c r="AG279" i="20"/>
  <c r="F252" i="20"/>
  <c r="AG232" i="20"/>
  <c r="U227" i="20"/>
  <c r="V227" i="20" s="1"/>
  <c r="F225" i="20"/>
  <c r="V266" i="20"/>
  <c r="F236" i="20"/>
  <c r="AF268" i="20"/>
  <c r="AF255" i="20"/>
  <c r="AF240" i="20"/>
  <c r="V241" i="20"/>
  <c r="V245" i="20"/>
  <c r="V225" i="20"/>
  <c r="AE225" i="20" s="1" a="1"/>
  <c r="AE225" i="20" s="1"/>
  <c r="V236" i="20"/>
  <c r="AP290" i="20" l="1"/>
  <c r="AQ276" i="20"/>
  <c r="AQ274" i="20"/>
  <c r="AP266" i="20"/>
  <c r="AP236" i="20"/>
  <c r="AQ288" i="20"/>
  <c r="AP264" i="20"/>
  <c r="AQ273" i="20"/>
  <c r="AQ225" i="20"/>
  <c r="AP282" i="20"/>
  <c r="AP233" i="20"/>
  <c r="AQ231" i="20"/>
  <c r="AP269" i="20"/>
  <c r="AQ270" i="20"/>
  <c r="AP248" i="20"/>
  <c r="AP284" i="20"/>
  <c r="AQ271" i="20"/>
  <c r="AQ229" i="20"/>
  <c r="AQ238" i="20"/>
  <c r="AP247" i="20"/>
  <c r="AP225" i="20"/>
  <c r="AP240" i="20"/>
  <c r="AP241" i="20"/>
  <c r="AQ247" i="20"/>
  <c r="AP226" i="20"/>
  <c r="AQ250" i="20"/>
  <c r="AQ272" i="20"/>
  <c r="AP276" i="20"/>
  <c r="AQ282" i="20"/>
  <c r="AQ278" i="20"/>
  <c r="AS274" i="20"/>
  <c r="AQ285" i="20"/>
  <c r="AP265" i="20"/>
  <c r="AP278" i="20"/>
  <c r="AQ291" i="20"/>
  <c r="AQ242" i="20"/>
  <c r="AP251" i="20"/>
  <c r="AP289" i="20"/>
  <c r="AQ261" i="20"/>
  <c r="AP275" i="20"/>
  <c r="AQ230" i="20"/>
  <c r="AQ249" i="20"/>
  <c r="AP263" i="20"/>
  <c r="AP286" i="20"/>
  <c r="AP255" i="20"/>
  <c r="AP272" i="20"/>
  <c r="AP280" i="20"/>
  <c r="AP244" i="20"/>
  <c r="AQ263" i="20"/>
  <c r="AQ286" i="20"/>
  <c r="AP246" i="20"/>
  <c r="AP227" i="20"/>
  <c r="AQ240" i="20"/>
  <c r="AQ267" i="20"/>
  <c r="AP262" i="20"/>
  <c r="AP288" i="20"/>
  <c r="AP279" i="20"/>
  <c r="AQ277" i="20"/>
  <c r="AP268" i="20"/>
  <c r="AQ275" i="20"/>
  <c r="AQ234" i="20"/>
  <c r="AQ232" i="20"/>
  <c r="AQ243" i="20"/>
  <c r="AP234" i="20"/>
  <c r="AP237" i="20"/>
  <c r="AQ237" i="20"/>
  <c r="AQ279" i="20"/>
  <c r="AP228" i="20"/>
  <c r="AP257" i="20"/>
  <c r="AP259" i="20"/>
  <c r="AQ269" i="20"/>
  <c r="AQ287" i="20"/>
  <c r="AP242" i="20"/>
  <c r="AI242" i="20"/>
  <c r="AI248" i="20"/>
  <c r="AP283" i="20"/>
  <c r="AI283" i="20"/>
  <c r="AP243" i="20"/>
  <c r="AI243" i="20"/>
  <c r="AE242" i="20" a="1"/>
  <c r="AE242" i="20" s="1"/>
  <c r="AO242" i="20" s="1"/>
  <c r="AI259" i="20"/>
  <c r="AI251" i="20"/>
  <c r="AP281" i="20"/>
  <c r="AI281" i="20"/>
  <c r="AI227" i="20"/>
  <c r="AQ255" i="20"/>
  <c r="AI255" i="20"/>
  <c r="AI257" i="20"/>
  <c r="AQ257" i="20"/>
  <c r="AE239" i="20" a="1"/>
  <c r="AE239" i="20" s="1"/>
  <c r="AO239" i="20" s="1"/>
  <c r="AE284" i="20" a="1"/>
  <c r="AE284" i="20" s="1"/>
  <c r="AO284" i="20" s="1"/>
  <c r="AE231" i="20" a="1"/>
  <c r="AE231" i="20" s="1"/>
  <c r="AO231" i="20" s="1"/>
  <c r="AE274" i="20" a="1"/>
  <c r="AE274" i="20" s="1"/>
  <c r="AO274" i="20" s="1"/>
  <c r="AE262" i="20" a="1"/>
  <c r="AE262" i="20" s="1"/>
  <c r="AO262" i="20" s="1"/>
  <c r="AE257" i="20" a="1"/>
  <c r="AE257" i="20" s="1"/>
  <c r="AO257" i="20" s="1"/>
  <c r="AE281" i="20" a="1"/>
  <c r="AE281" i="20" s="1"/>
  <c r="AO281" i="20" s="1"/>
  <c r="AE282" i="20" a="1"/>
  <c r="AE282" i="20" s="1"/>
  <c r="AO282" i="20" s="1"/>
  <c r="AE258" i="20" a="1"/>
  <c r="AE258" i="20" s="1"/>
  <c r="AO258" i="20" s="1"/>
  <c r="AE269" i="20" a="1"/>
  <c r="AE269" i="20" s="1"/>
  <c r="AO269" i="20" s="1"/>
  <c r="AE260" i="20" a="1"/>
  <c r="AE260" i="20" s="1"/>
  <c r="AO260" i="20" s="1"/>
  <c r="AE285" i="20" a="1"/>
  <c r="AE285" i="20" s="1"/>
  <c r="AO285" i="20" s="1"/>
  <c r="AE234" i="20" a="1"/>
  <c r="AE234" i="20" s="1"/>
  <c r="AO234" i="20" s="1"/>
  <c r="AE243" i="20" a="1"/>
  <c r="AE243" i="20" s="1"/>
  <c r="AO243" i="20" s="1"/>
  <c r="AE268" i="20" a="1"/>
  <c r="AE268" i="20" s="1"/>
  <c r="AO268" i="20" s="1"/>
  <c r="AE236" i="20" a="1"/>
  <c r="AE236" i="20" s="1"/>
  <c r="AO236" i="20" s="1"/>
  <c r="AE280" i="20" a="1"/>
  <c r="AE280" i="20" s="1"/>
  <c r="AO280" i="20" s="1"/>
  <c r="AE250" i="20" a="1"/>
  <c r="AE250" i="20" s="1"/>
  <c r="AO250" i="20" s="1"/>
  <c r="AE233" i="20" a="1"/>
  <c r="AE233" i="20" s="1"/>
  <c r="AO233" i="20" s="1"/>
  <c r="AE227" i="20" a="1"/>
  <c r="AE227" i="20" s="1"/>
  <c r="AO227" i="20" s="1"/>
  <c r="AE275" i="20" a="1"/>
  <c r="AE275" i="20" s="1"/>
  <c r="AO275" i="20" s="1"/>
  <c r="AE247" i="20" a="1"/>
  <c r="AE247" i="20" s="1"/>
  <c r="AO247" i="20" s="1"/>
  <c r="AE287" i="20" a="1"/>
  <c r="AE287" i="20" s="1"/>
  <c r="AO287" i="20" s="1"/>
  <c r="AE289" i="20" a="1"/>
  <c r="AE289" i="20" s="1"/>
  <c r="AO289" i="20" s="1"/>
  <c r="AE245" i="20" a="1"/>
  <c r="AE245" i="20" s="1"/>
  <c r="AO245" i="20" s="1"/>
  <c r="AE271" i="20" a="1"/>
  <c r="AE271" i="20" s="1"/>
  <c r="AO271" i="20" s="1"/>
  <c r="AE256" i="20" a="1"/>
  <c r="AE256" i="20" s="1"/>
  <c r="AO256" i="20" s="1"/>
  <c r="AE241" i="20" a="1"/>
  <c r="AE241" i="20" s="1"/>
  <c r="AO241" i="20" s="1"/>
  <c r="AE261" i="20" a="1"/>
  <c r="AE261" i="20" s="1"/>
  <c r="AO261" i="20" s="1"/>
  <c r="AE265" i="20" a="1"/>
  <c r="AE265" i="20" s="1"/>
  <c r="AO265" i="20" s="1"/>
  <c r="AE228" i="20" a="1"/>
  <c r="AE228" i="20" s="1"/>
  <c r="AO228" i="20" s="1"/>
  <c r="AE253" i="20" a="1"/>
  <c r="AE253" i="20" s="1"/>
  <c r="AO253" i="20" s="1"/>
  <c r="AE264" i="20" a="1"/>
  <c r="AE264" i="20" s="1"/>
  <c r="AO264" i="20" s="1"/>
  <c r="AE252" i="20" a="1"/>
  <c r="AE252" i="20" s="1"/>
  <c r="AO252" i="20" s="1"/>
  <c r="AE246" i="20" a="1"/>
  <c r="AE246" i="20" s="1"/>
  <c r="AO246" i="20" s="1"/>
  <c r="AE254" i="20" a="1"/>
  <c r="AE254" i="20" s="1"/>
  <c r="AO254" i="20" s="1"/>
  <c r="AE251" i="20" a="1"/>
  <c r="AE251" i="20" s="1"/>
  <c r="AO251" i="20" s="1"/>
  <c r="AE240" i="20" a="1"/>
  <c r="AE240" i="20" s="1"/>
  <c r="AO240" i="20" s="1"/>
  <c r="AE238" i="20" a="1"/>
  <c r="AE238" i="20" s="1"/>
  <c r="AO238" i="20" s="1"/>
  <c r="AE263" i="20" a="1"/>
  <c r="AE263" i="20" s="1"/>
  <c r="AO263" i="20" s="1"/>
  <c r="AE255" i="20" a="1"/>
  <c r="AE255" i="20" s="1"/>
  <c r="AO255" i="20" s="1"/>
  <c r="AE291" i="20" a="1"/>
  <c r="AE291" i="20" s="1"/>
  <c r="AO291" i="20" s="1"/>
  <c r="AE272" i="20" a="1"/>
  <c r="AE272" i="20" s="1"/>
  <c r="AO272" i="20" s="1"/>
  <c r="AE230" i="20" a="1"/>
  <c r="AE230" i="20" s="1"/>
  <c r="AO230" i="20" s="1"/>
  <c r="AE266" i="20" a="1"/>
  <c r="AE266" i="20" s="1"/>
  <c r="AO266" i="20" s="1"/>
  <c r="AE232" i="20" a="1"/>
  <c r="AE232" i="20" s="1"/>
  <c r="AO232" i="20" s="1"/>
  <c r="AE249" i="20" a="1"/>
  <c r="AE249" i="20" s="1"/>
  <c r="AO249" i="20" s="1"/>
  <c r="AE226" i="20" a="1"/>
  <c r="AE226" i="20" s="1"/>
  <c r="AO226" i="20" s="1"/>
  <c r="AE290" i="20" a="1"/>
  <c r="AE290" i="20" s="1"/>
  <c r="AO290" i="20" s="1"/>
  <c r="AE235" i="20" a="1"/>
  <c r="AE235" i="20" s="1"/>
  <c r="AO235" i="20" s="1"/>
  <c r="AE229" i="20" a="1"/>
  <c r="AE229" i="20" s="1"/>
  <c r="AO229" i="20" s="1"/>
  <c r="AE270" i="20" a="1"/>
  <c r="AE270" i="20" s="1"/>
  <c r="AO270" i="20" s="1"/>
  <c r="AE248" i="20" a="1"/>
  <c r="AE248" i="20" s="1"/>
  <c r="AO248" i="20" s="1"/>
  <c r="AE288" i="20" a="1"/>
  <c r="AE288" i="20" s="1"/>
  <c r="AO288" i="20" s="1"/>
  <c r="AE259" i="20" a="1"/>
  <c r="AE259" i="20" s="1"/>
  <c r="AO259" i="20" s="1"/>
  <c r="AO276" i="20"/>
  <c r="AE273" i="20" a="1"/>
  <c r="AE273" i="20" s="1"/>
  <c r="AO273" i="20" s="1"/>
  <c r="AE244" i="20" a="1"/>
  <c r="AE244" i="20" s="1"/>
  <c r="AO244" i="20" s="1"/>
  <c r="AE267" i="20" a="1"/>
  <c r="AE267" i="20" s="1"/>
  <c r="AO267" i="20" s="1"/>
  <c r="AE277" i="20" a="1"/>
  <c r="AE277" i="20" s="1"/>
  <c r="AO277" i="20" s="1"/>
  <c r="AE237" i="20" a="1"/>
  <c r="AE237" i="20" s="1"/>
  <c r="AO237" i="20" s="1"/>
  <c r="AS278" i="20"/>
  <c r="AO278" i="20"/>
  <c r="AO286" i="20"/>
  <c r="F262" i="20"/>
  <c r="F234" i="20"/>
  <c r="AO283" i="20"/>
  <c r="F285" i="20"/>
  <c r="AF287" i="20"/>
  <c r="F258" i="20"/>
  <c r="AF229" i="20"/>
  <c r="AP229" i="20" s="1"/>
  <c r="AF258" i="20"/>
  <c r="AP258" i="20" s="1"/>
  <c r="AF274" i="20"/>
  <c r="AP274" i="20" s="1"/>
  <c r="F291" i="20"/>
  <c r="F271" i="20"/>
  <c r="F279" i="20"/>
  <c r="AO279" i="20"/>
  <c r="F264" i="20"/>
  <c r="F242" i="20"/>
  <c r="F253" i="20"/>
  <c r="F239" i="20"/>
  <c r="F268" i="20"/>
  <c r="F255" i="20"/>
  <c r="AF277" i="20"/>
  <c r="AP277" i="20" s="1"/>
  <c r="AO225" i="20"/>
  <c r="AF232" i="20"/>
  <c r="AP232" i="20" s="1"/>
  <c r="AF239" i="20"/>
  <c r="AF256" i="20"/>
  <c r="AP256" i="20" s="1"/>
  <c r="AF245" i="20"/>
  <c r="AF238" i="20"/>
  <c r="AP238" i="20" s="1"/>
  <c r="AF250" i="20"/>
  <c r="AP250" i="20" s="1"/>
  <c r="AF235" i="20"/>
  <c r="AP235" i="20" s="1"/>
  <c r="AF260" i="20"/>
  <c r="AF252" i="20"/>
  <c r="AF291" i="20"/>
  <c r="AF254" i="20"/>
  <c r="AF230" i="20"/>
  <c r="AP230" i="20" s="1"/>
  <c r="AF261" i="20"/>
  <c r="AP261" i="20" s="1"/>
  <c r="AF267" i="20"/>
  <c r="AP267" i="20" s="1"/>
  <c r="AF285" i="20"/>
  <c r="AP285" i="20" s="1"/>
  <c r="AF273" i="20"/>
  <c r="AP273" i="20" s="1"/>
  <c r="F256" i="20"/>
  <c r="F232" i="20"/>
  <c r="F278" i="20"/>
  <c r="AP245" i="20" l="1"/>
  <c r="AI245" i="20"/>
  <c r="AS245" i="20" s="1"/>
  <c r="AI254" i="20"/>
  <c r="AP254" i="20"/>
  <c r="AP291" i="20"/>
  <c r="AI291" i="20"/>
  <c r="AP287" i="20"/>
  <c r="AI287" i="20"/>
  <c r="AP239" i="20"/>
  <c r="AI239" i="20"/>
  <c r="AP252" i="20"/>
  <c r="AI252" i="20"/>
  <c r="AP260" i="20"/>
  <c r="AI260" i="20"/>
  <c r="AS251" i="20"/>
  <c r="AS275" i="20"/>
  <c r="AS286" i="20"/>
  <c r="AS269" i="20"/>
  <c r="AS264" i="20"/>
  <c r="AS227" i="20"/>
  <c r="AS262" i="20"/>
  <c r="AS225" i="20"/>
  <c r="AS290" i="20"/>
  <c r="AS232" i="20"/>
  <c r="AS237" i="20"/>
  <c r="AS289" i="20"/>
  <c r="AS285" i="20"/>
  <c r="AS247" i="20"/>
  <c r="AS228" i="20"/>
  <c r="AS243" i="20"/>
  <c r="AS276" i="20"/>
  <c r="AS246" i="20"/>
  <c r="AS249" i="20"/>
  <c r="AS271" i="20"/>
  <c r="AS266" i="20"/>
  <c r="AS268" i="20"/>
  <c r="AS283" i="20"/>
  <c r="AS235" i="20"/>
  <c r="AS282" i="20"/>
  <c r="AS236" i="20"/>
  <c r="AS234" i="20"/>
  <c r="AS255" i="20"/>
  <c r="AS280" i="20"/>
  <c r="AS272" i="20"/>
  <c r="AS267" i="20"/>
  <c r="AS241" i="20"/>
  <c r="AS288" i="20"/>
  <c r="AS231" i="20"/>
  <c r="AS277" i="20"/>
  <c r="AS242" i="20"/>
  <c r="AS233" i="20"/>
  <c r="AS265" i="20"/>
  <c r="AS250" i="20"/>
  <c r="AS244" i="20"/>
  <c r="AS281" i="20"/>
  <c r="AS273" i="20"/>
  <c r="AS284" i="20"/>
  <c r="AS259" i="20"/>
  <c r="AS248" i="20"/>
  <c r="AS230" i="20"/>
  <c r="AS256" i="20"/>
  <c r="AS270" i="20"/>
  <c r="AS229" i="20"/>
  <c r="AS257" i="20"/>
  <c r="AS238" i="20"/>
  <c r="AS226" i="20"/>
  <c r="AS258" i="20"/>
  <c r="AS279" i="20"/>
  <c r="AS263" i="20"/>
  <c r="A224" i="20"/>
  <c r="C224" i="20"/>
  <c r="D224" i="20"/>
  <c r="E224" i="20"/>
  <c r="I224" i="20"/>
  <c r="J224" i="20" s="1"/>
  <c r="K224" i="20" a="1"/>
  <c r="K224" i="20" s="1"/>
  <c r="L224" i="20" s="1"/>
  <c r="N224" i="20"/>
  <c r="O224" i="20"/>
  <c r="P224" i="20"/>
  <c r="Q224" i="20" s="1"/>
  <c r="R224" i="20" s="1" a="1"/>
  <c r="R224" i="20" s="1"/>
  <c r="U224" i="20"/>
  <c r="T224" i="20"/>
  <c r="W224" i="20"/>
  <c r="Z224" i="20"/>
  <c r="A53" i="20"/>
  <c r="C53" i="20"/>
  <c r="D53" i="20"/>
  <c r="E53" i="20"/>
  <c r="I53" i="20"/>
  <c r="J53" i="20" s="1"/>
  <c r="AG53" i="20" s="1"/>
  <c r="K53" i="20" a="1"/>
  <c r="K53" i="20" s="1"/>
  <c r="L53" i="20" s="1"/>
  <c r="N53" i="20"/>
  <c r="O53" i="20"/>
  <c r="P53" i="20"/>
  <c r="Q53" i="20" s="1"/>
  <c r="R53" i="20" s="1" a="1"/>
  <c r="R53" i="20" s="1"/>
  <c r="T53" i="20"/>
  <c r="W53" i="20"/>
  <c r="Z53" i="20"/>
  <c r="Y53" i="20"/>
  <c r="A54" i="20"/>
  <c r="C54" i="20"/>
  <c r="D54" i="20"/>
  <c r="E54" i="20"/>
  <c r="I54" i="20"/>
  <c r="J54" i="20" s="1"/>
  <c r="AG54" i="20" s="1"/>
  <c r="K54" i="20" a="1"/>
  <c r="K54" i="20" s="1"/>
  <c r="L54" i="20" s="1"/>
  <c r="N54" i="20"/>
  <c r="O54" i="20"/>
  <c r="P54" i="20"/>
  <c r="T54" i="20"/>
  <c r="W54" i="20"/>
  <c r="Z54" i="20"/>
  <c r="A55" i="20"/>
  <c r="C55" i="20"/>
  <c r="D55" i="20"/>
  <c r="E55" i="20"/>
  <c r="I55" i="20"/>
  <c r="J55" i="20" s="1"/>
  <c r="K55" i="20" a="1"/>
  <c r="K55" i="20" s="1"/>
  <c r="L55" i="20" s="1"/>
  <c r="N55" i="20"/>
  <c r="O55" i="20"/>
  <c r="P55" i="20"/>
  <c r="Q55" i="20" s="1"/>
  <c r="R55" i="20" s="1" a="1"/>
  <c r="R55" i="20" s="1"/>
  <c r="T55" i="20"/>
  <c r="W55" i="20"/>
  <c r="Z55" i="20"/>
  <c r="A56" i="20"/>
  <c r="C56" i="20"/>
  <c r="D56" i="20"/>
  <c r="E56" i="20"/>
  <c r="I56" i="20"/>
  <c r="J56" i="20" s="1"/>
  <c r="K56" i="20" a="1"/>
  <c r="K56" i="20" s="1"/>
  <c r="L56" i="20" s="1"/>
  <c r="N56" i="20"/>
  <c r="O56" i="20"/>
  <c r="P56" i="20"/>
  <c r="Q56" i="20" s="1"/>
  <c r="R56" i="20" s="1" a="1"/>
  <c r="R56" i="20" s="1"/>
  <c r="T56" i="20"/>
  <c r="W56" i="20"/>
  <c r="Y56" i="20"/>
  <c r="Z56" i="20"/>
  <c r="A57" i="20"/>
  <c r="C57" i="20"/>
  <c r="D57" i="20"/>
  <c r="E57" i="20"/>
  <c r="I57" i="20"/>
  <c r="J57" i="20" s="1"/>
  <c r="AG57" i="20" s="1"/>
  <c r="K57" i="20" a="1"/>
  <c r="K57" i="20" s="1"/>
  <c r="L57" i="20" s="1"/>
  <c r="N57" i="20"/>
  <c r="O57" i="20"/>
  <c r="P57" i="20"/>
  <c r="T57" i="20"/>
  <c r="W57" i="20"/>
  <c r="Y57" i="20"/>
  <c r="Z57" i="20"/>
  <c r="A58" i="20"/>
  <c r="C58" i="20"/>
  <c r="D58" i="20"/>
  <c r="E58" i="20"/>
  <c r="I58" i="20"/>
  <c r="J58" i="20" s="1"/>
  <c r="AG58" i="20" s="1"/>
  <c r="K58" i="20" a="1"/>
  <c r="K58" i="20" s="1"/>
  <c r="L58" i="20" s="1"/>
  <c r="N58" i="20"/>
  <c r="O58" i="20"/>
  <c r="P58" i="20"/>
  <c r="T58" i="20"/>
  <c r="W58" i="20"/>
  <c r="Z58" i="20"/>
  <c r="A59" i="20"/>
  <c r="C59" i="20"/>
  <c r="D59" i="20"/>
  <c r="E59" i="20"/>
  <c r="I59" i="20"/>
  <c r="J59" i="20" s="1"/>
  <c r="K59" i="20" a="1"/>
  <c r="K59" i="20" s="1"/>
  <c r="L59" i="20" s="1"/>
  <c r="N59" i="20"/>
  <c r="O59" i="20"/>
  <c r="P59" i="20"/>
  <c r="T59" i="20"/>
  <c r="W59" i="20"/>
  <c r="Z59" i="20"/>
  <c r="A60" i="20"/>
  <c r="C60" i="20"/>
  <c r="D60" i="20"/>
  <c r="E60" i="20"/>
  <c r="I60" i="20"/>
  <c r="J60" i="20" s="1"/>
  <c r="K60" i="20" a="1"/>
  <c r="K60" i="20" s="1"/>
  <c r="N60" i="20"/>
  <c r="O60" i="20"/>
  <c r="P60" i="20"/>
  <c r="Q60" i="20" s="1"/>
  <c r="R60" i="20" s="1" a="1"/>
  <c r="R60" i="20" s="1"/>
  <c r="T60" i="20"/>
  <c r="W60" i="20"/>
  <c r="Y60" i="20"/>
  <c r="Z60" i="20"/>
  <c r="A61" i="20"/>
  <c r="C61" i="20"/>
  <c r="D61" i="20"/>
  <c r="E61" i="20"/>
  <c r="I61" i="20"/>
  <c r="J61" i="20" s="1"/>
  <c r="AG61" i="20" s="1"/>
  <c r="K61" i="20" a="1"/>
  <c r="K61" i="20" s="1"/>
  <c r="L61" i="20" s="1"/>
  <c r="N61" i="20"/>
  <c r="O61" i="20"/>
  <c r="P61" i="20"/>
  <c r="Q61" i="20" s="1"/>
  <c r="R61" i="20" s="1" a="1"/>
  <c r="R61" i="20" s="1"/>
  <c r="T61" i="20"/>
  <c r="W61" i="20"/>
  <c r="Y61" i="20"/>
  <c r="Z61" i="20"/>
  <c r="A62" i="20"/>
  <c r="C62" i="20"/>
  <c r="D62" i="20"/>
  <c r="E62" i="20"/>
  <c r="I62" i="20"/>
  <c r="J62" i="20"/>
  <c r="AG62" i="20" s="1"/>
  <c r="K62" i="20" a="1"/>
  <c r="K62" i="20" s="1"/>
  <c r="L62" i="20" s="1"/>
  <c r="N62" i="20"/>
  <c r="O62" i="20"/>
  <c r="P62" i="20"/>
  <c r="T62" i="20"/>
  <c r="W62" i="20"/>
  <c r="Z62" i="20"/>
  <c r="A63" i="20"/>
  <c r="C63" i="20"/>
  <c r="D63" i="20"/>
  <c r="E63" i="20"/>
  <c r="I63" i="20"/>
  <c r="J63" i="20" s="1"/>
  <c r="K63" i="20" a="1"/>
  <c r="K63" i="20" s="1"/>
  <c r="N63" i="20"/>
  <c r="O63" i="20"/>
  <c r="P63" i="20"/>
  <c r="T63" i="20"/>
  <c r="W63" i="20"/>
  <c r="Z63" i="20"/>
  <c r="A64" i="20"/>
  <c r="C64" i="20"/>
  <c r="D64" i="20"/>
  <c r="E64" i="20"/>
  <c r="I64" i="20"/>
  <c r="J64" i="20" s="1"/>
  <c r="K64" i="20" a="1"/>
  <c r="K64" i="20" s="1"/>
  <c r="L64" i="20" s="1"/>
  <c r="N64" i="20"/>
  <c r="O64" i="20"/>
  <c r="P64" i="20"/>
  <c r="Q64" i="20" s="1"/>
  <c r="R64" i="20" s="1" a="1"/>
  <c r="R64" i="20" s="1"/>
  <c r="T64" i="20"/>
  <c r="W64" i="20"/>
  <c r="Z64" i="20"/>
  <c r="A65" i="20"/>
  <c r="C65" i="20"/>
  <c r="D65" i="20"/>
  <c r="E65" i="20"/>
  <c r="I65" i="20"/>
  <c r="J65" i="20"/>
  <c r="AG65" i="20" s="1"/>
  <c r="K65" i="20" a="1"/>
  <c r="K65" i="20" s="1"/>
  <c r="L65" i="20" s="1"/>
  <c r="N65" i="20"/>
  <c r="O65" i="20"/>
  <c r="P65" i="20"/>
  <c r="T65" i="20"/>
  <c r="W65" i="20"/>
  <c r="Y65" i="20"/>
  <c r="Z65" i="20"/>
  <c r="A66" i="20"/>
  <c r="C66" i="20"/>
  <c r="D66" i="20"/>
  <c r="E66" i="20"/>
  <c r="I66" i="20"/>
  <c r="J66" i="20" s="1"/>
  <c r="AG66" i="20" s="1"/>
  <c r="K66" i="20" a="1"/>
  <c r="K66" i="20" s="1"/>
  <c r="L66" i="20" s="1"/>
  <c r="N66" i="20"/>
  <c r="O66" i="20"/>
  <c r="P66" i="20"/>
  <c r="T66" i="20"/>
  <c r="W66" i="20"/>
  <c r="Y66" i="20"/>
  <c r="Z66" i="20"/>
  <c r="A67" i="20"/>
  <c r="C67" i="20"/>
  <c r="D67" i="20"/>
  <c r="E67" i="20"/>
  <c r="I67" i="20"/>
  <c r="J67" i="20" s="1"/>
  <c r="K67" i="20" a="1"/>
  <c r="K67" i="20" s="1"/>
  <c r="L67" i="20" s="1"/>
  <c r="N67" i="20"/>
  <c r="O67" i="20"/>
  <c r="P67" i="20"/>
  <c r="Q67" i="20" s="1"/>
  <c r="R67" i="20" s="1" a="1"/>
  <c r="R67" i="20" s="1"/>
  <c r="T67" i="20"/>
  <c r="W67" i="20"/>
  <c r="Z67" i="20"/>
  <c r="A68" i="20"/>
  <c r="C68" i="20"/>
  <c r="D68" i="20"/>
  <c r="E68" i="20"/>
  <c r="I68" i="20"/>
  <c r="J68" i="20" s="1"/>
  <c r="K68" i="20" a="1"/>
  <c r="K68" i="20" s="1"/>
  <c r="L68" i="20" s="1"/>
  <c r="N68" i="20"/>
  <c r="O68" i="20"/>
  <c r="P68" i="20"/>
  <c r="T68" i="20"/>
  <c r="W68" i="20"/>
  <c r="Z68" i="20"/>
  <c r="A69" i="20"/>
  <c r="C69" i="20"/>
  <c r="D69" i="20"/>
  <c r="E69" i="20"/>
  <c r="I69" i="20"/>
  <c r="J69" i="20" s="1"/>
  <c r="K69" i="20" a="1"/>
  <c r="K69" i="20" s="1"/>
  <c r="L69" i="20" s="1"/>
  <c r="N69" i="20"/>
  <c r="O69" i="20"/>
  <c r="P69" i="20"/>
  <c r="U69" i="20"/>
  <c r="T69" i="20"/>
  <c r="W69" i="20"/>
  <c r="Z69" i="20"/>
  <c r="A70" i="20"/>
  <c r="C70" i="20"/>
  <c r="D70" i="20"/>
  <c r="E70" i="20"/>
  <c r="I70" i="20"/>
  <c r="J70" i="20" s="1"/>
  <c r="AG70" i="20" s="1"/>
  <c r="K70" i="20" a="1"/>
  <c r="K70" i="20" s="1"/>
  <c r="L70" i="20" s="1"/>
  <c r="N70" i="20"/>
  <c r="O70" i="20"/>
  <c r="P70" i="20"/>
  <c r="Q70" i="20" s="1"/>
  <c r="R70" i="20" s="1" a="1"/>
  <c r="R70" i="20" s="1"/>
  <c r="T70" i="20"/>
  <c r="W70" i="20"/>
  <c r="Y70" i="20"/>
  <c r="Z70" i="20"/>
  <c r="A71" i="20"/>
  <c r="C71" i="20"/>
  <c r="D71" i="20"/>
  <c r="E71" i="20"/>
  <c r="I71" i="20"/>
  <c r="J71" i="20" s="1"/>
  <c r="K71" i="20" a="1"/>
  <c r="K71" i="20" s="1"/>
  <c r="L71" i="20" s="1"/>
  <c r="N71" i="20"/>
  <c r="O71" i="20"/>
  <c r="P71" i="20"/>
  <c r="T71" i="20"/>
  <c r="W71" i="20"/>
  <c r="Y71" i="20"/>
  <c r="Z71" i="20"/>
  <c r="A72" i="20"/>
  <c r="C72" i="20"/>
  <c r="D72" i="20"/>
  <c r="E72" i="20"/>
  <c r="I72" i="20"/>
  <c r="J72" i="20" s="1"/>
  <c r="AG72" i="20" s="1"/>
  <c r="K72" i="20" a="1"/>
  <c r="K72" i="20" s="1"/>
  <c r="L72" i="20" s="1"/>
  <c r="N72" i="20"/>
  <c r="O72" i="20"/>
  <c r="P72" i="20"/>
  <c r="Q72" i="20" s="1"/>
  <c r="R72" i="20" s="1" a="1"/>
  <c r="R72" i="20" s="1"/>
  <c r="T72" i="20"/>
  <c r="W72" i="20"/>
  <c r="Z72" i="20"/>
  <c r="Y72" i="20"/>
  <c r="A73" i="20"/>
  <c r="C73" i="20"/>
  <c r="D73" i="20"/>
  <c r="E73" i="20"/>
  <c r="I73" i="20"/>
  <c r="J73" i="20" s="1"/>
  <c r="K73" i="20" a="1"/>
  <c r="K73" i="20" s="1"/>
  <c r="L73" i="20" s="1"/>
  <c r="N73" i="20"/>
  <c r="O73" i="20"/>
  <c r="P73" i="20"/>
  <c r="T73" i="20"/>
  <c r="W73" i="20"/>
  <c r="Z73" i="20"/>
  <c r="A74" i="20"/>
  <c r="C74" i="20"/>
  <c r="D74" i="20"/>
  <c r="E74" i="20"/>
  <c r="I74" i="20"/>
  <c r="J74" i="20" s="1"/>
  <c r="AG74" i="20" s="1"/>
  <c r="K74" i="20" a="1"/>
  <c r="K74" i="20" s="1"/>
  <c r="L74" i="20" s="1"/>
  <c r="N74" i="20"/>
  <c r="O74" i="20"/>
  <c r="P74" i="20"/>
  <c r="T74" i="20"/>
  <c r="W74" i="20"/>
  <c r="Z74" i="20"/>
  <c r="A75" i="20"/>
  <c r="C75" i="20"/>
  <c r="D75" i="20"/>
  <c r="E75" i="20"/>
  <c r="I75" i="20"/>
  <c r="J75" i="20" s="1"/>
  <c r="AG75" i="20" s="1"/>
  <c r="K75" i="20" a="1"/>
  <c r="K75" i="20" s="1"/>
  <c r="L75" i="20" s="1"/>
  <c r="N75" i="20"/>
  <c r="O75" i="20"/>
  <c r="P75" i="20"/>
  <c r="U75" i="20"/>
  <c r="T75" i="20"/>
  <c r="W75" i="20"/>
  <c r="Y75" i="20"/>
  <c r="Z75" i="20"/>
  <c r="A76" i="20"/>
  <c r="C76" i="20"/>
  <c r="D76" i="20"/>
  <c r="E76" i="20"/>
  <c r="I76" i="20"/>
  <c r="J76" i="20" s="1"/>
  <c r="K76" i="20" a="1"/>
  <c r="K76" i="20" s="1"/>
  <c r="L76" i="20" s="1"/>
  <c r="N76" i="20"/>
  <c r="O76" i="20"/>
  <c r="P76" i="20"/>
  <c r="Q76" i="20" s="1"/>
  <c r="R76" i="20" s="1" a="1"/>
  <c r="R76" i="20" s="1"/>
  <c r="T76" i="20"/>
  <c r="W76" i="20"/>
  <c r="Y76" i="20"/>
  <c r="Z76" i="20"/>
  <c r="A77" i="20"/>
  <c r="C77" i="20"/>
  <c r="D77" i="20"/>
  <c r="E77" i="20"/>
  <c r="I77" i="20"/>
  <c r="J77" i="20" s="1"/>
  <c r="AG77" i="20" s="1"/>
  <c r="K77" i="20" a="1"/>
  <c r="K77" i="20" s="1"/>
  <c r="L77" i="20" s="1"/>
  <c r="N77" i="20"/>
  <c r="O77" i="20"/>
  <c r="P77" i="20"/>
  <c r="T77" i="20"/>
  <c r="W77" i="20"/>
  <c r="Z77" i="20"/>
  <c r="A78" i="20"/>
  <c r="C78" i="20"/>
  <c r="D78" i="20"/>
  <c r="E78" i="20"/>
  <c r="I78" i="20"/>
  <c r="J78" i="20" s="1"/>
  <c r="K78" i="20" a="1"/>
  <c r="K78" i="20" s="1"/>
  <c r="L78" i="20" s="1"/>
  <c r="N78" i="20"/>
  <c r="O78" i="20"/>
  <c r="P78" i="20"/>
  <c r="T78" i="20"/>
  <c r="W78" i="20"/>
  <c r="Z78" i="20"/>
  <c r="A79" i="20"/>
  <c r="C79" i="20"/>
  <c r="D79" i="20"/>
  <c r="E79" i="20"/>
  <c r="I79" i="20"/>
  <c r="J79" i="20" s="1"/>
  <c r="K79" i="20" a="1"/>
  <c r="K79" i="20" s="1"/>
  <c r="L79" i="20" s="1"/>
  <c r="N79" i="20"/>
  <c r="O79" i="20"/>
  <c r="P79" i="20"/>
  <c r="T79" i="20"/>
  <c r="W79" i="20"/>
  <c r="Z79" i="20"/>
  <c r="A80" i="20"/>
  <c r="C80" i="20"/>
  <c r="D80" i="20"/>
  <c r="E80" i="20"/>
  <c r="I80" i="20"/>
  <c r="J80" i="20" s="1"/>
  <c r="K80" i="20" a="1"/>
  <c r="K80" i="20" s="1"/>
  <c r="L80" i="20" s="1"/>
  <c r="N80" i="20"/>
  <c r="O80" i="20"/>
  <c r="P80" i="20"/>
  <c r="T80" i="20"/>
  <c r="W80" i="20"/>
  <c r="Z80" i="20"/>
  <c r="A81" i="20"/>
  <c r="C81" i="20"/>
  <c r="D81" i="20"/>
  <c r="E81" i="20"/>
  <c r="I81" i="20"/>
  <c r="J81" i="20" s="1"/>
  <c r="K81" i="20" a="1"/>
  <c r="K81" i="20" s="1"/>
  <c r="N81" i="20"/>
  <c r="O81" i="20"/>
  <c r="P81" i="20"/>
  <c r="U81" i="20"/>
  <c r="T81" i="20"/>
  <c r="W81" i="20"/>
  <c r="Z81" i="20"/>
  <c r="A82" i="20"/>
  <c r="C82" i="20"/>
  <c r="D82" i="20"/>
  <c r="E82" i="20"/>
  <c r="I82" i="20"/>
  <c r="J82" i="20" s="1"/>
  <c r="AG82" i="20" s="1"/>
  <c r="K82" i="20" a="1"/>
  <c r="K82" i="20" s="1"/>
  <c r="L82" i="20" s="1"/>
  <c r="N82" i="20"/>
  <c r="O82" i="20"/>
  <c r="P82" i="20"/>
  <c r="Q82" i="20" s="1"/>
  <c r="R82" i="20" s="1" a="1"/>
  <c r="R82" i="20" s="1"/>
  <c r="U82" i="20"/>
  <c r="T82" i="20"/>
  <c r="W82" i="20"/>
  <c r="Z82" i="20"/>
  <c r="A83" i="20"/>
  <c r="C83" i="20"/>
  <c r="D83" i="20"/>
  <c r="E83" i="20"/>
  <c r="I83" i="20"/>
  <c r="J83" i="20" s="1"/>
  <c r="K83" i="20" a="1"/>
  <c r="K83" i="20" s="1"/>
  <c r="L83" i="20" s="1"/>
  <c r="N83" i="20"/>
  <c r="O83" i="20"/>
  <c r="P83" i="20"/>
  <c r="T83" i="20"/>
  <c r="W83" i="20"/>
  <c r="Z83" i="20"/>
  <c r="A84" i="20"/>
  <c r="C84" i="20"/>
  <c r="D84" i="20"/>
  <c r="E84" i="20"/>
  <c r="I84" i="20"/>
  <c r="J84" i="20" s="1"/>
  <c r="K84" i="20" a="1"/>
  <c r="K84" i="20" s="1"/>
  <c r="L84" i="20" s="1"/>
  <c r="M84" i="20" s="1" a="1"/>
  <c r="M84" i="20" s="1"/>
  <c r="N84" i="20"/>
  <c r="O84" i="20"/>
  <c r="P84" i="20"/>
  <c r="Q84" i="20" s="1"/>
  <c r="R84" i="20" s="1" a="1"/>
  <c r="R84" i="20" s="1"/>
  <c r="V84" i="20"/>
  <c r="T84" i="20"/>
  <c r="W84" i="20"/>
  <c r="Z84" i="20"/>
  <c r="A85" i="20"/>
  <c r="C85" i="20"/>
  <c r="D85" i="20"/>
  <c r="E85" i="20"/>
  <c r="I85" i="20"/>
  <c r="J85" i="20" s="1"/>
  <c r="K85" i="20" a="1"/>
  <c r="K85" i="20" s="1"/>
  <c r="L85" i="20" s="1"/>
  <c r="N85" i="20"/>
  <c r="O85" i="20"/>
  <c r="P85" i="20"/>
  <c r="T85" i="20"/>
  <c r="W85" i="20"/>
  <c r="Y85" i="20"/>
  <c r="Z85" i="20"/>
  <c r="A86" i="20"/>
  <c r="C86" i="20"/>
  <c r="D86" i="20"/>
  <c r="E86" i="20"/>
  <c r="I86" i="20"/>
  <c r="J86" i="20" s="1"/>
  <c r="AG86" i="20" s="1"/>
  <c r="K86" i="20" a="1"/>
  <c r="K86" i="20" s="1"/>
  <c r="L86" i="20" s="1"/>
  <c r="N86" i="20"/>
  <c r="O86" i="20"/>
  <c r="P86" i="20"/>
  <c r="Q86" i="20" s="1"/>
  <c r="R86" i="20" s="1" a="1"/>
  <c r="R86" i="20" s="1"/>
  <c r="V86" i="20"/>
  <c r="T86" i="20"/>
  <c r="W86" i="20"/>
  <c r="Y86" i="20"/>
  <c r="Z86" i="20"/>
  <c r="A87" i="20"/>
  <c r="C87" i="20"/>
  <c r="D87" i="20"/>
  <c r="E87" i="20"/>
  <c r="I87" i="20"/>
  <c r="J87" i="20" s="1"/>
  <c r="AG87" i="20" s="1"/>
  <c r="K87" i="20" a="1"/>
  <c r="K87" i="20" s="1"/>
  <c r="L87" i="20" s="1"/>
  <c r="N87" i="20"/>
  <c r="O87" i="20"/>
  <c r="P87" i="20"/>
  <c r="Q87" i="20" s="1"/>
  <c r="R87" i="20" s="1" a="1"/>
  <c r="R87" i="20" s="1"/>
  <c r="T87" i="20"/>
  <c r="W87" i="20"/>
  <c r="Y87" i="20"/>
  <c r="Z87" i="20"/>
  <c r="A88" i="20"/>
  <c r="C88" i="20"/>
  <c r="D88" i="20"/>
  <c r="E88" i="20"/>
  <c r="I88" i="20"/>
  <c r="J88" i="20" s="1"/>
  <c r="K88" i="20" a="1"/>
  <c r="K88" i="20" s="1"/>
  <c r="L88" i="20" s="1"/>
  <c r="N88" i="20"/>
  <c r="O88" i="20"/>
  <c r="P88" i="20"/>
  <c r="U88" i="20"/>
  <c r="T88" i="20"/>
  <c r="W88" i="20"/>
  <c r="Z88" i="20"/>
  <c r="A89" i="20"/>
  <c r="C89" i="20"/>
  <c r="D89" i="20"/>
  <c r="E89" i="20"/>
  <c r="I89" i="20"/>
  <c r="J89" i="20" s="1"/>
  <c r="K89" i="20" a="1"/>
  <c r="K89" i="20" s="1"/>
  <c r="L89" i="20" s="1"/>
  <c r="N89" i="20"/>
  <c r="O89" i="20"/>
  <c r="P89" i="20"/>
  <c r="T89" i="20"/>
  <c r="W89" i="20"/>
  <c r="Z89" i="20"/>
  <c r="A90" i="20"/>
  <c r="C90" i="20"/>
  <c r="D90" i="20"/>
  <c r="E90" i="20"/>
  <c r="I90" i="20"/>
  <c r="J90" i="20" s="1"/>
  <c r="K90" i="20" a="1"/>
  <c r="K90" i="20" s="1"/>
  <c r="L90" i="20" s="1"/>
  <c r="N90" i="20"/>
  <c r="O90" i="20"/>
  <c r="P90" i="20"/>
  <c r="T90" i="20"/>
  <c r="W90" i="20"/>
  <c r="Z90" i="20"/>
  <c r="A91" i="20"/>
  <c r="C91" i="20"/>
  <c r="D91" i="20"/>
  <c r="E91" i="20"/>
  <c r="I91" i="20"/>
  <c r="J91" i="20" s="1"/>
  <c r="K91" i="20" a="1"/>
  <c r="K91" i="20" s="1"/>
  <c r="L91" i="20" s="1"/>
  <c r="M91" i="20" s="1" a="1"/>
  <c r="M91" i="20" s="1"/>
  <c r="N91" i="20"/>
  <c r="O91" i="20"/>
  <c r="P91" i="20"/>
  <c r="Q91" i="20" s="1"/>
  <c r="R91" i="20" s="1" a="1"/>
  <c r="R91" i="20" s="1"/>
  <c r="T91" i="20"/>
  <c r="W91" i="20"/>
  <c r="Z91" i="20"/>
  <c r="A92" i="20"/>
  <c r="C92" i="20"/>
  <c r="D92" i="20"/>
  <c r="E92" i="20"/>
  <c r="I92" i="20"/>
  <c r="J92" i="20"/>
  <c r="AG92" i="20" s="1"/>
  <c r="K92" i="20" a="1"/>
  <c r="K92" i="20" s="1"/>
  <c r="L92" i="20" s="1"/>
  <c r="M92" i="20" s="1" a="1"/>
  <c r="M92" i="20" s="1"/>
  <c r="N92" i="20"/>
  <c r="O92" i="20"/>
  <c r="P92" i="20"/>
  <c r="Q92" i="20" s="1"/>
  <c r="R92" i="20" s="1" a="1"/>
  <c r="R92" i="20" s="1"/>
  <c r="U92" i="20"/>
  <c r="T92" i="20"/>
  <c r="W92" i="20"/>
  <c r="Y92" i="20"/>
  <c r="Z92" i="20"/>
  <c r="A93" i="20"/>
  <c r="C93" i="20"/>
  <c r="D93" i="20"/>
  <c r="E93" i="20"/>
  <c r="I93" i="20"/>
  <c r="J93" i="20" s="1"/>
  <c r="K93" i="20" a="1"/>
  <c r="K93" i="20" s="1"/>
  <c r="L93" i="20" s="1"/>
  <c r="N93" i="20"/>
  <c r="O93" i="20"/>
  <c r="P93" i="20"/>
  <c r="Q93" i="20" s="1"/>
  <c r="R93" i="20" s="1" a="1"/>
  <c r="R93" i="20" s="1"/>
  <c r="V93" i="20"/>
  <c r="T93" i="20"/>
  <c r="W93" i="20"/>
  <c r="Z93" i="20"/>
  <c r="Y93" i="20"/>
  <c r="A94" i="20"/>
  <c r="C94" i="20"/>
  <c r="D94" i="20"/>
  <c r="E94" i="20"/>
  <c r="I94" i="20"/>
  <c r="J94" i="20" s="1"/>
  <c r="AG94" i="20" s="1"/>
  <c r="K94" i="20" a="1"/>
  <c r="K94" i="20" s="1"/>
  <c r="L94" i="20" s="1"/>
  <c r="N94" i="20"/>
  <c r="O94" i="20"/>
  <c r="P94" i="20"/>
  <c r="T94" i="20"/>
  <c r="W94" i="20"/>
  <c r="Z94" i="20"/>
  <c r="A95" i="20"/>
  <c r="C95" i="20"/>
  <c r="D95" i="20"/>
  <c r="E95" i="20"/>
  <c r="I95" i="20"/>
  <c r="J95" i="20" s="1"/>
  <c r="K95" i="20" a="1"/>
  <c r="K95" i="20" s="1"/>
  <c r="L95" i="20" s="1"/>
  <c r="N95" i="20"/>
  <c r="O95" i="20"/>
  <c r="P95" i="20"/>
  <c r="T95" i="20"/>
  <c r="W95" i="20"/>
  <c r="Y95" i="20"/>
  <c r="Z95" i="20"/>
  <c r="A96" i="20"/>
  <c r="C96" i="20"/>
  <c r="D96" i="20"/>
  <c r="E96" i="20"/>
  <c r="I96" i="20"/>
  <c r="J96" i="20" s="1"/>
  <c r="AG96" i="20" s="1"/>
  <c r="K96" i="20" a="1"/>
  <c r="K96" i="20" s="1"/>
  <c r="L96" i="20" s="1"/>
  <c r="N96" i="20"/>
  <c r="O96" i="20"/>
  <c r="P96" i="20"/>
  <c r="Q96" i="20" s="1"/>
  <c r="R96" i="20" s="1" a="1"/>
  <c r="R96" i="20" s="1"/>
  <c r="T96" i="20"/>
  <c r="W96" i="20"/>
  <c r="Y96" i="20"/>
  <c r="Z96" i="20"/>
  <c r="A97" i="20"/>
  <c r="C97" i="20"/>
  <c r="D97" i="20"/>
  <c r="E97" i="20"/>
  <c r="I97" i="20"/>
  <c r="J97" i="20" s="1"/>
  <c r="AG97" i="20" s="1"/>
  <c r="K97" i="20" a="1"/>
  <c r="K97" i="20" s="1"/>
  <c r="L97" i="20" s="1"/>
  <c r="N97" i="20"/>
  <c r="O97" i="20"/>
  <c r="P97" i="20"/>
  <c r="T97" i="20"/>
  <c r="W97" i="20"/>
  <c r="Z97" i="20"/>
  <c r="A98" i="20"/>
  <c r="C98" i="20"/>
  <c r="D98" i="20"/>
  <c r="E98" i="20"/>
  <c r="I98" i="20"/>
  <c r="J98" i="20" s="1"/>
  <c r="AG98" i="20" s="1"/>
  <c r="K98" i="20" a="1"/>
  <c r="K98" i="20" s="1"/>
  <c r="L98" i="20" s="1"/>
  <c r="N98" i="20"/>
  <c r="O98" i="20"/>
  <c r="P98" i="20"/>
  <c r="U98" i="20"/>
  <c r="T98" i="20"/>
  <c r="W98" i="20"/>
  <c r="Z98" i="20"/>
  <c r="A99" i="20"/>
  <c r="C99" i="20"/>
  <c r="D99" i="20"/>
  <c r="E99" i="20"/>
  <c r="I99" i="20"/>
  <c r="J99" i="20" s="1"/>
  <c r="K99" i="20" a="1"/>
  <c r="K99" i="20" s="1"/>
  <c r="L99" i="20" s="1"/>
  <c r="M99" i="20" s="1" a="1"/>
  <c r="M99" i="20" s="1"/>
  <c r="N99" i="20"/>
  <c r="O99" i="20"/>
  <c r="P99" i="20"/>
  <c r="T99" i="20"/>
  <c r="W99" i="20"/>
  <c r="Y99" i="20"/>
  <c r="Z99" i="20"/>
  <c r="A100" i="20"/>
  <c r="C100" i="20"/>
  <c r="D100" i="20"/>
  <c r="E100" i="20"/>
  <c r="I100" i="20"/>
  <c r="J100" i="20" s="1"/>
  <c r="AG100" i="20" s="1"/>
  <c r="K100" i="20" a="1"/>
  <c r="K100" i="20" s="1"/>
  <c r="L100" i="20" s="1"/>
  <c r="N100" i="20"/>
  <c r="O100" i="20"/>
  <c r="P100" i="20"/>
  <c r="Q100" i="20" s="1"/>
  <c r="R100" i="20" s="1" a="1"/>
  <c r="R100" i="20" s="1"/>
  <c r="T100" i="20"/>
  <c r="W100" i="20"/>
  <c r="Z100" i="20"/>
  <c r="A101" i="20"/>
  <c r="C101" i="20"/>
  <c r="D101" i="20"/>
  <c r="E101" i="20"/>
  <c r="I101" i="20"/>
  <c r="J101" i="20" s="1"/>
  <c r="K101" i="20" a="1"/>
  <c r="K101" i="20" s="1"/>
  <c r="L101" i="20" s="1"/>
  <c r="N101" i="20"/>
  <c r="O101" i="20"/>
  <c r="P101" i="20"/>
  <c r="V101" i="20"/>
  <c r="T101" i="20"/>
  <c r="W101" i="20"/>
  <c r="Z101" i="20"/>
  <c r="A102" i="20"/>
  <c r="C102" i="20"/>
  <c r="D102" i="20"/>
  <c r="E102" i="20"/>
  <c r="I102" i="20"/>
  <c r="J102" i="20" s="1"/>
  <c r="K102" i="20" a="1"/>
  <c r="K102" i="20" s="1"/>
  <c r="L102" i="20" s="1"/>
  <c r="N102" i="20"/>
  <c r="O102" i="20"/>
  <c r="P102" i="20"/>
  <c r="Q102" i="20" s="1"/>
  <c r="R102" i="20" s="1" a="1"/>
  <c r="R102" i="20" s="1"/>
  <c r="T102" i="20"/>
  <c r="W102" i="20"/>
  <c r="Z102" i="20"/>
  <c r="A103" i="20"/>
  <c r="C103" i="20"/>
  <c r="D103" i="20"/>
  <c r="E103" i="20"/>
  <c r="I103" i="20"/>
  <c r="J103" i="20" s="1"/>
  <c r="K103" i="20" a="1"/>
  <c r="K103" i="20" s="1"/>
  <c r="L103" i="20" s="1"/>
  <c r="N103" i="20"/>
  <c r="O103" i="20"/>
  <c r="P103" i="20"/>
  <c r="T103" i="20"/>
  <c r="W103" i="20"/>
  <c r="Z103" i="20"/>
  <c r="A104" i="20"/>
  <c r="C104" i="20"/>
  <c r="D104" i="20"/>
  <c r="E104" i="20"/>
  <c r="I104" i="20"/>
  <c r="J104" i="20" s="1"/>
  <c r="K104" i="20" a="1"/>
  <c r="K104" i="20" s="1"/>
  <c r="L104" i="20" s="1"/>
  <c r="M104" i="20" s="1" a="1"/>
  <c r="M104" i="20" s="1"/>
  <c r="N104" i="20"/>
  <c r="O104" i="20"/>
  <c r="P104" i="20"/>
  <c r="T104" i="20"/>
  <c r="W104" i="20"/>
  <c r="Z104" i="20"/>
  <c r="A105" i="20"/>
  <c r="C105" i="20"/>
  <c r="D105" i="20"/>
  <c r="E105" i="20"/>
  <c r="I105" i="20"/>
  <c r="J105" i="20" s="1"/>
  <c r="K105" i="20" a="1"/>
  <c r="K105" i="20" s="1"/>
  <c r="L105" i="20" s="1"/>
  <c r="M105" i="20" s="1" a="1"/>
  <c r="M105" i="20" s="1"/>
  <c r="N105" i="20"/>
  <c r="O105" i="20"/>
  <c r="P105" i="20"/>
  <c r="U105" i="20"/>
  <c r="T105" i="20"/>
  <c r="W105" i="20"/>
  <c r="Z105" i="20"/>
  <c r="A106" i="20"/>
  <c r="C106" i="20"/>
  <c r="D106" i="20"/>
  <c r="E106" i="20"/>
  <c r="I106" i="20"/>
  <c r="J106" i="20" s="1"/>
  <c r="K106" i="20" a="1"/>
  <c r="K106" i="20" s="1"/>
  <c r="L106" i="20" s="1"/>
  <c r="N106" i="20"/>
  <c r="O106" i="20"/>
  <c r="P106" i="20"/>
  <c r="T106" i="20"/>
  <c r="W106" i="20"/>
  <c r="Y106" i="20"/>
  <c r="Z106" i="20"/>
  <c r="A107" i="20"/>
  <c r="C107" i="20"/>
  <c r="D107" i="20"/>
  <c r="E107" i="20"/>
  <c r="I107" i="20"/>
  <c r="J107" i="20" s="1"/>
  <c r="AG107" i="20" s="1"/>
  <c r="K107" i="20" a="1"/>
  <c r="K107" i="20" s="1"/>
  <c r="L107" i="20" s="1"/>
  <c r="N107" i="20"/>
  <c r="O107" i="20"/>
  <c r="P107" i="20"/>
  <c r="U107" i="20"/>
  <c r="T107" i="20"/>
  <c r="W107" i="20"/>
  <c r="Z107" i="20"/>
  <c r="A108" i="20"/>
  <c r="C108" i="20"/>
  <c r="D108" i="20"/>
  <c r="E108" i="20"/>
  <c r="I108" i="20"/>
  <c r="J108" i="20" s="1"/>
  <c r="K108" i="20" a="1"/>
  <c r="K108" i="20" s="1"/>
  <c r="L108" i="20" s="1"/>
  <c r="N108" i="20"/>
  <c r="O108" i="20"/>
  <c r="P108" i="20"/>
  <c r="Q108" i="20" s="1"/>
  <c r="R108" i="20" s="1" a="1"/>
  <c r="R108" i="20" s="1"/>
  <c r="U108" i="20"/>
  <c r="T108" i="20"/>
  <c r="W108" i="20"/>
  <c r="Z108" i="20"/>
  <c r="A109" i="20"/>
  <c r="C109" i="20"/>
  <c r="D109" i="20"/>
  <c r="E109" i="20"/>
  <c r="I109" i="20"/>
  <c r="J109" i="20" s="1"/>
  <c r="K109" i="20" a="1"/>
  <c r="K109" i="20" s="1"/>
  <c r="L109" i="20" s="1"/>
  <c r="N109" i="20"/>
  <c r="O109" i="20"/>
  <c r="P109" i="20"/>
  <c r="Q109" i="20" s="1"/>
  <c r="R109" i="20" s="1" a="1"/>
  <c r="R109" i="20" s="1"/>
  <c r="U109" i="20"/>
  <c r="V109" i="20" s="1"/>
  <c r="T109" i="20"/>
  <c r="W109" i="20"/>
  <c r="Z109" i="20"/>
  <c r="A110" i="20"/>
  <c r="C110" i="20"/>
  <c r="D110" i="20"/>
  <c r="E110" i="20"/>
  <c r="I110" i="20"/>
  <c r="J110" i="20" s="1"/>
  <c r="K110" i="20" a="1"/>
  <c r="K110" i="20" s="1"/>
  <c r="L110" i="20" s="1"/>
  <c r="N110" i="20"/>
  <c r="O110" i="20"/>
  <c r="P110" i="20"/>
  <c r="T110" i="20"/>
  <c r="W110" i="20"/>
  <c r="Z110" i="20"/>
  <c r="A111" i="20"/>
  <c r="C111" i="20"/>
  <c r="D111" i="20"/>
  <c r="E111" i="20"/>
  <c r="I111" i="20"/>
  <c r="J111" i="20" s="1"/>
  <c r="K111" i="20" a="1"/>
  <c r="K111" i="20" s="1"/>
  <c r="L111" i="20" s="1"/>
  <c r="N111" i="20"/>
  <c r="O111" i="20"/>
  <c r="P111" i="20"/>
  <c r="T111" i="20"/>
  <c r="W111" i="20"/>
  <c r="Z111" i="20"/>
  <c r="A112" i="20"/>
  <c r="C112" i="20"/>
  <c r="D112" i="20"/>
  <c r="E112" i="20"/>
  <c r="I112" i="20"/>
  <c r="J112" i="20" s="1"/>
  <c r="AG112" i="20" s="1"/>
  <c r="K112" i="20" a="1"/>
  <c r="K112" i="20" s="1"/>
  <c r="L112" i="20" s="1"/>
  <c r="N112" i="20"/>
  <c r="O112" i="20"/>
  <c r="P112" i="20"/>
  <c r="Q112" i="20" s="1"/>
  <c r="R112" i="20" s="1" a="1"/>
  <c r="R112" i="20" s="1"/>
  <c r="U112" i="20"/>
  <c r="T112" i="20"/>
  <c r="W112" i="20"/>
  <c r="Y112" i="20"/>
  <c r="Z112" i="20"/>
  <c r="A113" i="20"/>
  <c r="C113" i="20"/>
  <c r="D113" i="20"/>
  <c r="E113" i="20"/>
  <c r="I113" i="20"/>
  <c r="J113" i="20" s="1"/>
  <c r="AG113" i="20" s="1"/>
  <c r="K113" i="20" a="1"/>
  <c r="K113" i="20" s="1"/>
  <c r="L113" i="20" s="1"/>
  <c r="N113" i="20"/>
  <c r="O113" i="20"/>
  <c r="P113" i="20"/>
  <c r="T113" i="20"/>
  <c r="W113" i="20"/>
  <c r="Y113" i="20"/>
  <c r="Z113" i="20"/>
  <c r="A114" i="20"/>
  <c r="C114" i="20"/>
  <c r="D114" i="20"/>
  <c r="E114" i="20"/>
  <c r="I114" i="20"/>
  <c r="J114" i="20" s="1"/>
  <c r="K114" i="20" a="1"/>
  <c r="K114" i="20" s="1"/>
  <c r="L114" i="20" s="1"/>
  <c r="N114" i="20"/>
  <c r="O114" i="20"/>
  <c r="P114" i="20"/>
  <c r="Q114" i="20" s="1"/>
  <c r="R114" i="20" s="1" a="1"/>
  <c r="R114" i="20" s="1"/>
  <c r="U114" i="20"/>
  <c r="T114" i="20"/>
  <c r="W114" i="20"/>
  <c r="Y114" i="20"/>
  <c r="Z114" i="20"/>
  <c r="A115" i="20"/>
  <c r="C115" i="20"/>
  <c r="D115" i="20"/>
  <c r="E115" i="20"/>
  <c r="I115" i="20"/>
  <c r="J115" i="20" s="1"/>
  <c r="K115" i="20" a="1"/>
  <c r="K115" i="20" s="1"/>
  <c r="L115" i="20" s="1"/>
  <c r="N115" i="20"/>
  <c r="O115" i="20"/>
  <c r="P115" i="20"/>
  <c r="T115" i="20"/>
  <c r="W115" i="20"/>
  <c r="Z115" i="20"/>
  <c r="A116" i="20"/>
  <c r="C116" i="20"/>
  <c r="D116" i="20"/>
  <c r="E116" i="20"/>
  <c r="I116" i="20"/>
  <c r="J116" i="20" s="1"/>
  <c r="K116" i="20" a="1"/>
  <c r="K116" i="20" s="1"/>
  <c r="L116" i="20" s="1"/>
  <c r="N116" i="20"/>
  <c r="O116" i="20"/>
  <c r="P116" i="20"/>
  <c r="Q116" i="20" s="1"/>
  <c r="R116" i="20" s="1" a="1"/>
  <c r="R116" i="20" s="1"/>
  <c r="T116" i="20"/>
  <c r="W116" i="20"/>
  <c r="Z116" i="20"/>
  <c r="A117" i="20"/>
  <c r="C117" i="20"/>
  <c r="D117" i="20"/>
  <c r="E117" i="20"/>
  <c r="I117" i="20"/>
  <c r="J117" i="20" s="1"/>
  <c r="K117" i="20" a="1"/>
  <c r="K117" i="20" s="1"/>
  <c r="L117" i="20" s="1"/>
  <c r="N117" i="20"/>
  <c r="O117" i="20"/>
  <c r="P117" i="20"/>
  <c r="Q117" i="20" s="1"/>
  <c r="R117" i="20" s="1" a="1"/>
  <c r="R117" i="20" s="1"/>
  <c r="U117" i="20"/>
  <c r="T117" i="20"/>
  <c r="W117" i="20"/>
  <c r="Y117" i="20"/>
  <c r="Z117" i="20"/>
  <c r="A118" i="20"/>
  <c r="C118" i="20"/>
  <c r="D118" i="20"/>
  <c r="E118" i="20"/>
  <c r="I118" i="20"/>
  <c r="J118" i="20" s="1"/>
  <c r="AG118" i="20" s="1"/>
  <c r="K118" i="20" a="1"/>
  <c r="K118" i="20" s="1"/>
  <c r="L118" i="20" s="1"/>
  <c r="N118" i="20"/>
  <c r="O118" i="20"/>
  <c r="P118" i="20"/>
  <c r="T118" i="20"/>
  <c r="W118" i="20"/>
  <c r="Y118" i="20"/>
  <c r="Z118" i="20"/>
  <c r="A119" i="20"/>
  <c r="C119" i="20"/>
  <c r="D119" i="20"/>
  <c r="E119" i="20"/>
  <c r="I119" i="20"/>
  <c r="J119" i="20" s="1"/>
  <c r="AG119" i="20" s="1"/>
  <c r="K119" i="20" a="1"/>
  <c r="K119" i="20" s="1"/>
  <c r="L119" i="20" s="1"/>
  <c r="N119" i="20"/>
  <c r="O119" i="20"/>
  <c r="P119" i="20"/>
  <c r="V119" i="20"/>
  <c r="T119" i="20"/>
  <c r="W119" i="20"/>
  <c r="Z119" i="20"/>
  <c r="A120" i="20"/>
  <c r="C120" i="20"/>
  <c r="D120" i="20"/>
  <c r="E120" i="20"/>
  <c r="I120" i="20"/>
  <c r="J120" i="20" s="1"/>
  <c r="K120" i="20" a="1"/>
  <c r="K120" i="20" s="1"/>
  <c r="L120" i="20" s="1"/>
  <c r="N120" i="20"/>
  <c r="O120" i="20"/>
  <c r="P120" i="20"/>
  <c r="Q120" i="20" s="1"/>
  <c r="R120" i="20" s="1" a="1"/>
  <c r="R120" i="20" s="1"/>
  <c r="T120" i="20"/>
  <c r="W120" i="20"/>
  <c r="Z120" i="20"/>
  <c r="A121" i="20"/>
  <c r="C121" i="20"/>
  <c r="D121" i="20"/>
  <c r="E121" i="20"/>
  <c r="I121" i="20"/>
  <c r="J121" i="20" s="1"/>
  <c r="K121" i="20" a="1"/>
  <c r="K121" i="20" s="1"/>
  <c r="L121" i="20" s="1"/>
  <c r="N121" i="20"/>
  <c r="O121" i="20"/>
  <c r="P121" i="20"/>
  <c r="U121" i="20"/>
  <c r="T121" i="20"/>
  <c r="W121" i="20"/>
  <c r="Z121" i="20"/>
  <c r="A122" i="20"/>
  <c r="C122" i="20"/>
  <c r="D122" i="20"/>
  <c r="E122" i="20"/>
  <c r="I122" i="20"/>
  <c r="J122" i="20" s="1"/>
  <c r="AG122" i="20" s="1"/>
  <c r="K122" i="20" a="1"/>
  <c r="K122" i="20" s="1"/>
  <c r="L122" i="20" s="1"/>
  <c r="N122" i="20"/>
  <c r="O122" i="20"/>
  <c r="P122" i="20"/>
  <c r="T122" i="20"/>
  <c r="W122" i="20"/>
  <c r="Z122" i="20"/>
  <c r="A123" i="20"/>
  <c r="C123" i="20"/>
  <c r="D123" i="20"/>
  <c r="E123" i="20"/>
  <c r="I123" i="20"/>
  <c r="J123" i="20"/>
  <c r="K123" i="20" a="1"/>
  <c r="K123" i="20" s="1"/>
  <c r="L123" i="20" s="1"/>
  <c r="N123" i="20"/>
  <c r="O123" i="20"/>
  <c r="P123" i="20"/>
  <c r="Q123" i="20" s="1"/>
  <c r="R123" i="20" s="1" a="1"/>
  <c r="R123" i="20" s="1"/>
  <c r="T123" i="20"/>
  <c r="W123" i="20"/>
  <c r="Z123" i="20"/>
  <c r="A124" i="20"/>
  <c r="C124" i="20"/>
  <c r="D124" i="20"/>
  <c r="E124" i="20"/>
  <c r="I124" i="20"/>
  <c r="J124" i="20"/>
  <c r="AG124" i="20" s="1"/>
  <c r="K124" i="20" a="1"/>
  <c r="K124" i="20" s="1"/>
  <c r="L124" i="20" s="1"/>
  <c r="N124" i="20"/>
  <c r="O124" i="20"/>
  <c r="P124" i="20"/>
  <c r="Q124" i="20" s="1"/>
  <c r="R124" i="20" s="1" a="1"/>
  <c r="R124" i="20" s="1"/>
  <c r="U124" i="20"/>
  <c r="T124" i="20"/>
  <c r="W124" i="20"/>
  <c r="Z124" i="20"/>
  <c r="A125" i="20"/>
  <c r="C125" i="20"/>
  <c r="D125" i="20"/>
  <c r="E125" i="20"/>
  <c r="I125" i="20"/>
  <c r="J125" i="20" s="1"/>
  <c r="K125" i="20" a="1"/>
  <c r="K125" i="20" s="1"/>
  <c r="L125" i="20" s="1"/>
  <c r="M125" i="20" s="1" a="1"/>
  <c r="M125" i="20" s="1"/>
  <c r="N125" i="20"/>
  <c r="O125" i="20"/>
  <c r="P125" i="20"/>
  <c r="T125" i="20"/>
  <c r="W125" i="20"/>
  <c r="Z125" i="20"/>
  <c r="A126" i="20"/>
  <c r="C126" i="20"/>
  <c r="D126" i="20"/>
  <c r="E126" i="20"/>
  <c r="I126" i="20"/>
  <c r="J126" i="20" s="1"/>
  <c r="K126" i="20" a="1"/>
  <c r="K126" i="20" s="1"/>
  <c r="L126" i="20" s="1"/>
  <c r="M126" i="20" s="1" a="1"/>
  <c r="M126" i="20" s="1"/>
  <c r="N126" i="20"/>
  <c r="O126" i="20"/>
  <c r="P126" i="20"/>
  <c r="U126" i="20"/>
  <c r="T126" i="20"/>
  <c r="W126" i="20"/>
  <c r="Z126" i="20"/>
  <c r="A127" i="20"/>
  <c r="C127" i="20"/>
  <c r="D127" i="20"/>
  <c r="E127" i="20"/>
  <c r="I127" i="20"/>
  <c r="J127" i="20" s="1"/>
  <c r="AG127" i="20" s="1"/>
  <c r="K127" i="20" a="1"/>
  <c r="K127" i="20" s="1"/>
  <c r="L127" i="20" s="1"/>
  <c r="N127" i="20"/>
  <c r="O127" i="20"/>
  <c r="P127" i="20"/>
  <c r="T127" i="20"/>
  <c r="W127" i="20"/>
  <c r="Y127" i="20"/>
  <c r="Z127" i="20"/>
  <c r="A128" i="20"/>
  <c r="C128" i="20"/>
  <c r="D128" i="20"/>
  <c r="E128" i="20"/>
  <c r="I128" i="20"/>
  <c r="J128" i="20" s="1"/>
  <c r="K128" i="20" a="1"/>
  <c r="K128" i="20" s="1"/>
  <c r="L128" i="20" s="1"/>
  <c r="N128" i="20"/>
  <c r="O128" i="20"/>
  <c r="P128" i="20"/>
  <c r="Q128" i="20" s="1"/>
  <c r="R128" i="20" s="1" a="1"/>
  <c r="R128" i="20" s="1"/>
  <c r="U128" i="20"/>
  <c r="T128" i="20"/>
  <c r="W128" i="20"/>
  <c r="Z128" i="20"/>
  <c r="A129" i="20"/>
  <c r="C129" i="20"/>
  <c r="D129" i="20"/>
  <c r="E129" i="20"/>
  <c r="I129" i="20"/>
  <c r="J129" i="20" s="1"/>
  <c r="K129" i="20" a="1"/>
  <c r="K129" i="20" s="1"/>
  <c r="L129" i="20" s="1"/>
  <c r="N129" i="20"/>
  <c r="O129" i="20"/>
  <c r="P129" i="20"/>
  <c r="Q129" i="20" s="1"/>
  <c r="R129" i="20" s="1" a="1"/>
  <c r="R129" i="20" s="1"/>
  <c r="T129" i="20"/>
  <c r="W129" i="20"/>
  <c r="Y129" i="20"/>
  <c r="Z129" i="20"/>
  <c r="A130" i="20"/>
  <c r="C130" i="20"/>
  <c r="D130" i="20"/>
  <c r="E130" i="20"/>
  <c r="I130" i="20"/>
  <c r="J130" i="20"/>
  <c r="AG130" i="20" s="1"/>
  <c r="K130" i="20" a="1"/>
  <c r="K130" i="20" s="1"/>
  <c r="L130" i="20" s="1"/>
  <c r="N130" i="20"/>
  <c r="O130" i="20"/>
  <c r="P130" i="20"/>
  <c r="U130" i="20"/>
  <c r="T130" i="20"/>
  <c r="W130" i="20"/>
  <c r="Z130" i="20"/>
  <c r="A131" i="20"/>
  <c r="C131" i="20"/>
  <c r="D131" i="20"/>
  <c r="E131" i="20"/>
  <c r="I131" i="20"/>
  <c r="J131" i="20" s="1"/>
  <c r="AG131" i="20" s="1"/>
  <c r="K131" i="20" a="1"/>
  <c r="K131" i="20" s="1"/>
  <c r="L131" i="20" s="1"/>
  <c r="N131" i="20"/>
  <c r="O131" i="20"/>
  <c r="P131" i="20"/>
  <c r="U131" i="20"/>
  <c r="T131" i="20"/>
  <c r="W131" i="20"/>
  <c r="Z131" i="20"/>
  <c r="A132" i="20"/>
  <c r="C132" i="20"/>
  <c r="D132" i="20"/>
  <c r="E132" i="20"/>
  <c r="I132" i="20"/>
  <c r="J132" i="20" s="1"/>
  <c r="K132" i="20" a="1"/>
  <c r="K132" i="20" s="1"/>
  <c r="L132" i="20" s="1"/>
  <c r="N132" i="20"/>
  <c r="O132" i="20"/>
  <c r="P132" i="20"/>
  <c r="Q132" i="20" s="1"/>
  <c r="R132" i="20" s="1" a="1"/>
  <c r="R132" i="20" s="1"/>
  <c r="T132" i="20"/>
  <c r="W132" i="20"/>
  <c r="Z132" i="20"/>
  <c r="A133" i="20"/>
  <c r="C133" i="20"/>
  <c r="D133" i="20"/>
  <c r="E133" i="20"/>
  <c r="I133" i="20"/>
  <c r="J133" i="20" s="1"/>
  <c r="AG133" i="20" s="1"/>
  <c r="K133" i="20" a="1"/>
  <c r="K133" i="20" s="1"/>
  <c r="L133" i="20" s="1"/>
  <c r="N133" i="20"/>
  <c r="O133" i="20"/>
  <c r="P133" i="20"/>
  <c r="V133" i="20"/>
  <c r="T133" i="20"/>
  <c r="W133" i="20"/>
  <c r="Z133" i="20"/>
  <c r="Y133" i="20"/>
  <c r="A134" i="20"/>
  <c r="C134" i="20"/>
  <c r="D134" i="20"/>
  <c r="E134" i="20"/>
  <c r="I134" i="20"/>
  <c r="J134" i="20"/>
  <c r="AG134" i="20" s="1"/>
  <c r="K134" i="20" a="1"/>
  <c r="K134" i="20" s="1"/>
  <c r="L134" i="20" s="1"/>
  <c r="N134" i="20"/>
  <c r="O134" i="20"/>
  <c r="P134" i="20"/>
  <c r="T134" i="20"/>
  <c r="W134" i="20"/>
  <c r="Y134" i="20"/>
  <c r="Z134" i="20"/>
  <c r="A135" i="20"/>
  <c r="C135" i="20"/>
  <c r="D135" i="20"/>
  <c r="E135" i="20"/>
  <c r="I135" i="20"/>
  <c r="J135" i="20" s="1"/>
  <c r="AG135" i="20" s="1"/>
  <c r="K135" i="20" a="1"/>
  <c r="K135" i="20" s="1"/>
  <c r="L135" i="20" s="1"/>
  <c r="N135" i="20"/>
  <c r="O135" i="20"/>
  <c r="P135" i="20"/>
  <c r="U135" i="20"/>
  <c r="T135" i="20"/>
  <c r="W135" i="20"/>
  <c r="Z135" i="20"/>
  <c r="A136" i="20"/>
  <c r="C136" i="20"/>
  <c r="D136" i="20"/>
  <c r="E136" i="20"/>
  <c r="I136" i="20"/>
  <c r="J136" i="20" s="1"/>
  <c r="AG136" i="20" s="1"/>
  <c r="K136" i="20" a="1"/>
  <c r="K136" i="20" s="1"/>
  <c r="L136" i="20" s="1"/>
  <c r="N136" i="20"/>
  <c r="O136" i="20"/>
  <c r="P136" i="20"/>
  <c r="T136" i="20"/>
  <c r="W136" i="20"/>
  <c r="Y136" i="20"/>
  <c r="Z136" i="20"/>
  <c r="A137" i="20"/>
  <c r="C137" i="20"/>
  <c r="D137" i="20"/>
  <c r="E137" i="20"/>
  <c r="I137" i="20"/>
  <c r="J137" i="20"/>
  <c r="AG137" i="20" s="1"/>
  <c r="K137" i="20" a="1"/>
  <c r="K137" i="20" s="1"/>
  <c r="L137" i="20" s="1"/>
  <c r="N137" i="20"/>
  <c r="O137" i="20"/>
  <c r="P137" i="20"/>
  <c r="T137" i="20"/>
  <c r="W137" i="20"/>
  <c r="Y137" i="20"/>
  <c r="Z137" i="20"/>
  <c r="A138" i="20"/>
  <c r="C138" i="20"/>
  <c r="D138" i="20"/>
  <c r="E138" i="20"/>
  <c r="I138" i="20"/>
  <c r="J138" i="20" s="1"/>
  <c r="AG138" i="20" s="1"/>
  <c r="K138" i="20" a="1"/>
  <c r="K138" i="20" s="1"/>
  <c r="L138" i="20" s="1"/>
  <c r="N138" i="20"/>
  <c r="O138" i="20"/>
  <c r="P138" i="20"/>
  <c r="T138" i="20"/>
  <c r="W138" i="20"/>
  <c r="Y138" i="20"/>
  <c r="Z138" i="20"/>
  <c r="A139" i="20"/>
  <c r="C139" i="20"/>
  <c r="D139" i="20"/>
  <c r="E139" i="20"/>
  <c r="I139" i="20"/>
  <c r="J139" i="20" s="1"/>
  <c r="K139" i="20" a="1"/>
  <c r="K139" i="20" s="1"/>
  <c r="L139" i="20" s="1"/>
  <c r="N139" i="20"/>
  <c r="O139" i="20"/>
  <c r="P139" i="20"/>
  <c r="Q139" i="20" s="1"/>
  <c r="R139" i="20" s="1" a="1"/>
  <c r="R139" i="20" s="1"/>
  <c r="T139" i="20"/>
  <c r="W139" i="20"/>
  <c r="Z139" i="20"/>
  <c r="A140" i="20"/>
  <c r="C140" i="20"/>
  <c r="D140" i="20"/>
  <c r="E140" i="20"/>
  <c r="I140" i="20"/>
  <c r="J140" i="20" s="1"/>
  <c r="AG140" i="20" s="1"/>
  <c r="K140" i="20" a="1"/>
  <c r="K140" i="20" s="1"/>
  <c r="N140" i="20"/>
  <c r="O140" i="20"/>
  <c r="P140" i="20"/>
  <c r="T140" i="20"/>
  <c r="W140" i="20"/>
  <c r="Y140" i="20"/>
  <c r="Z140" i="20"/>
  <c r="A141" i="20"/>
  <c r="C141" i="20"/>
  <c r="D141" i="20"/>
  <c r="E141" i="20"/>
  <c r="I141" i="20"/>
  <c r="J141" i="20" s="1"/>
  <c r="K141" i="20" a="1"/>
  <c r="K141" i="20" s="1"/>
  <c r="L141" i="20" s="1"/>
  <c r="N141" i="20"/>
  <c r="O141" i="20"/>
  <c r="P141" i="20"/>
  <c r="U141" i="20"/>
  <c r="V141" i="20" s="1"/>
  <c r="T141" i="20"/>
  <c r="W141" i="20"/>
  <c r="Z141" i="20"/>
  <c r="A142" i="20"/>
  <c r="C142" i="20"/>
  <c r="D142" i="20"/>
  <c r="E142" i="20"/>
  <c r="I142" i="20"/>
  <c r="J142" i="20" s="1"/>
  <c r="AG142" i="20" s="1"/>
  <c r="K142" i="20" a="1"/>
  <c r="K142" i="20" s="1"/>
  <c r="L142" i="20" s="1"/>
  <c r="N142" i="20"/>
  <c r="O142" i="20"/>
  <c r="P142" i="20"/>
  <c r="Q142" i="20" s="1"/>
  <c r="R142" i="20" s="1" a="1"/>
  <c r="R142" i="20" s="1"/>
  <c r="T142" i="20"/>
  <c r="W142" i="20"/>
  <c r="Y142" i="20"/>
  <c r="Z142" i="20"/>
  <c r="A143" i="20"/>
  <c r="C143" i="20"/>
  <c r="D143" i="20"/>
  <c r="E143" i="20"/>
  <c r="I143" i="20"/>
  <c r="J143" i="20" s="1"/>
  <c r="K143" i="20" a="1"/>
  <c r="K143" i="20" s="1"/>
  <c r="L143" i="20" s="1"/>
  <c r="N143" i="20"/>
  <c r="O143" i="20"/>
  <c r="P143" i="20"/>
  <c r="Q143" i="20" s="1"/>
  <c r="R143" i="20" s="1" a="1"/>
  <c r="R143" i="20" s="1"/>
  <c r="T143" i="20"/>
  <c r="W143" i="20"/>
  <c r="Z143" i="20"/>
  <c r="A144" i="20"/>
  <c r="C144" i="20"/>
  <c r="D144" i="20"/>
  <c r="E144" i="20"/>
  <c r="I144" i="20"/>
  <c r="J144" i="20" s="1"/>
  <c r="AG144" i="20" s="1"/>
  <c r="K144" i="20" a="1"/>
  <c r="K144" i="20" s="1"/>
  <c r="L144" i="20" s="1"/>
  <c r="N144" i="20"/>
  <c r="O144" i="20"/>
  <c r="P144" i="20"/>
  <c r="V144" i="20"/>
  <c r="T144" i="20"/>
  <c r="W144" i="20"/>
  <c r="Y144" i="20"/>
  <c r="Z144" i="20"/>
  <c r="A145" i="20"/>
  <c r="C145" i="20"/>
  <c r="D145" i="20"/>
  <c r="E145" i="20"/>
  <c r="I145" i="20"/>
  <c r="J145" i="20" s="1"/>
  <c r="K145" i="20" a="1"/>
  <c r="K145" i="20" s="1"/>
  <c r="L145" i="20" s="1"/>
  <c r="N145" i="20"/>
  <c r="O145" i="20"/>
  <c r="P145" i="20"/>
  <c r="T145" i="20"/>
  <c r="W145" i="20"/>
  <c r="Z145" i="20"/>
  <c r="A146" i="20"/>
  <c r="C146" i="20"/>
  <c r="D146" i="20"/>
  <c r="E146" i="20"/>
  <c r="I146" i="20"/>
  <c r="J146" i="20" s="1"/>
  <c r="K146" i="20" a="1"/>
  <c r="K146" i="20" s="1"/>
  <c r="L146" i="20" s="1"/>
  <c r="N146" i="20"/>
  <c r="O146" i="20"/>
  <c r="P146" i="20"/>
  <c r="Q146" i="20" s="1"/>
  <c r="R146" i="20" s="1" a="1"/>
  <c r="R146" i="20" s="1"/>
  <c r="T146" i="20"/>
  <c r="W146" i="20"/>
  <c r="Z146" i="20"/>
  <c r="A147" i="20"/>
  <c r="C147" i="20"/>
  <c r="D147" i="20"/>
  <c r="E147" i="20"/>
  <c r="I147" i="20"/>
  <c r="J147" i="20" s="1"/>
  <c r="K147" i="20" a="1"/>
  <c r="K147" i="20" s="1"/>
  <c r="L147" i="20" s="1"/>
  <c r="N147" i="20"/>
  <c r="O147" i="20"/>
  <c r="P147" i="20"/>
  <c r="Q147" i="20" s="1"/>
  <c r="R147" i="20" s="1" a="1"/>
  <c r="R147" i="20" s="1"/>
  <c r="T147" i="20"/>
  <c r="W147" i="20"/>
  <c r="Z147" i="20"/>
  <c r="A148" i="20"/>
  <c r="C148" i="20"/>
  <c r="D148" i="20"/>
  <c r="E148" i="20"/>
  <c r="I148" i="20"/>
  <c r="J148" i="20" s="1"/>
  <c r="K148" i="20" a="1"/>
  <c r="K148" i="20" s="1"/>
  <c r="N148" i="20"/>
  <c r="O148" i="20"/>
  <c r="P148" i="20"/>
  <c r="Q148" i="20" s="1"/>
  <c r="R148" i="20" s="1" a="1"/>
  <c r="R148" i="20" s="1"/>
  <c r="V148" i="20"/>
  <c r="T148" i="20"/>
  <c r="W148" i="20"/>
  <c r="Z148" i="20"/>
  <c r="A149" i="20"/>
  <c r="C149" i="20"/>
  <c r="D149" i="20"/>
  <c r="E149" i="20"/>
  <c r="I149" i="20"/>
  <c r="J149" i="20" s="1"/>
  <c r="AG149" i="20" s="1"/>
  <c r="K149" i="20" a="1"/>
  <c r="K149" i="20" s="1"/>
  <c r="L149" i="20" s="1"/>
  <c r="N149" i="20"/>
  <c r="O149" i="20"/>
  <c r="P149" i="20"/>
  <c r="T149" i="20"/>
  <c r="W149" i="20"/>
  <c r="Z149" i="20"/>
  <c r="A150" i="20"/>
  <c r="C150" i="20"/>
  <c r="D150" i="20"/>
  <c r="E150" i="20"/>
  <c r="I150" i="20"/>
  <c r="J150" i="20" s="1"/>
  <c r="K150" i="20" a="1"/>
  <c r="K150" i="20" s="1"/>
  <c r="L150" i="20" s="1"/>
  <c r="N150" i="20"/>
  <c r="O150" i="20"/>
  <c r="P150" i="20"/>
  <c r="Q150" i="20" s="1"/>
  <c r="R150" i="20" s="1" a="1"/>
  <c r="R150" i="20" s="1"/>
  <c r="T150" i="20"/>
  <c r="W150" i="20"/>
  <c r="Y150" i="20"/>
  <c r="Z150" i="20"/>
  <c r="A151" i="20"/>
  <c r="C151" i="20"/>
  <c r="D151" i="20"/>
  <c r="E151" i="20"/>
  <c r="I151" i="20"/>
  <c r="J151" i="20" s="1"/>
  <c r="AG151" i="20" s="1"/>
  <c r="K151" i="20" a="1"/>
  <c r="K151" i="20" s="1"/>
  <c r="L151" i="20" s="1"/>
  <c r="N151" i="20"/>
  <c r="O151" i="20"/>
  <c r="P151" i="20"/>
  <c r="Q151" i="20" s="1"/>
  <c r="R151" i="20" s="1" a="1"/>
  <c r="R151" i="20" s="1"/>
  <c r="T151" i="20"/>
  <c r="W151" i="20"/>
  <c r="Z151" i="20"/>
  <c r="A152" i="20"/>
  <c r="C152" i="20"/>
  <c r="D152" i="20"/>
  <c r="E152" i="20"/>
  <c r="I152" i="20"/>
  <c r="J152" i="20" s="1"/>
  <c r="K152" i="20" a="1"/>
  <c r="K152" i="20" s="1"/>
  <c r="L152" i="20" s="1"/>
  <c r="N152" i="20"/>
  <c r="O152" i="20"/>
  <c r="P152" i="20"/>
  <c r="Q152" i="20" s="1"/>
  <c r="R152" i="20" s="1" a="1"/>
  <c r="R152" i="20" s="1"/>
  <c r="T152" i="20"/>
  <c r="W152" i="20"/>
  <c r="Y152" i="20"/>
  <c r="Z152" i="20"/>
  <c r="A153" i="20"/>
  <c r="C153" i="20"/>
  <c r="D153" i="20"/>
  <c r="E153" i="20"/>
  <c r="I153" i="20"/>
  <c r="J153" i="20" s="1"/>
  <c r="AG153" i="20" s="1"/>
  <c r="K153" i="20" a="1"/>
  <c r="K153" i="20" s="1"/>
  <c r="L153" i="20" s="1"/>
  <c r="N153" i="20"/>
  <c r="O153" i="20"/>
  <c r="P153" i="20"/>
  <c r="V153" i="20"/>
  <c r="T153" i="20"/>
  <c r="W153" i="20"/>
  <c r="Y153" i="20"/>
  <c r="Z153" i="20"/>
  <c r="A154" i="20"/>
  <c r="C154" i="20"/>
  <c r="D154" i="20"/>
  <c r="E154" i="20"/>
  <c r="I154" i="20"/>
  <c r="J154" i="20" s="1"/>
  <c r="AG154" i="20" s="1"/>
  <c r="K154" i="20" a="1"/>
  <c r="K154" i="20" s="1"/>
  <c r="L154" i="20" s="1"/>
  <c r="N154" i="20"/>
  <c r="O154" i="20"/>
  <c r="P154" i="20"/>
  <c r="T154" i="20"/>
  <c r="W154" i="20"/>
  <c r="Y154" i="20"/>
  <c r="Z154" i="20"/>
  <c r="A155" i="20"/>
  <c r="C155" i="20"/>
  <c r="D155" i="20"/>
  <c r="E155" i="20"/>
  <c r="I155" i="20"/>
  <c r="J155" i="20" s="1"/>
  <c r="AG155" i="20" s="1"/>
  <c r="K155" i="20" a="1"/>
  <c r="K155" i="20" s="1"/>
  <c r="L155" i="20" s="1"/>
  <c r="N155" i="20"/>
  <c r="O155" i="20"/>
  <c r="P155" i="20"/>
  <c r="T155" i="20"/>
  <c r="W155" i="20"/>
  <c r="Y155" i="20"/>
  <c r="Z155" i="20"/>
  <c r="A156" i="20"/>
  <c r="C156" i="20"/>
  <c r="D156" i="20"/>
  <c r="E156" i="20"/>
  <c r="I156" i="20"/>
  <c r="J156" i="20" s="1"/>
  <c r="AG156" i="20" s="1"/>
  <c r="K156" i="20" a="1"/>
  <c r="K156" i="20" s="1"/>
  <c r="L156" i="20" s="1"/>
  <c r="M156" i="20" s="1" a="1"/>
  <c r="M156" i="20" s="1"/>
  <c r="N156" i="20"/>
  <c r="O156" i="20"/>
  <c r="P156" i="20"/>
  <c r="Q156" i="20" s="1"/>
  <c r="R156" i="20" s="1" a="1"/>
  <c r="R156" i="20" s="1"/>
  <c r="U156" i="20"/>
  <c r="T156" i="20"/>
  <c r="W156" i="20"/>
  <c r="Y156" i="20"/>
  <c r="Z156" i="20"/>
  <c r="A157" i="20"/>
  <c r="C157" i="20"/>
  <c r="D157" i="20"/>
  <c r="E157" i="20"/>
  <c r="I157" i="20"/>
  <c r="J157" i="20" s="1"/>
  <c r="AG157" i="20" s="1"/>
  <c r="K157" i="20" a="1"/>
  <c r="K157" i="20" s="1"/>
  <c r="L157" i="20" s="1"/>
  <c r="N157" i="20"/>
  <c r="O157" i="20"/>
  <c r="P157" i="20"/>
  <c r="T157" i="20"/>
  <c r="W157" i="20"/>
  <c r="Z157" i="20"/>
  <c r="A158" i="20"/>
  <c r="C158" i="20"/>
  <c r="D158" i="20"/>
  <c r="E158" i="20"/>
  <c r="I158" i="20"/>
  <c r="J158" i="20" s="1"/>
  <c r="K158" i="20" a="1"/>
  <c r="K158" i="20" s="1"/>
  <c r="L158" i="20" s="1"/>
  <c r="N158" i="20"/>
  <c r="O158" i="20"/>
  <c r="P158" i="20"/>
  <c r="Q158" i="20" s="1"/>
  <c r="R158" i="20" s="1" a="1"/>
  <c r="R158" i="20" s="1"/>
  <c r="V158" i="20"/>
  <c r="T158" i="20"/>
  <c r="W158" i="20"/>
  <c r="Y158" i="20"/>
  <c r="Z158" i="20"/>
  <c r="A159" i="20"/>
  <c r="C159" i="20"/>
  <c r="D159" i="20"/>
  <c r="E159" i="20"/>
  <c r="I159" i="20"/>
  <c r="J159" i="20" s="1"/>
  <c r="K159" i="20" a="1"/>
  <c r="K159" i="20" s="1"/>
  <c r="L159" i="20" s="1"/>
  <c r="N159" i="20"/>
  <c r="O159" i="20"/>
  <c r="P159" i="20"/>
  <c r="Q159" i="20" s="1"/>
  <c r="R159" i="20" s="1" a="1"/>
  <c r="R159" i="20" s="1"/>
  <c r="U159" i="20"/>
  <c r="T159" i="20"/>
  <c r="W159" i="20"/>
  <c r="Y159" i="20"/>
  <c r="Z159" i="20"/>
  <c r="A160" i="20"/>
  <c r="C160" i="20"/>
  <c r="D160" i="20"/>
  <c r="E160" i="20"/>
  <c r="I160" i="20"/>
  <c r="J160" i="20" s="1"/>
  <c r="AG160" i="20" s="1"/>
  <c r="K160" i="20" a="1"/>
  <c r="K160" i="20" s="1"/>
  <c r="L160" i="20" s="1"/>
  <c r="N160" i="20"/>
  <c r="O160" i="20"/>
  <c r="P160" i="20"/>
  <c r="T160" i="20"/>
  <c r="W160" i="20"/>
  <c r="Y160" i="20"/>
  <c r="Z160" i="20"/>
  <c r="A161" i="20"/>
  <c r="C161" i="20"/>
  <c r="D161" i="20"/>
  <c r="E161" i="20"/>
  <c r="I161" i="20"/>
  <c r="J161" i="20" s="1"/>
  <c r="AG161" i="20" s="1"/>
  <c r="K161" i="20" a="1"/>
  <c r="K161" i="20" s="1"/>
  <c r="L161" i="20" s="1"/>
  <c r="N161" i="20"/>
  <c r="O161" i="20"/>
  <c r="P161" i="20"/>
  <c r="Q161" i="20" s="1"/>
  <c r="R161" i="20" s="1" a="1"/>
  <c r="R161" i="20" s="1"/>
  <c r="U161" i="20"/>
  <c r="T161" i="20"/>
  <c r="W161" i="20"/>
  <c r="Y161" i="20"/>
  <c r="Z161" i="20"/>
  <c r="A162" i="20"/>
  <c r="C162" i="20"/>
  <c r="D162" i="20"/>
  <c r="E162" i="20"/>
  <c r="I162" i="20"/>
  <c r="J162" i="20" s="1"/>
  <c r="AG162" i="20" s="1"/>
  <c r="K162" i="20" a="1"/>
  <c r="K162" i="20" s="1"/>
  <c r="L162" i="20" s="1"/>
  <c r="N162" i="20"/>
  <c r="O162" i="20"/>
  <c r="P162" i="20"/>
  <c r="V162" i="20"/>
  <c r="T162" i="20"/>
  <c r="W162" i="20"/>
  <c r="Y162" i="20"/>
  <c r="Z162" i="20"/>
  <c r="A163" i="20"/>
  <c r="C163" i="20"/>
  <c r="D163" i="20"/>
  <c r="E163" i="20"/>
  <c r="I163" i="20"/>
  <c r="J163" i="20" s="1"/>
  <c r="K163" i="20" a="1"/>
  <c r="K163" i="20" s="1"/>
  <c r="L163" i="20" s="1"/>
  <c r="N163" i="20"/>
  <c r="O163" i="20"/>
  <c r="P163" i="20"/>
  <c r="Q163" i="20" s="1"/>
  <c r="R163" i="20" s="1" a="1"/>
  <c r="R163" i="20" s="1"/>
  <c r="U163" i="20"/>
  <c r="T163" i="20"/>
  <c r="W163" i="20"/>
  <c r="Z163" i="20"/>
  <c r="A164" i="20"/>
  <c r="C164" i="20"/>
  <c r="D164" i="20"/>
  <c r="E164" i="20"/>
  <c r="I164" i="20"/>
  <c r="J164" i="20" s="1"/>
  <c r="K164" i="20" a="1"/>
  <c r="K164" i="20" s="1"/>
  <c r="L164" i="20" s="1"/>
  <c r="N164" i="20"/>
  <c r="O164" i="20"/>
  <c r="P164" i="20"/>
  <c r="U164" i="20"/>
  <c r="V164" i="20" s="1"/>
  <c r="T164" i="20"/>
  <c r="W164" i="20"/>
  <c r="Y164" i="20"/>
  <c r="Z164" i="20"/>
  <c r="A165" i="20"/>
  <c r="C165" i="20"/>
  <c r="D165" i="20"/>
  <c r="E165" i="20"/>
  <c r="I165" i="20"/>
  <c r="J165" i="20" s="1"/>
  <c r="K165" i="20" a="1"/>
  <c r="K165" i="20" s="1"/>
  <c r="N165" i="20"/>
  <c r="O165" i="20"/>
  <c r="P165" i="20"/>
  <c r="Q165" i="20" s="1"/>
  <c r="R165" i="20" s="1" a="1"/>
  <c r="R165" i="20" s="1"/>
  <c r="U165" i="20"/>
  <c r="T165" i="20"/>
  <c r="W165" i="20"/>
  <c r="Y165" i="20"/>
  <c r="Z165" i="20"/>
  <c r="A166" i="20"/>
  <c r="C166" i="20"/>
  <c r="D166" i="20"/>
  <c r="E166" i="20"/>
  <c r="I166" i="20"/>
  <c r="J166" i="20" s="1"/>
  <c r="AG166" i="20" s="1"/>
  <c r="K166" i="20" a="1"/>
  <c r="K166" i="20" s="1"/>
  <c r="L166" i="20" s="1"/>
  <c r="N166" i="20"/>
  <c r="O166" i="20"/>
  <c r="P166" i="20"/>
  <c r="Q166" i="20" s="1"/>
  <c r="R166" i="20" s="1" a="1"/>
  <c r="R166" i="20" s="1"/>
  <c r="U166" i="20"/>
  <c r="T166" i="20"/>
  <c r="W166" i="20"/>
  <c r="Y166" i="20"/>
  <c r="Z166" i="20"/>
  <c r="A167" i="20"/>
  <c r="C167" i="20"/>
  <c r="D167" i="20"/>
  <c r="E167" i="20"/>
  <c r="I167" i="20"/>
  <c r="J167" i="20" s="1"/>
  <c r="K167" i="20" a="1"/>
  <c r="K167" i="20" s="1"/>
  <c r="L167" i="20" s="1"/>
  <c r="N167" i="20"/>
  <c r="O167" i="20"/>
  <c r="P167" i="20"/>
  <c r="U167" i="20"/>
  <c r="T167" i="20"/>
  <c r="W167" i="20"/>
  <c r="Z167" i="20"/>
  <c r="A168" i="20"/>
  <c r="C168" i="20"/>
  <c r="D168" i="20"/>
  <c r="E168" i="20"/>
  <c r="I168" i="20"/>
  <c r="J168" i="20" s="1"/>
  <c r="AG168" i="20" s="1"/>
  <c r="K168" i="20" a="1"/>
  <c r="K168" i="20" s="1"/>
  <c r="L168" i="20" s="1"/>
  <c r="N168" i="20"/>
  <c r="O168" i="20"/>
  <c r="P168" i="20"/>
  <c r="Q168" i="20" s="1"/>
  <c r="R168" i="20" s="1" a="1"/>
  <c r="R168" i="20" s="1"/>
  <c r="V168" i="20"/>
  <c r="T168" i="20"/>
  <c r="W168" i="20"/>
  <c r="Y168" i="20"/>
  <c r="Z168" i="20"/>
  <c r="A169" i="20"/>
  <c r="C169" i="20"/>
  <c r="D169" i="20"/>
  <c r="E169" i="20"/>
  <c r="I169" i="20"/>
  <c r="J169" i="20" s="1"/>
  <c r="K169" i="20" a="1"/>
  <c r="K169" i="20" s="1"/>
  <c r="L169" i="20" s="1"/>
  <c r="M169" i="20" s="1" a="1"/>
  <c r="M169" i="20" s="1"/>
  <c r="N169" i="20"/>
  <c r="O169" i="20"/>
  <c r="P169" i="20"/>
  <c r="Q169" i="20" s="1"/>
  <c r="R169" i="20" s="1" a="1"/>
  <c r="R169" i="20" s="1"/>
  <c r="T169" i="20"/>
  <c r="W169" i="20"/>
  <c r="Y169" i="20"/>
  <c r="Z169" i="20"/>
  <c r="A170" i="20"/>
  <c r="C170" i="20"/>
  <c r="D170" i="20"/>
  <c r="E170" i="20"/>
  <c r="I170" i="20"/>
  <c r="J170" i="20" s="1"/>
  <c r="AG170" i="20" s="1"/>
  <c r="K170" i="20" a="1"/>
  <c r="K170" i="20" s="1"/>
  <c r="L170" i="20" s="1"/>
  <c r="N170" i="20"/>
  <c r="O170" i="20"/>
  <c r="P170" i="20"/>
  <c r="T170" i="20"/>
  <c r="W170" i="20"/>
  <c r="Y170" i="20"/>
  <c r="Z170" i="20"/>
  <c r="A171" i="20"/>
  <c r="C171" i="20"/>
  <c r="D171" i="20"/>
  <c r="E171" i="20"/>
  <c r="I171" i="20"/>
  <c r="J171" i="20" s="1"/>
  <c r="AG171" i="20" s="1"/>
  <c r="K171" i="20" a="1"/>
  <c r="K171" i="20" s="1"/>
  <c r="N171" i="20"/>
  <c r="O171" i="20"/>
  <c r="P171" i="20"/>
  <c r="Q171" i="20" s="1"/>
  <c r="R171" i="20" s="1" a="1"/>
  <c r="R171" i="20" s="1"/>
  <c r="T171" i="20"/>
  <c r="W171" i="20"/>
  <c r="Y171" i="20"/>
  <c r="Z171" i="20"/>
  <c r="A172" i="20"/>
  <c r="C172" i="20"/>
  <c r="D172" i="20"/>
  <c r="E172" i="20"/>
  <c r="I172" i="20"/>
  <c r="J172" i="20" s="1"/>
  <c r="K172" i="20" a="1"/>
  <c r="K172" i="20" s="1"/>
  <c r="L172" i="20" s="1"/>
  <c r="N172" i="20"/>
  <c r="O172" i="20"/>
  <c r="P172" i="20"/>
  <c r="T172" i="20"/>
  <c r="W172" i="20"/>
  <c r="Z172" i="20"/>
  <c r="A173" i="20"/>
  <c r="C173" i="20"/>
  <c r="D173" i="20"/>
  <c r="E173" i="20"/>
  <c r="I173" i="20"/>
  <c r="J173" i="20" s="1"/>
  <c r="K173" i="20" a="1"/>
  <c r="K173" i="20" s="1"/>
  <c r="L173" i="20" s="1"/>
  <c r="N173" i="20"/>
  <c r="O173" i="20"/>
  <c r="P173" i="20"/>
  <c r="U173" i="20"/>
  <c r="T173" i="20"/>
  <c r="W173" i="20"/>
  <c r="Y173" i="20"/>
  <c r="Z173" i="20"/>
  <c r="A174" i="20"/>
  <c r="C174" i="20"/>
  <c r="D174" i="20"/>
  <c r="E174" i="20"/>
  <c r="I174" i="20"/>
  <c r="J174" i="20" s="1"/>
  <c r="AG174" i="20" s="1"/>
  <c r="K174" i="20" a="1"/>
  <c r="K174" i="20" s="1"/>
  <c r="L174" i="20" s="1"/>
  <c r="N174" i="20"/>
  <c r="O174" i="20"/>
  <c r="P174" i="20"/>
  <c r="U174" i="20"/>
  <c r="T174" i="20"/>
  <c r="W174" i="20"/>
  <c r="Z174" i="20"/>
  <c r="A175" i="20"/>
  <c r="C175" i="20"/>
  <c r="D175" i="20"/>
  <c r="E175" i="20"/>
  <c r="I175" i="20"/>
  <c r="J175" i="20" s="1"/>
  <c r="K175" i="20" a="1"/>
  <c r="K175" i="20" s="1"/>
  <c r="L175" i="20" s="1"/>
  <c r="M175" i="20" s="1" a="1"/>
  <c r="M175" i="20" s="1"/>
  <c r="N175" i="20"/>
  <c r="O175" i="20"/>
  <c r="P175" i="20"/>
  <c r="T175" i="20"/>
  <c r="W175" i="20"/>
  <c r="Y175" i="20"/>
  <c r="Z175" i="20"/>
  <c r="A176" i="20"/>
  <c r="C176" i="20"/>
  <c r="D176" i="20"/>
  <c r="E176" i="20"/>
  <c r="I176" i="20"/>
  <c r="J176" i="20" s="1"/>
  <c r="AG176" i="20" s="1"/>
  <c r="K176" i="20" a="1"/>
  <c r="K176" i="20" s="1"/>
  <c r="L176" i="20" s="1"/>
  <c r="N176" i="20"/>
  <c r="O176" i="20"/>
  <c r="P176" i="20"/>
  <c r="T176" i="20"/>
  <c r="W176" i="20"/>
  <c r="Y176" i="20"/>
  <c r="Z176" i="20"/>
  <c r="A177" i="20"/>
  <c r="C177" i="20"/>
  <c r="D177" i="20"/>
  <c r="E177" i="20"/>
  <c r="I177" i="20"/>
  <c r="J177" i="20" s="1"/>
  <c r="K177" i="20" a="1"/>
  <c r="K177" i="20" s="1"/>
  <c r="L177" i="20" s="1"/>
  <c r="N177" i="20"/>
  <c r="O177" i="20"/>
  <c r="P177" i="20"/>
  <c r="T177" i="20"/>
  <c r="W177" i="20"/>
  <c r="Y177" i="20"/>
  <c r="Z177" i="20"/>
  <c r="A178" i="20"/>
  <c r="C178" i="20"/>
  <c r="D178" i="20"/>
  <c r="E178" i="20"/>
  <c r="I178" i="20"/>
  <c r="J178" i="20" s="1"/>
  <c r="K178" i="20" a="1"/>
  <c r="K178" i="20" s="1"/>
  <c r="L178" i="20" s="1"/>
  <c r="N178" i="20"/>
  <c r="O178" i="20"/>
  <c r="P178" i="20"/>
  <c r="U178" i="20"/>
  <c r="T178" i="20"/>
  <c r="W178" i="20"/>
  <c r="Y178" i="20"/>
  <c r="Z178" i="20"/>
  <c r="A179" i="20"/>
  <c r="C179" i="20"/>
  <c r="D179" i="20"/>
  <c r="E179" i="20"/>
  <c r="I179" i="20"/>
  <c r="J179" i="20" s="1"/>
  <c r="AG179" i="20" s="1"/>
  <c r="K179" i="20" a="1"/>
  <c r="K179" i="20" s="1"/>
  <c r="L179" i="20" s="1"/>
  <c r="N179" i="20"/>
  <c r="O179" i="20"/>
  <c r="P179" i="20"/>
  <c r="U179" i="20"/>
  <c r="T179" i="20"/>
  <c r="W179" i="20"/>
  <c r="Z179" i="20"/>
  <c r="A180" i="20"/>
  <c r="C180" i="20"/>
  <c r="D180" i="20"/>
  <c r="E180" i="20"/>
  <c r="I180" i="20"/>
  <c r="J180" i="20" s="1"/>
  <c r="K180" i="20" a="1"/>
  <c r="K180" i="20" s="1"/>
  <c r="L180" i="20" s="1"/>
  <c r="N180" i="20"/>
  <c r="O180" i="20"/>
  <c r="P180" i="20"/>
  <c r="T180" i="20"/>
  <c r="W180" i="20"/>
  <c r="Y180" i="20"/>
  <c r="Z180" i="20"/>
  <c r="A181" i="20"/>
  <c r="C181" i="20"/>
  <c r="D181" i="20"/>
  <c r="E181" i="20"/>
  <c r="I181" i="20"/>
  <c r="J181" i="20" s="1"/>
  <c r="K181" i="20" a="1"/>
  <c r="K181" i="20" s="1"/>
  <c r="L181" i="20" s="1"/>
  <c r="N181" i="20"/>
  <c r="O181" i="20"/>
  <c r="P181" i="20"/>
  <c r="Q181" i="20" s="1"/>
  <c r="R181" i="20" s="1" a="1"/>
  <c r="R181" i="20" s="1"/>
  <c r="T181" i="20"/>
  <c r="W181" i="20"/>
  <c r="Y181" i="20"/>
  <c r="Z181" i="20"/>
  <c r="A182" i="20"/>
  <c r="C182" i="20"/>
  <c r="D182" i="20"/>
  <c r="E182" i="20"/>
  <c r="I182" i="20"/>
  <c r="J182" i="20" s="1"/>
  <c r="K182" i="20" a="1"/>
  <c r="K182" i="20" s="1"/>
  <c r="L182" i="20" s="1"/>
  <c r="N182" i="20"/>
  <c r="O182" i="20"/>
  <c r="P182" i="20"/>
  <c r="Q182" i="20" s="1"/>
  <c r="R182" i="20" s="1" a="1"/>
  <c r="R182" i="20" s="1"/>
  <c r="T182" i="20"/>
  <c r="U182" i="20"/>
  <c r="W182" i="20"/>
  <c r="Z182" i="20"/>
  <c r="Y182" i="20"/>
  <c r="A183" i="20"/>
  <c r="C183" i="20"/>
  <c r="D183" i="20"/>
  <c r="E183" i="20"/>
  <c r="I183" i="20"/>
  <c r="J183" i="20" s="1"/>
  <c r="AG183" i="20" s="1"/>
  <c r="K183" i="20" a="1"/>
  <c r="K183" i="20" s="1"/>
  <c r="L183" i="20" s="1"/>
  <c r="N183" i="20"/>
  <c r="O183" i="20"/>
  <c r="P183" i="20"/>
  <c r="T183" i="20"/>
  <c r="W183" i="20"/>
  <c r="Y183" i="20"/>
  <c r="Z183" i="20"/>
  <c r="A184" i="20"/>
  <c r="C184" i="20"/>
  <c r="D184" i="20"/>
  <c r="E184" i="20"/>
  <c r="I184" i="20"/>
  <c r="J184" i="20" s="1"/>
  <c r="AG184" i="20" s="1"/>
  <c r="K184" i="20" a="1"/>
  <c r="K184" i="20" s="1"/>
  <c r="L184" i="20" s="1"/>
  <c r="M184" i="20" s="1" a="1"/>
  <c r="M184" i="20" s="1"/>
  <c r="N184" i="20"/>
  <c r="O184" i="20"/>
  <c r="P184" i="20"/>
  <c r="U184" i="20"/>
  <c r="T184" i="20"/>
  <c r="W184" i="20"/>
  <c r="Y184" i="20"/>
  <c r="Z184" i="20"/>
  <c r="A185" i="20"/>
  <c r="C185" i="20"/>
  <c r="D185" i="20"/>
  <c r="E185" i="20"/>
  <c r="I185" i="20"/>
  <c r="J185" i="20" s="1"/>
  <c r="K185" i="20" a="1"/>
  <c r="K185" i="20" s="1"/>
  <c r="L185" i="20" s="1"/>
  <c r="M185" i="20" s="1" a="1"/>
  <c r="M185" i="20" s="1"/>
  <c r="N185" i="20"/>
  <c r="O185" i="20"/>
  <c r="P185" i="20"/>
  <c r="U185" i="20"/>
  <c r="T185" i="20"/>
  <c r="W185" i="20"/>
  <c r="Z185" i="20"/>
  <c r="A186" i="20"/>
  <c r="C186" i="20"/>
  <c r="D186" i="20"/>
  <c r="E186" i="20"/>
  <c r="I186" i="20"/>
  <c r="J186" i="20" s="1"/>
  <c r="K186" i="20" a="1"/>
  <c r="K186" i="20" s="1"/>
  <c r="L186" i="20" s="1"/>
  <c r="M186" i="20" s="1" a="1"/>
  <c r="M186" i="20" s="1"/>
  <c r="N186" i="20"/>
  <c r="O186" i="20"/>
  <c r="P186" i="20"/>
  <c r="Q186" i="20" s="1"/>
  <c r="R186" i="20" s="1" a="1"/>
  <c r="R186" i="20" s="1"/>
  <c r="T186" i="20"/>
  <c r="W186" i="20"/>
  <c r="Y186" i="20"/>
  <c r="Z186" i="20"/>
  <c r="A187" i="20"/>
  <c r="C187" i="20"/>
  <c r="D187" i="20"/>
  <c r="E187" i="20"/>
  <c r="I187" i="20"/>
  <c r="J187" i="20" s="1"/>
  <c r="AG187" i="20" s="1"/>
  <c r="K187" i="20" a="1"/>
  <c r="K187" i="20" s="1"/>
  <c r="L187" i="20" s="1"/>
  <c r="N187" i="20"/>
  <c r="O187" i="20"/>
  <c r="P187" i="20"/>
  <c r="Q187" i="20" s="1"/>
  <c r="R187" i="20" s="1" a="1"/>
  <c r="R187" i="20" s="1"/>
  <c r="T187" i="20"/>
  <c r="W187" i="20"/>
  <c r="Y187" i="20"/>
  <c r="Z187" i="20"/>
  <c r="A188" i="20"/>
  <c r="C188" i="20"/>
  <c r="D188" i="20"/>
  <c r="E188" i="20"/>
  <c r="I188" i="20"/>
  <c r="J188" i="20" s="1"/>
  <c r="AG188" i="20" s="1"/>
  <c r="K188" i="20" a="1"/>
  <c r="K188" i="20" s="1"/>
  <c r="L188" i="20" s="1"/>
  <c r="N188" i="20"/>
  <c r="O188" i="20"/>
  <c r="P188" i="20"/>
  <c r="T188" i="20"/>
  <c r="W188" i="20"/>
  <c r="Y188" i="20"/>
  <c r="Z188" i="20"/>
  <c r="A189" i="20"/>
  <c r="C189" i="20"/>
  <c r="D189" i="20"/>
  <c r="E189" i="20"/>
  <c r="I189" i="20"/>
  <c r="J189" i="20" s="1"/>
  <c r="K189" i="20" a="1"/>
  <c r="K189" i="20" s="1"/>
  <c r="L189" i="20" s="1"/>
  <c r="N189" i="20"/>
  <c r="O189" i="20"/>
  <c r="P189" i="20"/>
  <c r="T189" i="20"/>
  <c r="W189" i="20"/>
  <c r="Y189" i="20"/>
  <c r="Z189" i="20"/>
  <c r="A190" i="20"/>
  <c r="C190" i="20"/>
  <c r="D190" i="20"/>
  <c r="E190" i="20"/>
  <c r="I190" i="20"/>
  <c r="J190" i="20" s="1"/>
  <c r="K190" i="20" a="1"/>
  <c r="K190" i="20" s="1"/>
  <c r="L190" i="20" s="1"/>
  <c r="N190" i="20"/>
  <c r="O190" i="20"/>
  <c r="P190" i="20"/>
  <c r="U190" i="20"/>
  <c r="T190" i="20"/>
  <c r="W190" i="20"/>
  <c r="Y190" i="20"/>
  <c r="Z190" i="20"/>
  <c r="A191" i="20"/>
  <c r="C191" i="20"/>
  <c r="D191" i="20"/>
  <c r="E191" i="20"/>
  <c r="I191" i="20"/>
  <c r="J191" i="20" s="1"/>
  <c r="AG191" i="20" s="1"/>
  <c r="K191" i="20" a="1"/>
  <c r="K191" i="20" s="1"/>
  <c r="L191" i="20" s="1"/>
  <c r="N191" i="20"/>
  <c r="O191" i="20"/>
  <c r="P191" i="20"/>
  <c r="Q191" i="20" s="1"/>
  <c r="R191" i="20" s="1" a="1"/>
  <c r="R191" i="20" s="1"/>
  <c r="T191" i="20"/>
  <c r="W191" i="20"/>
  <c r="Y191" i="20"/>
  <c r="Z191" i="20"/>
  <c r="A192" i="20"/>
  <c r="C192" i="20"/>
  <c r="D192" i="20"/>
  <c r="E192" i="20"/>
  <c r="I192" i="20"/>
  <c r="J192" i="20" s="1"/>
  <c r="K192" i="20" a="1"/>
  <c r="K192" i="20" s="1"/>
  <c r="L192" i="20" s="1"/>
  <c r="N192" i="20"/>
  <c r="O192" i="20"/>
  <c r="P192" i="20"/>
  <c r="T192" i="20"/>
  <c r="W192" i="20"/>
  <c r="Y192" i="20"/>
  <c r="Z192" i="20"/>
  <c r="A193" i="20"/>
  <c r="C193" i="20"/>
  <c r="D193" i="20"/>
  <c r="E193" i="20"/>
  <c r="I193" i="20"/>
  <c r="J193" i="20" s="1"/>
  <c r="K193" i="20" a="1"/>
  <c r="K193" i="20" s="1"/>
  <c r="L193" i="20" s="1"/>
  <c r="N193" i="20"/>
  <c r="O193" i="20"/>
  <c r="P193" i="20"/>
  <c r="Q193" i="20" s="1"/>
  <c r="R193" i="20" s="1" a="1"/>
  <c r="R193" i="20" s="1"/>
  <c r="T193" i="20"/>
  <c r="W193" i="20"/>
  <c r="Z193" i="20"/>
  <c r="A194" i="20"/>
  <c r="C194" i="20"/>
  <c r="D194" i="20"/>
  <c r="E194" i="20"/>
  <c r="I194" i="20"/>
  <c r="J194" i="20" s="1"/>
  <c r="K194" i="20" a="1"/>
  <c r="K194" i="20" s="1"/>
  <c r="L194" i="20" s="1"/>
  <c r="N194" i="20"/>
  <c r="O194" i="20"/>
  <c r="P194" i="20"/>
  <c r="Q194" i="20" s="1"/>
  <c r="R194" i="20" s="1" a="1"/>
  <c r="R194" i="20" s="1"/>
  <c r="T194" i="20"/>
  <c r="W194" i="20"/>
  <c r="Y194" i="20"/>
  <c r="Z194" i="20"/>
  <c r="A195" i="20"/>
  <c r="C195" i="20"/>
  <c r="D195" i="20"/>
  <c r="E195" i="20"/>
  <c r="I195" i="20"/>
  <c r="J195" i="20" s="1"/>
  <c r="K195" i="20" a="1"/>
  <c r="K195" i="20" s="1"/>
  <c r="L195" i="20" s="1"/>
  <c r="N195" i="20"/>
  <c r="O195" i="20"/>
  <c r="P195" i="20"/>
  <c r="U195" i="20"/>
  <c r="T195" i="20"/>
  <c r="W195" i="20"/>
  <c r="Y195" i="20"/>
  <c r="Z195" i="20"/>
  <c r="A196" i="20"/>
  <c r="C196" i="20"/>
  <c r="D196" i="20"/>
  <c r="E196" i="20"/>
  <c r="I196" i="20"/>
  <c r="J196" i="20" s="1"/>
  <c r="AG196" i="20" s="1"/>
  <c r="K196" i="20" a="1"/>
  <c r="K196" i="20" s="1"/>
  <c r="L196" i="20" s="1"/>
  <c r="N196" i="20"/>
  <c r="O196" i="20"/>
  <c r="P196" i="20"/>
  <c r="T196" i="20"/>
  <c r="W196" i="20"/>
  <c r="Y196" i="20"/>
  <c r="Z196" i="20"/>
  <c r="A197" i="20"/>
  <c r="C197" i="20"/>
  <c r="D197" i="20"/>
  <c r="E197" i="20"/>
  <c r="I197" i="20"/>
  <c r="J197" i="20" s="1"/>
  <c r="K197" i="20" a="1"/>
  <c r="K197" i="20" s="1"/>
  <c r="N197" i="20"/>
  <c r="O197" i="20"/>
  <c r="P197" i="20"/>
  <c r="T197" i="20"/>
  <c r="W197" i="20"/>
  <c r="Z197" i="20"/>
  <c r="A198" i="20"/>
  <c r="C198" i="20"/>
  <c r="D198" i="20"/>
  <c r="E198" i="20"/>
  <c r="I198" i="20"/>
  <c r="J198" i="20" s="1"/>
  <c r="AG198" i="20" s="1"/>
  <c r="K198" i="20" a="1"/>
  <c r="K198" i="20" s="1"/>
  <c r="L198" i="20" s="1"/>
  <c r="N198" i="20"/>
  <c r="O198" i="20"/>
  <c r="P198" i="20"/>
  <c r="Q198" i="20" s="1"/>
  <c r="R198" i="20" s="1" a="1"/>
  <c r="R198" i="20" s="1"/>
  <c r="V198" i="20"/>
  <c r="T198" i="20"/>
  <c r="W198" i="20"/>
  <c r="Z198" i="20"/>
  <c r="Y198" i="20"/>
  <c r="A199" i="20"/>
  <c r="C199" i="20"/>
  <c r="D199" i="20"/>
  <c r="E199" i="20"/>
  <c r="I199" i="20"/>
  <c r="J199" i="20" s="1"/>
  <c r="AG199" i="20" s="1"/>
  <c r="K199" i="20" a="1"/>
  <c r="K199" i="20" s="1"/>
  <c r="L199" i="20" s="1"/>
  <c r="N199" i="20"/>
  <c r="O199" i="20"/>
  <c r="P199" i="20"/>
  <c r="Q199" i="20" s="1"/>
  <c r="R199" i="20" s="1" a="1"/>
  <c r="R199" i="20" s="1"/>
  <c r="U199" i="20"/>
  <c r="T199" i="20"/>
  <c r="W199" i="20"/>
  <c r="Y199" i="20"/>
  <c r="Z199" i="20"/>
  <c r="A200" i="20"/>
  <c r="C200" i="20"/>
  <c r="D200" i="20"/>
  <c r="E200" i="20"/>
  <c r="I200" i="20"/>
  <c r="J200" i="20" s="1"/>
  <c r="AG200" i="20" s="1"/>
  <c r="K200" i="20" a="1"/>
  <c r="K200" i="20" s="1"/>
  <c r="L200" i="20" s="1"/>
  <c r="M200" i="20" s="1" a="1"/>
  <c r="M200" i="20" s="1"/>
  <c r="N200" i="20"/>
  <c r="O200" i="20"/>
  <c r="P200" i="20"/>
  <c r="T200" i="20"/>
  <c r="W200" i="20"/>
  <c r="Y200" i="20"/>
  <c r="Z200" i="20"/>
  <c r="A201" i="20"/>
  <c r="C201" i="20"/>
  <c r="D201" i="20"/>
  <c r="E201" i="20"/>
  <c r="I201" i="20"/>
  <c r="J201" i="20" s="1"/>
  <c r="K201" i="20" a="1"/>
  <c r="K201" i="20" s="1"/>
  <c r="L201" i="20" s="1"/>
  <c r="N201" i="20"/>
  <c r="O201" i="20"/>
  <c r="P201" i="20"/>
  <c r="T201" i="20"/>
  <c r="W201" i="20"/>
  <c r="Z201" i="20"/>
  <c r="A202" i="20"/>
  <c r="C202" i="20"/>
  <c r="D202" i="20"/>
  <c r="E202" i="20"/>
  <c r="I202" i="20"/>
  <c r="J202" i="20" s="1"/>
  <c r="K202" i="20" a="1"/>
  <c r="K202" i="20" s="1"/>
  <c r="L202" i="20" s="1"/>
  <c r="N202" i="20"/>
  <c r="O202" i="20"/>
  <c r="P202" i="20"/>
  <c r="T202" i="20"/>
  <c r="W202" i="20"/>
  <c r="Y202" i="20"/>
  <c r="Z202" i="20"/>
  <c r="A203" i="20"/>
  <c r="C203" i="20"/>
  <c r="D203" i="20"/>
  <c r="E203" i="20"/>
  <c r="I203" i="20"/>
  <c r="J203" i="20" s="1"/>
  <c r="K203" i="20" a="1"/>
  <c r="K203" i="20" s="1"/>
  <c r="L203" i="20" s="1"/>
  <c r="N203" i="20"/>
  <c r="O203" i="20"/>
  <c r="P203" i="20"/>
  <c r="Q203" i="20" s="1"/>
  <c r="R203" i="20" s="1" a="1"/>
  <c r="R203" i="20" s="1"/>
  <c r="T203" i="20"/>
  <c r="W203" i="20"/>
  <c r="Y203" i="20"/>
  <c r="Z203" i="20"/>
  <c r="A204" i="20"/>
  <c r="C204" i="20"/>
  <c r="D204" i="20"/>
  <c r="E204" i="20"/>
  <c r="I204" i="20"/>
  <c r="J204" i="20" s="1"/>
  <c r="K204" i="20" a="1"/>
  <c r="K204" i="20" s="1"/>
  <c r="L204" i="20" s="1"/>
  <c r="M204" i="20" s="1" a="1"/>
  <c r="M204" i="20" s="1"/>
  <c r="N204" i="20"/>
  <c r="O204" i="20"/>
  <c r="P204" i="20"/>
  <c r="V204" i="20"/>
  <c r="T204" i="20"/>
  <c r="W204" i="20"/>
  <c r="Z204" i="20"/>
  <c r="A205" i="20"/>
  <c r="C205" i="20"/>
  <c r="D205" i="20"/>
  <c r="E205" i="20"/>
  <c r="I205" i="20"/>
  <c r="J205" i="20" s="1"/>
  <c r="AG205" i="20" s="1"/>
  <c r="K205" i="20" a="1"/>
  <c r="K205" i="20" s="1"/>
  <c r="L205" i="20" s="1"/>
  <c r="N205" i="20"/>
  <c r="O205" i="20"/>
  <c r="P205" i="20"/>
  <c r="T205" i="20"/>
  <c r="W205" i="20"/>
  <c r="Y205" i="20"/>
  <c r="Z205" i="20"/>
  <c r="A206" i="20"/>
  <c r="C206" i="20"/>
  <c r="D206" i="20"/>
  <c r="E206" i="20"/>
  <c r="I206" i="20"/>
  <c r="J206" i="20" s="1"/>
  <c r="AG206" i="20" s="1"/>
  <c r="K206" i="20" a="1"/>
  <c r="K206" i="20" s="1"/>
  <c r="L206" i="20" s="1"/>
  <c r="N206" i="20"/>
  <c r="O206" i="20"/>
  <c r="P206" i="20"/>
  <c r="Q206" i="20" s="1"/>
  <c r="R206" i="20" s="1" a="1"/>
  <c r="R206" i="20" s="1"/>
  <c r="T206" i="20"/>
  <c r="W206" i="20"/>
  <c r="Y206" i="20"/>
  <c r="Z206" i="20"/>
  <c r="A207" i="20"/>
  <c r="C207" i="20"/>
  <c r="D207" i="20"/>
  <c r="E207" i="20"/>
  <c r="I207" i="20"/>
  <c r="J207" i="20" s="1"/>
  <c r="AG207" i="20" s="1"/>
  <c r="K207" i="20" a="1"/>
  <c r="K207" i="20" s="1"/>
  <c r="L207" i="20" s="1"/>
  <c r="M207" i="20" s="1" a="1"/>
  <c r="M207" i="20" s="1"/>
  <c r="N207" i="20"/>
  <c r="O207" i="20"/>
  <c r="P207" i="20"/>
  <c r="Q207" i="20" s="1"/>
  <c r="R207" i="20" s="1" a="1"/>
  <c r="R207" i="20" s="1"/>
  <c r="T207" i="20"/>
  <c r="W207" i="20"/>
  <c r="Z207" i="20"/>
  <c r="A208" i="20"/>
  <c r="C208" i="20"/>
  <c r="D208" i="20"/>
  <c r="E208" i="20"/>
  <c r="I208" i="20"/>
  <c r="J208" i="20" s="1"/>
  <c r="AG208" i="20" s="1"/>
  <c r="K208" i="20" a="1"/>
  <c r="K208" i="20" s="1"/>
  <c r="L208" i="20" s="1"/>
  <c r="N208" i="20"/>
  <c r="O208" i="20"/>
  <c r="P208" i="20"/>
  <c r="Q208" i="20" s="1"/>
  <c r="R208" i="20" s="1" a="1"/>
  <c r="R208" i="20" s="1"/>
  <c r="T208" i="20"/>
  <c r="W208" i="20"/>
  <c r="Y208" i="20"/>
  <c r="Z208" i="20"/>
  <c r="A209" i="20"/>
  <c r="C209" i="20"/>
  <c r="D209" i="20"/>
  <c r="E209" i="20"/>
  <c r="I209" i="20"/>
  <c r="J209" i="20" s="1"/>
  <c r="K209" i="20" a="1"/>
  <c r="K209" i="20" s="1"/>
  <c r="L209" i="20" s="1"/>
  <c r="N209" i="20"/>
  <c r="O209" i="20"/>
  <c r="P209" i="20"/>
  <c r="Q209" i="20" s="1"/>
  <c r="R209" i="20" s="1" a="1"/>
  <c r="R209" i="20" s="1"/>
  <c r="U209" i="20"/>
  <c r="T209" i="20"/>
  <c r="W209" i="20"/>
  <c r="Z209" i="20"/>
  <c r="A210" i="20"/>
  <c r="C210" i="20"/>
  <c r="D210" i="20"/>
  <c r="E210" i="20"/>
  <c r="I210" i="20"/>
  <c r="J210" i="20" s="1"/>
  <c r="AG210" i="20" s="1"/>
  <c r="K210" i="20" a="1"/>
  <c r="K210" i="20" s="1"/>
  <c r="L210" i="20" s="1"/>
  <c r="N210" i="20"/>
  <c r="O210" i="20"/>
  <c r="P210" i="20"/>
  <c r="T210" i="20"/>
  <c r="W210" i="20"/>
  <c r="Z210" i="20"/>
  <c r="A211" i="20"/>
  <c r="C211" i="20"/>
  <c r="D211" i="20"/>
  <c r="E211" i="20"/>
  <c r="I211" i="20"/>
  <c r="J211" i="20" s="1"/>
  <c r="K211" i="20" a="1"/>
  <c r="K211" i="20" s="1"/>
  <c r="L211" i="20" s="1"/>
  <c r="N211" i="20"/>
  <c r="O211" i="20"/>
  <c r="P211" i="20"/>
  <c r="Q211" i="20" s="1"/>
  <c r="R211" i="20" s="1" a="1"/>
  <c r="R211" i="20" s="1"/>
  <c r="T211" i="20"/>
  <c r="W211" i="20"/>
  <c r="Y211" i="20"/>
  <c r="Z211" i="20"/>
  <c r="A212" i="20"/>
  <c r="C212" i="20"/>
  <c r="D212" i="20"/>
  <c r="E212" i="20"/>
  <c r="I212" i="20"/>
  <c r="J212" i="20" s="1"/>
  <c r="K212" i="20" a="1"/>
  <c r="K212" i="20" s="1"/>
  <c r="L212" i="20" s="1"/>
  <c r="N212" i="20"/>
  <c r="O212" i="20"/>
  <c r="P212" i="20"/>
  <c r="T212" i="20"/>
  <c r="W212" i="20"/>
  <c r="Z212" i="20"/>
  <c r="A213" i="20"/>
  <c r="C213" i="20"/>
  <c r="D213" i="20"/>
  <c r="E213" i="20"/>
  <c r="I213" i="20"/>
  <c r="J213" i="20" s="1"/>
  <c r="K213" i="20" a="1"/>
  <c r="K213" i="20" s="1"/>
  <c r="L213" i="20" s="1"/>
  <c r="M213" i="20" s="1" a="1"/>
  <c r="M213" i="20" s="1"/>
  <c r="N213" i="20"/>
  <c r="O213" i="20"/>
  <c r="P213" i="20"/>
  <c r="U213" i="20"/>
  <c r="T213" i="20"/>
  <c r="W213" i="20"/>
  <c r="Y213" i="20"/>
  <c r="Z213" i="20"/>
  <c r="A214" i="20"/>
  <c r="C214" i="20"/>
  <c r="D214" i="20"/>
  <c r="E214" i="20"/>
  <c r="I214" i="20"/>
  <c r="J214" i="20" s="1"/>
  <c r="AG214" i="20" s="1"/>
  <c r="K214" i="20" a="1"/>
  <c r="K214" i="20" s="1"/>
  <c r="L214" i="20" s="1"/>
  <c r="N214" i="20"/>
  <c r="O214" i="20"/>
  <c r="P214" i="20"/>
  <c r="Q214" i="20" s="1"/>
  <c r="R214" i="20" s="1" a="1"/>
  <c r="R214" i="20" s="1"/>
  <c r="U214" i="20"/>
  <c r="T214" i="20"/>
  <c r="W214" i="20"/>
  <c r="Y214" i="20"/>
  <c r="Z214" i="20"/>
  <c r="A215" i="20"/>
  <c r="C215" i="20"/>
  <c r="D215" i="20"/>
  <c r="E215" i="20"/>
  <c r="I215" i="20"/>
  <c r="J215" i="20" s="1"/>
  <c r="K215" i="20" a="1"/>
  <c r="K215" i="20" s="1"/>
  <c r="L215" i="20" s="1"/>
  <c r="N215" i="20"/>
  <c r="O215" i="20"/>
  <c r="P215" i="20"/>
  <c r="Q215" i="20" s="1"/>
  <c r="R215" i="20" s="1" a="1"/>
  <c r="R215" i="20" s="1"/>
  <c r="U215" i="20"/>
  <c r="V215" i="20" s="1"/>
  <c r="T215" i="20"/>
  <c r="W215" i="20"/>
  <c r="Z215" i="20"/>
  <c r="A216" i="20"/>
  <c r="C216" i="20"/>
  <c r="D216" i="20"/>
  <c r="E216" i="20"/>
  <c r="I216" i="20"/>
  <c r="J216" i="20" s="1"/>
  <c r="K216" i="20" a="1"/>
  <c r="K216" i="20" s="1"/>
  <c r="L216" i="20" s="1"/>
  <c r="N216" i="20"/>
  <c r="O216" i="20"/>
  <c r="P216" i="20"/>
  <c r="Q216" i="20" s="1"/>
  <c r="R216" i="20" s="1" a="1"/>
  <c r="R216" i="20" s="1"/>
  <c r="T216" i="20"/>
  <c r="W216" i="20"/>
  <c r="Y216" i="20"/>
  <c r="Z216" i="20"/>
  <c r="A217" i="20"/>
  <c r="C217" i="20"/>
  <c r="D217" i="20"/>
  <c r="E217" i="20"/>
  <c r="I217" i="20"/>
  <c r="J217" i="20" s="1"/>
  <c r="K217" i="20" a="1"/>
  <c r="K217" i="20" s="1"/>
  <c r="L217" i="20" s="1"/>
  <c r="N217" i="20"/>
  <c r="O217" i="20"/>
  <c r="P217" i="20"/>
  <c r="U217" i="20"/>
  <c r="T217" i="20"/>
  <c r="W217" i="20"/>
  <c r="Z217" i="20"/>
  <c r="A218" i="20"/>
  <c r="C218" i="20"/>
  <c r="D218" i="20"/>
  <c r="E218" i="20"/>
  <c r="I218" i="20"/>
  <c r="J218" i="20" s="1"/>
  <c r="K218" i="20" a="1"/>
  <c r="K218" i="20" s="1"/>
  <c r="L218" i="20" s="1"/>
  <c r="N218" i="20"/>
  <c r="O218" i="20"/>
  <c r="P218" i="20"/>
  <c r="Q218" i="20" s="1"/>
  <c r="R218" i="20" s="1" a="1"/>
  <c r="R218" i="20" s="1"/>
  <c r="T218" i="20"/>
  <c r="W218" i="20"/>
  <c r="Z218" i="20"/>
  <c r="A219" i="20"/>
  <c r="C219" i="20"/>
  <c r="D219" i="20"/>
  <c r="E219" i="20"/>
  <c r="I219" i="20"/>
  <c r="J219" i="20" s="1"/>
  <c r="K219" i="20" a="1"/>
  <c r="K219" i="20" s="1"/>
  <c r="L219" i="20" s="1"/>
  <c r="N219" i="20"/>
  <c r="O219" i="20"/>
  <c r="P219" i="20"/>
  <c r="U219" i="20"/>
  <c r="V219" i="20" s="1"/>
  <c r="T219" i="20"/>
  <c r="W219" i="20"/>
  <c r="Y219" i="20"/>
  <c r="Z219" i="20"/>
  <c r="A220" i="20"/>
  <c r="C220" i="20"/>
  <c r="D220" i="20"/>
  <c r="E220" i="20"/>
  <c r="I220" i="20"/>
  <c r="J220" i="20" s="1"/>
  <c r="K220" i="20" a="1"/>
  <c r="K220" i="20" s="1"/>
  <c r="L220" i="20" s="1"/>
  <c r="N220" i="20"/>
  <c r="O220" i="20"/>
  <c r="P220" i="20"/>
  <c r="Q220" i="20" s="1"/>
  <c r="R220" i="20" s="1" a="1"/>
  <c r="R220" i="20" s="1"/>
  <c r="U220" i="20"/>
  <c r="T220" i="20"/>
  <c r="W220" i="20"/>
  <c r="Z220" i="20"/>
  <c r="A221" i="20"/>
  <c r="C221" i="20"/>
  <c r="D221" i="20"/>
  <c r="E221" i="20"/>
  <c r="I221" i="20"/>
  <c r="J221" i="20" s="1"/>
  <c r="K221" i="20" a="1"/>
  <c r="K221" i="20" s="1"/>
  <c r="L221" i="20" s="1"/>
  <c r="N221" i="20"/>
  <c r="O221" i="20"/>
  <c r="P221" i="20"/>
  <c r="U221" i="20"/>
  <c r="T221" i="20"/>
  <c r="W221" i="20"/>
  <c r="Z221" i="20"/>
  <c r="A222" i="20"/>
  <c r="C222" i="20"/>
  <c r="D222" i="20"/>
  <c r="E222" i="20"/>
  <c r="I222" i="20"/>
  <c r="J222" i="20" s="1"/>
  <c r="AG222" i="20" s="1"/>
  <c r="K222" i="20" a="1"/>
  <c r="K222" i="20" s="1"/>
  <c r="L222" i="20" s="1"/>
  <c r="N222" i="20"/>
  <c r="O222" i="20"/>
  <c r="P222" i="20"/>
  <c r="U222" i="20"/>
  <c r="T222" i="20"/>
  <c r="W222" i="20"/>
  <c r="Y222" i="20"/>
  <c r="Z222" i="20"/>
  <c r="A223" i="20"/>
  <c r="C223" i="20"/>
  <c r="D223" i="20"/>
  <c r="E223" i="20"/>
  <c r="I223" i="20"/>
  <c r="J223" i="20" s="1"/>
  <c r="K223" i="20" a="1"/>
  <c r="K223" i="20" s="1"/>
  <c r="L223" i="20" s="1"/>
  <c r="M223" i="20" s="1" a="1"/>
  <c r="M223" i="20" s="1"/>
  <c r="N223" i="20"/>
  <c r="O223" i="20"/>
  <c r="P223" i="20"/>
  <c r="T223" i="20"/>
  <c r="W223" i="20"/>
  <c r="Z223" i="20"/>
  <c r="AR118" i="20" l="1"/>
  <c r="AR105" i="20"/>
  <c r="AR179" i="20"/>
  <c r="AQ179" i="20"/>
  <c r="AS179" i="20"/>
  <c r="AQ176" i="20"/>
  <c r="AR176" i="20"/>
  <c r="AQ100" i="20"/>
  <c r="AR100" i="20"/>
  <c r="AQ75" i="20"/>
  <c r="AR75" i="20"/>
  <c r="AR67" i="20"/>
  <c r="AR56" i="20"/>
  <c r="AR211" i="20"/>
  <c r="AQ155" i="20"/>
  <c r="AR155" i="20"/>
  <c r="AR152" i="20"/>
  <c r="AQ144" i="20"/>
  <c r="AR144" i="20"/>
  <c r="AR89" i="20"/>
  <c r="AR86" i="20"/>
  <c r="AQ86" i="20"/>
  <c r="AR78" i="20"/>
  <c r="AR197" i="20"/>
  <c r="AR158" i="20"/>
  <c r="AR111" i="20"/>
  <c r="AR223" i="20"/>
  <c r="AR220" i="20"/>
  <c r="AR194" i="20"/>
  <c r="AQ206" i="20"/>
  <c r="AR206" i="20"/>
  <c r="AR139" i="20"/>
  <c r="AQ136" i="20"/>
  <c r="AR136" i="20"/>
  <c r="AR73" i="20"/>
  <c r="AR62" i="20"/>
  <c r="AQ62" i="20"/>
  <c r="AR54" i="20"/>
  <c r="AQ54" i="20"/>
  <c r="AQ168" i="20"/>
  <c r="AR168" i="20"/>
  <c r="AQ133" i="20"/>
  <c r="AR133" i="20"/>
  <c r="AR116" i="20"/>
  <c r="AQ92" i="20"/>
  <c r="AR92" i="20"/>
  <c r="AR81" i="20"/>
  <c r="AR83" i="20"/>
  <c r="AR64" i="20"/>
  <c r="AR185" i="20"/>
  <c r="AR173" i="20"/>
  <c r="AR164" i="20"/>
  <c r="AR108" i="20"/>
  <c r="AQ191" i="20"/>
  <c r="AR191" i="20"/>
  <c r="AQ188" i="20"/>
  <c r="AR188" i="20"/>
  <c r="AR182" i="20"/>
  <c r="AQ161" i="20"/>
  <c r="AR161" i="20"/>
  <c r="AR121" i="20"/>
  <c r="AR217" i="20"/>
  <c r="AR214" i="20"/>
  <c r="AQ214" i="20"/>
  <c r="AR200" i="20"/>
  <c r="AQ200" i="20"/>
  <c r="AQ124" i="20"/>
  <c r="AR124" i="20"/>
  <c r="AR59" i="20"/>
  <c r="AR203" i="20"/>
  <c r="AR147" i="20"/>
  <c r="AR128" i="20"/>
  <c r="AR114" i="20"/>
  <c r="AR103" i="20"/>
  <c r="AQ70" i="20"/>
  <c r="AR70" i="20"/>
  <c r="AQ130" i="20"/>
  <c r="AR130" i="20"/>
  <c r="AR95" i="20"/>
  <c r="AR171" i="20"/>
  <c r="AQ171" i="20"/>
  <c r="AR209" i="20"/>
  <c r="AQ174" i="20"/>
  <c r="AR174" i="20"/>
  <c r="AR165" i="20"/>
  <c r="AR150" i="20"/>
  <c r="AR142" i="20"/>
  <c r="AQ142" i="20"/>
  <c r="AQ119" i="20"/>
  <c r="AR119" i="20"/>
  <c r="AR106" i="20"/>
  <c r="AQ98" i="20"/>
  <c r="AR98" i="20"/>
  <c r="AR76" i="20"/>
  <c r="AQ149" i="20"/>
  <c r="AR149" i="20"/>
  <c r="AQ208" i="20"/>
  <c r="AR208" i="20"/>
  <c r="AR186" i="20"/>
  <c r="AQ87" i="20"/>
  <c r="AR87" i="20"/>
  <c r="AR84" i="20"/>
  <c r="AR65" i="20"/>
  <c r="AQ65" i="20"/>
  <c r="AQ57" i="20"/>
  <c r="AR57" i="20"/>
  <c r="AR201" i="20"/>
  <c r="AR159" i="20"/>
  <c r="AQ156" i="20"/>
  <c r="AR156" i="20"/>
  <c r="AQ153" i="20"/>
  <c r="AR153" i="20"/>
  <c r="AR101" i="20"/>
  <c r="AR90" i="20"/>
  <c r="AQ131" i="20"/>
  <c r="AR131" i="20"/>
  <c r="AR129" i="20"/>
  <c r="AR71" i="20"/>
  <c r="AR169" i="20"/>
  <c r="AR104" i="20"/>
  <c r="AR172" i="20"/>
  <c r="AR55" i="20"/>
  <c r="AR117" i="20"/>
  <c r="AQ77" i="20"/>
  <c r="AR77" i="20"/>
  <c r="AR181" i="20"/>
  <c r="AR178" i="20"/>
  <c r="AR216" i="20"/>
  <c r="AR193" i="20"/>
  <c r="AR190" i="20"/>
  <c r="AR146" i="20"/>
  <c r="AR123" i="20"/>
  <c r="AQ118" i="20"/>
  <c r="AR102" i="20"/>
  <c r="AQ183" i="20"/>
  <c r="AR183" i="20"/>
  <c r="AR180" i="20"/>
  <c r="AR177" i="20"/>
  <c r="AR162" i="20"/>
  <c r="AQ162" i="20"/>
  <c r="AR215" i="20"/>
  <c r="AR212" i="20"/>
  <c r="AR68" i="20"/>
  <c r="AS239" i="20"/>
  <c r="AR198" i="20"/>
  <c r="AQ198" i="20"/>
  <c r="AR93" i="20"/>
  <c r="AR207" i="20"/>
  <c r="AQ207" i="20"/>
  <c r="AR63" i="20"/>
  <c r="AQ166" i="20"/>
  <c r="AR166" i="20"/>
  <c r="AR140" i="20"/>
  <c r="AQ140" i="20"/>
  <c r="AQ94" i="20"/>
  <c r="AQ82" i="20"/>
  <c r="AR82" i="20"/>
  <c r="AQ74" i="20"/>
  <c r="AR74" i="20"/>
  <c r="AQ210" i="20"/>
  <c r="AR210" i="20"/>
  <c r="AQ151" i="20"/>
  <c r="AR151" i="20"/>
  <c r="AR143" i="20"/>
  <c r="AR66" i="20"/>
  <c r="AQ66" i="20"/>
  <c r="AR125" i="20"/>
  <c r="AR110" i="20"/>
  <c r="AR88" i="20"/>
  <c r="AQ58" i="20"/>
  <c r="AR58" i="20"/>
  <c r="AR202" i="20"/>
  <c r="AQ199" i="20"/>
  <c r="AR199" i="20"/>
  <c r="AQ127" i="20"/>
  <c r="AR127" i="20"/>
  <c r="AQ113" i="20"/>
  <c r="AR113" i="20"/>
  <c r="AR94" i="20"/>
  <c r="AR69" i="20"/>
  <c r="AR170" i="20"/>
  <c r="AQ170" i="20"/>
  <c r="AR167" i="20"/>
  <c r="AS167" i="20"/>
  <c r="AR97" i="20"/>
  <c r="AQ97" i="20"/>
  <c r="AR141" i="20"/>
  <c r="AR145" i="20"/>
  <c r="AR109" i="20"/>
  <c r="AR192" i="20"/>
  <c r="AR189" i="20"/>
  <c r="AQ122" i="20"/>
  <c r="AR122" i="20"/>
  <c r="AR218" i="20"/>
  <c r="AR126" i="20"/>
  <c r="AR79" i="20"/>
  <c r="AR221" i="20"/>
  <c r="AR204" i="20"/>
  <c r="AR195" i="20"/>
  <c r="AQ112" i="20"/>
  <c r="AR112" i="20"/>
  <c r="AR60" i="20"/>
  <c r="AR224" i="20"/>
  <c r="AR148" i="20"/>
  <c r="AQ137" i="20"/>
  <c r="AR137" i="20"/>
  <c r="AQ134" i="20"/>
  <c r="AR134" i="20"/>
  <c r="AQ96" i="20"/>
  <c r="AR96" i="20"/>
  <c r="AR175" i="20"/>
  <c r="AR163" i="20"/>
  <c r="AR120" i="20"/>
  <c r="AQ107" i="20"/>
  <c r="AR107" i="20"/>
  <c r="AR99" i="20"/>
  <c r="AR187" i="20"/>
  <c r="AQ187" i="20"/>
  <c r="AQ184" i="20"/>
  <c r="AR184" i="20"/>
  <c r="AQ160" i="20"/>
  <c r="AR160" i="20"/>
  <c r="AQ157" i="20"/>
  <c r="AR157" i="20"/>
  <c r="AQ154" i="20"/>
  <c r="AR154" i="20"/>
  <c r="AR85" i="20"/>
  <c r="AQ196" i="20"/>
  <c r="AR196" i="20"/>
  <c r="AR213" i="20"/>
  <c r="AR222" i="20"/>
  <c r="AQ222" i="20"/>
  <c r="AR219" i="20"/>
  <c r="AQ205" i="20"/>
  <c r="AR205" i="20"/>
  <c r="AQ138" i="20"/>
  <c r="AR138" i="20"/>
  <c r="AS138" i="20"/>
  <c r="AR135" i="20"/>
  <c r="AQ135" i="20"/>
  <c r="AR132" i="20"/>
  <c r="AR115" i="20"/>
  <c r="AR91" i="20"/>
  <c r="AR80" i="20"/>
  <c r="AQ72" i="20"/>
  <c r="AR72" i="20"/>
  <c r="AQ61" i="20"/>
  <c r="AR61" i="20"/>
  <c r="AS61" i="20"/>
  <c r="AQ53" i="20"/>
  <c r="AR53" i="20"/>
  <c r="AS260" i="20"/>
  <c r="AS252" i="20"/>
  <c r="AS254" i="20"/>
  <c r="AS287" i="20"/>
  <c r="AS291" i="20"/>
  <c r="Y126" i="20"/>
  <c r="Y221" i="20"/>
  <c r="Y207" i="20"/>
  <c r="Y163" i="20"/>
  <c r="Y82" i="20"/>
  <c r="Y63" i="20"/>
  <c r="Y172" i="20"/>
  <c r="Y90" i="20"/>
  <c r="Y79" i="20"/>
  <c r="Y224" i="20"/>
  <c r="Y143" i="20"/>
  <c r="Y74" i="20"/>
  <c r="Y55" i="20"/>
  <c r="Y148" i="20"/>
  <c r="Y125" i="20"/>
  <c r="Y218" i="20"/>
  <c r="Y193" i="20"/>
  <c r="Y151" i="20"/>
  <c r="Y157" i="20"/>
  <c r="Y210" i="20"/>
  <c r="Y94" i="20"/>
  <c r="Y105" i="20"/>
  <c r="Y108" i="20"/>
  <c r="Y97" i="20"/>
  <c r="Y132" i="20"/>
  <c r="Y197" i="20"/>
  <c r="Y124" i="20"/>
  <c r="Y121" i="20"/>
  <c r="Y83" i="20"/>
  <c r="Y64" i="20"/>
  <c r="Y167" i="20"/>
  <c r="Y146" i="20"/>
  <c r="Y115" i="20"/>
  <c r="Y141" i="20"/>
  <c r="Y220" i="20"/>
  <c r="Y110" i="20"/>
  <c r="Y91" i="20"/>
  <c r="Y111" i="20"/>
  <c r="Y78" i="20"/>
  <c r="Y69" i="20"/>
  <c r="Y149" i="20"/>
  <c r="Y209" i="20"/>
  <c r="Y147" i="20"/>
  <c r="Y103" i="20"/>
  <c r="Y59" i="20"/>
  <c r="Y62" i="20"/>
  <c r="Y139" i="20"/>
  <c r="Y116" i="20"/>
  <c r="Y81" i="20"/>
  <c r="Y73" i="20"/>
  <c r="Y215" i="20"/>
  <c r="Y98" i="20"/>
  <c r="Y145" i="20"/>
  <c r="Y122" i="20"/>
  <c r="Y84" i="20"/>
  <c r="V156" i="20"/>
  <c r="U84" i="20"/>
  <c r="AG203" i="20"/>
  <c r="AG193" i="20"/>
  <c r="U101" i="20"/>
  <c r="AG105" i="20"/>
  <c r="V185" i="20"/>
  <c r="F126" i="20"/>
  <c r="AG221" i="20"/>
  <c r="AG108" i="20"/>
  <c r="V199" i="20"/>
  <c r="AG189" i="20"/>
  <c r="AG79" i="20"/>
  <c r="V159" i="20"/>
  <c r="AG71" i="20"/>
  <c r="V105" i="20"/>
  <c r="U86" i="20"/>
  <c r="AG73" i="20"/>
  <c r="AQ73" i="20" s="1"/>
  <c r="AG224" i="20"/>
  <c r="V98" i="20"/>
  <c r="V184" i="20"/>
  <c r="V92" i="20"/>
  <c r="U204" i="20"/>
  <c r="AG141" i="20"/>
  <c r="U93" i="20"/>
  <c r="AG186" i="20"/>
  <c r="AG68" i="20"/>
  <c r="AQ68" i="20" s="1"/>
  <c r="AG69" i="20"/>
  <c r="AQ69" i="20" s="1"/>
  <c r="AG212" i="20"/>
  <c r="V179" i="20"/>
  <c r="AG201" i="20"/>
  <c r="AG90" i="20"/>
  <c r="V82" i="20"/>
  <c r="V75" i="20"/>
  <c r="AG110" i="20"/>
  <c r="V107" i="20"/>
  <c r="AG89" i="20"/>
  <c r="AG152" i="20"/>
  <c r="U144" i="20"/>
  <c r="AG78" i="20"/>
  <c r="V128" i="20"/>
  <c r="U153" i="20"/>
  <c r="V173" i="20"/>
  <c r="AG195" i="20"/>
  <c r="U129" i="20"/>
  <c r="V129" i="20" s="1"/>
  <c r="AG91" i="20"/>
  <c r="L197" i="20"/>
  <c r="M197" i="20" s="1" a="1"/>
  <c r="M197" i="20" s="1"/>
  <c r="F197" i="20" s="1"/>
  <c r="L165" i="20"/>
  <c r="M165" i="20" s="1" a="1"/>
  <c r="M165" i="20" s="1"/>
  <c r="F165" i="20" s="1"/>
  <c r="V131" i="20"/>
  <c r="L60" i="20"/>
  <c r="M60" i="20" s="1" a="1"/>
  <c r="M60" i="20" s="1"/>
  <c r="F60" i="20" s="1"/>
  <c r="L81" i="20"/>
  <c r="M81" i="20" s="1" a="1"/>
  <c r="M81" i="20" s="1"/>
  <c r="F81" i="20" s="1"/>
  <c r="L63" i="20"/>
  <c r="M63" i="20" s="1" a="1"/>
  <c r="M63" i="20" s="1"/>
  <c r="F63" i="20" s="1"/>
  <c r="V221" i="20"/>
  <c r="V121" i="20"/>
  <c r="L140" i="20"/>
  <c r="M140" i="20" s="1" a="1"/>
  <c r="M140" i="20" s="1"/>
  <c r="F140" i="20" s="1"/>
  <c r="L171" i="20"/>
  <c r="M171" i="20" s="1" a="1"/>
  <c r="M171" i="20" s="1"/>
  <c r="F171" i="20" s="1"/>
  <c r="L148" i="20"/>
  <c r="M148" i="20" s="1" a="1"/>
  <c r="M148" i="20" s="1"/>
  <c r="F148" i="20" s="1"/>
  <c r="AG211" i="20"/>
  <c r="AQ211" i="20" s="1"/>
  <c r="V124" i="20"/>
  <c r="AG85" i="20"/>
  <c r="M198" i="20" a="1"/>
  <c r="M198" i="20" s="1"/>
  <c r="F198" i="20" s="1"/>
  <c r="M217" i="20" a="1"/>
  <c r="M217" i="20" s="1"/>
  <c r="F217" i="20" s="1"/>
  <c r="M216" i="20" a="1"/>
  <c r="M216" i="20" s="1"/>
  <c r="F216" i="20" s="1"/>
  <c r="M196" i="20" a="1"/>
  <c r="M196" i="20" s="1"/>
  <c r="F196" i="20" s="1"/>
  <c r="M153" i="20" a="1"/>
  <c r="M153" i="20" s="1"/>
  <c r="F153" i="20" s="1"/>
  <c r="Q88" i="20"/>
  <c r="R88" i="20" s="1" a="1"/>
  <c r="R88" i="20" s="1"/>
  <c r="Q167" i="20"/>
  <c r="R167" i="20" s="1" a="1"/>
  <c r="R167" i="20" s="1"/>
  <c r="M152" i="20" a="1"/>
  <c r="M152" i="20" s="1"/>
  <c r="F152" i="20" s="1"/>
  <c r="M191" i="20" a="1"/>
  <c r="M191" i="20" s="1"/>
  <c r="F191" i="20" s="1"/>
  <c r="Q138" i="20"/>
  <c r="R138" i="20" s="1" a="1"/>
  <c r="R138" i="20" s="1"/>
  <c r="AF138" i="20" s="1"/>
  <c r="M88" i="20" a="1"/>
  <c r="M88" i="20" s="1"/>
  <c r="F88" i="20" s="1"/>
  <c r="Q85" i="20"/>
  <c r="R85" i="20" s="1" a="1"/>
  <c r="R85" i="20" s="1"/>
  <c r="Q79" i="20"/>
  <c r="R79" i="20" s="1" a="1"/>
  <c r="R79" i="20" s="1"/>
  <c r="AF79" i="20" s="1"/>
  <c r="M212" i="20" a="1"/>
  <c r="M212" i="20" s="1"/>
  <c r="F212" i="20" s="1"/>
  <c r="Q185" i="20"/>
  <c r="R185" i="20" s="1" a="1"/>
  <c r="R185" i="20" s="1"/>
  <c r="Q164" i="20"/>
  <c r="R164" i="20" s="1" a="1"/>
  <c r="R164" i="20" s="1"/>
  <c r="M138" i="20" a="1"/>
  <c r="M138" i="20" s="1"/>
  <c r="F138" i="20" s="1"/>
  <c r="Q80" i="20"/>
  <c r="R80" i="20" s="1" a="1"/>
  <c r="R80" i="20" s="1"/>
  <c r="Q75" i="20"/>
  <c r="R75" i="20" s="1" a="1"/>
  <c r="R75" i="20" s="1"/>
  <c r="Q74" i="20"/>
  <c r="R74" i="20" s="1" a="1"/>
  <c r="R74" i="20" s="1"/>
  <c r="AG148" i="20"/>
  <c r="Q136" i="20"/>
  <c r="R136" i="20" s="1" a="1"/>
  <c r="R136" i="20" s="1"/>
  <c r="M137" i="20" a="1"/>
  <c r="M137" i="20" s="1"/>
  <c r="F137" i="20" s="1"/>
  <c r="Q135" i="20"/>
  <c r="R135" i="20" s="1" a="1"/>
  <c r="R135" i="20" s="1"/>
  <c r="Q134" i="20"/>
  <c r="R134" i="20" s="1" a="1"/>
  <c r="R134" i="20" s="1"/>
  <c r="AF134" i="20" s="1"/>
  <c r="Q130" i="20"/>
  <c r="R130" i="20" s="1" a="1"/>
  <c r="R130" i="20" s="1"/>
  <c r="AF130" i="20" s="1"/>
  <c r="Q126" i="20"/>
  <c r="R126" i="20" s="1" a="1"/>
  <c r="R126" i="20" s="1"/>
  <c r="Q118" i="20"/>
  <c r="R118" i="20" s="1" a="1"/>
  <c r="R118" i="20" s="1"/>
  <c r="Q205" i="20"/>
  <c r="R205" i="20" s="1" a="1"/>
  <c r="R205" i="20" s="1"/>
  <c r="Q179" i="20"/>
  <c r="R179" i="20" s="1" a="1"/>
  <c r="R179" i="20" s="1"/>
  <c r="AF179" i="20" s="1"/>
  <c r="Q223" i="20"/>
  <c r="R223" i="20" s="1" a="1"/>
  <c r="R223" i="20" s="1"/>
  <c r="AF223" i="20" s="1"/>
  <c r="Q175" i="20"/>
  <c r="R175" i="20" s="1" a="1"/>
  <c r="R175" i="20" s="1"/>
  <c r="M160" i="20" a="1"/>
  <c r="M160" i="20" s="1"/>
  <c r="F160" i="20" s="1"/>
  <c r="Q95" i="20"/>
  <c r="R95" i="20" s="1" a="1"/>
  <c r="R95" i="20" s="1"/>
  <c r="Q94" i="20"/>
  <c r="R94" i="20" s="1" a="1"/>
  <c r="R94" i="20" s="1"/>
  <c r="M70" i="20" a="1"/>
  <c r="M70" i="20" s="1"/>
  <c r="F70" i="20" s="1"/>
  <c r="Q62" i="20"/>
  <c r="R62" i="20" s="1" a="1"/>
  <c r="R62" i="20" s="1"/>
  <c r="Q201" i="20"/>
  <c r="R201" i="20" s="1" a="1"/>
  <c r="R201" i="20" s="1"/>
  <c r="Q200" i="20"/>
  <c r="R200" i="20" s="1" a="1"/>
  <c r="R200" i="20" s="1"/>
  <c r="Q174" i="20"/>
  <c r="R174" i="20" s="1" a="1"/>
  <c r="R174" i="20" s="1"/>
  <c r="M118" i="20" a="1"/>
  <c r="M118" i="20" s="1"/>
  <c r="F118" i="20" s="1"/>
  <c r="Q97" i="20"/>
  <c r="R97" i="20" s="1" a="1"/>
  <c r="R97" i="20" s="1"/>
  <c r="M67" i="20" a="1"/>
  <c r="M67" i="20" s="1"/>
  <c r="F67" i="20" s="1"/>
  <c r="M205" i="20" a="1"/>
  <c r="M205" i="20" s="1"/>
  <c r="F205" i="20" s="1"/>
  <c r="M179" i="20" a="1"/>
  <c r="M179" i="20" s="1"/>
  <c r="F179" i="20" s="1"/>
  <c r="Q58" i="20"/>
  <c r="R58" i="20" s="1" a="1"/>
  <c r="R58" i="20" s="1"/>
  <c r="M122" i="20" a="1"/>
  <c r="M122" i="20" s="1"/>
  <c r="F122" i="20" s="1"/>
  <c r="Q101" i="20"/>
  <c r="R101" i="20" s="1" a="1"/>
  <c r="R101" i="20" s="1"/>
  <c r="AF101" i="20" s="1"/>
  <c r="M95" i="20" a="1"/>
  <c r="M95" i="20" s="1"/>
  <c r="F95" i="20" s="1"/>
  <c r="Q59" i="20"/>
  <c r="R59" i="20" s="1" a="1"/>
  <c r="R59" i="20" s="1"/>
  <c r="Q57" i="20"/>
  <c r="R57" i="20" s="1" a="1"/>
  <c r="R57" i="20" s="1"/>
  <c r="M222" i="20" a="1"/>
  <c r="M222" i="20" s="1"/>
  <c r="F222" i="20" s="1"/>
  <c r="Q219" i="20"/>
  <c r="R219" i="20" s="1" a="1"/>
  <c r="R219" i="20" s="1"/>
  <c r="M176" i="20" a="1"/>
  <c r="M176" i="20" s="1"/>
  <c r="F176" i="20" s="1"/>
  <c r="Q173" i="20"/>
  <c r="R173" i="20" s="1" a="1"/>
  <c r="R173" i="20" s="1"/>
  <c r="AF173" i="20" s="1"/>
  <c r="Q172" i="20"/>
  <c r="R172" i="20" s="1" a="1"/>
  <c r="R172" i="20" s="1"/>
  <c r="Q154" i="20"/>
  <c r="R154" i="20" s="1" a="1"/>
  <c r="R154" i="20" s="1"/>
  <c r="M129" i="20" a="1"/>
  <c r="M129" i="20" s="1"/>
  <c r="F129" i="20" s="1"/>
  <c r="M115" i="20" a="1"/>
  <c r="M115" i="20" s="1"/>
  <c r="F115" i="20" s="1"/>
  <c r="M114" i="20" a="1"/>
  <c r="M114" i="20" s="1"/>
  <c r="F114" i="20" s="1"/>
  <c r="M103" i="20" a="1"/>
  <c r="M103" i="20" s="1"/>
  <c r="F103" i="20" s="1"/>
  <c r="M97" i="20" a="1"/>
  <c r="M97" i="20" s="1"/>
  <c r="F97" i="20" s="1"/>
  <c r="M96" i="20" a="1"/>
  <c r="M96" i="20" s="1"/>
  <c r="F96" i="20" s="1"/>
  <c r="Q54" i="20"/>
  <c r="R54" i="20" s="1" a="1"/>
  <c r="R54" i="20" s="1"/>
  <c r="Q192" i="20"/>
  <c r="R192" i="20" s="1" a="1"/>
  <c r="R192" i="20" s="1"/>
  <c r="AF192" i="20" s="1"/>
  <c r="AG175" i="20"/>
  <c r="Q155" i="20"/>
  <c r="R155" i="20" s="1" a="1"/>
  <c r="R155" i="20" s="1"/>
  <c r="U148" i="20"/>
  <c r="AG123" i="20"/>
  <c r="M121" i="20" a="1"/>
  <c r="M121" i="20" s="1"/>
  <c r="F121" i="20" s="1"/>
  <c r="AG114" i="20"/>
  <c r="M107" i="20" a="1"/>
  <c r="M107" i="20" s="1"/>
  <c r="F107" i="20" s="1"/>
  <c r="M100" i="20" a="1"/>
  <c r="M100" i="20" s="1"/>
  <c r="F100" i="20" s="1"/>
  <c r="M98" i="20" a="1"/>
  <c r="M98" i="20" s="1"/>
  <c r="F98" i="20" s="1"/>
  <c r="M58" i="20" a="1"/>
  <c r="M58" i="20" s="1"/>
  <c r="F58" i="20" s="1"/>
  <c r="Q197" i="20"/>
  <c r="R197" i="20" s="1" a="1"/>
  <c r="R197" i="20" s="1"/>
  <c r="Q196" i="20"/>
  <c r="R196" i="20" s="1" a="1"/>
  <c r="R196" i="20" s="1"/>
  <c r="Q195" i="20"/>
  <c r="R195" i="20" s="1" a="1"/>
  <c r="R195" i="20" s="1"/>
  <c r="AF195" i="20" s="1"/>
  <c r="Q170" i="20"/>
  <c r="R170" i="20" s="1" a="1"/>
  <c r="R170" i="20" s="1"/>
  <c r="Q153" i="20"/>
  <c r="R153" i="20" s="1" a="1"/>
  <c r="R153" i="20" s="1"/>
  <c r="AF153" i="20" s="1"/>
  <c r="AG121" i="20"/>
  <c r="AG106" i="20"/>
  <c r="M57" i="20" a="1"/>
  <c r="M57" i="20" s="1"/>
  <c r="F57" i="20" s="1"/>
  <c r="M195" i="20" a="1"/>
  <c r="M195" i="20" s="1"/>
  <c r="F195" i="20" s="1"/>
  <c r="Q190" i="20"/>
  <c r="R190" i="20" s="1" a="1"/>
  <c r="R190" i="20" s="1"/>
  <c r="Q189" i="20"/>
  <c r="R189" i="20" s="1" a="1"/>
  <c r="R189" i="20" s="1"/>
  <c r="Q188" i="20"/>
  <c r="R188" i="20" s="1" a="1"/>
  <c r="R188" i="20" s="1"/>
  <c r="Q141" i="20"/>
  <c r="R141" i="20" s="1" a="1"/>
  <c r="R141" i="20" s="1"/>
  <c r="Q140" i="20"/>
  <c r="R140" i="20" s="1" a="1"/>
  <c r="R140" i="20" s="1"/>
  <c r="Q90" i="20"/>
  <c r="R90" i="20" s="1" a="1"/>
  <c r="R90" i="20" s="1"/>
  <c r="M215" i="20" a="1"/>
  <c r="M215" i="20" s="1"/>
  <c r="F215" i="20" s="1"/>
  <c r="Q213" i="20"/>
  <c r="R213" i="20" s="1" a="1"/>
  <c r="R213" i="20" s="1"/>
  <c r="Q212" i="20"/>
  <c r="R212" i="20" s="1" a="1"/>
  <c r="R212" i="20" s="1"/>
  <c r="Q145" i="20"/>
  <c r="R145" i="20" s="1" a="1"/>
  <c r="R145" i="20" s="1"/>
  <c r="M224" i="20" a="1"/>
  <c r="M224" i="20" s="1"/>
  <c r="F224" i="20" s="1"/>
  <c r="Q210" i="20"/>
  <c r="R210" i="20" s="1" a="1"/>
  <c r="R210" i="20" s="1"/>
  <c r="V163" i="20"/>
  <c r="Q144" i="20"/>
  <c r="R144" i="20" s="1" a="1"/>
  <c r="R144" i="20" s="1"/>
  <c r="Q78" i="20"/>
  <c r="R78" i="20" s="1" a="1"/>
  <c r="R78" i="20" s="1"/>
  <c r="Q77" i="20"/>
  <c r="R77" i="20" s="1" a="1"/>
  <c r="R77" i="20" s="1"/>
  <c r="Q137" i="20"/>
  <c r="R137" i="20" s="1" a="1"/>
  <c r="R137" i="20" s="1"/>
  <c r="M90" i="20" a="1"/>
  <c r="M90" i="20" s="1"/>
  <c r="F90" i="20" s="1"/>
  <c r="Q162" i="20"/>
  <c r="R162" i="20" s="1" a="1"/>
  <c r="R162" i="20" s="1"/>
  <c r="M211" i="20" a="1"/>
  <c r="M211" i="20" s="1"/>
  <c r="F211" i="20" s="1"/>
  <c r="Q184" i="20"/>
  <c r="R184" i="20" s="1" a="1"/>
  <c r="R184" i="20" s="1"/>
  <c r="Q83" i="20"/>
  <c r="R83" i="20" s="1" a="1"/>
  <c r="R83" i="20" s="1"/>
  <c r="Q81" i="20"/>
  <c r="R81" i="20" s="1" a="1"/>
  <c r="R81" i="20" s="1"/>
  <c r="M78" i="20" a="1"/>
  <c r="M78" i="20" s="1"/>
  <c r="M77" i="20" a="1"/>
  <c r="M77" i="20" s="1"/>
  <c r="F77" i="20" s="1"/>
  <c r="Q73" i="20"/>
  <c r="R73" i="20" s="1" a="1"/>
  <c r="R73" i="20" s="1"/>
  <c r="Q183" i="20"/>
  <c r="R183" i="20" s="1" a="1"/>
  <c r="R183" i="20" s="1"/>
  <c r="M86" i="20" a="1"/>
  <c r="M86" i="20" s="1"/>
  <c r="F86" i="20" s="1"/>
  <c r="M79" i="20" a="1"/>
  <c r="M79" i="20" s="1"/>
  <c r="F79" i="20" s="1"/>
  <c r="Q71" i="20"/>
  <c r="R71" i="20" s="1" a="1"/>
  <c r="R71" i="20" s="1"/>
  <c r="M209" i="20" a="1"/>
  <c r="M209" i="20" s="1"/>
  <c r="F209" i="20" s="1"/>
  <c r="M163" i="20" a="1"/>
  <c r="M163" i="20" s="1"/>
  <c r="F163" i="20" s="1"/>
  <c r="M162" i="20" a="1"/>
  <c r="M162" i="20" s="1"/>
  <c r="AE162" i="20" s="1" a="1"/>
  <c r="AE162" i="20" s="1"/>
  <c r="Q160" i="20"/>
  <c r="R160" i="20" s="1" a="1"/>
  <c r="R160" i="20" s="1"/>
  <c r="Q131" i="20"/>
  <c r="R131" i="20" s="1" a="1"/>
  <c r="R131" i="20" s="1"/>
  <c r="Q125" i="20"/>
  <c r="R125" i="20" s="1" a="1"/>
  <c r="R125" i="20" s="1"/>
  <c r="M74" i="20" a="1"/>
  <c r="M74" i="20" s="1"/>
  <c r="F74" i="20" s="1"/>
  <c r="Q68" i="20"/>
  <c r="R68" i="20" s="1" a="1"/>
  <c r="R68" i="20" s="1"/>
  <c r="AF68" i="20" s="1"/>
  <c r="Q180" i="20"/>
  <c r="R180" i="20" s="1" a="1"/>
  <c r="R180" i="20" s="1"/>
  <c r="M136" i="20" a="1"/>
  <c r="M136" i="20" s="1"/>
  <c r="F136" i="20" s="1"/>
  <c r="Q133" i="20"/>
  <c r="R133" i="20" s="1" a="1"/>
  <c r="R133" i="20" s="1"/>
  <c r="Q69" i="20"/>
  <c r="R69" i="20" s="1" a="1"/>
  <c r="R69" i="20" s="1"/>
  <c r="Q66" i="20"/>
  <c r="R66" i="20" s="1" a="1"/>
  <c r="R66" i="20" s="1"/>
  <c r="AF66" i="20" s="1"/>
  <c r="Q65" i="20"/>
  <c r="R65" i="20" s="1" a="1"/>
  <c r="R65" i="20" s="1"/>
  <c r="Q204" i="20"/>
  <c r="R204" i="20" s="1" a="1"/>
  <c r="R204" i="20" s="1"/>
  <c r="M183" i="20" a="1"/>
  <c r="M183" i="20" s="1"/>
  <c r="F183" i="20" s="1"/>
  <c r="Q119" i="20"/>
  <c r="R119" i="20" s="1" a="1"/>
  <c r="R119" i="20" s="1"/>
  <c r="AF119" i="20" s="1"/>
  <c r="M71" i="20" a="1"/>
  <c r="M71" i="20" s="1"/>
  <c r="F71" i="20" s="1"/>
  <c r="Q202" i="20"/>
  <c r="R202" i="20" s="1" a="1"/>
  <c r="R202" i="20" s="1"/>
  <c r="AF202" i="20" s="1"/>
  <c r="Q178" i="20"/>
  <c r="R178" i="20" s="1" a="1"/>
  <c r="R178" i="20" s="1"/>
  <c r="Q177" i="20"/>
  <c r="R177" i="20" s="1" a="1"/>
  <c r="R177" i="20" s="1"/>
  <c r="M131" i="20" a="1"/>
  <c r="M131" i="20" s="1"/>
  <c r="F131" i="20" s="1"/>
  <c r="Q127" i="20"/>
  <c r="R127" i="20" s="1" a="1"/>
  <c r="R127" i="20" s="1"/>
  <c r="AF127" i="20" s="1"/>
  <c r="Q122" i="20"/>
  <c r="R122" i="20" s="1" a="1"/>
  <c r="R122" i="20" s="1"/>
  <c r="AF122" i="20" s="1"/>
  <c r="Q63" i="20"/>
  <c r="R63" i="20" s="1" a="1"/>
  <c r="R63" i="20" s="1"/>
  <c r="Q222" i="20"/>
  <c r="R222" i="20" s="1" a="1"/>
  <c r="R222" i="20" s="1"/>
  <c r="Q176" i="20"/>
  <c r="R176" i="20" s="1" a="1"/>
  <c r="R176" i="20" s="1"/>
  <c r="Q115" i="20"/>
  <c r="R115" i="20" s="1" a="1"/>
  <c r="R115" i="20" s="1"/>
  <c r="Q113" i="20"/>
  <c r="R113" i="20" s="1" a="1"/>
  <c r="R113" i="20" s="1"/>
  <c r="Q110" i="20"/>
  <c r="R110" i="20" s="1" a="1"/>
  <c r="R110" i="20" s="1"/>
  <c r="AF110" i="20" s="1"/>
  <c r="Q105" i="20"/>
  <c r="R105" i="20" s="1" a="1"/>
  <c r="R105" i="20" s="1"/>
  <c r="Q104" i="20"/>
  <c r="R104" i="20" s="1" a="1"/>
  <c r="R104" i="20" s="1"/>
  <c r="Q103" i="20"/>
  <c r="R103" i="20" s="1" a="1"/>
  <c r="R103" i="20" s="1"/>
  <c r="Q221" i="20"/>
  <c r="R221" i="20" s="1" a="1"/>
  <c r="R221" i="20" s="1"/>
  <c r="Q157" i="20"/>
  <c r="R157" i="20" s="1" a="1"/>
  <c r="R157" i="20" s="1"/>
  <c r="Q121" i="20"/>
  <c r="R121" i="20" s="1" a="1"/>
  <c r="R121" i="20" s="1"/>
  <c r="M119" i="20" a="1"/>
  <c r="M119" i="20" s="1"/>
  <c r="F119" i="20" s="1"/>
  <c r="Q111" i="20"/>
  <c r="R111" i="20" s="1" a="1"/>
  <c r="R111" i="20" s="1"/>
  <c r="Q107" i="20"/>
  <c r="R107" i="20" s="1" a="1"/>
  <c r="R107" i="20" s="1"/>
  <c r="Q106" i="20"/>
  <c r="R106" i="20" s="1" a="1"/>
  <c r="R106" i="20" s="1"/>
  <c r="AF106" i="20" s="1"/>
  <c r="Q99" i="20"/>
  <c r="R99" i="20" s="1" a="1"/>
  <c r="R99" i="20" s="1"/>
  <c r="Q98" i="20"/>
  <c r="R98" i="20" s="1" a="1"/>
  <c r="R98" i="20" s="1"/>
  <c r="Q217" i="20"/>
  <c r="R217" i="20" s="1" a="1"/>
  <c r="R217" i="20" s="1"/>
  <c r="M178" i="20" a="1"/>
  <c r="M178" i="20" s="1"/>
  <c r="F178" i="20" s="1"/>
  <c r="M220" i="20" a="1"/>
  <c r="M220" i="20" s="1"/>
  <c r="F220" i="20" s="1"/>
  <c r="AG218" i="20"/>
  <c r="M173" i="20" a="1"/>
  <c r="M173" i="20" s="1"/>
  <c r="F173" i="20" s="1"/>
  <c r="M172" i="20" a="1"/>
  <c r="M172" i="20" s="1"/>
  <c r="F172" i="20" s="1"/>
  <c r="Q149" i="20"/>
  <c r="R149" i="20" s="1" a="1"/>
  <c r="R149" i="20" s="1"/>
  <c r="F92" i="20"/>
  <c r="U90" i="20"/>
  <c r="V90" i="20" s="1"/>
  <c r="V213" i="20"/>
  <c r="M199" i="20" a="1"/>
  <c r="M199" i="20" s="1"/>
  <c r="F199" i="20" s="1"/>
  <c r="U168" i="20"/>
  <c r="M155" i="20" a="1"/>
  <c r="M155" i="20" s="1"/>
  <c r="F155" i="20" s="1"/>
  <c r="Q89" i="20"/>
  <c r="R89" i="20" s="1" a="1"/>
  <c r="R89" i="20" s="1"/>
  <c r="AG60" i="20"/>
  <c r="AG59" i="20"/>
  <c r="U137" i="20"/>
  <c r="V137" i="20" s="1"/>
  <c r="V170" i="20"/>
  <c r="U170" i="20"/>
  <c r="V176" i="20"/>
  <c r="U176" i="20"/>
  <c r="U99" i="20"/>
  <c r="V99" i="20" s="1"/>
  <c r="AE99" i="20" s="1" a="1"/>
  <c r="AE99" i="20" s="1"/>
  <c r="V223" i="20"/>
  <c r="U223" i="20"/>
  <c r="V194" i="20"/>
  <c r="U194" i="20"/>
  <c r="V171" i="20"/>
  <c r="U171" i="20"/>
  <c r="U211" i="20"/>
  <c r="V211" i="20" s="1"/>
  <c r="U157" i="20"/>
  <c r="V157" i="20" s="1"/>
  <c r="U73" i="20"/>
  <c r="V73" i="20"/>
  <c r="F223" i="20"/>
  <c r="V202" i="20"/>
  <c r="U202" i="20"/>
  <c r="V154" i="20"/>
  <c r="U154" i="20"/>
  <c r="U172" i="20"/>
  <c r="V172" i="20"/>
  <c r="AG139" i="20"/>
  <c r="AG125" i="20"/>
  <c r="U70" i="20"/>
  <c r="V70" i="20"/>
  <c r="U54" i="20"/>
  <c r="V54" i="20" s="1"/>
  <c r="AG146" i="20"/>
  <c r="AG145" i="20"/>
  <c r="U61" i="20"/>
  <c r="V61" i="20"/>
  <c r="V96" i="20"/>
  <c r="U96" i="20"/>
  <c r="V218" i="20"/>
  <c r="U218" i="20"/>
  <c r="V212" i="20"/>
  <c r="U212" i="20"/>
  <c r="AF96" i="20"/>
  <c r="AG202" i="20"/>
  <c r="AG181" i="20"/>
  <c r="AG99" i="20"/>
  <c r="AG163" i="20"/>
  <c r="AG64" i="20"/>
  <c r="V195" i="20"/>
  <c r="AG172" i="20"/>
  <c r="AG167" i="20"/>
  <c r="AG159" i="20"/>
  <c r="AG93" i="20"/>
  <c r="AG81" i="20"/>
  <c r="M127" i="20" a="1"/>
  <c r="M127" i="20" s="1"/>
  <c r="F127" i="20" s="1"/>
  <c r="M168" i="20" a="1"/>
  <c r="M168" i="20" s="1"/>
  <c r="M159" i="20" a="1"/>
  <c r="M159" i="20" s="1"/>
  <c r="M146" i="20" a="1"/>
  <c r="M146" i="20" s="1"/>
  <c r="F146" i="20" s="1"/>
  <c r="U200" i="20"/>
  <c r="V200" i="20"/>
  <c r="M66" i="20" a="1"/>
  <c r="M66" i="20" s="1"/>
  <c r="F66" i="20" s="1"/>
  <c r="U187" i="20"/>
  <c r="V187" i="20"/>
  <c r="V150" i="20"/>
  <c r="U150" i="20"/>
  <c r="M142" i="20" a="1"/>
  <c r="M142" i="20" s="1"/>
  <c r="F142" i="20" s="1"/>
  <c r="V58" i="20"/>
  <c r="U58" i="20"/>
  <c r="M141" i="20" a="1"/>
  <c r="M141" i="20" s="1"/>
  <c r="F141" i="20" s="1"/>
  <c r="AS126" i="20"/>
  <c r="V134" i="20"/>
  <c r="U134" i="20"/>
  <c r="V102" i="20"/>
  <c r="U102" i="20"/>
  <c r="M203" i="20" a="1"/>
  <c r="M203" i="20" s="1"/>
  <c r="F203" i="20" s="1"/>
  <c r="M181" i="20" a="1"/>
  <c r="M181" i="20" s="1"/>
  <c r="F181" i="20" s="1"/>
  <c r="V155" i="20"/>
  <c r="U155" i="20"/>
  <c r="V77" i="20"/>
  <c r="U77" i="20"/>
  <c r="M72" i="20" a="1"/>
  <c r="M72" i="20" s="1"/>
  <c r="F72" i="20" s="1"/>
  <c r="M65" i="20" a="1"/>
  <c r="M65" i="20" s="1"/>
  <c r="F65" i="20" s="1"/>
  <c r="M189" i="20" a="1"/>
  <c r="M189" i="20" s="1"/>
  <c r="F189" i="20" s="1"/>
  <c r="U180" i="20"/>
  <c r="V180" i="20"/>
  <c r="M145" i="20" a="1"/>
  <c r="M145" i="20" s="1"/>
  <c r="M53" i="20" a="1"/>
  <c r="M53" i="20" s="1"/>
  <c r="F53" i="20" s="1"/>
  <c r="M110" i="20" a="1"/>
  <c r="M110" i="20" s="1"/>
  <c r="F110" i="20" s="1"/>
  <c r="U95" i="20"/>
  <c r="V95" i="20" s="1"/>
  <c r="M180" i="20" a="1"/>
  <c r="M180" i="20" s="1"/>
  <c r="F180" i="20" s="1"/>
  <c r="M166" i="20" a="1"/>
  <c r="M166" i="20" s="1"/>
  <c r="F166" i="20" s="1"/>
  <c r="M85" i="20" a="1"/>
  <c r="M85" i="20" s="1"/>
  <c r="F85" i="20" s="1"/>
  <c r="AG104" i="20"/>
  <c r="M108" i="20" a="1"/>
  <c r="M108" i="20" s="1"/>
  <c r="F108" i="20" s="1"/>
  <c r="AG223" i="20"/>
  <c r="U119" i="20"/>
  <c r="M221" i="20" a="1"/>
  <c r="M221" i="20" s="1"/>
  <c r="F221" i="20" s="1"/>
  <c r="M188" i="20" a="1"/>
  <c r="M188" i="20" s="1"/>
  <c r="F188" i="20" s="1"/>
  <c r="U133" i="20"/>
  <c r="U197" i="20"/>
  <c r="V197" i="20" s="1"/>
  <c r="M94" i="20" a="1"/>
  <c r="M94" i="20" s="1"/>
  <c r="F94" i="20" s="1"/>
  <c r="M101" i="20" a="1"/>
  <c r="M101" i="20" s="1"/>
  <c r="F101" i="20" s="1"/>
  <c r="V104" i="20"/>
  <c r="U104" i="20"/>
  <c r="M210" i="20" a="1"/>
  <c r="M210" i="20" s="1"/>
  <c r="F210" i="20" s="1"/>
  <c r="M202" i="20" a="1"/>
  <c r="M202" i="20" s="1"/>
  <c r="M112" i="20" a="1"/>
  <c r="M112" i="20" s="1"/>
  <c r="F112" i="20" s="1"/>
  <c r="M123" i="20" a="1"/>
  <c r="M123" i="20" s="1"/>
  <c r="F123" i="20" s="1"/>
  <c r="M139" i="20" a="1"/>
  <c r="M139" i="20" s="1"/>
  <c r="F139" i="20" s="1"/>
  <c r="AF129" i="20"/>
  <c r="M144" i="20" a="1"/>
  <c r="M144" i="20" s="1"/>
  <c r="F144" i="20" s="1"/>
  <c r="M89" i="20" a="1"/>
  <c r="M89" i="20" s="1"/>
  <c r="F89" i="20" s="1"/>
  <c r="U67" i="20"/>
  <c r="V67" i="20"/>
  <c r="AF161" i="20"/>
  <c r="M68" i="20" a="1"/>
  <c r="M68" i="20" s="1"/>
  <c r="F68" i="20" s="1"/>
  <c r="U205" i="20"/>
  <c r="V205" i="20"/>
  <c r="M182" i="20" a="1"/>
  <c r="M182" i="20" s="1"/>
  <c r="F182" i="20" s="1"/>
  <c r="M124" i="20" a="1"/>
  <c r="M124" i="20" s="1"/>
  <c r="V111" i="20"/>
  <c r="U111" i="20"/>
  <c r="M82" i="20" a="1"/>
  <c r="M82" i="20" s="1"/>
  <c r="F82" i="20" s="1"/>
  <c r="M56" i="20" a="1"/>
  <c r="M56" i="20" s="1"/>
  <c r="F56" i="20" s="1"/>
  <c r="AG220" i="20"/>
  <c r="AG197" i="20"/>
  <c r="AG182" i="20"/>
  <c r="AG178" i="20"/>
  <c r="AG177" i="20"/>
  <c r="M219" i="20" a="1"/>
  <c r="M219" i="20" s="1"/>
  <c r="F219" i="20" s="1"/>
  <c r="AG164" i="20"/>
  <c r="AF156" i="20"/>
  <c r="M73" i="20" a="1"/>
  <c r="M73" i="20" s="1"/>
  <c r="F73" i="20" s="1"/>
  <c r="AG219" i="20"/>
  <c r="M201" i="20" a="1"/>
  <c r="M201" i="20" s="1"/>
  <c r="F201" i="20" s="1"/>
  <c r="AG173" i="20"/>
  <c r="AG132" i="20"/>
  <c r="AG128" i="20"/>
  <c r="M87" i="20" a="1"/>
  <c r="M87" i="20" s="1"/>
  <c r="F87" i="20" s="1"/>
  <c r="AG194" i="20"/>
  <c r="AG143" i="20"/>
  <c r="U63" i="20"/>
  <c r="V63" i="20"/>
  <c r="M206" i="20" a="1"/>
  <c r="M206" i="20" s="1"/>
  <c r="F206" i="20" s="1"/>
  <c r="AF191" i="20"/>
  <c r="AG185" i="20"/>
  <c r="V165" i="20"/>
  <c r="M106" i="20" a="1"/>
  <c r="M106" i="20" s="1"/>
  <c r="F106" i="20" s="1"/>
  <c r="AG126" i="20"/>
  <c r="AG102" i="20"/>
  <c r="AG83" i="20"/>
  <c r="M69" i="20" a="1"/>
  <c r="M69" i="20" s="1"/>
  <c r="F69" i="20" s="1"/>
  <c r="M64" i="20" a="1"/>
  <c r="M64" i="20" s="1"/>
  <c r="F64" i="20" s="1"/>
  <c r="M111" i="20" a="1"/>
  <c r="M111" i="20" s="1"/>
  <c r="F111" i="20" s="1"/>
  <c r="M133" i="20" a="1"/>
  <c r="M133" i="20" s="1"/>
  <c r="M59" i="20" a="1"/>
  <c r="M59" i="20" s="1"/>
  <c r="F59" i="20" s="1"/>
  <c r="M62" i="20" a="1"/>
  <c r="M62" i="20" s="1"/>
  <c r="F62" i="20" s="1"/>
  <c r="M132" i="20" a="1"/>
  <c r="M132" i="20" s="1"/>
  <c r="F132" i="20" s="1"/>
  <c r="M83" i="20" a="1"/>
  <c r="M83" i="20" s="1"/>
  <c r="F83" i="20" s="1"/>
  <c r="M75" i="20" a="1"/>
  <c r="M75" i="20" s="1"/>
  <c r="M192" i="20" a="1"/>
  <c r="M192" i="20" s="1"/>
  <c r="F192" i="20" s="1"/>
  <c r="M157" i="20" a="1"/>
  <c r="M157" i="20" s="1"/>
  <c r="F157" i="20" s="1"/>
  <c r="M177" i="20" a="1"/>
  <c r="M177" i="20" s="1"/>
  <c r="F177" i="20" s="1"/>
  <c r="M151" i="20" a="1"/>
  <c r="M151" i="20" s="1"/>
  <c r="F151" i="20" s="1"/>
  <c r="M117" i="20" a="1"/>
  <c r="M117" i="20" s="1"/>
  <c r="F117" i="20" s="1"/>
  <c r="M218" i="20" a="1"/>
  <c r="M218" i="20" s="1"/>
  <c r="F218" i="20" s="1"/>
  <c r="M174" i="20" a="1"/>
  <c r="M174" i="20" s="1"/>
  <c r="F174" i="20" s="1"/>
  <c r="M154" i="20" a="1"/>
  <c r="M154" i="20" s="1"/>
  <c r="F154" i="20" s="1"/>
  <c r="M208" i="20" a="1"/>
  <c r="M208" i="20" s="1"/>
  <c r="F208" i="20" s="1"/>
  <c r="M116" i="20" a="1"/>
  <c r="M116" i="20" s="1"/>
  <c r="F116" i="20" s="1"/>
  <c r="M55" i="20" a="1"/>
  <c r="M55" i="20" s="1"/>
  <c r="F55" i="20" s="1"/>
  <c r="M150" i="20" a="1"/>
  <c r="M150" i="20" s="1"/>
  <c r="F150" i="20" s="1"/>
  <c r="M135" i="20" a="1"/>
  <c r="M135" i="20" s="1"/>
  <c r="M130" i="20" a="1"/>
  <c r="M130" i="20" s="1"/>
  <c r="F130" i="20" s="1"/>
  <c r="M61" i="20" a="1"/>
  <c r="M61" i="20" s="1"/>
  <c r="F61" i="20" s="1"/>
  <c r="M214" i="20" a="1"/>
  <c r="M214" i="20" s="1"/>
  <c r="F214" i="20" s="1"/>
  <c r="M190" i="20" a="1"/>
  <c r="M190" i="20" s="1"/>
  <c r="F190" i="20" s="1"/>
  <c r="M187" i="20" a="1"/>
  <c r="M187" i="20" s="1"/>
  <c r="M120" i="20" a="1"/>
  <c r="M120" i="20" s="1"/>
  <c r="F120" i="20" s="1"/>
  <c r="M102" i="20" a="1"/>
  <c r="M102" i="20" s="1"/>
  <c r="F102" i="20" s="1"/>
  <c r="M194" i="20" a="1"/>
  <c r="M194" i="20" s="1"/>
  <c r="M164" i="20" a="1"/>
  <c r="M164" i="20" s="1"/>
  <c r="F164" i="20" s="1"/>
  <c r="M109" i="20" a="1"/>
  <c r="M109" i="20" s="1"/>
  <c r="F109" i="20" s="1"/>
  <c r="M80" i="20" a="1"/>
  <c r="M80" i="20" s="1"/>
  <c r="F80" i="20" s="1"/>
  <c r="M170" i="20" a="1"/>
  <c r="M170" i="20" s="1"/>
  <c r="M167" i="20" a="1"/>
  <c r="M167" i="20" s="1"/>
  <c r="M147" i="20" a="1"/>
  <c r="M147" i="20" s="1"/>
  <c r="F147" i="20" s="1"/>
  <c r="M134" i="20" a="1"/>
  <c r="M134" i="20" s="1"/>
  <c r="F134" i="20" s="1"/>
  <c r="M93" i="20" a="1"/>
  <c r="M93" i="20" s="1"/>
  <c r="F93" i="20" s="1"/>
  <c r="M193" i="20" a="1"/>
  <c r="M193" i="20" s="1"/>
  <c r="F193" i="20" s="1"/>
  <c r="M76" i="20" a="1"/>
  <c r="M76" i="20" s="1"/>
  <c r="F76" i="20" s="1"/>
  <c r="M54" i="20" a="1"/>
  <c r="M54" i="20" s="1"/>
  <c r="F54" i="20" s="1"/>
  <c r="M161" i="20" a="1"/>
  <c r="M161" i="20" s="1"/>
  <c r="F161" i="20" s="1"/>
  <c r="M158" i="20" a="1"/>
  <c r="M158" i="20" s="1"/>
  <c r="F158" i="20" s="1"/>
  <c r="M149" i="20" a="1"/>
  <c r="M149" i="20" s="1"/>
  <c r="F149" i="20" s="1"/>
  <c r="M143" i="20" a="1"/>
  <c r="M143" i="20" s="1"/>
  <c r="F143" i="20" s="1"/>
  <c r="M128" i="20" a="1"/>
  <c r="M128" i="20" s="1"/>
  <c r="F128" i="20" s="1"/>
  <c r="M113" i="20" a="1"/>
  <c r="M113" i="20" s="1"/>
  <c r="F113" i="20" s="1"/>
  <c r="U183" i="20"/>
  <c r="V183" i="20" s="1"/>
  <c r="U169" i="20"/>
  <c r="V169" i="20" s="1"/>
  <c r="U76" i="20"/>
  <c r="V76" i="20"/>
  <c r="U59" i="20"/>
  <c r="V59" i="20"/>
  <c r="U56" i="20"/>
  <c r="V56" i="20"/>
  <c r="U53" i="20"/>
  <c r="V53" i="20" s="1"/>
  <c r="F175" i="20"/>
  <c r="U110" i="20"/>
  <c r="V110" i="20" s="1"/>
  <c r="AF163" i="20"/>
  <c r="F125" i="20"/>
  <c r="AG56" i="20"/>
  <c r="V136" i="20"/>
  <c r="U136" i="20"/>
  <c r="AF198" i="20"/>
  <c r="V177" i="20"/>
  <c r="U177" i="20"/>
  <c r="F91" i="20"/>
  <c r="V69" i="20"/>
  <c r="AG215" i="20"/>
  <c r="V135" i="20"/>
  <c r="V117" i="20"/>
  <c r="V112" i="20"/>
  <c r="V108" i="20"/>
  <c r="U71" i="20"/>
  <c r="V71" i="20"/>
  <c r="Y217" i="20"/>
  <c r="F184" i="20"/>
  <c r="U207" i="20"/>
  <c r="V207" i="20"/>
  <c r="V161" i="20"/>
  <c r="V85" i="20"/>
  <c r="U85" i="20"/>
  <c r="V126" i="20"/>
  <c r="U78" i="20"/>
  <c r="V78" i="20"/>
  <c r="U65" i="20"/>
  <c r="V65" i="20"/>
  <c r="AF165" i="20"/>
  <c r="U132" i="20"/>
  <c r="V132" i="20" s="1"/>
  <c r="U89" i="20"/>
  <c r="V89" i="20" s="1"/>
  <c r="U106" i="20"/>
  <c r="V106" i="20"/>
  <c r="V167" i="20"/>
  <c r="AG217" i="20"/>
  <c r="F185" i="20"/>
  <c r="AG209" i="20"/>
  <c r="U192" i="20"/>
  <c r="V192" i="20"/>
  <c r="U151" i="20"/>
  <c r="V151" i="20" s="1"/>
  <c r="V114" i="20"/>
  <c r="V201" i="20"/>
  <c r="U201" i="20"/>
  <c r="AF100" i="20"/>
  <c r="AP100" i="20" s="1"/>
  <c r="AF220" i="20"/>
  <c r="V217" i="20"/>
  <c r="AF194" i="20"/>
  <c r="AP194" i="20" s="1"/>
  <c r="Y100" i="20"/>
  <c r="F99" i="20"/>
  <c r="AG169" i="20"/>
  <c r="U57" i="20"/>
  <c r="V57" i="20"/>
  <c r="AF203" i="20"/>
  <c r="F213" i="20"/>
  <c r="AF141" i="20"/>
  <c r="AG115" i="20"/>
  <c r="U64" i="20"/>
  <c r="V64" i="20"/>
  <c r="U74" i="20"/>
  <c r="V74" i="20"/>
  <c r="AG120" i="20"/>
  <c r="AF224" i="20"/>
  <c r="V224" i="20"/>
  <c r="AF214" i="20"/>
  <c r="AP214" i="20" s="1"/>
  <c r="AF211" i="20"/>
  <c r="AP211" i="20" s="1"/>
  <c r="F204" i="20"/>
  <c r="AG204" i="20"/>
  <c r="AF132" i="20"/>
  <c r="AG192" i="20"/>
  <c r="AG147" i="20"/>
  <c r="AG165" i="20"/>
  <c r="U149" i="20"/>
  <c r="V149" i="20"/>
  <c r="Y107" i="20"/>
  <c r="AG158" i="20"/>
  <c r="Y131" i="20"/>
  <c r="Y185" i="20"/>
  <c r="AF143" i="20"/>
  <c r="V206" i="20"/>
  <c r="U206" i="20"/>
  <c r="V216" i="20"/>
  <c r="U216" i="20"/>
  <c r="AG150" i="20"/>
  <c r="AQ150" i="20" s="1"/>
  <c r="AF146" i="20"/>
  <c r="AG101" i="20"/>
  <c r="AF215" i="20"/>
  <c r="U140" i="20"/>
  <c r="V140" i="20"/>
  <c r="U175" i="20"/>
  <c r="V175" i="20" s="1"/>
  <c r="AF92" i="20"/>
  <c r="Y201" i="20"/>
  <c r="V220" i="20"/>
  <c r="AF208" i="20"/>
  <c r="U100" i="20"/>
  <c r="V100" i="20"/>
  <c r="U191" i="20"/>
  <c r="V191" i="20"/>
  <c r="Y128" i="20"/>
  <c r="AF128" i="20"/>
  <c r="U210" i="20"/>
  <c r="V210" i="20" s="1"/>
  <c r="U193" i="20"/>
  <c r="V193" i="20" s="1"/>
  <c r="U152" i="20"/>
  <c r="V152" i="20" s="1"/>
  <c r="AF186" i="20"/>
  <c r="Y212" i="20"/>
  <c r="V143" i="20"/>
  <c r="U143" i="20"/>
  <c r="Y223" i="20"/>
  <c r="AF171" i="20"/>
  <c r="AF142" i="20"/>
  <c r="Y77" i="20"/>
  <c r="AG129" i="20"/>
  <c r="U186" i="20"/>
  <c r="V186" i="20" s="1"/>
  <c r="AG117" i="20"/>
  <c r="AF216" i="20"/>
  <c r="AF159" i="20"/>
  <c r="AF116" i="20"/>
  <c r="U94" i="20"/>
  <c r="V94" i="20" s="1"/>
  <c r="AG190" i="20"/>
  <c r="U188" i="20"/>
  <c r="V188" i="20" s="1"/>
  <c r="F156" i="20"/>
  <c r="AF67" i="20"/>
  <c r="Y67" i="20"/>
  <c r="V208" i="20"/>
  <c r="U208" i="20"/>
  <c r="AF150" i="20"/>
  <c r="U146" i="20"/>
  <c r="V146" i="20" s="1"/>
  <c r="AF158" i="20"/>
  <c r="AF108" i="20"/>
  <c r="AG84" i="20"/>
  <c r="F84" i="20"/>
  <c r="U181" i="20"/>
  <c r="V181" i="20" s="1"/>
  <c r="AF218" i="20"/>
  <c r="V209" i="20"/>
  <c r="Y204" i="20"/>
  <c r="AF78" i="20"/>
  <c r="U198" i="20"/>
  <c r="V182" i="20"/>
  <c r="Y179" i="20"/>
  <c r="U160" i="20"/>
  <c r="V160" i="20" s="1"/>
  <c r="U123" i="20"/>
  <c r="V123" i="20"/>
  <c r="Y119" i="20"/>
  <c r="AF55" i="20"/>
  <c r="U147" i="20"/>
  <c r="V147" i="20"/>
  <c r="V120" i="20"/>
  <c r="U120" i="20"/>
  <c r="U145" i="20"/>
  <c r="V145" i="20" s="1"/>
  <c r="U203" i="20"/>
  <c r="V203" i="20"/>
  <c r="AF147" i="20"/>
  <c r="AF82" i="20"/>
  <c r="AF152" i="20"/>
  <c r="AF182" i="20"/>
  <c r="AP182" i="20" s="1"/>
  <c r="V142" i="20"/>
  <c r="U142" i="20"/>
  <c r="F200" i="20"/>
  <c r="AF139" i="20"/>
  <c r="U115" i="20"/>
  <c r="V115" i="20" s="1"/>
  <c r="AF114" i="20"/>
  <c r="AG80" i="20"/>
  <c r="Y135" i="20"/>
  <c r="AF168" i="20"/>
  <c r="AF166" i="20"/>
  <c r="AF102" i="20"/>
  <c r="Y102" i="20"/>
  <c r="AF53" i="20"/>
  <c r="AF60" i="20"/>
  <c r="AF193" i="20"/>
  <c r="AG180" i="20"/>
  <c r="U162" i="20"/>
  <c r="U196" i="20"/>
  <c r="V196" i="20"/>
  <c r="AF181" i="20"/>
  <c r="Y89" i="20"/>
  <c r="AF209" i="20"/>
  <c r="Y174" i="20"/>
  <c r="AF148" i="20"/>
  <c r="U139" i="20"/>
  <c r="V139" i="20" s="1"/>
  <c r="V122" i="20"/>
  <c r="U122" i="20"/>
  <c r="U91" i="20"/>
  <c r="V91" i="20"/>
  <c r="U125" i="20"/>
  <c r="V125" i="20" s="1"/>
  <c r="V116" i="20"/>
  <c r="U116" i="20"/>
  <c r="AF112" i="20"/>
  <c r="Y104" i="20"/>
  <c r="U66" i="20"/>
  <c r="V66" i="20"/>
  <c r="F207" i="20"/>
  <c r="Y80" i="20"/>
  <c r="V55" i="20"/>
  <c r="U55" i="20"/>
  <c r="AG95" i="20"/>
  <c r="U87" i="20"/>
  <c r="V87" i="20"/>
  <c r="AF206" i="20"/>
  <c r="AF199" i="20"/>
  <c r="V190" i="20"/>
  <c r="AF187" i="20"/>
  <c r="AF151" i="20"/>
  <c r="Y130" i="20"/>
  <c r="U60" i="20"/>
  <c r="V60" i="20"/>
  <c r="U113" i="20"/>
  <c r="V113" i="20" s="1"/>
  <c r="F105" i="20"/>
  <c r="V166" i="20"/>
  <c r="AF117" i="20"/>
  <c r="AP117" i="20" s="1"/>
  <c r="AG216" i="20"/>
  <c r="AG213" i="20"/>
  <c r="U189" i="20"/>
  <c r="V189" i="20" s="1"/>
  <c r="Y88" i="20"/>
  <c r="U80" i="20"/>
  <c r="V80" i="20"/>
  <c r="AF56" i="20"/>
  <c r="AG76" i="20"/>
  <c r="F186" i="20"/>
  <c r="F169" i="20"/>
  <c r="U103" i="20"/>
  <c r="V103" i="20"/>
  <c r="AF91" i="20"/>
  <c r="V118" i="20"/>
  <c r="U118" i="20"/>
  <c r="V174" i="20"/>
  <c r="U158" i="20"/>
  <c r="U138" i="20"/>
  <c r="V138" i="20" s="1"/>
  <c r="AF120" i="20"/>
  <c r="Y101" i="20"/>
  <c r="AF93" i="20"/>
  <c r="U68" i="20"/>
  <c r="V68" i="20"/>
  <c r="AF169" i="20"/>
  <c r="AG111" i="20"/>
  <c r="V222" i="20"/>
  <c r="U127" i="20"/>
  <c r="V127" i="20" s="1"/>
  <c r="AF124" i="20"/>
  <c r="Y123" i="20"/>
  <c r="AF123" i="20"/>
  <c r="Y120" i="20"/>
  <c r="AF109" i="20"/>
  <c r="Y109" i="20"/>
  <c r="AF207" i="20"/>
  <c r="V214" i="20"/>
  <c r="AG116" i="20"/>
  <c r="V97" i="20"/>
  <c r="U97" i="20"/>
  <c r="U83" i="20"/>
  <c r="V83" i="20"/>
  <c r="AG109" i="20"/>
  <c r="V62" i="20"/>
  <c r="U62" i="20"/>
  <c r="U72" i="20"/>
  <c r="V72" i="20"/>
  <c r="AG88" i="20"/>
  <c r="AF72" i="20"/>
  <c r="Y68" i="20"/>
  <c r="AG55" i="20"/>
  <c r="V178" i="20"/>
  <c r="F104" i="20"/>
  <c r="AF84" i="20"/>
  <c r="Y58" i="20"/>
  <c r="AG63" i="20"/>
  <c r="AG103" i="20"/>
  <c r="AF87" i="20"/>
  <c r="V81" i="20"/>
  <c r="U79" i="20"/>
  <c r="V79" i="20"/>
  <c r="AF70" i="20"/>
  <c r="V88" i="20"/>
  <c r="Y54" i="20"/>
  <c r="V130" i="20"/>
  <c r="AF86" i="20"/>
  <c r="AP86" i="20" s="1"/>
  <c r="AG67" i="20"/>
  <c r="AF61" i="20"/>
  <c r="AF76" i="20"/>
  <c r="AE84" i="20" a="1"/>
  <c r="AE84" i="20" s="1"/>
  <c r="AF64" i="20"/>
  <c r="I41" i="20"/>
  <c r="J41" i="20" s="1"/>
  <c r="I42" i="20"/>
  <c r="J42" i="20" s="1"/>
  <c r="I43" i="20"/>
  <c r="J43" i="20" s="1"/>
  <c r="I44" i="20"/>
  <c r="J44" i="20" s="1"/>
  <c r="I45" i="20"/>
  <c r="J45" i="20" s="1"/>
  <c r="I46" i="20"/>
  <c r="J46" i="20" s="1"/>
  <c r="I47" i="20"/>
  <c r="J47" i="20" s="1"/>
  <c r="I48" i="20"/>
  <c r="J48" i="20" s="1"/>
  <c r="I49" i="20"/>
  <c r="J49" i="20" s="1"/>
  <c r="I50" i="20"/>
  <c r="J50" i="20" s="1"/>
  <c r="I51" i="20"/>
  <c r="J51" i="20" s="1"/>
  <c r="I52" i="20"/>
  <c r="J52" i="20" s="1"/>
  <c r="I5" i="20"/>
  <c r="J5" i="20" s="1"/>
  <c r="I6" i="20"/>
  <c r="J6" i="20" s="1"/>
  <c r="I7" i="20"/>
  <c r="J7" i="20" s="1"/>
  <c r="I8" i="20"/>
  <c r="J8" i="20" s="1"/>
  <c r="I9" i="20"/>
  <c r="J9" i="20" s="1"/>
  <c r="I10" i="20"/>
  <c r="J10" i="20" s="1"/>
  <c r="I11" i="20"/>
  <c r="J11" i="20" s="1"/>
  <c r="I12" i="20"/>
  <c r="J12" i="20" s="1"/>
  <c r="I13" i="20"/>
  <c r="J13" i="20" s="1"/>
  <c r="I14" i="20"/>
  <c r="J14" i="20" s="1"/>
  <c r="I15" i="20"/>
  <c r="J15" i="20" s="1"/>
  <c r="I16" i="20"/>
  <c r="J16" i="20" s="1"/>
  <c r="I17" i="20"/>
  <c r="J17" i="20" s="1"/>
  <c r="I18" i="20"/>
  <c r="J18" i="20" s="1"/>
  <c r="I19" i="20"/>
  <c r="J19" i="20" s="1"/>
  <c r="I20" i="20"/>
  <c r="J20" i="20" s="1"/>
  <c r="I21" i="20"/>
  <c r="I22" i="20"/>
  <c r="J22" i="20" s="1"/>
  <c r="I23" i="20"/>
  <c r="J23" i="20" s="1"/>
  <c r="I24" i="20"/>
  <c r="J24" i="20" s="1"/>
  <c r="I25" i="20"/>
  <c r="J25" i="20" s="1"/>
  <c r="I26" i="20"/>
  <c r="J26" i="20" s="1"/>
  <c r="I27" i="20"/>
  <c r="J27" i="20" s="1"/>
  <c r="I28" i="20"/>
  <c r="J28" i="20" s="1"/>
  <c r="I29" i="20"/>
  <c r="J29" i="20" s="1"/>
  <c r="I30" i="20"/>
  <c r="J30" i="20" s="1"/>
  <c r="I31" i="20"/>
  <c r="J31" i="20" s="1"/>
  <c r="I32" i="20"/>
  <c r="J32" i="20" s="1"/>
  <c r="I33" i="20"/>
  <c r="J33" i="20" s="1"/>
  <c r="I34" i="20"/>
  <c r="J34" i="20" s="1"/>
  <c r="I35" i="20"/>
  <c r="J35" i="20" s="1"/>
  <c r="I36" i="20"/>
  <c r="J36" i="20" s="1"/>
  <c r="I37" i="20"/>
  <c r="J37" i="20" s="1"/>
  <c r="I38" i="20"/>
  <c r="J38" i="20" s="1"/>
  <c r="I39" i="20"/>
  <c r="J39" i="20" s="1"/>
  <c r="I40" i="20"/>
  <c r="J40" i="20" s="1"/>
  <c r="J21" i="20"/>
  <c r="Y5" i="20"/>
  <c r="Z5" i="20"/>
  <c r="Y6" i="20"/>
  <c r="Z6" i="20"/>
  <c r="Y11" i="20"/>
  <c r="Z11" i="20"/>
  <c r="Y13" i="20"/>
  <c r="Z13" i="20"/>
  <c r="Z14" i="20"/>
  <c r="Y15" i="20"/>
  <c r="Z15" i="20"/>
  <c r="Y20" i="20"/>
  <c r="Z20" i="20"/>
  <c r="Y21" i="20"/>
  <c r="Z21" i="20"/>
  <c r="Y22" i="20"/>
  <c r="Z22" i="20"/>
  <c r="Z24" i="20"/>
  <c r="Y31" i="20"/>
  <c r="Z31" i="20"/>
  <c r="Y32" i="20"/>
  <c r="Z32" i="20"/>
  <c r="Y36" i="20"/>
  <c r="Z36" i="20"/>
  <c r="Z38" i="20"/>
  <c r="Y39" i="20"/>
  <c r="Z39" i="20"/>
  <c r="Z40" i="20"/>
  <c r="Y46" i="20"/>
  <c r="Z46" i="20"/>
  <c r="Y48" i="20"/>
  <c r="Z48" i="20"/>
  <c r="Y49" i="20"/>
  <c r="Z49" i="20"/>
  <c r="Y50" i="20"/>
  <c r="Z50" i="20"/>
  <c r="Y51" i="20"/>
  <c r="Z51" i="20"/>
  <c r="AP192" i="20" l="1"/>
  <c r="AQ120" i="20"/>
  <c r="AQ145" i="20"/>
  <c r="AP66" i="20"/>
  <c r="AQ104" i="20"/>
  <c r="AQ218" i="20"/>
  <c r="AP123" i="20"/>
  <c r="AQ88" i="20"/>
  <c r="AE207" i="20" a="1"/>
  <c r="AE207" i="20" s="1"/>
  <c r="AP208" i="20"/>
  <c r="AQ201" i="20"/>
  <c r="AQ106" i="20"/>
  <c r="AP179" i="20"/>
  <c r="AP156" i="20"/>
  <c r="AP139" i="20"/>
  <c r="AQ123" i="20"/>
  <c r="AQ221" i="20"/>
  <c r="AQ212" i="20"/>
  <c r="AQ81" i="20"/>
  <c r="AP93" i="20"/>
  <c r="AQ169" i="20"/>
  <c r="AQ215" i="20"/>
  <c r="AQ181" i="20"/>
  <c r="AQ178" i="20"/>
  <c r="AP173" i="20"/>
  <c r="AP128" i="20"/>
  <c r="AP130" i="20"/>
  <c r="AQ146" i="20"/>
  <c r="AP202" i="20"/>
  <c r="AP91" i="20"/>
  <c r="AP119" i="20"/>
  <c r="AP110" i="20"/>
  <c r="AQ128" i="20"/>
  <c r="AP79" i="20"/>
  <c r="AQ55" i="20"/>
  <c r="AP199" i="20"/>
  <c r="AP186" i="20"/>
  <c r="AQ132" i="20"/>
  <c r="AP138" i="20"/>
  <c r="AP101" i="20"/>
  <c r="AQ102" i="20"/>
  <c r="AP70" i="20"/>
  <c r="AP112" i="20"/>
  <c r="AP108" i="20"/>
  <c r="AQ152" i="20"/>
  <c r="AP166" i="20"/>
  <c r="AP158" i="20"/>
  <c r="AP171" i="20"/>
  <c r="AP165" i="20"/>
  <c r="AQ76" i="20"/>
  <c r="AP209" i="20"/>
  <c r="AP193" i="20"/>
  <c r="AP191" i="20"/>
  <c r="AQ103" i="20"/>
  <c r="AQ224" i="20"/>
  <c r="AP102" i="20"/>
  <c r="AP142" i="20"/>
  <c r="AP168" i="20"/>
  <c r="AQ59" i="20"/>
  <c r="AP151" i="20"/>
  <c r="AQ204" i="20"/>
  <c r="AQ194" i="20"/>
  <c r="AP96" i="20"/>
  <c r="AQ110" i="20"/>
  <c r="AP56" i="20"/>
  <c r="AQ209" i="20"/>
  <c r="AP129" i="20"/>
  <c r="AQ121" i="20"/>
  <c r="AP92" i="20"/>
  <c r="AP195" i="20"/>
  <c r="AQ143" i="20"/>
  <c r="AP187" i="20"/>
  <c r="AP150" i="20"/>
  <c r="AP61" i="20"/>
  <c r="AP106" i="20"/>
  <c r="AP207" i="20"/>
  <c r="AP132" i="20"/>
  <c r="AQ80" i="20"/>
  <c r="AP220" i="20"/>
  <c r="AQ71" i="20"/>
  <c r="AP76" i="20"/>
  <c r="AP206" i="20"/>
  <c r="AP72" i="20"/>
  <c r="AP124" i="20"/>
  <c r="AP148" i="20"/>
  <c r="AQ173" i="20"/>
  <c r="AQ79" i="20"/>
  <c r="AQ67" i="20"/>
  <c r="AP67" i="20"/>
  <c r="AP224" i="20"/>
  <c r="AQ56" i="20"/>
  <c r="AP223" i="20"/>
  <c r="AQ90" i="20"/>
  <c r="AQ189" i="20"/>
  <c r="AQ99" i="20"/>
  <c r="AP161" i="20"/>
  <c r="AQ223" i="20"/>
  <c r="AQ109" i="20"/>
  <c r="AQ216" i="20"/>
  <c r="AP152" i="20"/>
  <c r="AQ126" i="20"/>
  <c r="AP114" i="20"/>
  <c r="AQ95" i="20"/>
  <c r="AP181" i="20"/>
  <c r="AQ91" i="20"/>
  <c r="AQ105" i="20"/>
  <c r="AP82" i="20"/>
  <c r="AP134" i="20"/>
  <c r="AP147" i="20"/>
  <c r="AP218" i="20"/>
  <c r="AQ117" i="20"/>
  <c r="AP87" i="20"/>
  <c r="AE138" i="20" a="1"/>
  <c r="AE138" i="20" s="1"/>
  <c r="AO138" i="20" s="1"/>
  <c r="AP60" i="20"/>
  <c r="AP203" i="20"/>
  <c r="AQ182" i="20"/>
  <c r="AP64" i="20"/>
  <c r="AP55" i="20"/>
  <c r="AQ213" i="20"/>
  <c r="AP116" i="20"/>
  <c r="AQ93" i="20"/>
  <c r="AQ186" i="20"/>
  <c r="AP216" i="20"/>
  <c r="AQ177" i="20"/>
  <c r="AQ167" i="20"/>
  <c r="AQ172" i="20"/>
  <c r="AP68" i="20"/>
  <c r="AP53" i="20"/>
  <c r="AQ129" i="20"/>
  <c r="AQ64" i="20"/>
  <c r="AQ125" i="20"/>
  <c r="AQ78" i="20"/>
  <c r="AP84" i="20"/>
  <c r="AP109" i="20"/>
  <c r="AP198" i="20"/>
  <c r="AQ175" i="20"/>
  <c r="AP159" i="20"/>
  <c r="AQ159" i="20"/>
  <c r="AP141" i="20"/>
  <c r="AQ195" i="20"/>
  <c r="AQ141" i="20"/>
  <c r="AQ193" i="20"/>
  <c r="AQ116" i="20"/>
  <c r="AQ84" i="20"/>
  <c r="AQ165" i="20"/>
  <c r="AQ220" i="20"/>
  <c r="AQ163" i="20"/>
  <c r="AQ139" i="20"/>
  <c r="AP127" i="20"/>
  <c r="AP153" i="20"/>
  <c r="AQ148" i="20"/>
  <c r="AE191" i="20" a="1"/>
  <c r="AE191" i="20" s="1"/>
  <c r="AO191" i="20" s="1"/>
  <c r="AE135" i="20" a="1"/>
  <c r="AE135" i="20" s="1"/>
  <c r="AO135" i="20" s="1"/>
  <c r="AI120" i="20"/>
  <c r="AP120" i="20"/>
  <c r="AE166" i="20" a="1"/>
  <c r="AE166" i="20" s="1"/>
  <c r="AO166" i="20" s="1"/>
  <c r="AI151" i="20"/>
  <c r="AE106" i="20" a="1"/>
  <c r="AE106" i="20" s="1"/>
  <c r="AO106" i="20" s="1"/>
  <c r="AP122" i="20"/>
  <c r="AI122" i="20"/>
  <c r="AI187" i="20"/>
  <c r="AI124" i="20"/>
  <c r="AI208" i="20"/>
  <c r="AE219" i="20" a="1"/>
  <c r="AE219" i="20" s="1"/>
  <c r="AO219" i="20" s="1"/>
  <c r="AP215" i="20"/>
  <c r="AI215" i="20"/>
  <c r="AI72" i="20"/>
  <c r="AP78" i="20"/>
  <c r="AI78" i="20"/>
  <c r="AP163" i="20"/>
  <c r="AI163" i="20"/>
  <c r="AP146" i="20"/>
  <c r="AI146" i="20"/>
  <c r="AI100" i="20"/>
  <c r="AI156" i="20"/>
  <c r="AP169" i="20"/>
  <c r="AI169" i="20"/>
  <c r="AP143" i="20"/>
  <c r="AI143" i="20"/>
  <c r="AQ164" i="20"/>
  <c r="AQ115" i="20"/>
  <c r="AQ180" i="20"/>
  <c r="AI158" i="20"/>
  <c r="AQ158" i="20"/>
  <c r="AQ217" i="20"/>
  <c r="AQ185" i="20"/>
  <c r="AQ197" i="20"/>
  <c r="AQ203" i="20"/>
  <c r="AI203" i="20"/>
  <c r="AQ190" i="20"/>
  <c r="AQ83" i="20"/>
  <c r="AQ108" i="20"/>
  <c r="AI108" i="20"/>
  <c r="AQ63" i="20"/>
  <c r="AI147" i="20"/>
  <c r="AQ147" i="20"/>
  <c r="AQ192" i="20"/>
  <c r="AI192" i="20"/>
  <c r="AQ85" i="20"/>
  <c r="AQ202" i="20"/>
  <c r="AI202" i="20"/>
  <c r="AQ101" i="20"/>
  <c r="AI101" i="20"/>
  <c r="AQ89" i="20"/>
  <c r="AI60" i="20"/>
  <c r="AQ60" i="20"/>
  <c r="AQ219" i="20"/>
  <c r="AQ114" i="20"/>
  <c r="AI114" i="20"/>
  <c r="AQ111" i="20"/>
  <c r="AE66" i="20" a="1"/>
  <c r="AE66" i="20" s="1"/>
  <c r="AO66" i="20" s="1"/>
  <c r="AE224" i="20" a="1"/>
  <c r="AE224" i="20" s="1"/>
  <c r="AO224" i="20" s="1"/>
  <c r="AE82" i="20" a="1"/>
  <c r="AE82" i="20" s="1"/>
  <c r="AO82" i="20" s="1"/>
  <c r="AE134" i="20" a="1"/>
  <c r="AE134" i="20" s="1"/>
  <c r="AO134" i="20" s="1"/>
  <c r="AE114" i="20" a="1"/>
  <c r="AE114" i="20" s="1"/>
  <c r="AO114" i="20" s="1"/>
  <c r="AE223" i="20" a="1"/>
  <c r="AE223" i="20" s="1"/>
  <c r="AO223" i="20" s="1"/>
  <c r="AE57" i="20" a="1"/>
  <c r="AE57" i="20" s="1"/>
  <c r="AO57" i="20" s="1"/>
  <c r="AE217" i="20" a="1"/>
  <c r="AE217" i="20" s="1"/>
  <c r="AO217" i="20" s="1"/>
  <c r="AE92" i="20" a="1"/>
  <c r="AE92" i="20" s="1"/>
  <c r="AO92" i="20" s="1"/>
  <c r="AE56" i="20" a="1"/>
  <c r="AE56" i="20" s="1"/>
  <c r="AO56" i="20" s="1"/>
  <c r="AE222" i="20" a="1"/>
  <c r="AE222" i="20" s="1"/>
  <c r="AO222" i="20" s="1"/>
  <c r="AE116" i="20" a="1"/>
  <c r="AE116" i="20" s="1"/>
  <c r="AO116" i="20" s="1"/>
  <c r="AE203" i="20" a="1"/>
  <c r="AE203" i="20" s="1"/>
  <c r="AO203" i="20" s="1"/>
  <c r="AE181" i="20" a="1"/>
  <c r="AE181" i="20" s="1"/>
  <c r="AO181" i="20" s="1"/>
  <c r="AE109" i="20" a="1"/>
  <c r="AE109" i="20" s="1"/>
  <c r="AO109" i="20" s="1"/>
  <c r="AE192" i="20" a="1"/>
  <c r="AE192" i="20" s="1"/>
  <c r="AO192" i="20" s="1"/>
  <c r="AE180" i="20" a="1"/>
  <c r="AE180" i="20" s="1"/>
  <c r="AO180" i="20" s="1"/>
  <c r="AE172" i="20" a="1"/>
  <c r="AE172" i="20" s="1"/>
  <c r="AO172" i="20" s="1"/>
  <c r="AE107" i="20" a="1"/>
  <c r="AE107" i="20" s="1"/>
  <c r="AO107" i="20" s="1"/>
  <c r="AE154" i="20" a="1"/>
  <c r="AE154" i="20" s="1"/>
  <c r="AO154" i="20" s="1"/>
  <c r="AE63" i="20" a="1"/>
  <c r="AE63" i="20" s="1"/>
  <c r="AO63" i="20" s="1"/>
  <c r="AE205" i="20" a="1"/>
  <c r="AE205" i="20" s="1"/>
  <c r="AO205" i="20" s="1"/>
  <c r="AE194" i="20" a="1"/>
  <c r="AE194" i="20" s="1"/>
  <c r="AO194" i="20" s="1"/>
  <c r="AE103" i="20" a="1"/>
  <c r="AE103" i="20" s="1"/>
  <c r="AO103" i="20" s="1"/>
  <c r="AE220" i="20" a="1"/>
  <c r="AE220" i="20" s="1"/>
  <c r="AO220" i="20" s="1"/>
  <c r="AE202" i="20" a="1"/>
  <c r="AE202" i="20" s="1"/>
  <c r="AO202" i="20" s="1"/>
  <c r="AE184" i="20" a="1"/>
  <c r="AE184" i="20" s="1"/>
  <c r="AO184" i="20" s="1"/>
  <c r="AE168" i="20" a="1"/>
  <c r="AE168" i="20" s="1"/>
  <c r="AO168" i="20" s="1"/>
  <c r="AE90" i="20" a="1"/>
  <c r="AE90" i="20" s="1"/>
  <c r="AO90" i="20" s="1"/>
  <c r="AE151" i="20" a="1"/>
  <c r="AE151" i="20" s="1"/>
  <c r="AO151" i="20" s="1"/>
  <c r="AE87" i="20" a="1"/>
  <c r="AE87" i="20" s="1"/>
  <c r="AO87" i="20" s="1"/>
  <c r="AE215" i="20" a="1"/>
  <c r="AE215" i="20" s="1"/>
  <c r="AO215" i="20" s="1"/>
  <c r="AE85" i="20" a="1"/>
  <c r="AE85" i="20" s="1"/>
  <c r="AO85" i="20" s="1"/>
  <c r="AE115" i="20" a="1"/>
  <c r="AE115" i="20" s="1"/>
  <c r="AO115" i="20" s="1"/>
  <c r="AE104" i="20" a="1"/>
  <c r="AE104" i="20" s="1"/>
  <c r="AO104" i="20" s="1"/>
  <c r="AE98" i="20" a="1"/>
  <c r="AE98" i="20" s="1"/>
  <c r="AO98" i="20" s="1"/>
  <c r="AE62" i="20" a="1"/>
  <c r="AE62" i="20" s="1"/>
  <c r="AO62" i="20" s="1"/>
  <c r="AE119" i="20" a="1"/>
  <c r="AE119" i="20" s="1"/>
  <c r="AO119" i="20" s="1"/>
  <c r="AE133" i="20" a="1"/>
  <c r="AE133" i="20" s="1"/>
  <c r="AO133" i="20" s="1"/>
  <c r="AE210" i="20" a="1"/>
  <c r="AE210" i="20" s="1"/>
  <c r="AO210" i="20" s="1"/>
  <c r="AE170" i="20" a="1"/>
  <c r="AE170" i="20" s="1"/>
  <c r="AO170" i="20" s="1"/>
  <c r="AE167" i="20" a="1"/>
  <c r="AE167" i="20" s="1"/>
  <c r="AO167" i="20" s="1"/>
  <c r="AE78" i="20" a="1"/>
  <c r="AE78" i="20" s="1"/>
  <c r="AO78" i="20" s="1"/>
  <c r="AE132" i="20" a="1"/>
  <c r="AE132" i="20" s="1"/>
  <c r="AO132" i="20" s="1"/>
  <c r="AE208" i="20" a="1"/>
  <c r="AE208" i="20" s="1"/>
  <c r="AO208" i="20" s="1"/>
  <c r="AE65" i="20" a="1"/>
  <c r="AE65" i="20" s="1"/>
  <c r="AO65" i="20" s="1"/>
  <c r="AE140" i="20" a="1"/>
  <c r="AE140" i="20" s="1"/>
  <c r="AO140" i="20" s="1"/>
  <c r="AE146" i="20" a="1"/>
  <c r="AE146" i="20" s="1"/>
  <c r="AO146" i="20" s="1"/>
  <c r="AE96" i="20" a="1"/>
  <c r="AE96" i="20" s="1"/>
  <c r="AO96" i="20" s="1"/>
  <c r="AE163" i="20" a="1"/>
  <c r="AE163" i="20" s="1"/>
  <c r="AO163" i="20" s="1"/>
  <c r="AE160" i="20" a="1"/>
  <c r="AE160" i="20" s="1"/>
  <c r="AO160" i="20" s="1"/>
  <c r="AE79" i="20" a="1"/>
  <c r="AE79" i="20" s="1"/>
  <c r="AO79" i="20" s="1"/>
  <c r="AE159" i="20" a="1"/>
  <c r="AE159" i="20" s="1"/>
  <c r="AO159" i="20" s="1"/>
  <c r="AE127" i="20" a="1"/>
  <c r="AE127" i="20" s="1"/>
  <c r="AO127" i="20" s="1"/>
  <c r="AE113" i="20" a="1"/>
  <c r="AE113" i="20" s="1"/>
  <c r="AO113" i="20" s="1"/>
  <c r="AE94" i="20" a="1"/>
  <c r="AE94" i="20" s="1"/>
  <c r="AO94" i="20" s="1"/>
  <c r="AE216" i="20" a="1"/>
  <c r="AE216" i="20" s="1"/>
  <c r="AO216" i="20" s="1"/>
  <c r="AE183" i="20" a="1"/>
  <c r="AE183" i="20" s="1"/>
  <c r="AO183" i="20" s="1"/>
  <c r="AE95" i="20" a="1"/>
  <c r="AE95" i="20" s="1"/>
  <c r="AO95" i="20" s="1"/>
  <c r="AE70" i="20" a="1"/>
  <c r="AE70" i="20" s="1"/>
  <c r="AO70" i="20" s="1"/>
  <c r="AE171" i="20" a="1"/>
  <c r="AE171" i="20" s="1"/>
  <c r="AO171" i="20" s="1"/>
  <c r="AE213" i="20" a="1"/>
  <c r="AE213" i="20" s="1"/>
  <c r="AO213" i="20" s="1"/>
  <c r="AE199" i="20" a="1"/>
  <c r="AE199" i="20" s="1"/>
  <c r="AO199" i="20" s="1"/>
  <c r="AE185" i="20" a="1"/>
  <c r="AE185" i="20" s="1"/>
  <c r="AO185" i="20" s="1"/>
  <c r="AE91" i="20" a="1"/>
  <c r="AE91" i="20" s="1"/>
  <c r="AO91" i="20" s="1"/>
  <c r="AE131" i="20" a="1"/>
  <c r="AE131" i="20" s="1"/>
  <c r="AO131" i="20" s="1"/>
  <c r="AE60" i="20" a="1"/>
  <c r="AE60" i="20" s="1"/>
  <c r="AO60" i="20" s="1"/>
  <c r="AE108" i="20" a="1"/>
  <c r="AE108" i="20" s="1"/>
  <c r="AO108" i="20" s="1"/>
  <c r="AE129" i="20" a="1"/>
  <c r="AE129" i="20" s="1"/>
  <c r="AO129" i="20" s="1"/>
  <c r="AE130" i="20" a="1"/>
  <c r="AE130" i="20" s="1"/>
  <c r="AO130" i="20" s="1"/>
  <c r="AE190" i="20" a="1"/>
  <c r="AE190" i="20" s="1"/>
  <c r="AO190" i="20" s="1"/>
  <c r="AE201" i="20" a="1"/>
  <c r="AE201" i="20" s="1"/>
  <c r="AO201" i="20" s="1"/>
  <c r="AE120" i="20" a="1"/>
  <c r="AE120" i="20" s="1"/>
  <c r="AO120" i="20" s="1"/>
  <c r="AE112" i="20" a="1"/>
  <c r="AE112" i="20" s="1"/>
  <c r="AO112" i="20" s="1"/>
  <c r="AE67" i="20" a="1"/>
  <c r="AE67" i="20" s="1"/>
  <c r="AO67" i="20" s="1"/>
  <c r="AE58" i="20" a="1"/>
  <c r="AE58" i="20" s="1"/>
  <c r="AO58" i="20" s="1"/>
  <c r="AE97" i="20" a="1"/>
  <c r="AE97" i="20" s="1"/>
  <c r="AO97" i="20" s="1"/>
  <c r="AE122" i="20" a="1"/>
  <c r="AE122" i="20" s="1"/>
  <c r="AO122" i="20" s="1"/>
  <c r="AE147" i="20" a="1"/>
  <c r="AE147" i="20" s="1"/>
  <c r="AO147" i="20" s="1"/>
  <c r="AE149" i="20" a="1"/>
  <c r="AE149" i="20" s="1"/>
  <c r="AO149" i="20" s="1"/>
  <c r="AE117" i="20" a="1"/>
  <c r="AE117" i="20" s="1"/>
  <c r="AO117" i="20" s="1"/>
  <c r="AE173" i="20" a="1"/>
  <c r="AE173" i="20" s="1"/>
  <c r="AO173" i="20" s="1"/>
  <c r="AE139" i="20" a="1"/>
  <c r="AE139" i="20" s="1"/>
  <c r="AO139" i="20" s="1"/>
  <c r="AE175" i="20" a="1"/>
  <c r="AE175" i="20" s="1"/>
  <c r="AO175" i="20" s="1"/>
  <c r="AE74" i="20" a="1"/>
  <c r="AE74" i="20" s="1"/>
  <c r="AO74" i="20" s="1"/>
  <c r="AE53" i="20" a="1"/>
  <c r="AE53" i="20" s="1"/>
  <c r="AO53" i="20" s="1"/>
  <c r="AE128" i="20" a="1"/>
  <c r="AE128" i="20" s="1"/>
  <c r="AO128" i="20" s="1"/>
  <c r="AE212" i="20" a="1"/>
  <c r="AE212" i="20" s="1"/>
  <c r="AO212" i="20" s="1"/>
  <c r="AE176" i="20" a="1"/>
  <c r="AE176" i="20" s="1"/>
  <c r="AO176" i="20" s="1"/>
  <c r="AE197" i="20" a="1"/>
  <c r="AE197" i="20" s="1"/>
  <c r="AO197" i="20" s="1"/>
  <c r="AE186" i="20" a="1"/>
  <c r="AE186" i="20" s="1"/>
  <c r="AO186" i="20" s="1"/>
  <c r="AE110" i="20" a="1"/>
  <c r="AE110" i="20" s="1"/>
  <c r="AO110" i="20" s="1"/>
  <c r="AE206" i="20" a="1"/>
  <c r="AE206" i="20" s="1"/>
  <c r="AO206" i="20" s="1"/>
  <c r="AE178" i="20" a="1"/>
  <c r="AE178" i="20" s="1"/>
  <c r="AO178" i="20" s="1"/>
  <c r="AE77" i="20" a="1"/>
  <c r="AE77" i="20" s="1"/>
  <c r="AO77" i="20" s="1"/>
  <c r="AE156" i="20" a="1"/>
  <c r="AE156" i="20" s="1"/>
  <c r="AO156" i="20" s="1"/>
  <c r="AE80" i="20" a="1"/>
  <c r="AE80" i="20" s="1"/>
  <c r="AO80" i="20" s="1"/>
  <c r="AE174" i="20" a="1"/>
  <c r="AE174" i="20" s="1"/>
  <c r="AO174" i="20" s="1"/>
  <c r="AE100" i="20" a="1"/>
  <c r="AE100" i="20" s="1"/>
  <c r="AO100" i="20" s="1"/>
  <c r="AE161" i="20" a="1"/>
  <c r="AE161" i="20" s="1"/>
  <c r="AO161" i="20" s="1"/>
  <c r="AE69" i="20" a="1"/>
  <c r="AE69" i="20" s="1"/>
  <c r="AO69" i="20" s="1"/>
  <c r="AE150" i="20" a="1"/>
  <c r="AE150" i="20" s="1"/>
  <c r="AO150" i="20" s="1"/>
  <c r="AE218" i="20" a="1"/>
  <c r="AE218" i="20" s="1"/>
  <c r="AO218" i="20" s="1"/>
  <c r="AE88" i="20" a="1"/>
  <c r="AE88" i="20" s="1"/>
  <c r="AO88" i="20" s="1"/>
  <c r="AE214" i="20" a="1"/>
  <c r="AE214" i="20" s="1"/>
  <c r="AO214" i="20" s="1"/>
  <c r="AE123" i="20" a="1"/>
  <c r="AE123" i="20" s="1"/>
  <c r="AO123" i="20" s="1"/>
  <c r="AE155" i="20" a="1"/>
  <c r="AE155" i="20" s="1"/>
  <c r="AO155" i="20" s="1"/>
  <c r="AE187" i="20" a="1"/>
  <c r="AE187" i="20" s="1"/>
  <c r="AO187" i="20" s="1"/>
  <c r="AE75" i="20" a="1"/>
  <c r="AE75" i="20" s="1"/>
  <c r="AO75" i="20" s="1"/>
  <c r="AE124" i="20" a="1"/>
  <c r="AE124" i="20" s="1"/>
  <c r="AO124" i="20" s="1"/>
  <c r="AE137" i="20" a="1"/>
  <c r="AE137" i="20" s="1"/>
  <c r="AO137" i="20" s="1"/>
  <c r="AE182" i="20" a="1"/>
  <c r="AE182" i="20" s="1"/>
  <c r="AO182" i="20" s="1"/>
  <c r="AE177" i="20" a="1"/>
  <c r="AE177" i="20" s="1"/>
  <c r="AO177" i="20" s="1"/>
  <c r="AE188" i="20" a="1"/>
  <c r="AE188" i="20" s="1"/>
  <c r="AO188" i="20" s="1"/>
  <c r="AE81" i="20" a="1"/>
  <c r="AE81" i="20" s="1"/>
  <c r="AO81" i="20" s="1"/>
  <c r="AE102" i="20" a="1"/>
  <c r="AE102" i="20" s="1"/>
  <c r="AO102" i="20" s="1"/>
  <c r="AE165" i="20" a="1"/>
  <c r="AE165" i="20" s="1"/>
  <c r="AO165" i="20" s="1"/>
  <c r="AE125" i="20" a="1"/>
  <c r="AE125" i="20" s="1"/>
  <c r="AO125" i="20" s="1"/>
  <c r="AE83" i="20" a="1"/>
  <c r="AE83" i="20" s="1"/>
  <c r="AO83" i="20" s="1"/>
  <c r="AE145" i="20" a="1"/>
  <c r="AE145" i="20" s="1"/>
  <c r="AO145" i="20" s="1"/>
  <c r="AE71" i="20" a="1"/>
  <c r="AE71" i="20" s="1"/>
  <c r="AO71" i="20" s="1"/>
  <c r="AE189" i="20" a="1"/>
  <c r="AE189" i="20" s="1"/>
  <c r="AO189" i="20" s="1"/>
  <c r="AE59" i="20" a="1"/>
  <c r="AE59" i="20" s="1"/>
  <c r="AO59" i="20" s="1"/>
  <c r="AE61" i="20" a="1"/>
  <c r="AE61" i="20" s="1"/>
  <c r="AO61" i="20" s="1"/>
  <c r="AE73" i="20" a="1"/>
  <c r="AE73" i="20" s="1"/>
  <c r="AO73" i="20" s="1"/>
  <c r="AE105" i="20" a="1"/>
  <c r="AE105" i="20" s="1"/>
  <c r="AO105" i="20" s="1"/>
  <c r="AE152" i="20" a="1"/>
  <c r="AE152" i="20" s="1"/>
  <c r="AO152" i="20" s="1"/>
  <c r="AE200" i="20" a="1"/>
  <c r="AE200" i="20" s="1"/>
  <c r="AO200" i="20" s="1"/>
  <c r="AE157" i="20" a="1"/>
  <c r="AE157" i="20" s="1"/>
  <c r="AO157" i="20" s="1"/>
  <c r="AE193" i="20" a="1"/>
  <c r="AE193" i="20" s="1"/>
  <c r="AO193" i="20" s="1"/>
  <c r="AE76" i="20" a="1"/>
  <c r="AE76" i="20" s="1"/>
  <c r="AO76" i="20" s="1"/>
  <c r="AE211" i="20" a="1"/>
  <c r="AE211" i="20" s="1"/>
  <c r="AO211" i="20" s="1"/>
  <c r="AE72" i="20" a="1"/>
  <c r="AE72" i="20" s="1"/>
  <c r="AO72" i="20" s="1"/>
  <c r="AE204" i="20" a="1"/>
  <c r="AE204" i="20" s="1"/>
  <c r="AO204" i="20" s="1"/>
  <c r="AE169" i="20" a="1"/>
  <c r="AE169" i="20" s="1"/>
  <c r="AO169" i="20" s="1"/>
  <c r="AE54" i="20" a="1"/>
  <c r="AE54" i="20" s="1"/>
  <c r="AO54" i="20" s="1"/>
  <c r="AE89" i="20" a="1"/>
  <c r="AE89" i="20" s="1"/>
  <c r="AO89" i="20" s="1"/>
  <c r="Y38" i="20"/>
  <c r="AE142" i="20" a="1"/>
  <c r="AE142" i="20" s="1"/>
  <c r="AO142" i="20" s="1"/>
  <c r="AE64" i="20" a="1"/>
  <c r="AE64" i="20" s="1"/>
  <c r="AO64" i="20" s="1"/>
  <c r="AE179" i="20" a="1"/>
  <c r="AE179" i="20" s="1"/>
  <c r="AO179" i="20" s="1"/>
  <c r="AE136" i="20" a="1"/>
  <c r="AE136" i="20" s="1"/>
  <c r="AO136" i="20" s="1"/>
  <c r="AE111" i="20" a="1"/>
  <c r="AE111" i="20" s="1"/>
  <c r="AO111" i="20" s="1"/>
  <c r="AE209" i="20" a="1"/>
  <c r="AE209" i="20" s="1"/>
  <c r="AO209" i="20" s="1"/>
  <c r="AE86" i="20" a="1"/>
  <c r="AE86" i="20" s="1"/>
  <c r="AO86" i="20" s="1"/>
  <c r="AE68" i="20" a="1"/>
  <c r="AE68" i="20" s="1"/>
  <c r="AO68" i="20" s="1"/>
  <c r="AE153" i="20" a="1"/>
  <c r="AE153" i="20" s="1"/>
  <c r="AO153" i="20" s="1"/>
  <c r="AO207" i="20"/>
  <c r="AE101" i="20" a="1"/>
  <c r="AE101" i="20" s="1"/>
  <c r="AO101" i="20" s="1"/>
  <c r="AE141" i="20" a="1"/>
  <c r="AE141" i="20" s="1"/>
  <c r="AO141" i="20" s="1"/>
  <c r="AE121" i="20" a="1"/>
  <c r="AE121" i="20" s="1"/>
  <c r="AO121" i="20" s="1"/>
  <c r="AE221" i="20" a="1"/>
  <c r="AE221" i="20" s="1"/>
  <c r="AO221" i="20" s="1"/>
  <c r="AE144" i="20" a="1"/>
  <c r="AE144" i="20" s="1"/>
  <c r="AO144" i="20" s="1"/>
  <c r="AE196" i="20" a="1"/>
  <c r="AE196" i="20" s="1"/>
  <c r="AO196" i="20" s="1"/>
  <c r="AE118" i="20" a="1"/>
  <c r="AE118" i="20" s="1"/>
  <c r="AO118" i="20" s="1"/>
  <c r="AE164" i="20" a="1"/>
  <c r="AE164" i="20" s="1"/>
  <c r="AO164" i="20" s="1"/>
  <c r="Y24" i="20"/>
  <c r="AE143" i="20" a="1"/>
  <c r="AE143" i="20" s="1"/>
  <c r="AO143" i="20" s="1"/>
  <c r="Y14" i="20"/>
  <c r="AE198" i="20" a="1"/>
  <c r="AE198" i="20" s="1"/>
  <c r="AO198" i="20" s="1"/>
  <c r="AE126" i="20" a="1"/>
  <c r="AE126" i="20" s="1"/>
  <c r="AO126" i="20" s="1"/>
  <c r="AO99" i="20"/>
  <c r="AE55" i="20" a="1"/>
  <c r="AE55" i="20" s="1"/>
  <c r="AO55" i="20" s="1"/>
  <c r="Y40" i="20"/>
  <c r="AE158" i="20" a="1"/>
  <c r="AE158" i="20" s="1"/>
  <c r="AO158" i="20" s="1"/>
  <c r="AE93" i="20" a="1"/>
  <c r="AE93" i="20" s="1"/>
  <c r="AO93" i="20" s="1"/>
  <c r="AE148" i="20" a="1"/>
  <c r="AE148" i="20" s="1"/>
  <c r="AO148" i="20" s="1"/>
  <c r="AE195" i="20" a="1"/>
  <c r="AE195" i="20" s="1"/>
  <c r="AO195" i="20" s="1"/>
  <c r="AF145" i="20"/>
  <c r="AP145" i="20" s="1"/>
  <c r="AF201" i="20"/>
  <c r="AP201" i="20" s="1"/>
  <c r="AF137" i="20"/>
  <c r="AP137" i="20" s="1"/>
  <c r="AF154" i="20"/>
  <c r="AP154" i="20" s="1"/>
  <c r="AF62" i="20"/>
  <c r="AP62" i="20" s="1"/>
  <c r="AF178" i="20"/>
  <c r="AP178" i="20" s="1"/>
  <c r="AF160" i="20"/>
  <c r="AP160" i="20" s="1"/>
  <c r="AF95" i="20"/>
  <c r="AP95" i="20" s="1"/>
  <c r="AF185" i="20"/>
  <c r="AP185" i="20" s="1"/>
  <c r="AF149" i="20"/>
  <c r="AP149" i="20" s="1"/>
  <c r="AF184" i="20"/>
  <c r="AP184" i="20" s="1"/>
  <c r="AF213" i="20"/>
  <c r="AP213" i="20" s="1"/>
  <c r="AF155" i="20"/>
  <c r="F133" i="20"/>
  <c r="AF189" i="20"/>
  <c r="AP189" i="20" s="1"/>
  <c r="AF75" i="20"/>
  <c r="AF105" i="20"/>
  <c r="AP105" i="20" s="1"/>
  <c r="AF210" i="20"/>
  <c r="F78" i="20"/>
  <c r="AF172" i="20"/>
  <c r="AP172" i="20" s="1"/>
  <c r="AF188" i="20"/>
  <c r="AP188" i="20" s="1"/>
  <c r="AF217" i="20"/>
  <c r="AP217" i="20" s="1"/>
  <c r="AF200" i="20"/>
  <c r="AF183" i="20"/>
  <c r="AP183" i="20" s="1"/>
  <c r="AF177" i="20"/>
  <c r="AP177" i="20" s="1"/>
  <c r="AF113" i="20"/>
  <c r="AF58" i="20"/>
  <c r="AF212" i="20"/>
  <c r="AP212" i="20" s="1"/>
  <c r="AF115" i="20"/>
  <c r="AP115" i="20" s="1"/>
  <c r="AF77" i="20"/>
  <c r="AF167" i="20"/>
  <c r="AP167" i="20" s="1"/>
  <c r="AF196" i="20"/>
  <c r="AF197" i="20"/>
  <c r="AP197" i="20" s="1"/>
  <c r="AF126" i="20"/>
  <c r="AP126" i="20" s="1"/>
  <c r="AF219" i="20"/>
  <c r="AP219" i="20" s="1"/>
  <c r="AF88" i="20"/>
  <c r="AP88" i="20" s="1"/>
  <c r="AF157" i="20"/>
  <c r="AP157" i="20" s="1"/>
  <c r="AF98" i="20"/>
  <c r="AF125" i="20"/>
  <c r="AP125" i="20" s="1"/>
  <c r="AF136" i="20"/>
  <c r="AP136" i="20" s="1"/>
  <c r="AF204" i="20"/>
  <c r="AP204" i="20" s="1"/>
  <c r="AF65" i="20"/>
  <c r="AF175" i="20"/>
  <c r="AP175" i="20" s="1"/>
  <c r="AF221" i="20"/>
  <c r="AP221" i="20" s="1"/>
  <c r="AF140" i="20"/>
  <c r="AF162" i="20"/>
  <c r="AF174" i="20"/>
  <c r="AP174" i="20" s="1"/>
  <c r="AF103" i="20"/>
  <c r="AP103" i="20" s="1"/>
  <c r="AF118" i="20"/>
  <c r="AP118" i="20" s="1"/>
  <c r="AF97" i="20"/>
  <c r="AP97" i="20" s="1"/>
  <c r="AF85" i="20"/>
  <c r="AP85" i="20" s="1"/>
  <c r="AF104" i="20"/>
  <c r="AP104" i="20" s="1"/>
  <c r="AF121" i="20"/>
  <c r="AP121" i="20" s="1"/>
  <c r="AF180" i="20"/>
  <c r="AP180" i="20" s="1"/>
  <c r="AF190" i="20"/>
  <c r="AP190" i="20" s="1"/>
  <c r="AF111" i="20"/>
  <c r="AP111" i="20" s="1"/>
  <c r="AF74" i="20"/>
  <c r="AF144" i="20"/>
  <c r="AP144" i="20" s="1"/>
  <c r="AF90" i="20"/>
  <c r="AP90" i="20" s="1"/>
  <c r="AF80" i="20"/>
  <c r="AP80" i="20" s="1"/>
  <c r="AF63" i="20"/>
  <c r="AP63" i="20" s="1"/>
  <c r="AF164" i="20"/>
  <c r="AP164" i="20" s="1"/>
  <c r="AF69" i="20"/>
  <c r="AP69" i="20" s="1"/>
  <c r="AF170" i="20"/>
  <c r="AF89" i="20"/>
  <c r="AP89" i="20" s="1"/>
  <c r="AF222" i="20"/>
  <c r="AF205" i="20"/>
  <c r="AP205" i="20" s="1"/>
  <c r="AF71" i="20"/>
  <c r="AF135" i="20"/>
  <c r="AF83" i="20"/>
  <c r="AP83" i="20" s="1"/>
  <c r="AF81" i="20"/>
  <c r="AP81" i="20" s="1"/>
  <c r="AF54" i="20"/>
  <c r="F162" i="20"/>
  <c r="AO162" i="20"/>
  <c r="AF107" i="20"/>
  <c r="AP107" i="20" s="1"/>
  <c r="AF57" i="20"/>
  <c r="AP57" i="20" s="1"/>
  <c r="AF133" i="20"/>
  <c r="AF59" i="20"/>
  <c r="AF99" i="20"/>
  <c r="AP99" i="20" s="1"/>
  <c r="AF176" i="20"/>
  <c r="AF131" i="20"/>
  <c r="AF73" i="20"/>
  <c r="AP73" i="20" s="1"/>
  <c r="AF94" i="20"/>
  <c r="AP94" i="20" s="1"/>
  <c r="F145" i="20"/>
  <c r="F159" i="20"/>
  <c r="F168" i="20"/>
  <c r="F124" i="20"/>
  <c r="F135" i="20"/>
  <c r="F170" i="20"/>
  <c r="F202" i="20"/>
  <c r="F187" i="20"/>
  <c r="F194" i="20"/>
  <c r="F167" i="20"/>
  <c r="F75" i="20"/>
  <c r="AO84" i="20"/>
  <c r="AG11" i="20"/>
  <c r="AG12" i="20"/>
  <c r="AG13" i="20"/>
  <c r="AG14" i="20"/>
  <c r="AG5" i="20"/>
  <c r="I4" i="20"/>
  <c r="J4" i="20" s="1"/>
  <c r="AG4" i="20" s="1"/>
  <c r="I3" i="20"/>
  <c r="J3" i="20" s="1"/>
  <c r="AG6" i="20"/>
  <c r="AG9" i="20"/>
  <c r="AG10" i="20"/>
  <c r="AG15" i="20"/>
  <c r="AG38" i="20"/>
  <c r="Z52" i="20"/>
  <c r="W52" i="20"/>
  <c r="T52" i="20"/>
  <c r="P52" i="20"/>
  <c r="Q52" i="20" s="1"/>
  <c r="O52" i="20"/>
  <c r="N52" i="20"/>
  <c r="K52" i="20" a="1"/>
  <c r="K52" i="20" s="1"/>
  <c r="L52" i="20" s="1"/>
  <c r="E52" i="20"/>
  <c r="D52" i="20"/>
  <c r="C52" i="20"/>
  <c r="A52" i="20"/>
  <c r="W51" i="20"/>
  <c r="T51" i="20"/>
  <c r="U51" i="20"/>
  <c r="V51" i="20" s="1"/>
  <c r="P51" i="20"/>
  <c r="Q51" i="20" s="1"/>
  <c r="O51" i="20"/>
  <c r="N51" i="20"/>
  <c r="K51" i="20" a="1"/>
  <c r="K51" i="20" s="1"/>
  <c r="L51" i="20" s="1"/>
  <c r="E51" i="20"/>
  <c r="D51" i="20"/>
  <c r="C51" i="20"/>
  <c r="A51" i="20"/>
  <c r="W50" i="20"/>
  <c r="T50" i="20"/>
  <c r="U50" i="20"/>
  <c r="P50" i="20"/>
  <c r="Q50" i="20" s="1"/>
  <c r="O50" i="20"/>
  <c r="N50" i="20"/>
  <c r="K50" i="20" a="1"/>
  <c r="K50" i="20" s="1"/>
  <c r="L50" i="20" s="1"/>
  <c r="E50" i="20"/>
  <c r="D50" i="20"/>
  <c r="C50" i="20"/>
  <c r="A50" i="20"/>
  <c r="W49" i="20"/>
  <c r="T49" i="20"/>
  <c r="P49" i="20"/>
  <c r="Q49" i="20" s="1"/>
  <c r="O49" i="20"/>
  <c r="N49" i="20"/>
  <c r="K49" i="20" a="1"/>
  <c r="K49" i="20" s="1"/>
  <c r="L49" i="20" s="1"/>
  <c r="E49" i="20"/>
  <c r="D49" i="20"/>
  <c r="C49" i="20"/>
  <c r="A49" i="20"/>
  <c r="W48" i="20"/>
  <c r="T48" i="20"/>
  <c r="U48" i="20"/>
  <c r="V48" i="20" s="1"/>
  <c r="P48" i="20"/>
  <c r="Q48" i="20" s="1"/>
  <c r="O48" i="20"/>
  <c r="N48" i="20"/>
  <c r="K48" i="20" a="1"/>
  <c r="K48" i="20" s="1"/>
  <c r="L48" i="20" s="1"/>
  <c r="E48" i="20"/>
  <c r="D48" i="20"/>
  <c r="C48" i="20"/>
  <c r="A48" i="20"/>
  <c r="Z47" i="20"/>
  <c r="W47" i="20"/>
  <c r="T47" i="20"/>
  <c r="P47" i="20"/>
  <c r="Q47" i="20" s="1"/>
  <c r="O47" i="20"/>
  <c r="N47" i="20"/>
  <c r="K47" i="20" a="1"/>
  <c r="K47" i="20" s="1"/>
  <c r="L47" i="20" s="1"/>
  <c r="E47" i="20"/>
  <c r="D47" i="20"/>
  <c r="C47" i="20"/>
  <c r="A47" i="20"/>
  <c r="W46" i="20"/>
  <c r="T46" i="20"/>
  <c r="P46" i="20"/>
  <c r="Q46" i="20" s="1"/>
  <c r="O46" i="20"/>
  <c r="N46" i="20"/>
  <c r="K46" i="20" a="1"/>
  <c r="K46" i="20" s="1"/>
  <c r="L46" i="20" s="1"/>
  <c r="E46" i="20"/>
  <c r="D46" i="20"/>
  <c r="C46" i="20"/>
  <c r="A46" i="20"/>
  <c r="Z45" i="20"/>
  <c r="W45" i="20"/>
  <c r="T45" i="20"/>
  <c r="P45" i="20"/>
  <c r="Q45" i="20" s="1"/>
  <c r="O45" i="20"/>
  <c r="N45" i="20"/>
  <c r="K45" i="20" a="1"/>
  <c r="K45" i="20" s="1"/>
  <c r="L45" i="20" s="1"/>
  <c r="E45" i="20"/>
  <c r="D45" i="20"/>
  <c r="C45" i="20"/>
  <c r="A45" i="20"/>
  <c r="Z44" i="20"/>
  <c r="W44" i="20"/>
  <c r="T44" i="20"/>
  <c r="P44" i="20"/>
  <c r="Q44" i="20" s="1"/>
  <c r="O44" i="20"/>
  <c r="N44" i="20"/>
  <c r="K44" i="20" a="1"/>
  <c r="K44" i="20" s="1"/>
  <c r="L44" i="20" s="1"/>
  <c r="E44" i="20"/>
  <c r="D44" i="20"/>
  <c r="C44" i="20"/>
  <c r="A44" i="20"/>
  <c r="Z43" i="20"/>
  <c r="W43" i="20"/>
  <c r="T43" i="20"/>
  <c r="P43" i="20"/>
  <c r="Q43" i="20" s="1"/>
  <c r="O43" i="20"/>
  <c r="N43" i="20"/>
  <c r="K43" i="20" a="1"/>
  <c r="K43" i="20" s="1"/>
  <c r="L43" i="20" s="1"/>
  <c r="E43" i="20"/>
  <c r="D43" i="20"/>
  <c r="C43" i="20"/>
  <c r="A43" i="20"/>
  <c r="Z42" i="20"/>
  <c r="W42" i="20"/>
  <c r="T42" i="20"/>
  <c r="P42" i="20"/>
  <c r="Q42" i="20" s="1"/>
  <c r="O42" i="20"/>
  <c r="N42" i="20"/>
  <c r="K42" i="20" a="1"/>
  <c r="K42" i="20" s="1"/>
  <c r="L42" i="20" s="1"/>
  <c r="E42" i="20"/>
  <c r="D42" i="20"/>
  <c r="C42" i="20"/>
  <c r="A42" i="20"/>
  <c r="Z41" i="20"/>
  <c r="W41" i="20"/>
  <c r="T41" i="20"/>
  <c r="P41" i="20"/>
  <c r="Q41" i="20" s="1"/>
  <c r="O41" i="20"/>
  <c r="N41" i="20"/>
  <c r="K41" i="20" a="1"/>
  <c r="K41" i="20" s="1"/>
  <c r="L41" i="20" s="1"/>
  <c r="E41" i="20"/>
  <c r="D41" i="20"/>
  <c r="C41" i="20"/>
  <c r="A41" i="20"/>
  <c r="W40" i="20"/>
  <c r="T40" i="20"/>
  <c r="U40" i="20"/>
  <c r="P40" i="20"/>
  <c r="Q40" i="20" s="1"/>
  <c r="O40" i="20"/>
  <c r="N40" i="20"/>
  <c r="K40" i="20" a="1"/>
  <c r="K40" i="20" s="1"/>
  <c r="L40" i="20" s="1"/>
  <c r="E40" i="20"/>
  <c r="D40" i="20"/>
  <c r="C40" i="20"/>
  <c r="A40" i="20"/>
  <c r="W39" i="20"/>
  <c r="T39" i="20"/>
  <c r="V39" i="20"/>
  <c r="P39" i="20"/>
  <c r="Q39" i="20" s="1"/>
  <c r="O39" i="20"/>
  <c r="N39" i="20"/>
  <c r="K39" i="20" a="1"/>
  <c r="K39" i="20" s="1"/>
  <c r="L39" i="20" s="1"/>
  <c r="E39" i="20"/>
  <c r="D39" i="20"/>
  <c r="C39" i="20"/>
  <c r="A39" i="20"/>
  <c r="W38" i="20"/>
  <c r="T38" i="20"/>
  <c r="U38" i="20"/>
  <c r="P38" i="20"/>
  <c r="Q38" i="20" s="1"/>
  <c r="O38" i="20"/>
  <c r="N38" i="20"/>
  <c r="K38" i="20" a="1"/>
  <c r="K38" i="20" s="1"/>
  <c r="L38" i="20" s="1"/>
  <c r="E38" i="20"/>
  <c r="D38" i="20"/>
  <c r="C38" i="20"/>
  <c r="A38" i="20"/>
  <c r="Z37" i="20"/>
  <c r="W37" i="20"/>
  <c r="T37" i="20"/>
  <c r="U37" i="20"/>
  <c r="P37" i="20"/>
  <c r="Q37" i="20" s="1"/>
  <c r="O37" i="20"/>
  <c r="N37" i="20"/>
  <c r="K37" i="20" a="1"/>
  <c r="K37" i="20" s="1"/>
  <c r="L37" i="20" s="1"/>
  <c r="E37" i="20"/>
  <c r="D37" i="20"/>
  <c r="C37" i="20"/>
  <c r="A37" i="20"/>
  <c r="W36" i="20"/>
  <c r="T36" i="20"/>
  <c r="U36" i="20"/>
  <c r="V36" i="20" s="1"/>
  <c r="P36" i="20"/>
  <c r="Q36" i="20" s="1"/>
  <c r="O36" i="20"/>
  <c r="N36" i="20"/>
  <c r="K36" i="20" a="1"/>
  <c r="K36" i="20" s="1"/>
  <c r="L36" i="20" s="1"/>
  <c r="E36" i="20"/>
  <c r="D36" i="20"/>
  <c r="C36" i="20"/>
  <c r="A36" i="20"/>
  <c r="Z35" i="20"/>
  <c r="W35" i="20"/>
  <c r="T35" i="20"/>
  <c r="P35" i="20"/>
  <c r="Q35" i="20" s="1"/>
  <c r="O35" i="20"/>
  <c r="N35" i="20"/>
  <c r="K35" i="20" a="1"/>
  <c r="K35" i="20" s="1"/>
  <c r="L35" i="20" s="1"/>
  <c r="E35" i="20"/>
  <c r="D35" i="20"/>
  <c r="C35" i="20"/>
  <c r="A35" i="20"/>
  <c r="Z34" i="20"/>
  <c r="W34" i="20"/>
  <c r="T34" i="20"/>
  <c r="P34" i="20"/>
  <c r="Q34" i="20" s="1"/>
  <c r="O34" i="20"/>
  <c r="N34" i="20"/>
  <c r="K34" i="20" a="1"/>
  <c r="K34" i="20" s="1"/>
  <c r="L34" i="20" s="1"/>
  <c r="E34" i="20"/>
  <c r="D34" i="20"/>
  <c r="C34" i="20"/>
  <c r="A34" i="20"/>
  <c r="Z33" i="20"/>
  <c r="W33" i="20"/>
  <c r="T33" i="20"/>
  <c r="P33" i="20"/>
  <c r="Q33" i="20" s="1"/>
  <c r="O33" i="20"/>
  <c r="N33" i="20"/>
  <c r="K33" i="20" a="1"/>
  <c r="K33" i="20" s="1"/>
  <c r="L33" i="20" s="1"/>
  <c r="E33" i="20"/>
  <c r="D33" i="20"/>
  <c r="C33" i="20"/>
  <c r="A33" i="20"/>
  <c r="W32" i="20"/>
  <c r="T32" i="20"/>
  <c r="P32" i="20"/>
  <c r="Q32" i="20" s="1"/>
  <c r="O32" i="20"/>
  <c r="N32" i="20"/>
  <c r="K32" i="20" a="1"/>
  <c r="K32" i="20" s="1"/>
  <c r="L32" i="20" s="1"/>
  <c r="E32" i="20"/>
  <c r="D32" i="20"/>
  <c r="C32" i="20"/>
  <c r="A32" i="20"/>
  <c r="W31" i="20"/>
  <c r="T31" i="20"/>
  <c r="U31" i="20"/>
  <c r="P31" i="20"/>
  <c r="Q31" i="20" s="1"/>
  <c r="O31" i="20"/>
  <c r="N31" i="20"/>
  <c r="K31" i="20" a="1"/>
  <c r="K31" i="20" s="1"/>
  <c r="L31" i="20" s="1"/>
  <c r="E31" i="20"/>
  <c r="D31" i="20"/>
  <c r="C31" i="20"/>
  <c r="A31" i="20"/>
  <c r="Z30" i="20"/>
  <c r="W30" i="20"/>
  <c r="T30" i="20"/>
  <c r="P30" i="20"/>
  <c r="Q30" i="20" s="1"/>
  <c r="O30" i="20"/>
  <c r="N30" i="20"/>
  <c r="K30" i="20" a="1"/>
  <c r="K30" i="20" s="1"/>
  <c r="L30" i="20" s="1"/>
  <c r="E30" i="20"/>
  <c r="D30" i="20"/>
  <c r="C30" i="20"/>
  <c r="A30" i="20"/>
  <c r="W29" i="20"/>
  <c r="T29" i="20"/>
  <c r="P29" i="20"/>
  <c r="Q29" i="20" s="1"/>
  <c r="O29" i="20"/>
  <c r="N29" i="20"/>
  <c r="K29" i="20" a="1"/>
  <c r="K29" i="20" s="1"/>
  <c r="L29" i="20" s="1"/>
  <c r="E29" i="20"/>
  <c r="D29" i="20"/>
  <c r="C29" i="20"/>
  <c r="A29" i="20"/>
  <c r="Z28" i="20"/>
  <c r="W28" i="20"/>
  <c r="T28" i="20"/>
  <c r="U28" i="20"/>
  <c r="P28" i="20"/>
  <c r="Q28" i="20" s="1"/>
  <c r="O28" i="20"/>
  <c r="N28" i="20"/>
  <c r="K28" i="20" a="1"/>
  <c r="K28" i="20" s="1"/>
  <c r="L28" i="20" s="1"/>
  <c r="E28" i="20"/>
  <c r="D28" i="20"/>
  <c r="C28" i="20"/>
  <c r="A28" i="20"/>
  <c r="Z27" i="20"/>
  <c r="W27" i="20"/>
  <c r="T27" i="20"/>
  <c r="P27" i="20"/>
  <c r="Q27" i="20" s="1"/>
  <c r="O27" i="20"/>
  <c r="N27" i="20"/>
  <c r="K27" i="20" a="1"/>
  <c r="K27" i="20" s="1"/>
  <c r="L27" i="20" s="1"/>
  <c r="E27" i="20"/>
  <c r="D27" i="20"/>
  <c r="C27" i="20"/>
  <c r="A27" i="20"/>
  <c r="Z26" i="20"/>
  <c r="W26" i="20"/>
  <c r="T26" i="20"/>
  <c r="U26" i="20"/>
  <c r="P26" i="20"/>
  <c r="Q26" i="20" s="1"/>
  <c r="O26" i="20"/>
  <c r="N26" i="20"/>
  <c r="K26" i="20" a="1"/>
  <c r="K26" i="20" s="1"/>
  <c r="L26" i="20" s="1"/>
  <c r="E26" i="20"/>
  <c r="D26" i="20"/>
  <c r="C26" i="20"/>
  <c r="A26" i="20"/>
  <c r="Z25" i="20"/>
  <c r="W25" i="20"/>
  <c r="T25" i="20"/>
  <c r="U25" i="20"/>
  <c r="P25" i="20"/>
  <c r="Q25" i="20" s="1"/>
  <c r="O25" i="20"/>
  <c r="N25" i="20"/>
  <c r="K25" i="20" a="1"/>
  <c r="K25" i="20" s="1"/>
  <c r="L25" i="20" s="1"/>
  <c r="E25" i="20"/>
  <c r="D25" i="20"/>
  <c r="C25" i="20"/>
  <c r="A25" i="20"/>
  <c r="W24" i="20"/>
  <c r="T24" i="20"/>
  <c r="P24" i="20"/>
  <c r="Q24" i="20" s="1"/>
  <c r="O24" i="20"/>
  <c r="N24" i="20"/>
  <c r="K24" i="20" a="1"/>
  <c r="K24" i="20" s="1"/>
  <c r="L24" i="20" s="1"/>
  <c r="E24" i="20"/>
  <c r="D24" i="20"/>
  <c r="C24" i="20"/>
  <c r="A24" i="20"/>
  <c r="Z23" i="20"/>
  <c r="W23" i="20"/>
  <c r="T23" i="20"/>
  <c r="P23" i="20"/>
  <c r="Q23" i="20" s="1"/>
  <c r="O23" i="20"/>
  <c r="N23" i="20"/>
  <c r="K23" i="20" a="1"/>
  <c r="K23" i="20" s="1"/>
  <c r="L23" i="20" s="1"/>
  <c r="E23" i="20"/>
  <c r="D23" i="20"/>
  <c r="C23" i="20"/>
  <c r="A23" i="20"/>
  <c r="W22" i="20"/>
  <c r="T22" i="20"/>
  <c r="P22" i="20"/>
  <c r="Q22" i="20" s="1"/>
  <c r="O22" i="20"/>
  <c r="N22" i="20"/>
  <c r="K22" i="20" a="1"/>
  <c r="K22" i="20" s="1"/>
  <c r="L22" i="20" s="1"/>
  <c r="E22" i="20"/>
  <c r="D22" i="20"/>
  <c r="C22" i="20"/>
  <c r="A22" i="20"/>
  <c r="W21" i="20"/>
  <c r="T21" i="20"/>
  <c r="P21" i="20"/>
  <c r="Q21" i="20" s="1"/>
  <c r="O21" i="20"/>
  <c r="N21" i="20"/>
  <c r="K21" i="20" a="1"/>
  <c r="K21" i="20" s="1"/>
  <c r="L21" i="20" s="1"/>
  <c r="E21" i="20"/>
  <c r="D21" i="20"/>
  <c r="C21" i="20"/>
  <c r="A21" i="20"/>
  <c r="W20" i="20"/>
  <c r="T20" i="20"/>
  <c r="U20" i="20"/>
  <c r="P20" i="20"/>
  <c r="Q20" i="20" s="1"/>
  <c r="O20" i="20"/>
  <c r="N20" i="20"/>
  <c r="K20" i="20" a="1"/>
  <c r="K20" i="20" s="1"/>
  <c r="L20" i="20" s="1"/>
  <c r="E20" i="20"/>
  <c r="D20" i="20"/>
  <c r="C20" i="20"/>
  <c r="A20" i="20"/>
  <c r="Z19" i="20"/>
  <c r="W19" i="20"/>
  <c r="T19" i="20"/>
  <c r="P19" i="20"/>
  <c r="Q19" i="20" s="1"/>
  <c r="O19" i="20"/>
  <c r="N19" i="20"/>
  <c r="K19" i="20" a="1"/>
  <c r="K19" i="20" s="1"/>
  <c r="L19" i="20" s="1"/>
  <c r="E19" i="20"/>
  <c r="D19" i="20"/>
  <c r="C19" i="20"/>
  <c r="A19" i="20"/>
  <c r="Z18" i="20"/>
  <c r="W18" i="20"/>
  <c r="T18" i="20"/>
  <c r="P18" i="20"/>
  <c r="Q18" i="20" s="1"/>
  <c r="O18" i="20"/>
  <c r="N18" i="20"/>
  <c r="K18" i="20" a="1"/>
  <c r="K18" i="20" s="1"/>
  <c r="L18" i="20" s="1"/>
  <c r="E18" i="20"/>
  <c r="D18" i="20"/>
  <c r="C18" i="20"/>
  <c r="A18" i="20"/>
  <c r="Z17" i="20"/>
  <c r="W17" i="20"/>
  <c r="T17" i="20"/>
  <c r="P17" i="20"/>
  <c r="Q17" i="20" s="1"/>
  <c r="O17" i="20"/>
  <c r="N17" i="20"/>
  <c r="K17" i="20" a="1"/>
  <c r="K17" i="20" s="1"/>
  <c r="L17" i="20" s="1"/>
  <c r="E17" i="20"/>
  <c r="D17" i="20"/>
  <c r="C17" i="20"/>
  <c r="A17" i="20"/>
  <c r="Z16" i="20"/>
  <c r="W16" i="20"/>
  <c r="T16" i="20"/>
  <c r="P16" i="20"/>
  <c r="Q16" i="20" s="1"/>
  <c r="O16" i="20"/>
  <c r="N16" i="20"/>
  <c r="K16" i="20" a="1"/>
  <c r="K16" i="20" s="1"/>
  <c r="L16" i="20" s="1"/>
  <c r="E16" i="20"/>
  <c r="D16" i="20"/>
  <c r="C16" i="20"/>
  <c r="A16" i="20"/>
  <c r="W15" i="20"/>
  <c r="T15" i="20"/>
  <c r="P15" i="20"/>
  <c r="Q15" i="20" s="1"/>
  <c r="O15" i="20"/>
  <c r="N15" i="20"/>
  <c r="K15" i="20" a="1"/>
  <c r="K15" i="20" s="1"/>
  <c r="L15" i="20" s="1"/>
  <c r="E15" i="20"/>
  <c r="D15" i="20"/>
  <c r="C15" i="20"/>
  <c r="A15" i="20"/>
  <c r="W14" i="20"/>
  <c r="T14" i="20"/>
  <c r="P14" i="20"/>
  <c r="Q14" i="20" s="1"/>
  <c r="O14" i="20"/>
  <c r="N14" i="20"/>
  <c r="K14" i="20" a="1"/>
  <c r="K14" i="20" s="1"/>
  <c r="L14" i="20" s="1"/>
  <c r="E14" i="20"/>
  <c r="D14" i="20"/>
  <c r="C14" i="20"/>
  <c r="A14" i="20"/>
  <c r="W13" i="20"/>
  <c r="T13" i="20"/>
  <c r="U13" i="20"/>
  <c r="P13" i="20"/>
  <c r="Q13" i="20" s="1"/>
  <c r="O13" i="20"/>
  <c r="N13" i="20"/>
  <c r="K13" i="20" a="1"/>
  <c r="K13" i="20" s="1"/>
  <c r="L13" i="20" s="1"/>
  <c r="E13" i="20"/>
  <c r="D13" i="20"/>
  <c r="C13" i="20"/>
  <c r="A13" i="20"/>
  <c r="Z12" i="20"/>
  <c r="W12" i="20"/>
  <c r="T12" i="20"/>
  <c r="P12" i="20"/>
  <c r="Q12" i="20" s="1"/>
  <c r="O12" i="20"/>
  <c r="N12" i="20"/>
  <c r="K12" i="20" a="1"/>
  <c r="K12" i="20" s="1"/>
  <c r="L12" i="20" s="1"/>
  <c r="E12" i="20"/>
  <c r="D12" i="20"/>
  <c r="C12" i="20"/>
  <c r="A12" i="20"/>
  <c r="W11" i="20"/>
  <c r="T11" i="20"/>
  <c r="P11" i="20"/>
  <c r="Q11" i="20" s="1"/>
  <c r="O11" i="20"/>
  <c r="N11" i="20"/>
  <c r="K11" i="20" a="1"/>
  <c r="K11" i="20" s="1"/>
  <c r="L11" i="20" s="1"/>
  <c r="E11" i="20"/>
  <c r="D11" i="20"/>
  <c r="C11" i="20"/>
  <c r="A11" i="20"/>
  <c r="Z10" i="20"/>
  <c r="W10" i="20"/>
  <c r="T10" i="20"/>
  <c r="P10" i="20"/>
  <c r="Q10" i="20" s="1"/>
  <c r="O10" i="20"/>
  <c r="N10" i="20"/>
  <c r="K10" i="20" a="1"/>
  <c r="K10" i="20" s="1"/>
  <c r="L10" i="20" s="1"/>
  <c r="E10" i="20"/>
  <c r="D10" i="20"/>
  <c r="C10" i="20"/>
  <c r="A10" i="20"/>
  <c r="Z9" i="20"/>
  <c r="W9" i="20"/>
  <c r="T9" i="20"/>
  <c r="P9" i="20"/>
  <c r="Q9" i="20" s="1"/>
  <c r="O9" i="20"/>
  <c r="N9" i="20"/>
  <c r="K9" i="20" a="1"/>
  <c r="K9" i="20" s="1"/>
  <c r="L9" i="20" s="1"/>
  <c r="E9" i="20"/>
  <c r="D9" i="20"/>
  <c r="C9" i="20"/>
  <c r="A9" i="20"/>
  <c r="Z8" i="20"/>
  <c r="W8" i="20"/>
  <c r="T8" i="20"/>
  <c r="U8" i="20"/>
  <c r="P8" i="20"/>
  <c r="Q8" i="20" s="1"/>
  <c r="O8" i="20"/>
  <c r="N8" i="20"/>
  <c r="K8" i="20" a="1"/>
  <c r="K8" i="20" s="1"/>
  <c r="L8" i="20" s="1"/>
  <c r="E8" i="20"/>
  <c r="D8" i="20"/>
  <c r="C8" i="20"/>
  <c r="A8" i="20"/>
  <c r="Z7" i="20"/>
  <c r="W7" i="20"/>
  <c r="T7" i="20"/>
  <c r="P7" i="20"/>
  <c r="Q7" i="20" s="1"/>
  <c r="O7" i="20"/>
  <c r="N7" i="20"/>
  <c r="K7" i="20" a="1"/>
  <c r="K7" i="20" s="1"/>
  <c r="L7" i="20" s="1"/>
  <c r="E7" i="20"/>
  <c r="D7" i="20"/>
  <c r="C7" i="20"/>
  <c r="A7" i="20"/>
  <c r="W6" i="20"/>
  <c r="T6" i="20"/>
  <c r="P6" i="20"/>
  <c r="Q6" i="20" s="1"/>
  <c r="O6" i="20"/>
  <c r="N6" i="20"/>
  <c r="K6" i="20" a="1"/>
  <c r="K6" i="20" s="1"/>
  <c r="L6" i="20" s="1"/>
  <c r="E6" i="20"/>
  <c r="D6" i="20"/>
  <c r="C6" i="20"/>
  <c r="A6" i="20"/>
  <c r="W5" i="20"/>
  <c r="T5" i="20"/>
  <c r="P5" i="20"/>
  <c r="Q5" i="20" s="1"/>
  <c r="O5" i="20"/>
  <c r="N5" i="20"/>
  <c r="K5" i="20" a="1"/>
  <c r="K5" i="20" s="1"/>
  <c r="L5" i="20" s="1"/>
  <c r="E5" i="20"/>
  <c r="D5" i="20"/>
  <c r="C5" i="20"/>
  <c r="A5" i="20"/>
  <c r="Z4" i="20"/>
  <c r="W4" i="20"/>
  <c r="T4" i="20"/>
  <c r="P4" i="20"/>
  <c r="Q4" i="20" s="1"/>
  <c r="O4" i="20"/>
  <c r="N4" i="20"/>
  <c r="K4" i="20" a="1"/>
  <c r="K4" i="20" s="1"/>
  <c r="L4" i="20" s="1"/>
  <c r="E4" i="20"/>
  <c r="D4" i="20"/>
  <c r="C4" i="20"/>
  <c r="A4" i="20"/>
  <c r="W3" i="20"/>
  <c r="T3" i="20"/>
  <c r="P3" i="20"/>
  <c r="Q3" i="20" s="1"/>
  <c r="O3" i="20"/>
  <c r="N3" i="20"/>
  <c r="K3" i="20" a="1"/>
  <c r="K3" i="20" s="1"/>
  <c r="L3" i="20" s="1"/>
  <c r="E3" i="20"/>
  <c r="D3" i="20"/>
  <c r="C3" i="20"/>
  <c r="A3" i="20"/>
  <c r="AI197" i="20" l="1"/>
  <c r="AR21" i="20"/>
  <c r="AR32" i="20"/>
  <c r="AR36" i="20"/>
  <c r="AR27" i="20"/>
  <c r="AR51" i="20"/>
  <c r="AR29" i="20"/>
  <c r="AR40" i="20"/>
  <c r="AR20" i="20"/>
  <c r="AR22" i="20"/>
  <c r="AR33" i="20"/>
  <c r="AR42" i="20"/>
  <c r="AQ15" i="20"/>
  <c r="AR34" i="20"/>
  <c r="AR5" i="20"/>
  <c r="AQ14" i="20"/>
  <c r="AR14" i="20"/>
  <c r="AR41" i="20"/>
  <c r="AR3" i="20"/>
  <c r="AR18" i="20"/>
  <c r="AR31" i="20"/>
  <c r="AI185" i="20"/>
  <c r="AR44" i="20"/>
  <c r="AQ11" i="20"/>
  <c r="AR11" i="20"/>
  <c r="AR13" i="20"/>
  <c r="AR15" i="20"/>
  <c r="AR48" i="20"/>
  <c r="AR10" i="20"/>
  <c r="AQ10" i="20"/>
  <c r="AR12" i="20"/>
  <c r="AR45" i="20"/>
  <c r="AQ9" i="20"/>
  <c r="AR9" i="20"/>
  <c r="AR37" i="20"/>
  <c r="AR8" i="20"/>
  <c r="AR23" i="20"/>
  <c r="AR25" i="20"/>
  <c r="AR16" i="20"/>
  <c r="AR49" i="20"/>
  <c r="AR46" i="20"/>
  <c r="AR17" i="20"/>
  <c r="AR50" i="20"/>
  <c r="AQ12" i="20"/>
  <c r="AR43" i="20"/>
  <c r="AR47" i="20"/>
  <c r="AQ38" i="20"/>
  <c r="AR38" i="20"/>
  <c r="AR7" i="20"/>
  <c r="AR24" i="20"/>
  <c r="AR35" i="20"/>
  <c r="AR26" i="20"/>
  <c r="AR28" i="20"/>
  <c r="AQ4" i="20"/>
  <c r="AR4" i="20"/>
  <c r="AR39" i="20"/>
  <c r="AR6" i="20"/>
  <c r="AQ6" i="20"/>
  <c r="AR19" i="20"/>
  <c r="AR30" i="20"/>
  <c r="AR52" i="20"/>
  <c r="AQ13" i="20"/>
  <c r="AI217" i="20"/>
  <c r="AI180" i="20"/>
  <c r="AI85" i="20"/>
  <c r="AS85" i="20" s="1"/>
  <c r="AP155" i="20"/>
  <c r="AI155" i="20"/>
  <c r="AS155" i="20" s="1"/>
  <c r="AP176" i="20"/>
  <c r="AI176" i="20"/>
  <c r="AS176" i="20" s="1"/>
  <c r="AP200" i="20"/>
  <c r="AI200" i="20"/>
  <c r="AI115" i="20"/>
  <c r="AP59" i="20"/>
  <c r="AI59" i="20"/>
  <c r="AI111" i="20"/>
  <c r="AI63" i="20"/>
  <c r="AS63" i="20" s="1"/>
  <c r="AP222" i="20"/>
  <c r="AI222" i="20"/>
  <c r="AP170" i="20"/>
  <c r="AI170" i="20"/>
  <c r="AS170" i="20" s="1"/>
  <c r="AP131" i="20"/>
  <c r="AI131" i="20"/>
  <c r="AP133" i="20"/>
  <c r="AI133" i="20"/>
  <c r="AI164" i="20"/>
  <c r="AS164" i="20" s="1"/>
  <c r="AP77" i="20"/>
  <c r="AI77" i="20"/>
  <c r="AP162" i="20"/>
  <c r="AI162" i="20"/>
  <c r="AP65" i="20"/>
  <c r="AI65" i="20"/>
  <c r="AP74" i="20"/>
  <c r="AI74" i="20"/>
  <c r="AP98" i="20"/>
  <c r="AI98" i="20"/>
  <c r="AP196" i="20"/>
  <c r="AI196" i="20"/>
  <c r="AP113" i="20"/>
  <c r="AI113" i="20"/>
  <c r="AI83" i="20"/>
  <c r="AI219" i="20"/>
  <c r="AS219" i="20" s="1"/>
  <c r="AI190" i="20"/>
  <c r="AP135" i="20"/>
  <c r="AI135" i="20"/>
  <c r="AS135" i="20" s="1"/>
  <c r="AP54" i="20"/>
  <c r="AI54" i="20"/>
  <c r="AP210" i="20"/>
  <c r="AI210" i="20"/>
  <c r="AS210" i="20" s="1"/>
  <c r="AP58" i="20"/>
  <c r="AI58" i="20"/>
  <c r="AS58" i="20" s="1"/>
  <c r="AP71" i="20"/>
  <c r="AI71" i="20"/>
  <c r="AP140" i="20"/>
  <c r="AI140" i="20"/>
  <c r="AP75" i="20"/>
  <c r="AI75" i="20"/>
  <c r="AS75" i="20" s="1"/>
  <c r="AI89" i="20"/>
  <c r="AQ5" i="20"/>
  <c r="Y52" i="20"/>
  <c r="Y47" i="20"/>
  <c r="Y16" i="20"/>
  <c r="Y7" i="20"/>
  <c r="Y30" i="20"/>
  <c r="Y23" i="20"/>
  <c r="Y25" i="20"/>
  <c r="Y33" i="20"/>
  <c r="Y42" i="20"/>
  <c r="Y28" i="20"/>
  <c r="Y18" i="20"/>
  <c r="Y4" i="20"/>
  <c r="Y19" i="20"/>
  <c r="Y8" i="20"/>
  <c r="Y34" i="20"/>
  <c r="Y10" i="20"/>
  <c r="Y45" i="20"/>
  <c r="Y9" i="20"/>
  <c r="Y35" i="20"/>
  <c r="Y43" i="20"/>
  <c r="Y12" i="20"/>
  <c r="Y27" i="20"/>
  <c r="Y44" i="20"/>
  <c r="Y26" i="20"/>
  <c r="Y41" i="20"/>
  <c r="Y37" i="20"/>
  <c r="Y17" i="20"/>
  <c r="AS101" i="20"/>
  <c r="AS97" i="20"/>
  <c r="AS139" i="20"/>
  <c r="AS130" i="20"/>
  <c r="AS73" i="20"/>
  <c r="AS153" i="20"/>
  <c r="AS123" i="20"/>
  <c r="AS223" i="20"/>
  <c r="AS146" i="20"/>
  <c r="AS95" i="20"/>
  <c r="AS143" i="20"/>
  <c r="AS178" i="20"/>
  <c r="AS173" i="20"/>
  <c r="AS122" i="20"/>
  <c r="AS224" i="20"/>
  <c r="AS76" i="20"/>
  <c r="AS197" i="20"/>
  <c r="AS193" i="20"/>
  <c r="AS125" i="20"/>
  <c r="AS186" i="20"/>
  <c r="AS208" i="20"/>
  <c r="AS112" i="20"/>
  <c r="AS64" i="20"/>
  <c r="AS207" i="20"/>
  <c r="AS174" i="20"/>
  <c r="AS81" i="20"/>
  <c r="AS166" i="20"/>
  <c r="AS182" i="20"/>
  <c r="AS104" i="20"/>
  <c r="AS214" i="20"/>
  <c r="AS93" i="20"/>
  <c r="AS177" i="20"/>
  <c r="AS100" i="20"/>
  <c r="AS192" i="20"/>
  <c r="AS109" i="20"/>
  <c r="AS213" i="20"/>
  <c r="AS168" i="20"/>
  <c r="AS71" i="20"/>
  <c r="AS79" i="20"/>
  <c r="AS119" i="20"/>
  <c r="AS88" i="20"/>
  <c r="AS152" i="20"/>
  <c r="AS215" i="20"/>
  <c r="AS147" i="20"/>
  <c r="AS144" i="20"/>
  <c r="AS92" i="20"/>
  <c r="AS105" i="20"/>
  <c r="AS175" i="20"/>
  <c r="AS82" i="20"/>
  <c r="AS187" i="20"/>
  <c r="AS129" i="20"/>
  <c r="AS156" i="20"/>
  <c r="AS102" i="20"/>
  <c r="AS194" i="20"/>
  <c r="AS56" i="20"/>
  <c r="AS149" i="20"/>
  <c r="AS84" i="20"/>
  <c r="AS212" i="20"/>
  <c r="AS72" i="20"/>
  <c r="AS60" i="20"/>
  <c r="AS57" i="20"/>
  <c r="AS206" i="20"/>
  <c r="AS107" i="20"/>
  <c r="AS132" i="20"/>
  <c r="AS218" i="20"/>
  <c r="AS78" i="20"/>
  <c r="AS150" i="20"/>
  <c r="AS91" i="20"/>
  <c r="AS118" i="20"/>
  <c r="AS211" i="20"/>
  <c r="AS94" i="20"/>
  <c r="AS128" i="20"/>
  <c r="AS154" i="20"/>
  <c r="AS68" i="20"/>
  <c r="AS137" i="20"/>
  <c r="AS157" i="20"/>
  <c r="AS204" i="20"/>
  <c r="AS124" i="20"/>
  <c r="AS106" i="20"/>
  <c r="AS62" i="20"/>
  <c r="AS142" i="20"/>
  <c r="AS114" i="20"/>
  <c r="AS117" i="20"/>
  <c r="AS169" i="20"/>
  <c r="AS203" i="20"/>
  <c r="AS220" i="20"/>
  <c r="AS199" i="20"/>
  <c r="AS120" i="20"/>
  <c r="AS209" i="20"/>
  <c r="AS183" i="20"/>
  <c r="AS55" i="20"/>
  <c r="AS158" i="20"/>
  <c r="AS70" i="20"/>
  <c r="AS163" i="20"/>
  <c r="AS99" i="20"/>
  <c r="AS205" i="20"/>
  <c r="AS108" i="20"/>
  <c r="AS116" i="20"/>
  <c r="AS188" i="20"/>
  <c r="AS202" i="20"/>
  <c r="AS161" i="20"/>
  <c r="AS66" i="20"/>
  <c r="AS67" i="20"/>
  <c r="AS181" i="20"/>
  <c r="AS201" i="20"/>
  <c r="AS80" i="20"/>
  <c r="AS145" i="20"/>
  <c r="AS165" i="20"/>
  <c r="AS148" i="20"/>
  <c r="AS69" i="20"/>
  <c r="AS171" i="20"/>
  <c r="AS159" i="20"/>
  <c r="AS115" i="20"/>
  <c r="AS96" i="20"/>
  <c r="AS151" i="20"/>
  <c r="AS191" i="20"/>
  <c r="AS86" i="20"/>
  <c r="AS160" i="20"/>
  <c r="AS172" i="20"/>
  <c r="AS216" i="20"/>
  <c r="AS87" i="20"/>
  <c r="AS189" i="20"/>
  <c r="AS110" i="20"/>
  <c r="AS198" i="20"/>
  <c r="AS90" i="20"/>
  <c r="AS127" i="20"/>
  <c r="AS53" i="20"/>
  <c r="AS103" i="20"/>
  <c r="AS141" i="20"/>
  <c r="AS221" i="20"/>
  <c r="AS134" i="20"/>
  <c r="AS121" i="20"/>
  <c r="AS136" i="20"/>
  <c r="AS184" i="20"/>
  <c r="AS195" i="20"/>
  <c r="Z29" i="20"/>
  <c r="Z3" i="20"/>
  <c r="AG8" i="20"/>
  <c r="AQ8" i="20" s="1"/>
  <c r="AG18" i="20"/>
  <c r="AG7" i="20"/>
  <c r="M3" i="20" a="1"/>
  <c r="M3" i="20" s="1"/>
  <c r="F3" i="20" s="1"/>
  <c r="AG20" i="20"/>
  <c r="AG37" i="20"/>
  <c r="AG33" i="20"/>
  <c r="AG40" i="20"/>
  <c r="AG47" i="20"/>
  <c r="AG45" i="20"/>
  <c r="AG42" i="20"/>
  <c r="AG29" i="20"/>
  <c r="AG23" i="20"/>
  <c r="AG21" i="20"/>
  <c r="AG17" i="20"/>
  <c r="AG26" i="20"/>
  <c r="AG22" i="20"/>
  <c r="AG25" i="20"/>
  <c r="AG46" i="20"/>
  <c r="AG39" i="20"/>
  <c r="AG49" i="20"/>
  <c r="AQ49" i="20" s="1"/>
  <c r="AG48" i="20"/>
  <c r="AG28" i="20"/>
  <c r="AG27" i="20"/>
  <c r="AG50" i="20"/>
  <c r="AG51" i="20"/>
  <c r="AG19" i="20"/>
  <c r="R3" i="20" a="1"/>
  <c r="R3" i="20" s="1"/>
  <c r="AG34" i="20"/>
  <c r="AG52" i="20"/>
  <c r="AG35" i="20"/>
  <c r="AG44" i="20"/>
  <c r="V28" i="20"/>
  <c r="V50" i="20"/>
  <c r="R12" i="20" a="1"/>
  <c r="R12" i="20" s="1"/>
  <c r="AF12" i="20" s="1"/>
  <c r="AP12" i="20" s="1"/>
  <c r="R9" i="20" a="1"/>
  <c r="R9" i="20" s="1"/>
  <c r="AF9" i="20" s="1"/>
  <c r="AG41" i="20"/>
  <c r="AG30" i="20"/>
  <c r="AG31" i="20"/>
  <c r="AG43" i="20"/>
  <c r="AG24" i="20"/>
  <c r="AG32" i="20"/>
  <c r="AQ32" i="20" s="1"/>
  <c r="U7" i="20"/>
  <c r="V7" i="20" s="1"/>
  <c r="U45" i="20"/>
  <c r="V45" i="20" s="1"/>
  <c r="M23" i="20" a="1"/>
  <c r="M23" i="20" s="1"/>
  <c r="R46" i="20" a="1"/>
  <c r="R46" i="20" s="1"/>
  <c r="AF46" i="20" s="1"/>
  <c r="M4" i="20" a="1"/>
  <c r="M4" i="20" s="1"/>
  <c r="F4" i="20" s="1"/>
  <c r="M24" i="20" a="1"/>
  <c r="M24" i="20" s="1"/>
  <c r="F24" i="20" s="1"/>
  <c r="U39" i="20"/>
  <c r="M15" i="20" a="1"/>
  <c r="M15" i="20" s="1"/>
  <c r="F15" i="20" s="1"/>
  <c r="R34" i="20" a="1"/>
  <c r="R34" i="20" s="1"/>
  <c r="R17" i="20" a="1"/>
  <c r="R17" i="20" s="1"/>
  <c r="AG3" i="20"/>
  <c r="R14" i="20" a="1"/>
  <c r="R14" i="20" s="1"/>
  <c r="AF14" i="20" s="1"/>
  <c r="U14" i="20"/>
  <c r="V14" i="20" s="1"/>
  <c r="M28" i="20" a="1"/>
  <c r="M28" i="20" s="1"/>
  <c r="M20" i="20" a="1"/>
  <c r="M20" i="20" s="1"/>
  <c r="F20" i="20" s="1"/>
  <c r="R32" i="20" a="1"/>
  <c r="R32" i="20" s="1"/>
  <c r="R4" i="20" a="1"/>
  <c r="R4" i="20" s="1"/>
  <c r="AF4" i="20" s="1"/>
  <c r="AP4" i="20" s="1"/>
  <c r="M6" i="20" a="1"/>
  <c r="M6" i="20" s="1"/>
  <c r="F6" i="20" s="1"/>
  <c r="R5" i="20" a="1"/>
  <c r="R5" i="20" s="1"/>
  <c r="M42" i="20" a="1"/>
  <c r="M42" i="20" s="1"/>
  <c r="F42" i="20" s="1"/>
  <c r="R6" i="20" a="1"/>
  <c r="R6" i="20" s="1"/>
  <c r="M27" i="20" a="1"/>
  <c r="M27" i="20" s="1"/>
  <c r="F27" i="20" s="1"/>
  <c r="M8" i="20" a="1"/>
  <c r="M8" i="20" s="1"/>
  <c r="F8" i="20" s="1"/>
  <c r="R26" i="20" a="1"/>
  <c r="R26" i="20" s="1"/>
  <c r="AF26" i="20" s="1"/>
  <c r="M38" i="20" a="1"/>
  <c r="M38" i="20" s="1"/>
  <c r="F38" i="20" s="1"/>
  <c r="U41" i="20"/>
  <c r="V41" i="20" s="1"/>
  <c r="M52" i="20" a="1"/>
  <c r="M52" i="20" s="1"/>
  <c r="F52" i="20" s="1"/>
  <c r="M51" i="20" a="1"/>
  <c r="M51" i="20" s="1"/>
  <c r="V25" i="20"/>
  <c r="R30" i="20" a="1"/>
  <c r="R30" i="20" s="1"/>
  <c r="R44" i="20" a="1"/>
  <c r="R44" i="20" s="1"/>
  <c r="AF44" i="20" s="1"/>
  <c r="R50" i="20" a="1"/>
  <c r="R50" i="20" s="1"/>
  <c r="M30" i="20" a="1"/>
  <c r="M30" i="20" s="1"/>
  <c r="F30" i="20" s="1"/>
  <c r="R29" i="20" a="1"/>
  <c r="R29" i="20" s="1"/>
  <c r="R38" i="20" a="1"/>
  <c r="R38" i="20" s="1"/>
  <c r="AF38" i="20" s="1"/>
  <c r="R18" i="20" a="1"/>
  <c r="R18" i="20" s="1"/>
  <c r="M39" i="20" a="1"/>
  <c r="M39" i="20" s="1"/>
  <c r="M19" i="20" a="1"/>
  <c r="M19" i="20" s="1"/>
  <c r="M16" i="20" a="1"/>
  <c r="M16" i="20" s="1"/>
  <c r="F16" i="20" s="1"/>
  <c r="R24" i="20" a="1"/>
  <c r="R24" i="20" s="1"/>
  <c r="AF24" i="20" s="1"/>
  <c r="AP24" i="20" s="1"/>
  <c r="M26" i="20" a="1"/>
  <c r="M26" i="20" s="1"/>
  <c r="F26" i="20" s="1"/>
  <c r="M36" i="20" a="1"/>
  <c r="M36" i="20" s="1"/>
  <c r="R25" i="20" a="1"/>
  <c r="R25" i="20" s="1"/>
  <c r="AF25" i="20" s="1"/>
  <c r="M10" i="20" a="1"/>
  <c r="M10" i="20" s="1"/>
  <c r="M29" i="20" a="1"/>
  <c r="M29" i="20" s="1"/>
  <c r="F29" i="20" s="1"/>
  <c r="M9" i="20" a="1"/>
  <c r="M9" i="20" s="1"/>
  <c r="M49" i="20" a="1"/>
  <c r="M49" i="20" s="1"/>
  <c r="F49" i="20" s="1"/>
  <c r="R48" i="20" a="1"/>
  <c r="R48" i="20" s="1"/>
  <c r="AF48" i="20" s="1"/>
  <c r="R28" i="20" a="1"/>
  <c r="R28" i="20" s="1"/>
  <c r="AF28" i="20" s="1"/>
  <c r="R8" i="20" a="1"/>
  <c r="R8" i="20" s="1"/>
  <c r="AF8" i="20" s="1"/>
  <c r="AP8" i="20" s="1"/>
  <c r="AG36" i="20"/>
  <c r="AG16" i="20"/>
  <c r="R20" i="20" a="1"/>
  <c r="R20" i="20" s="1"/>
  <c r="R16" i="20" a="1"/>
  <c r="R16" i="20" s="1"/>
  <c r="R35" i="20" a="1"/>
  <c r="R35" i="20" s="1"/>
  <c r="AF35" i="20" s="1"/>
  <c r="R19" i="20" a="1"/>
  <c r="R19" i="20" s="1"/>
  <c r="AF19" i="20" s="1"/>
  <c r="R15" i="20" a="1"/>
  <c r="R15" i="20" s="1"/>
  <c r="R37" i="20" a="1"/>
  <c r="R37" i="20" s="1"/>
  <c r="R42" i="20" a="1"/>
  <c r="R42" i="20" s="1"/>
  <c r="R33" i="20" a="1"/>
  <c r="R33" i="20" s="1"/>
  <c r="AF33" i="20" s="1"/>
  <c r="R13" i="20" a="1"/>
  <c r="R13" i="20" s="1"/>
  <c r="R43" i="20" a="1"/>
  <c r="R43" i="20" s="1"/>
  <c r="AF43" i="20" s="1"/>
  <c r="AP43" i="20" s="1"/>
  <c r="R49" i="20" a="1"/>
  <c r="R49" i="20" s="1"/>
  <c r="R7" i="20" a="1"/>
  <c r="R7" i="20" s="1"/>
  <c r="AF7" i="20" s="1"/>
  <c r="R27" i="20" a="1"/>
  <c r="R27" i="20" s="1"/>
  <c r="R39" i="20" a="1"/>
  <c r="R39" i="20" s="1"/>
  <c r="AF39" i="20" s="1"/>
  <c r="AP39" i="20" s="1"/>
  <c r="R45" i="20" a="1"/>
  <c r="R45" i="20" s="1"/>
  <c r="AF45" i="20" s="1"/>
  <c r="R40" i="20" a="1"/>
  <c r="R40" i="20" s="1"/>
  <c r="R10" i="20" a="1"/>
  <c r="R10" i="20" s="1"/>
  <c r="R21" i="20" a="1"/>
  <c r="R21" i="20" s="1"/>
  <c r="R31" i="20" a="1"/>
  <c r="R31" i="20" s="1"/>
  <c r="AF31" i="20" s="1"/>
  <c r="R51" i="20" a="1"/>
  <c r="R51" i="20" s="1"/>
  <c r="R11" i="20" a="1"/>
  <c r="R11" i="20" s="1"/>
  <c r="R52" i="20" a="1"/>
  <c r="R52" i="20" s="1"/>
  <c r="AF52" i="20" s="1"/>
  <c r="R22" i="20" a="1"/>
  <c r="R22" i="20" s="1"/>
  <c r="R23" i="20" a="1"/>
  <c r="R23" i="20" s="1"/>
  <c r="R36" i="20" a="1"/>
  <c r="R36" i="20" s="1"/>
  <c r="AF36" i="20" s="1"/>
  <c r="R47" i="20" a="1"/>
  <c r="R47" i="20" s="1"/>
  <c r="R41" i="20" a="1"/>
  <c r="R41" i="20" s="1"/>
  <c r="AF41" i="20" s="1"/>
  <c r="M48" i="20" a="1"/>
  <c r="M48" i="20" s="1"/>
  <c r="M41" i="20" a="1"/>
  <c r="M41" i="20" s="1"/>
  <c r="F41" i="20" s="1"/>
  <c r="M43" i="20" a="1"/>
  <c r="M43" i="20" s="1"/>
  <c r="F43" i="20" s="1"/>
  <c r="M44" i="20" a="1"/>
  <c r="M44" i="20" s="1"/>
  <c r="M45" i="20" a="1"/>
  <c r="M45" i="20" s="1"/>
  <c r="F45" i="20" s="1"/>
  <c r="M21" i="20" a="1"/>
  <c r="M21" i="20" s="1"/>
  <c r="F21" i="20" s="1"/>
  <c r="M22" i="20" a="1"/>
  <c r="M22" i="20" s="1"/>
  <c r="F22" i="20" s="1"/>
  <c r="M17" i="20" a="1"/>
  <c r="M17" i="20" s="1"/>
  <c r="M18" i="20" a="1"/>
  <c r="M18" i="20" s="1"/>
  <c r="F18" i="20" s="1"/>
  <c r="M34" i="20" a="1"/>
  <c r="M34" i="20" s="1"/>
  <c r="F34" i="20" s="1"/>
  <c r="M40" i="20" a="1"/>
  <c r="M40" i="20" s="1"/>
  <c r="F40" i="20" s="1"/>
  <c r="M50" i="20" a="1"/>
  <c r="M50" i="20" s="1"/>
  <c r="F50" i="20" s="1"/>
  <c r="M46" i="20" a="1"/>
  <c r="M46" i="20" s="1"/>
  <c r="F46" i="20" s="1"/>
  <c r="M47" i="20" a="1"/>
  <c r="M47" i="20" s="1"/>
  <c r="F47" i="20" s="1"/>
  <c r="M37" i="20" a="1"/>
  <c r="M37" i="20" s="1"/>
  <c r="F37" i="20" s="1"/>
  <c r="M35" i="20" a="1"/>
  <c r="M35" i="20" s="1"/>
  <c r="F35" i="20" s="1"/>
  <c r="M32" i="20" a="1"/>
  <c r="M32" i="20" s="1"/>
  <c r="F32" i="20" s="1"/>
  <c r="M33" i="20" a="1"/>
  <c r="M33" i="20" s="1"/>
  <c r="F33" i="20" s="1"/>
  <c r="M31" i="20" a="1"/>
  <c r="M31" i="20" s="1"/>
  <c r="F31" i="20" s="1"/>
  <c r="M25" i="20" a="1"/>
  <c r="M25" i="20" s="1"/>
  <c r="F25" i="20" s="1"/>
  <c r="M11" i="20" a="1"/>
  <c r="M11" i="20" s="1"/>
  <c r="F11" i="20" s="1"/>
  <c r="M5" i="20" a="1"/>
  <c r="M5" i="20" s="1"/>
  <c r="M13" i="20" a="1"/>
  <c r="M13" i="20" s="1"/>
  <c r="M12" i="20" a="1"/>
  <c r="M12" i="20" s="1"/>
  <c r="F12" i="20" s="1"/>
  <c r="M7" i="20" a="1"/>
  <c r="M7" i="20" s="1"/>
  <c r="F7" i="20" s="1"/>
  <c r="M14" i="20" a="1"/>
  <c r="M14" i="20" s="1"/>
  <c r="F14" i="20" s="1"/>
  <c r="V31" i="20"/>
  <c r="V38" i="20"/>
  <c r="U19" i="20"/>
  <c r="V19" i="20" s="1"/>
  <c r="U23" i="20"/>
  <c r="V23" i="20" s="1"/>
  <c r="U47" i="20"/>
  <c r="V47" i="20" s="1"/>
  <c r="U18" i="20"/>
  <c r="V18" i="20" s="1"/>
  <c r="U12" i="20"/>
  <c r="V12" i="20" s="1"/>
  <c r="U35" i="20"/>
  <c r="V35" i="20" s="1"/>
  <c r="V26" i="20"/>
  <c r="V8" i="20"/>
  <c r="U9" i="20"/>
  <c r="V9" i="20" s="1"/>
  <c r="U43" i="20"/>
  <c r="V43" i="20" s="1"/>
  <c r="U17" i="20"/>
  <c r="V17" i="20" s="1"/>
  <c r="V13" i="20"/>
  <c r="U5" i="20"/>
  <c r="V5" i="20" s="1"/>
  <c r="U21" i="20"/>
  <c r="V21" i="20" s="1"/>
  <c r="U3" i="20"/>
  <c r="V3" i="20" s="1"/>
  <c r="V27" i="20"/>
  <c r="U27" i="20"/>
  <c r="V6" i="20"/>
  <c r="U6" i="20"/>
  <c r="U46" i="20"/>
  <c r="V46" i="20" s="1"/>
  <c r="U34" i="20"/>
  <c r="V34" i="20" s="1"/>
  <c r="U30" i="20"/>
  <c r="V30" i="20" s="1"/>
  <c r="U42" i="20"/>
  <c r="V42" i="20" s="1"/>
  <c r="U16" i="20"/>
  <c r="V16" i="20" s="1"/>
  <c r="U44" i="20"/>
  <c r="V44" i="20" s="1"/>
  <c r="U10" i="20"/>
  <c r="V10" i="20" s="1"/>
  <c r="U15" i="20"/>
  <c r="V15" i="20" s="1"/>
  <c r="V40" i="20"/>
  <c r="U33" i="20"/>
  <c r="V33" i="20" s="1"/>
  <c r="U11" i="20"/>
  <c r="V11" i="20" s="1"/>
  <c r="V20" i="20"/>
  <c r="U22" i="20"/>
  <c r="V22" i="20" s="1"/>
  <c r="U49" i="20"/>
  <c r="V49" i="20" s="1"/>
  <c r="U24" i="20"/>
  <c r="V24" i="20" s="1"/>
  <c r="U32" i="20"/>
  <c r="V32" i="20" s="1"/>
  <c r="V37" i="20"/>
  <c r="U4" i="20"/>
  <c r="V4" i="20" s="1"/>
  <c r="U52" i="20"/>
  <c r="V52" i="20" s="1"/>
  <c r="U29" i="20"/>
  <c r="V29" i="20" s="1"/>
  <c r="AP45" i="20" l="1"/>
  <c r="AQ33" i="20"/>
  <c r="AP14" i="20"/>
  <c r="AQ22" i="20"/>
  <c r="AQ17" i="20"/>
  <c r="AQ21" i="20"/>
  <c r="AS77" i="20"/>
  <c r="AQ42" i="20"/>
  <c r="AP7" i="20"/>
  <c r="AQ51" i="20"/>
  <c r="AQ37" i="20"/>
  <c r="AQ40" i="20"/>
  <c r="AQ19" i="20"/>
  <c r="AS133" i="20"/>
  <c r="AS59" i="20"/>
  <c r="AP44" i="20"/>
  <c r="AQ23" i="20"/>
  <c r="AQ44" i="20"/>
  <c r="AQ29" i="20"/>
  <c r="AQ35" i="20"/>
  <c r="AP31" i="20"/>
  <c r="AQ36" i="20"/>
  <c r="AP28" i="20"/>
  <c r="AQ52" i="20"/>
  <c r="AQ45" i="20"/>
  <c r="AS54" i="20"/>
  <c r="AQ47" i="20"/>
  <c r="AQ7" i="20"/>
  <c r="AQ16" i="20"/>
  <c r="AQ3" i="20"/>
  <c r="AP33" i="20"/>
  <c r="AQ18" i="20"/>
  <c r="AS162" i="20"/>
  <c r="AQ43" i="20"/>
  <c r="AQ39" i="20"/>
  <c r="AQ34" i="20"/>
  <c r="AP36" i="20"/>
  <c r="AQ31" i="20"/>
  <c r="AQ46" i="20"/>
  <c r="AS180" i="20"/>
  <c r="AP48" i="20"/>
  <c r="AS217" i="20"/>
  <c r="AP25" i="20"/>
  <c r="AP41" i="20"/>
  <c r="AQ30" i="20"/>
  <c r="AQ25" i="20"/>
  <c r="AP35" i="20"/>
  <c r="AP38" i="20"/>
  <c r="AQ41" i="20"/>
  <c r="AS185" i="20"/>
  <c r="AP26" i="20"/>
  <c r="AP52" i="20"/>
  <c r="AP9" i="20"/>
  <c r="AQ26" i="20"/>
  <c r="AE38" i="20" a="1"/>
  <c r="AE38" i="20" s="1"/>
  <c r="AO38" i="20" s="1"/>
  <c r="AS65" i="20"/>
  <c r="AE14" i="20" a="1"/>
  <c r="AE14" i="20" s="1"/>
  <c r="AO14" i="20" s="1"/>
  <c r="AI4" i="20"/>
  <c r="AS4" i="20" s="1"/>
  <c r="AS196" i="20"/>
  <c r="AS98" i="20"/>
  <c r="AE15" i="20" a="1"/>
  <c r="AE15" i="20" s="1"/>
  <c r="AO15" i="20" s="1"/>
  <c r="AE9" i="20" a="1"/>
  <c r="AE9" i="20" s="1"/>
  <c r="AO9" i="20" s="1"/>
  <c r="AS222" i="20"/>
  <c r="AS140" i="20"/>
  <c r="AS200" i="20"/>
  <c r="AI14" i="20"/>
  <c r="AP19" i="20"/>
  <c r="AI19" i="20"/>
  <c r="AS19" i="20" s="1"/>
  <c r="AS74" i="20"/>
  <c r="AS113" i="20"/>
  <c r="AS89" i="20"/>
  <c r="AE8" i="20" a="1"/>
  <c r="AE8" i="20" s="1"/>
  <c r="AO8" i="20" s="1"/>
  <c r="AS83" i="20"/>
  <c r="AS131" i="20"/>
  <c r="AE11" i="20" a="1"/>
  <c r="AE11" i="20" s="1"/>
  <c r="AO11" i="20" s="1"/>
  <c r="AS190" i="20"/>
  <c r="AS111" i="20"/>
  <c r="AE43" i="20" a="1"/>
  <c r="AE43" i="20" s="1"/>
  <c r="AO43" i="20" s="1"/>
  <c r="AE18" i="20" a="1"/>
  <c r="AE18" i="20" s="1"/>
  <c r="AO18" i="20" s="1"/>
  <c r="AE42" i="20" a="1"/>
  <c r="AE42" i="20" s="1"/>
  <c r="AO42" i="20" s="1"/>
  <c r="AE26" i="20" a="1"/>
  <c r="AE26" i="20" s="1"/>
  <c r="AO26" i="20" s="1"/>
  <c r="AP46" i="20"/>
  <c r="AI46" i="20"/>
  <c r="AS46" i="20" s="1"/>
  <c r="AQ50" i="20"/>
  <c r="AQ27" i="20"/>
  <c r="AI28" i="20"/>
  <c r="AS28" i="20" s="1"/>
  <c r="AQ28" i="20"/>
  <c r="AI48" i="20"/>
  <c r="AQ48" i="20"/>
  <c r="AQ24" i="20"/>
  <c r="AI24" i="20"/>
  <c r="AS24" i="20" s="1"/>
  <c r="AQ20" i="20"/>
  <c r="AE4" i="20" a="1"/>
  <c r="AE4" i="20" s="1"/>
  <c r="AO4" i="20" s="1"/>
  <c r="AE37" i="20" a="1"/>
  <c r="AE37" i="20" s="1"/>
  <c r="AO37" i="20" s="1"/>
  <c r="AE27" i="20" a="1"/>
  <c r="AE27" i="20" s="1"/>
  <c r="AO27" i="20" s="1"/>
  <c r="AE24" i="20" a="1"/>
  <c r="AE24" i="20" s="1"/>
  <c r="AO24" i="20" s="1"/>
  <c r="AE21" i="20" a="1"/>
  <c r="AE21" i="20" s="1"/>
  <c r="AO21" i="20" s="1"/>
  <c r="AE10" i="20" a="1"/>
  <c r="AE10" i="20" s="1"/>
  <c r="AO10" i="20" s="1"/>
  <c r="AE44" i="20" a="1"/>
  <c r="AE44" i="20" s="1"/>
  <c r="AO44" i="20" s="1"/>
  <c r="AE12" i="20" a="1"/>
  <c r="AE12" i="20" s="1"/>
  <c r="AO12" i="20" s="1"/>
  <c r="AE16" i="20" a="1"/>
  <c r="AE16" i="20" s="1"/>
  <c r="AO16" i="20" s="1"/>
  <c r="AE28" i="20" a="1"/>
  <c r="AE28" i="20" s="1"/>
  <c r="AO28" i="20" s="1"/>
  <c r="AE47" i="20" a="1"/>
  <c r="AE47" i="20" s="1"/>
  <c r="AO47" i="20" s="1"/>
  <c r="AE25" i="20" a="1"/>
  <c r="AE25" i="20" s="1"/>
  <c r="AO25" i="20" s="1"/>
  <c r="AE34" i="20" a="1"/>
  <c r="AE34" i="20" s="1"/>
  <c r="AO34" i="20" s="1"/>
  <c r="AE19" i="20" a="1"/>
  <c r="AE19" i="20" s="1"/>
  <c r="AO19" i="20" s="1"/>
  <c r="AE51" i="20" a="1"/>
  <c r="AE51" i="20" s="1"/>
  <c r="AO51" i="20" s="1"/>
  <c r="AE33" i="20" a="1"/>
  <c r="AE33" i="20" s="1"/>
  <c r="AO33" i="20" s="1"/>
  <c r="AE35" i="20" a="1"/>
  <c r="AE35" i="20" s="1"/>
  <c r="AO35" i="20" s="1"/>
  <c r="AE30" i="20" a="1"/>
  <c r="AE30" i="20" s="1"/>
  <c r="AO30" i="20" s="1"/>
  <c r="AE23" i="20" a="1"/>
  <c r="AE23" i="20" s="1"/>
  <c r="AO23" i="20" s="1"/>
  <c r="AE31" i="20" a="1"/>
  <c r="AE31" i="20" s="1"/>
  <c r="AO31" i="20" s="1"/>
  <c r="AE41" i="20" a="1"/>
  <c r="AE41" i="20" s="1"/>
  <c r="AO41" i="20" s="1"/>
  <c r="AE52" i="20" a="1"/>
  <c r="AE52" i="20" s="1"/>
  <c r="AO52" i="20" s="1"/>
  <c r="AE6" i="20" a="1"/>
  <c r="AE6" i="20" s="1"/>
  <c r="AO6" i="20" s="1"/>
  <c r="AE36" i="20" a="1"/>
  <c r="AE36" i="20" s="1"/>
  <c r="AO36" i="20" s="1"/>
  <c r="AE45" i="20" a="1"/>
  <c r="AE45" i="20" s="1"/>
  <c r="AO45" i="20" s="1"/>
  <c r="AE7" i="20" a="1"/>
  <c r="AE7" i="20" s="1"/>
  <c r="AO7" i="20" s="1"/>
  <c r="AE49" i="20" a="1"/>
  <c r="AE49" i="20" s="1"/>
  <c r="AO49" i="20" s="1"/>
  <c r="AE5" i="20" a="1"/>
  <c r="AE5" i="20" s="1"/>
  <c r="AO5" i="20" s="1"/>
  <c r="AE20" i="20" a="1"/>
  <c r="AE20" i="20" s="1"/>
  <c r="AO20" i="20" s="1"/>
  <c r="AE17" i="20" a="1"/>
  <c r="AE17" i="20" s="1"/>
  <c r="AO17" i="20" s="1"/>
  <c r="Y3" i="20"/>
  <c r="AE3" i="20" a="1"/>
  <c r="AE3" i="20" s="1"/>
  <c r="AO3" i="20" s="1"/>
  <c r="F39" i="20"/>
  <c r="AE39" i="20" a="1"/>
  <c r="AE39" i="20" s="1"/>
  <c r="AO39" i="20" s="1"/>
  <c r="Y29" i="20"/>
  <c r="AE29" i="20" a="1"/>
  <c r="AE29" i="20" s="1"/>
  <c r="AO29" i="20" s="1"/>
  <c r="AE46" i="20" a="1"/>
  <c r="AE46" i="20" s="1"/>
  <c r="AO46" i="20" s="1"/>
  <c r="AE40" i="20" a="1"/>
  <c r="AE40" i="20" s="1"/>
  <c r="AO40" i="20" s="1"/>
  <c r="AE32" i="20" a="1"/>
  <c r="AE32" i="20" s="1"/>
  <c r="AO32" i="20" s="1"/>
  <c r="F48" i="20"/>
  <c r="AE48" i="20" a="1"/>
  <c r="AE48" i="20" s="1"/>
  <c r="AO48" i="20" s="1"/>
  <c r="AE22" i="20" a="1"/>
  <c r="AE22" i="20" s="1"/>
  <c r="AO22" i="20" s="1"/>
  <c r="AE13" i="20" a="1"/>
  <c r="AE13" i="20" s="1"/>
  <c r="AO13" i="20" s="1"/>
  <c r="AE50" i="20" a="1"/>
  <c r="AE50" i="20" s="1"/>
  <c r="AO50" i="20" s="1"/>
  <c r="AS40" i="20"/>
  <c r="AS30" i="20"/>
  <c r="AF17" i="20"/>
  <c r="AP17" i="20" s="1"/>
  <c r="AF23" i="20"/>
  <c r="AP23" i="20" s="1"/>
  <c r="AF3" i="20"/>
  <c r="AF29" i="20"/>
  <c r="AP29" i="20" s="1"/>
  <c r="AF5" i="20"/>
  <c r="AF18" i="20"/>
  <c r="AF40" i="20"/>
  <c r="AP40" i="20" s="1"/>
  <c r="AF27" i="20"/>
  <c r="AF37" i="20"/>
  <c r="AF20" i="20"/>
  <c r="AI20" i="20" s="1"/>
  <c r="AF22" i="20"/>
  <c r="AP22" i="20" s="1"/>
  <c r="AF42" i="20"/>
  <c r="AP42" i="20" s="1"/>
  <c r="AF16" i="20"/>
  <c r="AF15" i="20"/>
  <c r="AF49" i="20"/>
  <c r="AF11" i="20"/>
  <c r="AF51" i="20"/>
  <c r="AP51" i="20" s="1"/>
  <c r="AS12" i="20"/>
  <c r="AF32" i="20"/>
  <c r="AP32" i="20" s="1"/>
  <c r="AF30" i="20"/>
  <c r="AP30" i="20" s="1"/>
  <c r="AF6" i="20"/>
  <c r="AF13" i="20"/>
  <c r="AP13" i="20" s="1"/>
  <c r="AF50" i="20"/>
  <c r="AP50" i="20" s="1"/>
  <c r="AS7" i="20"/>
  <c r="AF10" i="20"/>
  <c r="AF34" i="20"/>
  <c r="AP34" i="20" s="1"/>
  <c r="AF21" i="20"/>
  <c r="AF47" i="20"/>
  <c r="AP47" i="20" s="1"/>
  <c r="AS8" i="20"/>
  <c r="F10" i="20"/>
  <c r="F5" i="20"/>
  <c r="F28" i="20"/>
  <c r="AS31" i="20"/>
  <c r="AS26" i="20"/>
  <c r="F19" i="20"/>
  <c r="AS38" i="20"/>
  <c r="AS39" i="20"/>
  <c r="AS34" i="20"/>
  <c r="F51" i="20"/>
  <c r="F9" i="20"/>
  <c r="F36" i="20"/>
  <c r="F17" i="20"/>
  <c r="F23" i="20"/>
  <c r="F44" i="20"/>
  <c r="AS35" i="20"/>
  <c r="AS25" i="20"/>
  <c r="F13" i="20"/>
  <c r="AS33" i="20"/>
  <c r="AS13" i="20"/>
  <c r="AS43" i="20"/>
  <c r="AS32" i="20"/>
  <c r="AI50" i="20" l="1"/>
  <c r="AS11" i="20"/>
  <c r="AP11" i="20"/>
  <c r="AS20" i="20"/>
  <c r="AP20" i="20"/>
  <c r="AS37" i="20"/>
  <c r="AP37" i="20"/>
  <c r="AP6" i="20"/>
  <c r="AI6" i="20"/>
  <c r="AS6" i="20" s="1"/>
  <c r="AP16" i="20"/>
  <c r="AI16" i="20"/>
  <c r="AP27" i="20"/>
  <c r="AS21" i="20"/>
  <c r="AP21" i="20"/>
  <c r="AS18" i="20"/>
  <c r="AP18" i="20"/>
  <c r="AP10" i="20"/>
  <c r="AI10" i="20"/>
  <c r="AS10" i="20" s="1"/>
  <c r="AP5" i="20"/>
  <c r="AI5" i="20"/>
  <c r="AS5" i="20" s="1"/>
  <c r="AS49" i="20"/>
  <c r="AP49" i="20"/>
  <c r="AS15" i="20"/>
  <c r="AP15" i="20"/>
  <c r="AI27" i="20"/>
  <c r="AS27" i="20" s="1"/>
  <c r="AP3" i="20"/>
  <c r="AI3" i="20"/>
  <c r="AS3" i="20" s="1"/>
  <c r="AS36" i="20"/>
  <c r="AS22" i="20"/>
  <c r="AS9" i="20"/>
  <c r="AS41" i="20"/>
  <c r="AS17" i="20"/>
  <c r="AS44" i="20"/>
  <c r="AS51" i="20"/>
  <c r="AS29" i="20"/>
  <c r="AS23" i="20"/>
  <c r="AS42" i="20"/>
  <c r="AS48" i="20"/>
  <c r="AS52" i="20"/>
  <c r="AS45" i="20"/>
  <c r="AS14" i="20"/>
  <c r="AS47" i="20"/>
  <c r="AS50" i="20" l="1"/>
  <c r="AS16" i="2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<sst xmlns="http://schemas.openxmlformats.org/spreadsheetml/2006/main" count="4468" uniqueCount="900">
  <si>
    <t>LN</t>
  </si>
  <si>
    <t>Meta</t>
  </si>
  <si>
    <t>NoLNresected</t>
  </si>
  <si>
    <t>NoLNinvolved</t>
  </si>
  <si>
    <t>Histo</t>
  </si>
  <si>
    <t>HistoType</t>
  </si>
  <si>
    <t>VI</t>
  </si>
  <si>
    <t>NoFociVIFTC</t>
  </si>
  <si>
    <t>CI</t>
  </si>
  <si>
    <t>m-ETE</t>
  </si>
  <si>
    <t>gETE</t>
  </si>
  <si>
    <t>MutationType</t>
  </si>
  <si>
    <t>M</t>
  </si>
  <si>
    <t>TCGA-4C-A93U</t>
  </si>
  <si>
    <t>M0</t>
  </si>
  <si>
    <t>N1b</t>
  </si>
  <si>
    <t>T4a</t>
  </si>
  <si>
    <t>Papillary</t>
  </si>
  <si>
    <t>Indeterminate</t>
  </si>
  <si>
    <t>Tumor involves inked margin in anterior aspect of specimen</t>
  </si>
  <si>
    <t>no</t>
  </si>
  <si>
    <t>No</t>
  </si>
  <si>
    <t>yes</t>
  </si>
  <si>
    <t>MX</t>
  </si>
  <si>
    <t>N0</t>
  </si>
  <si>
    <t>T2</t>
  </si>
  <si>
    <t>3.5cm</t>
  </si>
  <si>
    <t>Absent</t>
  </si>
  <si>
    <t>Margins uninvolved by carcinoma</t>
  </si>
  <si>
    <t>Follicular</t>
  </si>
  <si>
    <t>2.8cm</t>
  </si>
  <si>
    <t>Present</t>
  </si>
  <si>
    <t>Margin(s) involved by carcinoma</t>
  </si>
  <si>
    <t>1.3cm</t>
  </si>
  <si>
    <t>N1a</t>
  </si>
  <si>
    <t>T3</t>
  </si>
  <si>
    <t>2.5cm</t>
  </si>
  <si>
    <t>Not identified</t>
  </si>
  <si>
    <t>T1</t>
  </si>
  <si>
    <t>Nx</t>
  </si>
  <si>
    <t>0.7cm</t>
  </si>
  <si>
    <t>Papillary carcinoma, follicular variant</t>
  </si>
  <si>
    <t>Negative</t>
  </si>
  <si>
    <t>encapsulated follicular variant</t>
  </si>
  <si>
    <t>1.0cm</t>
  </si>
  <si>
    <t>T1b</t>
  </si>
  <si>
    <t>1.5cm</t>
  </si>
  <si>
    <t>Not Identified</t>
  </si>
  <si>
    <t>2.2cm</t>
  </si>
  <si>
    <t>present</t>
  </si>
  <si>
    <t>Free of tumor</t>
  </si>
  <si>
    <t>T1a</t>
  </si>
  <si>
    <t>2.1cm</t>
  </si>
  <si>
    <t>Tumor is present at inked anterior margin</t>
  </si>
  <si>
    <t>Focal</t>
  </si>
  <si>
    <t>1.2cm</t>
  </si>
  <si>
    <t>Focal Invasion</t>
  </si>
  <si>
    <t>1cm</t>
  </si>
  <si>
    <t>1.8cm</t>
  </si>
  <si>
    <t>TCGA-EM-A22O</t>
  </si>
  <si>
    <t>2.6cm</t>
  </si>
  <si>
    <t>TCGA-FY-A40N</t>
  </si>
  <si>
    <t>1.7cm</t>
  </si>
  <si>
    <t>Extensive (4 or more vessels)</t>
  </si>
  <si>
    <t>Classical (usual)</t>
  </si>
  <si>
    <t>Focal (less than 4 vessels)</t>
  </si>
  <si>
    <t>Present, minimal</t>
  </si>
  <si>
    <t>3.2cm</t>
  </si>
  <si>
    <t>I</t>
  </si>
  <si>
    <t>not identified</t>
  </si>
  <si>
    <t>Focal invasion</t>
  </si>
  <si>
    <t>Present, extent widely invasive</t>
  </si>
  <si>
    <t>3.0cm</t>
  </si>
  <si>
    <t>Widely invasive</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</si>
  <si>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</si>
  <si>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</si>
  <si>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</si>
  <si>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</si>
  <si>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</si>
  <si>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</si>
  <si>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</si>
  <si>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</si>
  <si>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</si>
  <si>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</si>
  <si>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</si>
  <si>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</si>
  <si>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</si>
  <si>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</si>
  <si>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</si>
  <si>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</si>
  <si>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</si>
  <si>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</si>
  <si>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</si>
  <si>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</si>
  <si>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</si>
  <si>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</si>
  <si>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0.4 cm</t>
  </si>
  <si>
    <t>Papillary carcinoma</t>
  </si>
  <si>
    <t>6.5 cm</t>
  </si>
  <si>
    <t>Present, extensive</t>
  </si>
  <si>
    <t>pT2</t>
  </si>
  <si>
    <t>3.5 cm</t>
  </si>
  <si>
    <t>Yes</t>
  </si>
  <si>
    <t>NX</t>
  </si>
  <si>
    <t>2.8 cm</t>
  </si>
  <si>
    <t>HRAS codon 61 mutation</t>
  </si>
  <si>
    <t>pT1</t>
  </si>
  <si>
    <t>pN0</t>
  </si>
  <si>
    <t>Mx</t>
  </si>
  <si>
    <t>1.3 cm</t>
  </si>
  <si>
    <t>pT3</t>
  </si>
  <si>
    <t>pN1a</t>
  </si>
  <si>
    <t>6.0 cm</t>
  </si>
  <si>
    <t>BRAF V600E</t>
  </si>
  <si>
    <t>2.4 cm</t>
  </si>
  <si>
    <t>pNX</t>
  </si>
  <si>
    <t>Papillary Thyroid Carcinoma</t>
  </si>
  <si>
    <t>2.5 cm</t>
  </si>
  <si>
    <t>0.7 cm</t>
  </si>
  <si>
    <t>Papillary carcinoma, encapsulated follicular variant</t>
  </si>
  <si>
    <t>Tall cell variant</t>
  </si>
  <si>
    <t>3 cm</t>
  </si>
  <si>
    <t>1.0 cm</t>
  </si>
  <si>
    <t>pT1b</t>
  </si>
  <si>
    <t>1.5 cm</t>
  </si>
  <si>
    <t>papillary thyroid carcinoma</t>
  </si>
  <si>
    <t>3.2 cm</t>
  </si>
  <si>
    <t>not applicable</t>
  </si>
  <si>
    <t>3.1 cm</t>
  </si>
  <si>
    <t>Not applicable</t>
  </si>
  <si>
    <t>Papillary carcinoma, classical type</t>
  </si>
  <si>
    <t>2.2 cm</t>
  </si>
  <si>
    <t>Partially surrounded</t>
  </si>
  <si>
    <t>3.0 cm</t>
  </si>
  <si>
    <t>0.6 cm</t>
  </si>
  <si>
    <t>None Identified</t>
  </si>
  <si>
    <t>0.8cm</t>
  </si>
  <si>
    <t>0.8 cm</t>
  </si>
  <si>
    <t>2.1 cm</t>
  </si>
  <si>
    <t>Invades: perithyroidal fibroadipose tissue</t>
  </si>
  <si>
    <t>2.0 cm</t>
  </si>
  <si>
    <t>1.2 cm</t>
  </si>
  <si>
    <t>2 cm</t>
  </si>
  <si>
    <t>0.5 cm</t>
  </si>
  <si>
    <t>Papillary thyroid carcinoma</t>
  </si>
  <si>
    <t>1.8 cm</t>
  </si>
  <si>
    <t>1 cm</t>
  </si>
  <si>
    <t>Papillary carcinoma, classical (usual)</t>
  </si>
  <si>
    <t>Present, extent minimal</t>
  </si>
  <si>
    <t>Minimal</t>
  </si>
  <si>
    <t>4.0 cm</t>
  </si>
  <si>
    <t>pN1b</t>
  </si>
  <si>
    <t>1.7 cm</t>
  </si>
  <si>
    <t>Multifocal</t>
  </si>
  <si>
    <t>Papillary carcinoma, Classical (usual)</t>
  </si>
  <si>
    <t>Present: Focal (less than 4 vessels)</t>
  </si>
  <si>
    <t>pT4a</t>
  </si>
  <si>
    <t>Cannot be assessed</t>
  </si>
  <si>
    <t>GROUND TRUTH</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</si>
  <si>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</si>
  <si>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</si>
  <si>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</si>
  <si>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</si>
  <si>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</si>
  <si>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</si>
  <si>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</si>
  <si>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</si>
  <si>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</si>
  <si>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</si>
  <si>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</si>
  <si>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</si>
  <si>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</si>
  <si>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</si>
  <si>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</si>
  <si>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</si>
  <si>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</si>
  <si>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pMX</t>
  </si>
  <si>
    <t>1.6 cm</t>
  </si>
  <si>
    <t>0.6cm</t>
  </si>
  <si>
    <t>Follicular variant</t>
  </si>
  <si>
    <t>Invades: peri-thyroid fibroadipose tissue</t>
  </si>
  <si>
    <t>Multiple</t>
  </si>
  <si>
    <t>None</t>
  </si>
  <si>
    <t>Level VI (pretracheal, paratracheal and prelaryngeal/Delphian) lymph nodes</t>
  </si>
  <si>
    <t>2.6 cm</t>
  </si>
  <si>
    <t>3.6 cm</t>
  </si>
  <si>
    <t>0.3 cm</t>
  </si>
  <si>
    <t>Free</t>
  </si>
  <si>
    <t>4.4cm</t>
  </si>
  <si>
    <t>4.4 cm</t>
  </si>
  <si>
    <t>No capsular invasion is seen</t>
  </si>
  <si>
    <t>Identified</t>
  </si>
  <si>
    <t>N1</t>
  </si>
  <si>
    <t>Uninvolved</t>
  </si>
  <si>
    <t>1 mm</t>
  </si>
  <si>
    <t>Positive</t>
  </si>
  <si>
    <t>1.4 cm</t>
  </si>
  <si>
    <t>T4</t>
  </si>
  <si>
    <t>TX</t>
  </si>
  <si>
    <t>pMx</t>
  </si>
  <si>
    <t>5.5 cm</t>
  </si>
  <si>
    <t>Conventional Type</t>
  </si>
  <si>
    <t>Classical</t>
  </si>
  <si>
    <t>Right lobe</t>
  </si>
  <si>
    <t>Encapsulated follicular variant</t>
  </si>
  <si>
    <t>Partial encapsulated</t>
  </si>
  <si>
    <t>Minimal extrathyroidal extension</t>
  </si>
  <si>
    <t>Classical type</t>
  </si>
  <si>
    <t>left paratracheal</t>
  </si>
  <si>
    <t>Classical variant</t>
  </si>
  <si>
    <t>BRAFV600E</t>
  </si>
  <si>
    <t>Transcapsular invasion</t>
  </si>
  <si>
    <t>BRAF p.V600E mutation</t>
  </si>
  <si>
    <t>3.4 cm</t>
  </si>
  <si>
    <t>0.1 cm</t>
  </si>
  <si>
    <t>4.5 cm</t>
  </si>
  <si>
    <t>RET/PTC1 rearrangement</t>
  </si>
  <si>
    <t>Oncocytic variant</t>
  </si>
  <si>
    <t>5.0 cm</t>
  </si>
  <si>
    <t>Extensive</t>
  </si>
  <si>
    <t>Multiple foci</t>
  </si>
  <si>
    <t>NRAS codon 61 mutation</t>
  </si>
  <si>
    <t>BRAF mutation</t>
  </si>
  <si>
    <t>3.3 cm</t>
  </si>
  <si>
    <t>HRAS mutation</t>
  </si>
  <si>
    <t>Oncocytic/Warthin-like variant</t>
  </si>
  <si>
    <t>Isthmus</t>
  </si>
  <si>
    <t>2.3 cm</t>
  </si>
  <si>
    <t>BRAF p.V600E</t>
  </si>
  <si>
    <t>3.8 cm</t>
  </si>
  <si>
    <t>5 mm</t>
  </si>
  <si>
    <t>2.9 cm</t>
  </si>
  <si>
    <t>4.2 cm</t>
  </si>
  <si>
    <t>Present, multifocal</t>
  </si>
  <si>
    <t>Focus suspicious for extra thyroidal involvement of adipose tissue</t>
  </si>
  <si>
    <t>Negative but close to black inked posterior (&lt;1 mm)</t>
  </si>
  <si>
    <t>7mm</t>
  </si>
  <si>
    <t>right neck level 2B, central compartment right neck, right modified neck dissection level 2, 3, 4</t>
  </si>
  <si>
    <t>No definite extrathyroidal extension is noted</t>
  </si>
  <si>
    <t>1.1 cm</t>
  </si>
  <si>
    <t>5 cm</t>
  </si>
  <si>
    <t>Focal lymphovascular invasion is Identified</t>
  </si>
  <si>
    <t>Invades perithyroid fibroadipose tissue</t>
  </si>
  <si>
    <t>Delphian, left paratrachea</t>
  </si>
  <si>
    <t>7cm</t>
  </si>
  <si>
    <t>Left tracheo-esophageal groove and pre-tracheal dissection</t>
  </si>
  <si>
    <t>Extensive Invasion</t>
  </si>
  <si>
    <t>0.2cm</t>
  </si>
  <si>
    <t>4.6 cm</t>
  </si>
  <si>
    <t>Right paratracheal lymph node</t>
  </si>
  <si>
    <t>0.3cm</t>
  </si>
  <si>
    <t>No definite vascular invasion Is noted</t>
  </si>
  <si>
    <t>Invades:perithyroidal soft tissue</t>
  </si>
  <si>
    <t>No identified</t>
  </si>
  <si>
    <t>Invades:extrathyroidal adipose tissue, Focal</t>
  </si>
  <si>
    <t>4.9 cm</t>
  </si>
  <si>
    <t>0.55 cm</t>
  </si>
  <si>
    <t>4 cm</t>
  </si>
  <si>
    <t>1.1cm</t>
  </si>
  <si>
    <t>Left neck level six and seven</t>
  </si>
  <si>
    <t>0.9 cm</t>
  </si>
  <si>
    <t>Right neck contents level 3, Right neck contents level 4</t>
  </si>
  <si>
    <t>Follicular variant with oncocytic features</t>
  </si>
  <si>
    <t>Tumor is noted focally at the cauterized margin</t>
  </si>
  <si>
    <t>0.9cm</t>
  </si>
  <si>
    <t>Invades: perithyroid fibroadipose tissue</t>
  </si>
  <si>
    <t>Left paratracheal tissue, Left superior mediastinal tissue, Right paratracheal tissue</t>
  </si>
  <si>
    <t>Areas suggestive but not diagnostic</t>
  </si>
  <si>
    <t>Invades the extrathyroidal fibroadipose tissue</t>
  </si>
  <si>
    <t>None identified</t>
  </si>
  <si>
    <t>Positive for tumor</t>
  </si>
  <si>
    <t>Invades: parathyroid fibroadipose tissue</t>
  </si>
  <si>
    <t>Right neck level three, Right neck level four, Central compartment neck</t>
  </si>
  <si>
    <t>0.5cm</t>
  </si>
  <si>
    <t>5.2 cm</t>
  </si>
  <si>
    <t>Pre-laryngeal level six, Left neck contents, level three and four</t>
  </si>
  <si>
    <t>Delphian nodes, Right para-tracheal lymph node, Pre-tracheal tissue midline</t>
  </si>
  <si>
    <t>Right neck level 5-B, Right neck levels 2-A and level 3, Right paratracheal, Left paratracheal</t>
  </si>
  <si>
    <t>Tumor is present focally at the inked posterior margin</t>
  </si>
  <si>
    <t>Bilateral, level VI</t>
  </si>
  <si>
    <t>Present, extending into fibroadipose tissue and abutting skeletal muscle</t>
  </si>
  <si>
    <t>Tumor abut resection margin</t>
  </si>
  <si>
    <t>Periglandular and peritracheal</t>
  </si>
  <si>
    <t>Present, extending into skeletal muscle</t>
  </si>
  <si>
    <t>Present, extending into fibroadipose tissue</t>
  </si>
  <si>
    <t>Focally present</t>
  </si>
  <si>
    <t>3.7 cm</t>
  </si>
  <si>
    <t>Locally invasive</t>
  </si>
  <si>
    <t>2.7cm</t>
  </si>
  <si>
    <t>pNO</t>
  </si>
  <si>
    <t>Present- extent minimal</t>
  </si>
  <si>
    <t>2.0cm</t>
  </si>
  <si>
    <t>5.4cm</t>
  </si>
  <si>
    <t>2.3cm</t>
  </si>
  <si>
    <t>9.6cm</t>
  </si>
  <si>
    <t>Present, focal extent (less than 4 vessels)</t>
  </si>
  <si>
    <t>2.9cm</t>
  </si>
  <si>
    <t>6.3cm</t>
  </si>
  <si>
    <t>Present, widely invasive</t>
  </si>
  <si>
    <t>4.0cm</t>
  </si>
  <si>
    <t>5.0cm</t>
  </si>
  <si>
    <t>1.4cm</t>
  </si>
  <si>
    <t>4.1cm</t>
  </si>
  <si>
    <t>1.9cm</t>
  </si>
  <si>
    <t>cervical nodes</t>
  </si>
  <si>
    <t>Unifocal</t>
  </si>
  <si>
    <t>level VI (pretracheal, paratracheal, and prelaryngeal/Delphian) nodes</t>
  </si>
  <si>
    <t>with tall cell features</t>
  </si>
  <si>
    <t>Level VI (pretracheal, paratracheal, and prelaryngeal/Delphian) nodes</t>
  </si>
  <si>
    <t>Present: multifocal intrathyroidal psammoma bodies</t>
  </si>
  <si>
    <t>9.4 cm</t>
  </si>
  <si>
    <t>No definitive lymphovascular invasion identified.</t>
  </si>
  <si>
    <t>Negative resection margins.</t>
  </si>
  <si>
    <t>4.5 x 3.0 x 3.0 cm</t>
  </si>
  <si>
    <t>Right paratracheal level 6</t>
  </si>
  <si>
    <t>Right paratracheal nodes, level 6</t>
  </si>
  <si>
    <t>&lt;1 mm</t>
  </si>
  <si>
    <t>Partially encapsulated</t>
  </si>
  <si>
    <t>Focal capsular invasion</t>
  </si>
  <si>
    <t>Negative for neoplasm</t>
  </si>
  <si>
    <t>Present, widely invaded</t>
  </si>
  <si>
    <t>3.1 x 1.5 x 1.1 cm</t>
  </si>
  <si>
    <t>Less than 4 vessels</t>
  </si>
  <si>
    <t>Central cervical lymph nodes</t>
  </si>
  <si>
    <t>Extremely close, less than 0.5 mm</t>
  </si>
  <si>
    <t>2.7 cm</t>
  </si>
  <si>
    <t>Not definitively identified</t>
  </si>
  <si>
    <t>6.8 cm</t>
  </si>
  <si>
    <t>Left paratracheal nodes, Pretracheal lymph nodes</t>
  </si>
  <si>
    <t>1.9 cm</t>
  </si>
  <si>
    <t>N1B</t>
  </si>
  <si>
    <t>8.2 cm</t>
  </si>
  <si>
    <t>Present (to soft tissue, minimal extent)</t>
  </si>
  <si>
    <t>Totally encapsulated</t>
  </si>
  <si>
    <t>TCGA-BJ-A0Z9</t>
  </si>
  <si>
    <t>TCGA-BJ-A0ZA</t>
  </si>
  <si>
    <t>TCGA-BJ-A0ZC</t>
  </si>
  <si>
    <t>TCGA-BJ-A0ZH</t>
  </si>
  <si>
    <t>TCGA-BJ-A0ZJ</t>
  </si>
  <si>
    <t>TCGA-BJ-A18Y</t>
  </si>
  <si>
    <t>TCGA-BJ-A18Z</t>
  </si>
  <si>
    <t>TCGA-BJ-A191</t>
  </si>
  <si>
    <t>TCGA-BJ-A192</t>
  </si>
  <si>
    <t>TCGA-BJ-A28R</t>
  </si>
  <si>
    <t>TCGA-BJ-A28S</t>
  </si>
  <si>
    <t>TCGA-BJ-A28T</t>
  </si>
  <si>
    <t>TCGA-BJ-A28V</t>
  </si>
  <si>
    <t>TCGA-BJ-A28X</t>
  </si>
  <si>
    <t>TCGA-BJ-A28Z</t>
  </si>
  <si>
    <t>TCGA-BJ-A290</t>
  </si>
  <si>
    <t>TCGA-BJ-A291</t>
  </si>
  <si>
    <t>TCGA-BJ-A2N7</t>
  </si>
  <si>
    <t>TCGA-BJ-A2N8</t>
  </si>
  <si>
    <t>TCGA-BJ-A2N9</t>
  </si>
  <si>
    <t>TCGA-BJ-A2NA</t>
  </si>
  <si>
    <t>TCGA-BJ-A2P4</t>
  </si>
  <si>
    <t>TCGA-BJ-A3EZ</t>
  </si>
  <si>
    <t>TCGA-BJ-A3F0</t>
  </si>
  <si>
    <t>TCGA-BJ-A3PR</t>
  </si>
  <si>
    <t>TCGA-BJ-A3PT</t>
  </si>
  <si>
    <t>TCGA-BJ-A3PU</t>
  </si>
  <si>
    <t>TCGA-BJ-A45D</t>
  </si>
  <si>
    <t>TCGA-BJ-A45E</t>
  </si>
  <si>
    <t>TCGA-BJ-A45G</t>
  </si>
  <si>
    <t>TCGA-BJ-A45H</t>
  </si>
  <si>
    <t>TCGA-BJ-A45I</t>
  </si>
  <si>
    <t>TCGA-BJ-A45J</t>
  </si>
  <si>
    <t>TCGA-BJ-A45K</t>
  </si>
  <si>
    <t>TCGA-BJ-A4O8</t>
  </si>
  <si>
    <t>TCGA-BJ-A4O9</t>
  </si>
  <si>
    <t>TCGA-DE-A0Y2</t>
  </si>
  <si>
    <t>TCGA-DE-A2OL</t>
  </si>
  <si>
    <t>TCGA-DE-A3KN</t>
  </si>
  <si>
    <t>TCGA-DE-A4M9</t>
  </si>
  <si>
    <t>TCGA-DE-A4MA</t>
  </si>
  <si>
    <t>TCGA-DE-A4MC</t>
  </si>
  <si>
    <t>TCGA-DE-A4MD</t>
  </si>
  <si>
    <t>TCGA-DE-A69J</t>
  </si>
  <si>
    <t>TCGA-DJ-A13L</t>
  </si>
  <si>
    <t>TCGA-DJ-A13M</t>
  </si>
  <si>
    <t>TCGA-DJ-A13O</t>
  </si>
  <si>
    <t>TCGA-DJ-A13R</t>
  </si>
  <si>
    <t>TCGA-DJ-A13S</t>
  </si>
  <si>
    <t>TCGA-DJ-A13T</t>
  </si>
  <si>
    <t>TCGA-DJ-A13U</t>
  </si>
  <si>
    <t>TCGA-DJ-A13V</t>
  </si>
  <si>
    <t>TCGA-DJ-A13W</t>
  </si>
  <si>
    <t>TCGA-DJ-A13X</t>
  </si>
  <si>
    <t>TCGA-DJ-A1QG</t>
  </si>
  <si>
    <t>TCGA-DJ-A1QH</t>
  </si>
  <si>
    <t>TCGA-DJ-A1QL</t>
  </si>
  <si>
    <t>TCGA-DJ-A1QM</t>
  </si>
  <si>
    <t>TCGA-DJ-A1QN</t>
  </si>
  <si>
    <t>TCGA-DJ-A1QO</t>
  </si>
  <si>
    <t>TCGA-DJ-A1QQ</t>
  </si>
  <si>
    <t>TCGA-DJ-A2PN</t>
  </si>
  <si>
    <t>TCGA-DJ-A2PP</t>
  </si>
  <si>
    <t>TCGA-DJ-A2PQ</t>
  </si>
  <si>
    <t>TCGA-DJ-A2PR</t>
  </si>
  <si>
    <t>TCGA-DJ-A2PS</t>
  </si>
  <si>
    <t>TCGA-DJ-A2PV</t>
  </si>
  <si>
    <t>TCGA-DJ-A2PW</t>
  </si>
  <si>
    <t>TCGA-DJ-A2PX</t>
  </si>
  <si>
    <t>TCGA-DJ-A2PY</t>
  </si>
  <si>
    <t>TCGA-DJ-A2PZ</t>
  </si>
  <si>
    <t>TCGA-DJ-A2Q0</t>
  </si>
  <si>
    <t>TCGA-DJ-A2Q1</t>
  </si>
  <si>
    <t>TCGA-DJ-A2Q2</t>
  </si>
  <si>
    <t>TCGA-DJ-A2Q3</t>
  </si>
  <si>
    <t>TCGA-DJ-A2Q5</t>
  </si>
  <si>
    <t>TCGA-DJ-A2Q6</t>
  </si>
  <si>
    <t>TCGA-DJ-A2Q7</t>
  </si>
  <si>
    <t>TCGA-DJ-A2Q8</t>
  </si>
  <si>
    <t>TCGA-DJ-A2QA</t>
  </si>
  <si>
    <t>TCGA-DJ-A2QB</t>
  </si>
  <si>
    <t>TCGA-DJ-A2QC</t>
  </si>
  <si>
    <t>TCGA-DJ-A3UK</t>
  </si>
  <si>
    <t>TCGA-DJ-A3UM</t>
  </si>
  <si>
    <t>TCGA-DJ-A3UN</t>
  </si>
  <si>
    <t>TCGA-DJ-A3UO</t>
  </si>
  <si>
    <t>TCGA-DJ-A3UQ</t>
  </si>
  <si>
    <t>TCGA-DJ-A3UR</t>
  </si>
  <si>
    <t>TCGA-DJ-A3US</t>
  </si>
  <si>
    <t>TCGA-DJ-A3UT</t>
  </si>
  <si>
    <t>TCGA-DJ-A3UU</t>
  </si>
  <si>
    <t>TCGA-DJ-A3UV</t>
  </si>
  <si>
    <t>TCGA-DJ-A3UX</t>
  </si>
  <si>
    <t>TCGA-DJ-A3UY</t>
  </si>
  <si>
    <t>TCGA-DJ-A3UZ</t>
  </si>
  <si>
    <t>TCGA-DJ-A3V2</t>
  </si>
  <si>
    <t>TCGA-DJ-A3V3</t>
  </si>
  <si>
    <t>TCGA-DJ-A3V5</t>
  </si>
  <si>
    <t>TCGA-DJ-A3V6</t>
  </si>
  <si>
    <t>TCGA-DJ-A3V8</t>
  </si>
  <si>
    <t>TCGA-DJ-A3V9</t>
  </si>
  <si>
    <t>TCGA-DJ-A3VB</t>
  </si>
  <si>
    <t>TCGA-DJ-A3VD</t>
  </si>
  <si>
    <t>TCGA-DJ-A3VE</t>
  </si>
  <si>
    <t>TCGA-DJ-A3VF</t>
  </si>
  <si>
    <t>TCGA-DJ-A3VG</t>
  </si>
  <si>
    <t>TCGA-DJ-A3VJ</t>
  </si>
  <si>
    <t>TCGA-DJ-A3VK</t>
  </si>
  <si>
    <t>TCGA-DJ-A3VL</t>
  </si>
  <si>
    <t>TCGA-DJ-A3VM</t>
  </si>
  <si>
    <t>TCGA-DJ-A4UL</t>
  </si>
  <si>
    <t>TCGA-DJ-A4UQ</t>
  </si>
  <si>
    <t>TCGA-DJ-A4UW</t>
  </si>
  <si>
    <t>TCGA-DJ-A4V0</t>
  </si>
  <si>
    <t>TCGA-DJ-A4V2</t>
  </si>
  <si>
    <t>TCGA-DJ-A4V4</t>
  </si>
  <si>
    <t>TCGA-DJ-A4V5</t>
  </si>
  <si>
    <t>TCGA-DO-A1K0</t>
  </si>
  <si>
    <t>TCGA-E3-A3DZ</t>
  </si>
  <si>
    <t>TCGA-E3-A3E3</t>
  </si>
  <si>
    <t>TCGA-E8-A242</t>
  </si>
  <si>
    <t>TCGA-E8-A2JQ</t>
  </si>
  <si>
    <t>TCGA-E8-A419</t>
  </si>
  <si>
    <t>TCGA-E8-A432</t>
  </si>
  <si>
    <t>TCGA-EL-A3D5</t>
  </si>
  <si>
    <t>TCGA-EL-A3GQ</t>
  </si>
  <si>
    <t>TCGA-EL-A3N2</t>
  </si>
  <si>
    <t>TCGA-EL-A4K0</t>
  </si>
  <si>
    <t>TCGA-EL-A4K1</t>
  </si>
  <si>
    <t>TCGA-EL-A4K2</t>
  </si>
  <si>
    <t>TCGA-EL-A4K4</t>
  </si>
  <si>
    <t>TCGA-EL-A4K9</t>
  </si>
  <si>
    <t>TCGA-EL-A4KD</t>
  </si>
  <si>
    <t>TCGA-EL-A4KG</t>
  </si>
  <si>
    <t>TCGA-EL-A4KH</t>
  </si>
  <si>
    <t>TCGA-EL-A4KI</t>
  </si>
  <si>
    <t>TCGA-EM-A1CU</t>
  </si>
  <si>
    <t>TCGA-EM-A1CV</t>
  </si>
  <si>
    <t>TCGA-EM-A1CW</t>
  </si>
  <si>
    <t>TCGA-EM-A1YA</t>
  </si>
  <si>
    <t>TCGA-EM-A1YB</t>
  </si>
  <si>
    <t>TCGA-EM-A22I</t>
  </si>
  <si>
    <t>TCGA-EM-A22J</t>
  </si>
  <si>
    <t>TCGA-EM-A22K</t>
  </si>
  <si>
    <t>TCGA-EM-A22L</t>
  </si>
  <si>
    <t>TCGA-EM-A22M</t>
  </si>
  <si>
    <t>TCGA-EM-A22N</t>
  </si>
  <si>
    <t>TCGA-EM-A22P</t>
  </si>
  <si>
    <t>TCGA-EM-A22Q</t>
  </si>
  <si>
    <t>TCGA-EM-A2CJ</t>
  </si>
  <si>
    <t>TCGA-EM-A2CK</t>
  </si>
  <si>
    <t>TCGA-EM-A2CL</t>
  </si>
  <si>
    <t>TCGA-EM-A2CM</t>
  </si>
  <si>
    <t>TCGA-EM-A2CO</t>
  </si>
  <si>
    <t>TCGA-EM-A2CP</t>
  </si>
  <si>
    <t>TCGA-EM-A2CQ</t>
  </si>
  <si>
    <t>TCGA-EM-A2CS</t>
  </si>
  <si>
    <t>TCGA-EM-A2CT</t>
  </si>
  <si>
    <t>TCGA-EM-A2CU</t>
  </si>
  <si>
    <t>TCGA-EM-A2OV</t>
  </si>
  <si>
    <t>TCGA-EM-A2OW</t>
  </si>
  <si>
    <t>TCGA-EM-A2OX</t>
  </si>
  <si>
    <t>TCGA-EM-A2OY</t>
  </si>
  <si>
    <t>TCGA-EM-A2OZ</t>
  </si>
  <si>
    <t>TCGA-EM-A2P0</t>
  </si>
  <si>
    <t>TCGA-EM-A2P1</t>
  </si>
  <si>
    <t>TCGA-EM-A2P2</t>
  </si>
  <si>
    <t>TCGA-EM-A2P3</t>
  </si>
  <si>
    <t>TCGA-EM-A3AI</t>
  </si>
  <si>
    <t>TCGA-EM-A3AJ</t>
  </si>
  <si>
    <t>TCGA-EM-A3AK</t>
  </si>
  <si>
    <t>TCGA-EM-A3AL</t>
  </si>
  <si>
    <t>TCGA-ET-A25L</t>
  </si>
  <si>
    <t>TCGA-ET-A25M</t>
  </si>
  <si>
    <t>TCGA-ET-A25R</t>
  </si>
  <si>
    <t>TCGA-ET-A2MY</t>
  </si>
  <si>
    <t>TCGA-ET-A2MZ</t>
  </si>
  <si>
    <t>TCGA-ET-A2N0</t>
  </si>
  <si>
    <t>TCGA-ET-A2N1</t>
  </si>
  <si>
    <t>TCGA-ET-A3BO</t>
  </si>
  <si>
    <t>TCGA-ET-A3BS</t>
  </si>
  <si>
    <t>TCGA-ET-A3BW</t>
  </si>
  <si>
    <t>TCGA-ET-A3BX</t>
  </si>
  <si>
    <t>TCGA-ET-A3DT</t>
  </si>
  <si>
    <t>TCGA-ET-A40P</t>
  </si>
  <si>
    <t>TCGA-ET-A40Q</t>
  </si>
  <si>
    <t>TCGA-ET-A40R</t>
  </si>
  <si>
    <t>TCGA-ET-A40S</t>
  </si>
  <si>
    <t>TCGA-ET-A40T</t>
  </si>
  <si>
    <t>TCGA-ET-A4KQ</t>
  </si>
  <si>
    <t>TCGA-FE-A231</t>
  </si>
  <si>
    <t>TCGA-FY-A3BL</t>
  </si>
  <si>
    <t>TCGA-FY-A3I5</t>
  </si>
  <si>
    <t>TCGA-FY-A3NM</t>
  </si>
  <si>
    <t>TCGA-FY-A3NN</t>
  </si>
  <si>
    <t>TCGA-FY-A3NP</t>
  </si>
  <si>
    <t>TCGA-FY-A3ON</t>
  </si>
  <si>
    <t>TCGA-FY-A3R7</t>
  </si>
  <si>
    <t>TCGA-FY-A3R8</t>
  </si>
  <si>
    <t>TCGA-FY-A3R9</t>
  </si>
  <si>
    <t>TCGA-FY-A3RA</t>
  </si>
  <si>
    <t>TCGA-FY-A3TY</t>
  </si>
  <si>
    <t>TCGA-FY-A3W9</t>
  </si>
  <si>
    <t>TCGA-FY-A3WA</t>
  </si>
  <si>
    <t>TCGA-FY-A3YR</t>
  </si>
  <si>
    <t>TCGA-FY-A40M</t>
  </si>
  <si>
    <t>TCGA-FY-A4B0</t>
  </si>
  <si>
    <t>TCGA-FY-A4B3</t>
  </si>
  <si>
    <t>TCGA-FY-A76V</t>
  </si>
  <si>
    <t>TCGA-GE-A2C6</t>
  </si>
  <si>
    <t>TCGA-H2-A26U</t>
  </si>
  <si>
    <t>TCGA-H2-A2K9</t>
  </si>
  <si>
    <t>TCGA-H2-A3RI</t>
  </si>
  <si>
    <t>TCGA-H2-A421</t>
  </si>
  <si>
    <t>TCGA-H2-A422</t>
  </si>
  <si>
    <t>TCGA-IM-A41Y</t>
  </si>
  <si>
    <t>TCGA-IM-A41Z</t>
  </si>
  <si>
    <t>TCGA-IM-A420</t>
  </si>
  <si>
    <t>TCGA-J8-A3NZ</t>
  </si>
  <si>
    <t>TCGA-J8-A3O1</t>
  </si>
  <si>
    <t>TCGA-J8-A3O2</t>
  </si>
  <si>
    <t>TCGA-J8-A3YE</t>
  </si>
  <si>
    <t>TCGA-J8-A3YH</t>
  </si>
  <si>
    <t>TCGA-MK-A4N6</t>
  </si>
  <si>
    <t>TCGA-MK-A84Z</t>
  </si>
  <si>
    <t>TCGA-E8-A413</t>
  </si>
  <si>
    <t>TCGA-E8-A414</t>
  </si>
  <si>
    <t>TCGA-E8-A415</t>
  </si>
  <si>
    <t>TCGA-E8-A416</t>
  </si>
  <si>
    <t>TCGA-E8-A433</t>
  </si>
  <si>
    <t>TCGA-E8-A434</t>
  </si>
  <si>
    <t>TCGA-E8-A436</t>
  </si>
  <si>
    <t>TCGA-E8-A437</t>
  </si>
  <si>
    <t>TCGA-E8-A438</t>
  </si>
  <si>
    <t>TCGA-E8-A44K</t>
  </si>
  <si>
    <t>TCGA-E8-A44M</t>
  </si>
  <si>
    <t>TCGA-EL-A4K6</t>
  </si>
  <si>
    <t>TCGA-EM-A3AN</t>
  </si>
  <si>
    <t>TCGA-EM-A3AO</t>
  </si>
  <si>
    <t>TCGA-EM-A3AP</t>
  </si>
  <si>
    <t>TCGA-EM-A3AQ</t>
  </si>
  <si>
    <t>TCGA-EM-A3AR</t>
  </si>
  <si>
    <t>TCGA-EM-A3FJ</t>
  </si>
  <si>
    <t>TCGA-EM-A3FK</t>
  </si>
  <si>
    <t>TCGA-EM-A3FL</t>
  </si>
  <si>
    <t>TCGA-EM-A3FM</t>
  </si>
  <si>
    <t>TCGA-EM-A3FN</t>
  </si>
  <si>
    <t>TCGA-EM-A3FO</t>
  </si>
  <si>
    <t>TCGA-EM-A3FP</t>
  </si>
  <si>
    <t>TCGA-EM-A3FQ</t>
  </si>
  <si>
    <t>TCGA-EM-A3FR</t>
  </si>
  <si>
    <t>TCGA-EM-A3O3</t>
  </si>
  <si>
    <t>TCGA-EM-A3O6</t>
  </si>
  <si>
    <t>TCGA-EM-A3O7</t>
  </si>
  <si>
    <t>TCGA-EM-A3O8</t>
  </si>
  <si>
    <t>TCGA-EM-A3O9</t>
  </si>
  <si>
    <t>TCGA-EM-A3OA</t>
  </si>
  <si>
    <t>TCGA-EM-A3OB</t>
  </si>
  <si>
    <t>TCGA-EM-A3ST</t>
  </si>
  <si>
    <t>TCGA-EM-A3SU</t>
  </si>
  <si>
    <t>TCGA-EM-A3SX</t>
  </si>
  <si>
    <t>TCGA-EM-A3SY</t>
  </si>
  <si>
    <t>TCGA-EM-A3SZ</t>
  </si>
  <si>
    <t>TCGA-EM-A4FH</t>
  </si>
  <si>
    <t>TCGA-EM-A4FK</t>
  </si>
  <si>
    <t>TCGA-EM-A4FM</t>
  </si>
  <si>
    <t>TCGA-EM-A4FN</t>
  </si>
  <si>
    <t>TCGA-EM-A4FO</t>
  </si>
  <si>
    <t>TCGA-EM-A4FQ</t>
  </si>
  <si>
    <t>TCGA-EM-A4FR</t>
  </si>
  <si>
    <t>TCGA-EM-A4FV</t>
  </si>
  <si>
    <t>TCGA-EM-A4G1</t>
  </si>
  <si>
    <t>TCGA-FY-A2QD</t>
  </si>
  <si>
    <t>TCGA-IM-A4EB</t>
  </si>
  <si>
    <t>TCGA-KS-A4I1</t>
  </si>
  <si>
    <t>TCGA-KS-A4I3</t>
  </si>
  <si>
    <t>TCGA-KS-A4I5</t>
  </si>
  <si>
    <t>TCGA-KS-A4I7</t>
  </si>
  <si>
    <t>TCGA-KS-A4IC</t>
  </si>
  <si>
    <t>TCGA-KS-A4ID</t>
  </si>
  <si>
    <t>TCGA-L6-A4EP</t>
  </si>
  <si>
    <t>TCGA-L6-A4EQ</t>
  </si>
  <si>
    <t>TCGA-L6-A4ET</t>
  </si>
  <si>
    <t>TCGA-L6-A4EU</t>
  </si>
  <si>
    <t>TCGA-MK-A4N7</t>
  </si>
  <si>
    <t>TCGA-MK-A4N9</t>
  </si>
  <si>
    <t>Columnar cell variant</t>
  </si>
  <si>
    <t>0.28 cm</t>
  </si>
  <si>
    <t>Papillary Carcinoma</t>
  </si>
  <si>
    <t>DRAF mutation</t>
  </si>
  <si>
    <t>Follicular variant, non-encapsulated</t>
  </si>
  <si>
    <t>Left cervical, level 6</t>
  </si>
  <si>
    <t>papillary carcinoma</t>
  </si>
  <si>
    <t>4.5 x 2.5 x 2.0 cm</t>
  </si>
  <si>
    <t>present, focal extension into perithyroidal soft tissues (C4)</t>
  </si>
  <si>
    <t>Focally positive anterior margin</t>
  </si>
  <si>
    <t>4.2 x 3 x 2.2 cm</t>
  </si>
  <si>
    <t>Left para tracheal lymph nodes</t>
  </si>
  <si>
    <t>Tumor Is close to anterior margin (&lt; 1 mm)</t>
  </si>
  <si>
    <t>Tumor is at the posterior margin</t>
  </si>
  <si>
    <t>Tumor Is present less than 0.5 mm from surgical margin</t>
  </si>
  <si>
    <t>Invades: perithyroidal soft tissue and focally skeletal muscle</t>
  </si>
  <si>
    <t>Right neck level two, Right neck level three, Right neck level four and five-B</t>
  </si>
  <si>
    <t>Tumor is noted focally at the inked anterior margin</t>
  </si>
  <si>
    <t>No capsular invasion in the encapsulated nodule</t>
  </si>
  <si>
    <t>Partially surrounded for the largest tumor focus</t>
  </si>
  <si>
    <t>Invades: perithyroidal adipose tissue and parathyroid gland</t>
  </si>
  <si>
    <t>Tumor is present at the anterior margin</t>
  </si>
  <si>
    <t>Left paratracheal tissue</t>
  </si>
  <si>
    <t>Invades: fibroadipose tissue</t>
  </si>
  <si>
    <t>Focal extrathyroidal extension into the fibroadipose tissue</t>
  </si>
  <si>
    <t>Present, Minimal</t>
  </si>
  <si>
    <t>Oncocytic or oxyphilic variant</t>
  </si>
  <si>
    <t>Follicular variant, microcarcinoma (occult, small or microscopic) variant</t>
  </si>
  <si>
    <t>Papillary carcinoma; classical (usual)</t>
  </si>
  <si>
    <t>with hobnail cell change</t>
  </si>
  <si>
    <t>Papillary carcinoma, Warthin-like variant</t>
  </si>
  <si>
    <t>Minimal extrathyroidal extension into left inferior pole parathyroid gland</t>
  </si>
  <si>
    <t>Involved by invasive carcinoma (posterior surgical margin)</t>
  </si>
  <si>
    <t>Involved by invasive carcinoma (deep margin)</t>
  </si>
  <si>
    <t>pN1A</t>
  </si>
  <si>
    <t>3 of 15 lymph nodes</t>
  </si>
  <si>
    <t>No lymphovascular space invasion identified.</t>
  </si>
  <si>
    <t>Present, minimal extent</t>
  </si>
  <si>
    <t>Minimal, extending into perithyroidal adipose tissue</t>
  </si>
  <si>
    <t>Left central neck, level 6</t>
  </si>
  <si>
    <t>pNb</t>
  </si>
  <si>
    <t>Focally Present</t>
  </si>
  <si>
    <t>Pretracheal lymph nodes</t>
  </si>
  <si>
    <t>perithyroidal, left paratracheal, right neck contents</t>
  </si>
  <si>
    <t>BRAF, NRAS61, HRAS61, KRAS12/13 NOT identified. FISH test results are negative for RET/PTC rearrangement.</t>
  </si>
  <si>
    <t>Not specified</t>
  </si>
  <si>
    <t>negative but close</t>
  </si>
  <si>
    <t>Classical type, Follicular variant, Microcarcinomas</t>
  </si>
  <si>
    <t>Papillary microcarcinoma</t>
  </si>
  <si>
    <t>Not identified (for classical type carcinomas)</t>
  </si>
  <si>
    <t>Right paratracheal, Left paratracheal</t>
  </si>
  <si>
    <t>Right central neck</t>
  </si>
  <si>
    <t>Negative for carcinoma</t>
  </si>
  <si>
    <t>Diffuse sclerosing variant</t>
  </si>
  <si>
    <t>0.23 cm</t>
  </si>
  <si>
    <t>Subcapsular</t>
  </si>
  <si>
    <t>Negative but close (&lt;1 mm to anterior, 1 mm to posterior)</t>
  </si>
  <si>
    <t>Right lobe, superior/mid lobe</t>
  </si>
  <si>
    <t>1/9 + 4/7 + 7/7 + 3/7 = 15</t>
  </si>
  <si>
    <t>Oncocytic type</t>
  </si>
  <si>
    <t>Focal tall cell change (&lt;5%)</t>
  </si>
  <si>
    <t>Diffuse sclerosing variant, Classical (papillary), Follicular, Tall cell</t>
  </si>
  <si>
    <t>Papillary carcinoma, classical (usual) and Papillary carcinoma, follicular variant</t>
  </si>
  <si>
    <t>6.2 cm</t>
  </si>
  <si>
    <t>Present, extent widely Invasive</t>
  </si>
  <si>
    <t>3.6cm</t>
  </si>
  <si>
    <t>Unencapsulated</t>
  </si>
  <si>
    <t>4.2cm</t>
  </si>
  <si>
    <t>4.8cm</t>
  </si>
  <si>
    <t>Present, extent widely invasive.</t>
  </si>
  <si>
    <t>4.5cm</t>
  </si>
  <si>
    <t>4.7cm</t>
  </si>
  <si>
    <t>Cribriform without morules</t>
  </si>
  <si>
    <t>5.1cm</t>
  </si>
  <si>
    <t>1.1 x 1.1 x 1.0 cm</t>
  </si>
  <si>
    <t>Present: Multiple foci</t>
  </si>
  <si>
    <t>less than 45</t>
  </si>
  <si>
    <t>Right and central, neck</t>
  </si>
  <si>
    <t>Central Neck Contents, Isthmus</t>
  </si>
  <si>
    <t>Delphan lymph node</t>
  </si>
  <si>
    <t>2.4 x 2.3 x 1.3 cm</t>
  </si>
  <si>
    <t>6.6 cm</t>
  </si>
  <si>
    <t>Superior midline, Additional superior midline, Suspicious lymph node at midline, Right central compartment</t>
  </si>
  <si>
    <t>Positive (Right Lobe)</t>
  </si>
  <si>
    <t>at least 6cm</t>
  </si>
  <si>
    <t>Not Applicable</t>
  </si>
  <si>
    <t>Left lateral central compartment, Left medial central compartment</t>
  </si>
  <si>
    <t>All surgical margins are free of tumor</t>
  </si>
  <si>
    <t>Tumor is present focally at black inked anterior margin</t>
  </si>
  <si>
    <t>Left paratracheal node</t>
  </si>
  <si>
    <t>not mentioned</t>
  </si>
  <si>
    <t>2.5x2x2 cm</t>
  </si>
  <si>
    <t>Microcarcinoma (occult, small or microscopic) variant</t>
  </si>
  <si>
    <t>Classical (usual), Follicular variant, with focal tall cell change</t>
  </si>
  <si>
    <t>0.8 x 0.7 x 0.4 cm</t>
  </si>
  <si>
    <t>Right Lobe, Left Lobe</t>
  </si>
  <si>
    <t>6 + 1 + 5 = 12</t>
  </si>
  <si>
    <t>Single focus</t>
  </si>
  <si>
    <t>Mixed follicular and columnar cell variant with focal tall cell change and Warthin-like component</t>
  </si>
  <si>
    <t>Papillary and follicular variant, multifocal</t>
  </si>
  <si>
    <t>multiple</t>
  </si>
  <si>
    <t>Right and pyramid lobes</t>
  </si>
  <si>
    <t>Levels 2 and 4</t>
  </si>
  <si>
    <t>BRAF, NRAS61, HRAS61, KRAS12/13, RET/PTC1, RET/PTC3 and PAX8/PPARg rearrangements NOT Identified.</t>
  </si>
  <si>
    <t>BRAF, NRAS61, HRAS61, KRAS12/13 and RET/PTC1 and RET/PTC3 rearrangements NOT identified</t>
  </si>
  <si>
    <t>1/1 cm</t>
  </si>
  <si>
    <t>Central compartment nodes</t>
  </si>
  <si>
    <t>BRAF (p.V600E)</t>
  </si>
  <si>
    <t>Not involved</t>
  </si>
  <si>
    <t>carcinoma focally abuts the black inked posterior margin</t>
  </si>
  <si>
    <t>Follicular and solid types</t>
  </si>
  <si>
    <t>Not encapsulated</t>
  </si>
  <si>
    <t>a-year-old</t>
  </si>
  <si>
    <t>Yes, single focus of extrathyroid vascular invasion in small vessel</t>
  </si>
  <si>
    <t>Classical, Tall cell, Microcarcinoma</t>
  </si>
  <si>
    <t>12 + 5 + 27 = 44</t>
  </si>
  <si>
    <t>6 + 5 = 11</t>
  </si>
  <si>
    <t>Pretracheal and superior mediastinal, Delphian, Right paratracheal</t>
  </si>
  <si>
    <t>Right paratracheal, right superior mediastinal, lateral to the right recurrent laryngeal nerve, levels 3 and 4 lymph nodes in the neck</t>
  </si>
  <si>
    <t>19 + 15 + 7 = 41</t>
  </si>
  <si>
    <t>Invades: Perithyroidal adipose tissue</t>
  </si>
  <si>
    <t>Right paratracheal, Left neck dissection level 3, Left neck dissection level 4, Delphian lymph node, Central compartment neck nodes</t>
  </si>
  <si>
    <t>4.1 cm</t>
  </si>
  <si>
    <t>5.5 x 5.0 x 2.9 cm</t>
  </si>
  <si>
    <t>Favor into fibrous tissue</t>
  </si>
  <si>
    <t>Non-invasive</t>
  </si>
  <si>
    <t>Level VI (pretracheal, paratracheal and prelaryngeal /Delphian) lymph nodes</t>
  </si>
  <si>
    <t>Right posterior triangle, Right neck, Left neck, Right paratracheal</t>
  </si>
  <si>
    <t>2.8 x 1.3 x 1.6 cm</t>
  </si>
  <si>
    <t>Papillary carcinoma, classical.</t>
  </si>
  <si>
    <t>with focal Warthin-like areas and tall cell change (&lt;5%)</t>
  </si>
  <si>
    <t>Level VI (pretracheal, paratracheal and prelaryngeal/Deiphian) lymph nodes</t>
  </si>
  <si>
    <t>Anterior and posterior</t>
  </si>
  <si>
    <t>Right thyroid, right anterior Level III lymph nodes, right central neck tissue, right level 3 and 4 lymph nodes, superior central lymph nodes</t>
  </si>
  <si>
    <t>Yes, focal invasion of tumor into the capsule is noted.</t>
  </si>
  <si>
    <t>R1</t>
  </si>
  <si>
    <t>Level VI (pretracheal, paratracheal, and prelaryngeal/Delphian) lymph nodes</t>
  </si>
  <si>
    <t>Level VI (pretracheal, paratracheal, and prelaryngeal Delphian) lymph nodes</t>
  </si>
  <si>
    <t>Posterior resection margin</t>
  </si>
  <si>
    <t>Right level IV lymph node</t>
  </si>
  <si>
    <t>No extrathyroidal extension is seen.</t>
  </si>
  <si>
    <t>BRAF, NRAS61, HRAS61, KRAS12/13 NOT Identified.</t>
  </si>
  <si>
    <t>Left perithyroidal lymph nodes</t>
  </si>
  <si>
    <t>EXTENSIVE</t>
  </si>
  <si>
    <t>Angiolympathic invasion present</t>
  </si>
  <si>
    <t>BRAF codon 600 mutation (p.V600E, c.1798T&gt;A)</t>
  </si>
  <si>
    <t>superior thyroid pole, central lymph nodes</t>
  </si>
  <si>
    <t>Left peritracheal lymph nodes</t>
  </si>
  <si>
    <t>Yes (A1, A3)</t>
  </si>
  <si>
    <t>Focally to 1 mm</t>
  </si>
  <si>
    <t>Classical type with tall cell features</t>
  </si>
  <si>
    <t>Yes, foci of tumor-capsule Invasion are noted</t>
  </si>
  <si>
    <t>Prelaryngeal, Right paratracheal, Left thyroid lobe, Left paratracheal</t>
  </si>
  <si>
    <t>Yes, into peri-thyroidal fibroadipose tissue and skeletal muscle</t>
  </si>
  <si>
    <t>Microcarcinoma with tall cell features</t>
  </si>
  <si>
    <t>Microcarcinoma, Classical type, Follicular variant</t>
  </si>
  <si>
    <t>Yes, focal</t>
  </si>
  <si>
    <t>Right lobe, Left lobe, Isthmus</t>
  </si>
  <si>
    <t>Very focal extra-thyroid extension Into adipose tissue</t>
  </si>
  <si>
    <t>Left paratracheal lymph node</t>
  </si>
  <si>
    <t>Classical type with oncocytic features</t>
  </si>
  <si>
    <t>Right tracheo-esophageal grove and pre-tracheal lymph node, Left tracheo-esophageal grove node, Right neck nodes levels three and four</t>
  </si>
  <si>
    <t>5 (microcarcinomas) + 1 (main tumor)</t>
  </si>
  <si>
    <t>Left lobe, upper pole</t>
  </si>
  <si>
    <t>Delphian node, Left tracheal node, Left low jugular node</t>
  </si>
  <si>
    <t>invades: fibroadipose tissue</t>
  </si>
  <si>
    <t>Follicular variant, infiltrative</t>
  </si>
  <si>
    <t>Focally into peril-thyroid fibroadipose tissue</t>
  </si>
  <si>
    <t>Papillary carcinoma, Follicular variant with oncocytic features</t>
  </si>
  <si>
    <t>Right paratracheal tissue, Right level three and four lymph nodes, Left neck level three and four lymph nodes, Left paratracheal tissue</t>
  </si>
  <si>
    <t>3 foci</t>
  </si>
  <si>
    <t>Follicular, Microcarcinoma, Tall cell features</t>
  </si>
  <si>
    <t>Yes, one of the microcarcinoma invades extra-thyroid fibroadipose tissue</t>
  </si>
  <si>
    <t>perithyroidal lymph nodes</t>
  </si>
  <si>
    <t>Multiple foci (at least 5)</t>
  </si>
  <si>
    <t>Right paratracheal lymph node, Left paratracheal lymph node</t>
  </si>
  <si>
    <t>10 + 20 + 8 + 13 + 8 + 3 = 62</t>
  </si>
  <si>
    <t>1 + 5 + 7 + 1 = 14</t>
  </si>
  <si>
    <t>Delphian lymph node, Total thyroidectomy central compartment lymph node, Right para-esophageal lymph node</t>
  </si>
  <si>
    <t>Invades: peithyroidal tissue</t>
  </si>
  <si>
    <t>2.1 cm x 1.9 cm</t>
  </si>
  <si>
    <t>2.5 cm x 3 cm x 2 cm</t>
  </si>
  <si>
    <t>Right neck dissection, Level II, III, IV and paratracheal dissection, right</t>
  </si>
  <si>
    <t>9 + 8 + 7 + 3 = 27</t>
  </si>
  <si>
    <t>Papillary with oncocytic and follicular components</t>
  </si>
  <si>
    <t>Papillary and Follicular</t>
  </si>
  <si>
    <t>Left paratracheal node, Bilateral central neck dissection</t>
  </si>
  <si>
    <t>Papillary thyroid carcinoma, Follular variant</t>
  </si>
  <si>
    <t>Focally present, extending into fibroadipose tissue</t>
  </si>
  <si>
    <t>Negative (tumor is less than 1 mm from cauterized edge)</t>
  </si>
  <si>
    <t>Left neck, levels 2,3 and 4</t>
  </si>
  <si>
    <t>Follicular variant, Oncocytic or oxyphilic variant, Solid variant</t>
  </si>
  <si>
    <t>level 6 neck, level 2-5 left neck</t>
  </si>
  <si>
    <t>Follicular variant, Columnar cell variant</t>
  </si>
  <si>
    <t>mediastinal nodes zone VI, right neck levels II-V</t>
  </si>
  <si>
    <t>Right jugular, right posterior triangle, level 5A</t>
  </si>
  <si>
    <t>Papillary carcinoma, follicular variant and classical (usual)</t>
  </si>
  <si>
    <t>Poorly differentiated thyroid carcinoma</t>
  </si>
  <si>
    <t>Insular carcinoma</t>
  </si>
  <si>
    <t>1.7 x 1.2 x 1.1 cm</t>
  </si>
  <si>
    <t>Right neck and central paratracheal nodes</t>
  </si>
  <si>
    <t>Present, extent widely invasive (first tumor), minimal (second tumor)</t>
  </si>
  <si>
    <t>Classical (usual), Macrofollicular variant, Papillary microcarcinoma (occult, small or microscopic) variant</t>
  </si>
  <si>
    <t>Left lower neck, Left tracheal esophageal gutter node</t>
  </si>
  <si>
    <t>No unequivocal evidence</t>
  </si>
  <si>
    <t>Left level VI, Bilateral Level 6 and 7, Right Level 3 and 4</t>
  </si>
  <si>
    <t>Trabecular Pet, Solid variant, Classical (usual)</t>
  </si>
  <si>
    <t>Left central compartment, Level VI (pretracheal, paratracheal and prelaryngeal/Delphian) lymph nodes</t>
  </si>
  <si>
    <t>Papillary carcinoma, follicular variant and Papillary carcinoma, classical (usual)</t>
  </si>
  <si>
    <t>Follicular variant and Classical (papillary) architecture with focal hobnail cell change</t>
  </si>
  <si>
    <t>Present, extent widely invasive and Present, extent minimal</t>
  </si>
  <si>
    <t>Not identified and Cannot be assessed</t>
  </si>
  <si>
    <t>Follicular variant, microcarcinoma (occult, small or microscopic) variant, hobnail change</t>
  </si>
  <si>
    <t>Right neck level II, Right neck level III, Right neck level IV, Central compartment, Right lateral central compartment</t>
  </si>
  <si>
    <t>Classical (usual) and Follicular variant</t>
  </si>
  <si>
    <t>Left side, Level VI (pretracheal, paratracheal and Prelaryngeal/Delphian) lymph nodes</t>
  </si>
  <si>
    <t>Right posterior triangle, Right jugular node, Apex level 5 node</t>
  </si>
  <si>
    <t>2.5 x 1.2 x 0.5 cm</t>
  </si>
  <si>
    <t>left paratracheal node, left neck level four</t>
  </si>
  <si>
    <t>Right neck, right paratracheal node, Delphian lymph node</t>
  </si>
  <si>
    <t>with focal tall cell change (5%)</t>
  </si>
  <si>
    <t>Classical (usual), Follicular variant, Classical variant with focal tall cell, columnar cell, hobnail cell and clear cell change</t>
  </si>
  <si>
    <t>Right upper posterior triangle, Right lower posterior triangle, Right jugular chain, Pretracheal node, Right paratracheal node</t>
  </si>
  <si>
    <t>3.5 x 2.6 x 1.4 cm</t>
  </si>
  <si>
    <t>Papillary carcinoma, classical (usual) and Papillary carcinoma, cribriform-morular variant</t>
  </si>
  <si>
    <t>Right paratracheal and left paratracheal &amp; upper mediastinal</t>
  </si>
  <si>
    <t>Other variant with focal Warthin-like and hobnail cell change, and cribriform-morular architecture</t>
  </si>
  <si>
    <t>Right neck, Right paratracheal nodes, Left paratracheal node</t>
  </si>
  <si>
    <t>Classical (usual), Warthin-like, Follicular variant, Microcarcinoma (occult, small or microscopic) variant</t>
  </si>
  <si>
    <t>Right neck, right paratracheal nodes</t>
  </si>
  <si>
    <t>Right neck level II, III and IV; Left neck level II and III</t>
  </si>
  <si>
    <t>1.7 x 0.9 x 0.8 cm</t>
  </si>
  <si>
    <t>Papillary carcinoma, classical (usual); Papillary carcinoma, follicular variant; Papillary carcinoma, other variant with focal tall cell change (&lt;5%)</t>
  </si>
  <si>
    <t>Present, extent widely invasive; Present, extent minimal</t>
  </si>
  <si>
    <t>with focal tall cell change (&lt;5%) and with focal Warthin-like change</t>
  </si>
  <si>
    <t>Right neck posterior triangle, right jugular nodes, right paratracheal nodes, left paratracheal nodes, central neck</t>
  </si>
  <si>
    <t>Follicular variant and Classical (usual)</t>
  </si>
  <si>
    <t>Isthmus, Left lobe</t>
  </si>
  <si>
    <t>1.0 mm</t>
  </si>
  <si>
    <t>Left level 6 lymph node</t>
  </si>
  <si>
    <t>Anterior and deep</t>
  </si>
  <si>
    <t>Papillary carcinoma, Folllicular variant and Classical variant</t>
  </si>
  <si>
    <t>Classical Variant</t>
  </si>
  <si>
    <t>Papillary thyroid carcinoma, follicular variant</t>
  </si>
  <si>
    <t>Central compartment, right and left lobes</t>
  </si>
  <si>
    <t>Yes (in part B)</t>
  </si>
  <si>
    <t>Right neck, level 2-4</t>
  </si>
  <si>
    <t>perithyroidal and central cervical</t>
  </si>
  <si>
    <t>Yes (focal)</t>
  </si>
  <si>
    <t>Attached to the left lobe</t>
  </si>
  <si>
    <t>Negative for malignancy</t>
  </si>
  <si>
    <t>Classical (usual), Diffuse sclerosing variant, Tall cell variant</t>
  </si>
  <si>
    <t>Left paratracheal, central compartment, left lateral jugular</t>
  </si>
  <si>
    <t>Central compartment, right paratracheal, anterior mediastinum, left neck contents, right posterior neck contents, left posterior neck contents</t>
  </si>
  <si>
    <t>Left upper lobe, Isthmus Perithyroidal</t>
  </si>
  <si>
    <t>Right level III, Right VI</t>
  </si>
  <si>
    <t>Right parotid, right neck dissection, left paratracheal neck dissection, right radial neck dissection, pretracheal</t>
  </si>
  <si>
    <t>Surgically negative</t>
  </si>
  <si>
    <t>PERFORMANCE</t>
  </si>
  <si>
    <t>CLASSIFICATION RESULT</t>
  </si>
  <si>
    <t>EXTRACTED INFORMATION FOR CLASSIFCATION</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</si>
  <si>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</si>
  <si>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</si>
  <si>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</si>
  <si>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</si>
  <si>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high</t>
  </si>
  <si>
    <t>low</t>
  </si>
  <si>
    <t>intermediate</t>
  </si>
  <si>
    <t>Intermediate</t>
  </si>
  <si>
    <t>3b</t>
  </si>
  <si>
    <t>1b</t>
  </si>
  <si>
    <t>0</t>
  </si>
  <si>
    <t>II</t>
  </si>
  <si>
    <t>2</t>
  </si>
  <si>
    <t>X</t>
  </si>
  <si>
    <t>1a</t>
  </si>
  <si>
    <t>3a</t>
  </si>
  <si>
    <t>4a</t>
  </si>
  <si>
    <t>III</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</si>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</sst>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5" applyNumberFormat="0" applyFill="0" applyAlignment="0" applyProtection="0"/>
    <xf numFmtId="0" fontId="12" fillId="0" borderId="6" applyNumberFormat="0" applyFill="0" applyAlignment="0" applyProtection="0"/>
    <xf numFmtId="0" fontId="13" fillId="0" borderId="7"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8" applyNumberFormat="0" applyAlignment="0" applyProtection="0"/>
    <xf numFmtId="0" fontId="17" fillId="8" borderId="9" applyNumberFormat="0" applyAlignment="0" applyProtection="0"/>
    <xf numFmtId="0" fontId="18" fillId="8" borderId="8" applyNumberFormat="0" applyAlignment="0" applyProtection="0"/>
    <xf numFmtId="0" fontId="19" fillId="0" borderId="10" applyNumberFormat="0" applyFill="0" applyAlignment="0" applyProtection="0"/>
    <xf numFmtId="0" fontId="20" fillId="9" borderId="11" applyNumberFormat="0" applyAlignment="0" applyProtection="0"/>
    <xf numFmtId="0" fontId="6" fillId="0" borderId="0" applyNumberFormat="0" applyFill="0" applyBorder="0" applyAlignment="0" applyProtection="0"/>
    <xf numFmtId="0" fontId="3" fillId="10" borderId="12" applyNumberFormat="0" applyFont="0" applyAlignment="0" applyProtection="0"/>
    <xf numFmtId="0" fontId="21" fillId="0" borderId="0" applyNumberFormat="0" applyFill="0" applyBorder="0" applyAlignment="0" applyProtection="0"/>
    <xf numFmtId="0" fontId="9" fillId="0" borderId="13"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47">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2" fontId="0" fillId="0" borderId="0" xfId="0" applyNumberFormat="1"/>
    <xf numFmtId="0" fontId="0" fillId="0" borderId="0" xfId="0" applyAlignment="1">
      <alignment horizontal="center" vertical="center"/>
    </xf>
    <xf numFmtId="164" fontId="0" fillId="0" borderId="0" xfId="5" applyNumberFormat="1" applyFont="1" applyAlignment="1">
      <alignment horizontal="center" vertical="center"/>
    </xf>
    <xf numFmtId="1" fontId="7" fillId="0" borderId="1" xfId="0" applyNumberFormat="1" applyFont="1" applyBorder="1" applyAlignment="1">
      <alignment horizontal="center" vertical="center" wrapText="1"/>
    </xf>
    <xf numFmtId="1" fontId="7" fillId="0" borderId="0" xfId="0" applyNumberFormat="1" applyFont="1" applyAlignment="1">
      <alignment horizontal="center" vertical="center" wrapText="1"/>
    </xf>
    <xf numFmtId="14" fontId="0" fillId="0" borderId="0" xfId="0" applyNumberFormat="1"/>
    <xf numFmtId="0" fontId="0" fillId="0" borderId="1" xfId="0" applyBorder="1" applyAlignment="1">
      <alignment horizontal="center"/>
    </xf>
    <xf numFmtId="2" fontId="7" fillId="0" borderId="1" xfId="0" applyNumberFormat="1" applyFont="1" applyBorder="1" applyAlignment="1">
      <alignment horizontal="center" vertical="center" wrapText="1"/>
    </xf>
    <xf numFmtId="0" fontId="0" fillId="0" borderId="1" xfId="0" applyBorder="1"/>
    <xf numFmtId="2" fontId="0" fillId="0" borderId="1" xfId="0" applyNumberFormat="1" applyBorder="1"/>
    <xf numFmtId="0" fontId="0" fillId="0" borderId="14" xfId="0" applyBorder="1"/>
    <xf numFmtId="1" fontId="7" fillId="0" borderId="3" xfId="0" applyNumberFormat="1" applyFont="1" applyBorder="1" applyAlignment="1">
      <alignment horizontal="center" vertical="center"/>
    </xf>
    <xf numFmtId="1" fontId="7" fillId="0" borderId="14" xfId="0" applyNumberFormat="1" applyFont="1" applyBorder="1" applyAlignment="1">
      <alignment horizontal="center" vertical="center"/>
    </xf>
    <xf numFmtId="0" fontId="5" fillId="0" borderId="0" xfId="0" applyFont="1" applyAlignment="1">
      <alignment horizontal="left" vertical="center"/>
    </xf>
    <xf numFmtId="164" fontId="0" fillId="0" borderId="0" xfId="5" applyNumberFormat="1" applyFont="1"/>
    <xf numFmtId="0" fontId="0" fillId="0" borderId="1" xfId="0" applyBorder="1" applyAlignment="1">
      <alignment horizontal="center" vertical="center"/>
    </xf>
    <xf numFmtId="0" fontId="0" fillId="0" borderId="15" xfId="0" applyBorder="1"/>
    <xf numFmtId="0" fontId="7" fillId="2" borderId="0" xfId="0" applyFont="1" applyFill="1" applyAlignment="1">
      <alignment horizontal="center"/>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1" fontId="7" fillId="3" borderId="4" xfId="0" applyNumberFormat="1" applyFont="1" applyFill="1" applyBorder="1" applyAlignment="1">
      <alignment horizontal="center"/>
    </xf>
    <xf numFmtId="0" fontId="5" fillId="0" borderId="2" xfId="0" applyFont="1" applyFill="1" applyBorder="1" applyAlignment="1">
      <alignment horizontal="center"/>
    </xf>
    <xf numFmtId="0" fontId="5" fillId="0" borderId="0" xfId="0" applyFont="1" applyFill="1" applyAlignment="1">
      <alignment horizontal="center" vertical="center"/>
    </xf>
    <xf numFmtId="0" fontId="5" fillId="0" borderId="15" xfId="0" applyFont="1" applyFill="1" applyBorder="1" applyAlignment="1">
      <alignment horizontal="center" vertical="center"/>
    </xf>
    <xf numFmtId="0" fontId="5" fillId="0" borderId="16" xfId="0" applyFont="1" applyFill="1" applyBorder="1" applyAlignment="1">
      <alignment horizontal="center"/>
    </xf>
    <xf numFmtId="0" fontId="5" fillId="0" borderId="15" xfId="0" applyFont="1" applyFill="1" applyBorder="1" applyAlignment="1">
      <alignment horizontal="center"/>
    </xf>
    <xf numFmtId="0" fontId="5" fillId="0" borderId="0" xfId="0" applyFont="1" applyFill="1" applyAlignment="1">
      <alignment horizontal="center"/>
    </xf>
    <xf numFmtId="0" fontId="5" fillId="0" borderId="2"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4" xfId="0" applyFont="1" applyFill="1" applyBorder="1" applyAlignment="1">
      <alignment horizontal="center"/>
    </xf>
    <xf numFmtId="0" fontId="5" fillId="0" borderId="3" xfId="0" applyFont="1" applyFill="1" applyBorder="1" applyAlignment="1">
      <alignment horizontal="center"/>
    </xf>
    <xf numFmtId="0" fontId="5" fillId="0" borderId="1" xfId="0" applyFont="1" applyFill="1" applyBorder="1" applyAlignment="1">
      <alignment horizontal="center" vertical="center"/>
    </xf>
    <xf numFmtId="0" fontId="5" fillId="0" borderId="14" xfId="0" applyFont="1" applyFill="1" applyBorder="1" applyAlignment="1">
      <alignment horizontal="center"/>
    </xf>
    <xf numFmtId="0" fontId="5" fillId="0" borderId="1" xfId="0" applyFont="1" applyFill="1" applyBorder="1" applyAlignment="1">
      <alignment horizontal="center"/>
    </xf>
    <xf numFmtId="0" fontId="5" fillId="0" borderId="3" xfId="0" applyFont="1" applyFill="1" applyBorder="1" applyAlignment="1">
      <alignment horizontal="center" vertical="center"/>
    </xf>
    <xf numFmtId="0" fontId="5" fillId="0" borderId="14" xfId="0" applyFont="1" applyFill="1" applyBorder="1" applyAlignment="1">
      <alignment horizontal="center" vertical="center"/>
    </xf>
    <xf numFmtId="0" fontId="7" fillId="0" borderId="1" xfId="0" applyFont="1" applyFill="1" applyBorder="1" applyAlignment="1">
      <alignment horizontal="center" vertical="center"/>
    </xf>
    <xf numFmtId="0" fontId="0" fillId="0" borderId="0" xfId="0" applyFill="1" applyAlignment="1">
      <alignment horizontal="center"/>
    </xf>
    <xf numFmtId="0" fontId="0" fillId="0" borderId="1" xfId="0"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1">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79B03-E0D7-4E87-9341-4A1AA9633788}">
  <dimension ref="A1:AT302"/>
  <sheetViews>
    <sheetView tabSelected="1" zoomScale="70" zoomScaleNormal="70" workbookViewId="0">
      <pane xSplit="1" topLeftCell="AA1" activePane="topRight" state="frozen"/>
      <selection activeCell="A14" sqref="A14"/>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53125" bestFit="1" customWidth="1"/>
    <col min="10" max="10" width="12.46484375" bestFit="1" customWidth="1"/>
    <col min="11" max="11" width="32.9296875" hidden="1" customWidth="1"/>
    <col min="12" max="12" width="47.73046875" hidden="1" customWidth="1"/>
    <col min="13" max="13" width="11.33203125" customWidth="1"/>
    <col min="14" max="14" width="98.06640625" bestFit="1" customWidth="1"/>
    <col min="15" max="15" width="53.86328125" bestFit="1" customWidth="1"/>
    <col min="16" max="16" width="34.33203125" hidden="1" customWidth="1"/>
    <col min="17" max="17" width="40.33203125" hidden="1" customWidth="1"/>
    <col min="18" max="18" width="10.9296875" customWidth="1"/>
    <col min="19" max="19" width="7.59765625" bestFit="1" customWidth="1"/>
    <col min="20" max="20" width="17.53125" bestFit="1" customWidth="1"/>
    <col min="21" max="21" width="29.86328125" customWidth="1"/>
    <col min="22" max="22" width="21.59765625" customWidth="1"/>
    <col min="23" max="23" width="11.59765625" customWidth="1"/>
    <col min="24" max="24" width="76.9296875"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3.86328125" customWidth="1"/>
    <col min="40" max="40" width="10.6640625" customWidth="1"/>
    <col min="41" max="41" width="12.86328125" customWidth="1"/>
    <col min="42" max="42" width="8.53125" customWidth="1"/>
    <col min="43" max="43" width="7.59765625" customWidth="1"/>
    <col min="44" max="44" width="8.9296875" customWidth="1"/>
    <col min="45" max="45" width="11.59765625" customWidth="1"/>
  </cols>
  <sheetData>
    <row r="1" spans="1:46">
      <c r="A1" s="25" t="s">
        <v>880</v>
      </c>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
      <c r="AE1" s="26" t="s">
        <v>879</v>
      </c>
      <c r="AF1" s="27"/>
      <c r="AG1" s="27"/>
      <c r="AH1" s="27"/>
      <c r="AI1" s="27"/>
      <c r="AJ1" s="26" t="s">
        <v>158</v>
      </c>
      <c r="AK1" s="27"/>
      <c r="AL1" s="27"/>
      <c r="AM1" s="27"/>
      <c r="AN1" s="28"/>
      <c r="AO1" s="26" t="s">
        <v>878</v>
      </c>
      <c r="AP1" s="27"/>
      <c r="AQ1" s="27"/>
      <c r="AR1" s="27"/>
      <c r="AS1" s="28"/>
    </row>
    <row r="2" spans="1:46" ht="28.15">
      <c r="A2" s="3" t="s">
        <v>159</v>
      </c>
      <c r="B2" s="44" t="s">
        <v>160</v>
      </c>
      <c r="C2" s="3" t="s">
        <v>161</v>
      </c>
      <c r="D2" s="3" t="s">
        <v>162</v>
      </c>
      <c r="E2" s="3" t="s">
        <v>163</v>
      </c>
      <c r="F2" s="3" t="s">
        <v>0</v>
      </c>
      <c r="G2" s="3" t="s">
        <v>164</v>
      </c>
      <c r="H2" s="3" t="s">
        <v>1</v>
      </c>
      <c r="I2" s="3" t="s">
        <v>2</v>
      </c>
      <c r="J2" s="3" t="s">
        <v>3</v>
      </c>
      <c r="K2" s="3" t="s">
        <v>165</v>
      </c>
      <c r="L2" s="3" t="s">
        <v>883</v>
      </c>
      <c r="M2" s="15" t="s">
        <v>884</v>
      </c>
      <c r="N2" s="3" t="s">
        <v>4</v>
      </c>
      <c r="O2" s="3" t="s">
        <v>5</v>
      </c>
      <c r="P2" s="3" t="s">
        <v>166</v>
      </c>
      <c r="Q2" s="4" t="s">
        <v>881</v>
      </c>
      <c r="R2" s="15" t="s">
        <v>882</v>
      </c>
      <c r="S2" s="3" t="s">
        <v>6</v>
      </c>
      <c r="T2" s="3" t="s">
        <v>167</v>
      </c>
      <c r="U2" s="3" t="s">
        <v>7</v>
      </c>
      <c r="V2" s="4" t="s">
        <v>168</v>
      </c>
      <c r="W2" s="3" t="s">
        <v>8</v>
      </c>
      <c r="X2" s="3" t="s">
        <v>174</v>
      </c>
      <c r="Y2" s="3" t="s">
        <v>9</v>
      </c>
      <c r="Z2" s="3" t="s">
        <v>10</v>
      </c>
      <c r="AA2" s="3" t="s">
        <v>169</v>
      </c>
      <c r="AB2" s="3" t="s">
        <v>11</v>
      </c>
      <c r="AC2" s="3" t="s">
        <v>175</v>
      </c>
      <c r="AD2" s="5"/>
      <c r="AE2" s="7" t="s">
        <v>170</v>
      </c>
      <c r="AF2" s="11" t="s">
        <v>171</v>
      </c>
      <c r="AG2" s="6" t="s">
        <v>172</v>
      </c>
      <c r="AH2" s="6" t="s">
        <v>12</v>
      </c>
      <c r="AI2" s="11" t="s">
        <v>173</v>
      </c>
      <c r="AJ2" s="7" t="s">
        <v>170</v>
      </c>
      <c r="AK2" s="11" t="s">
        <v>171</v>
      </c>
      <c r="AL2" s="11" t="s">
        <v>172</v>
      </c>
      <c r="AM2" s="11" t="s">
        <v>12</v>
      </c>
      <c r="AN2" s="11" t="s">
        <v>173</v>
      </c>
      <c r="AO2" s="19" t="s">
        <v>170</v>
      </c>
      <c r="AP2" s="6" t="s">
        <v>171</v>
      </c>
      <c r="AQ2" s="6" t="s">
        <v>172</v>
      </c>
      <c r="AR2" s="6" t="s">
        <v>12</v>
      </c>
      <c r="AS2" s="20" t="s">
        <v>173</v>
      </c>
      <c r="AT2" s="12"/>
    </row>
    <row r="3" spans="1:46">
      <c r="A3" t="str">
        <f>'Model output'!A2</f>
        <v>TCGA-4C-A93U</v>
      </c>
      <c r="B3" s="45">
        <v>74</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4a</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1b</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
      </c>
      <c r="F3" t="str">
        <f t="shared" ref="F3:F44" si="0">IF(OR(G3&lt;&gt;"",AND(J3&lt;&gt;"",ISNUMBER(J3),J3&gt;0),AND(M3&lt;&gt;"",M3&gt;0)),"positive","negative")</f>
        <v>positive</v>
      </c>
      <c r="G3" s="24"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output'!G2)),OR(,ISNUMBER(SEARCH("II",'Model output'!G2)),ISNUMBER(SEARCH("two",'Model output'!G2)),ISNUMBER(SEARCH("2",'Model output'!G2)),ISNUMBER(SEARCH("III",'Model output'!G2)),ISNUMBER(SEARCH("three",'Model output'!G2)),ISNUMBER(SEARCH("3",'Model output'!G2)),ISNUMBER(SEARCH("IV",'Model output'!G2)),ISNUMBER(SEARCH("four",'Model output'!G2)),ISNUMBER(SEARCH("4",'Model output'!G2)),ISNUMBER(SEARCH("V ",'Model output'!G2)),ISNUMBER(SEARCH("five",'Model output'!G2)),ISNUMBER(SEARCH("5",'Model output'!G2))))), "lateral", "central"))</f>
        <v>lateral</v>
      </c>
      <c r="H3" t="str">
        <f>IF('Model output'!H2="","negative",IF('Model output'!H2="[]", "negative", IF(OR(ISNUMBER(SEARCH("lymph node",'Model output'!H2)),ISNUMBER(SEARCH("Not mentioned",'Model output'!H2)),ISNUMBER(SEARCH("neck",'Model output'!H2)),ISNUMBER(SEARCH("Not applicable",'Model output'!H2))),"negative","positive")))</f>
        <v>negative</v>
      </c>
      <c r="I3">
        <f>IF('Model output'!I2="","",IF(ISNUMBER('Model output'!I2),'Model output'!I2,1))</f>
        <v>2</v>
      </c>
      <c r="J3">
        <f>IF('Model output'!J2="","",IF(AND(ISNUMBER('Model output'!J2),'Model output'!J2&lt;=I3),'Model output'!J2,IF(ISNUMBER(SEARCH("0/",'Model output'!J2)),0,1)))</f>
        <v>1</v>
      </c>
      <c r="K3" t="str" cm="1">
        <f t="array" ref="K3">IF(COUNT(FIND({0,1,2,3,4,5,6,7,8,9},'Model output'!K2))&gt;0,'Model output'!K2,"")</f>
        <v>1.3 cm</v>
      </c>
      <c r="L3" s="8" t="str">
        <f>SUBSTITUTE(SUBSTITUTE(SUBSTITUTE(SUBSTITUTE(SUBSTITUTE(SUBSTITUTE(SUBSTITUTE(SUBSTITUTE(SUBSTITUTE(SUBSTITUTE(K3,"cm.","cm"), "up to", ""), "x", ","), "(LEVEL 4)", ""), "/", ","), "'',", ""), "'", ""), "[", ""), "]", ""), " ", "")</f>
        <v>1.3cm</v>
      </c>
      <c r="M3" cm="1">
        <f t="array" ref="M3">IF(L3="","",IF(ISNUMBER(SEARCH("cm",L3)),MAX(VALUE(SUBSTITUTE(_xlfn.FILTERXML("&lt;t&gt;&lt;s&gt;"&amp;SUBSTITUTE(L3,",","&lt;/s&gt;&lt;s&gt;")&amp;"&lt;/s&gt;&lt;/t&gt;","//s"),"cm",""))),MAX(VALUE(SUBSTITUTE(_xlfn.FILTERXML("&lt;t&gt;&lt;s&gt;"&amp;SUBSTITUTE(L3,",","&lt;/s&gt;&lt;s&gt;")&amp;"&lt;/s&gt;&lt;/t&gt;","//s"),"mm","")))/10))</f>
        <v>1.3</v>
      </c>
      <c r="N3" t="str">
        <f>IF('Model output'!L2="","",'Model output'!L2)</f>
        <v>Papillary carcinoma</v>
      </c>
      <c r="O3" t="str">
        <f>IF('Model output'!M2="","",'Model output'!M2)</f>
        <v/>
      </c>
      <c r="P3" t="str">
        <f>IF('Model output'!N2="","",'Model output'!N2)</f>
        <v>6.5 cm</v>
      </c>
      <c r="Q3" t="str">
        <f t="shared" ref="Q3:Q66" si="1">LOWER(SUBSTITUTE(SUBSTITUTE(SUBSTITUTE(SUBSTITUTE(SUBSTITUTE(SUBSTITUTE(SUBSTITUTE(SUBSTITUTE(SUBSTITUTE(SUBSTITUTE(SUBSTITUTE(SUBSTITUTE(SUBSTITUTE(SUBSTITUTE(SUBSTITUTE(SUBSTITUTE(SUBSTITUTE(SUBSTITUTE(SUBSTITUTE(SUBSTITUTE(SUBSTITUTE(SUBSTITUTE(SUBSTITUTE(SUBSTITUTE(SUBSTITUTE(P3,"cm.","cm"), "the", ""), "tumor", ""), "nodule", ""), "isthmic", ""), "lobe",""), "greatest dimension", ""), "largest", ""), "at least", ""), "less than", ""), "left", ""), "right", ""), "for", ""), "in", ""), "In", ""), "and", ","), "(", ""), ")", ""), "A", ""), "x", ","), "[", ""), "]", ""), "'", ""), "to", ","), " ",""))</f>
        <v>6.5cm</v>
      </c>
      <c r="R3" cm="1">
        <f t="array" ref="R3">IF(Q3="","",IF(ISNUMBER(SEARCH("cm",Q3)),MAX(VALUE(SUBSTITUTE(_xlfn.FILTERXML("&lt;t&gt;&lt;s&gt;"&amp;SUBSTITUTE(Q3,",","&lt;/s&gt;&lt;s&gt;")&amp;"&lt;/s&gt;&lt;/t&gt;","//s"),"cm",""))),MAX(VALUE(SUBSTITUTE(_xlfn.FILTERXML("&lt;t&gt;&lt;s&gt;"&amp;SUBSTITUTE(Q3,",","&lt;/s&gt;&lt;s&gt;")&amp;"&lt;/s&gt;&lt;/t&gt;","//s"),"mm","")))/10))</f>
        <v>6.5</v>
      </c>
      <c r="S3" t="str">
        <f>IF(OR('Model output'!P2="",ISNUMBER(SEARCH("Not identified", 'Model output'!P2)),ISNUMBER(SEARCH("Absent",'Model output'!P2)),AND(ISNUMBER(SEARCH("No",'Model output'!P2)),NOT(ISNUMBER(SEARCH("diagnostic",'Model output'!P2)))),ISNUMBER(SEARCH("Negative",'Model output'!P2))),"negative","positive")</f>
        <v>positive</v>
      </c>
      <c r="T3">
        <f>IF('Model output'!O2="","",'Model output'!O2)</f>
        <v>1</v>
      </c>
      <c r="U3"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negative</v>
      </c>
      <c r="X3" t="str">
        <f>IF('Model output'!S2="","", IF('Model output'!S2= "[]", "", 'Model output'!S2))</f>
        <v>Present, extensive</v>
      </c>
      <c r="Y3" t="str">
        <f>IF(OR('Model output'!S2="",ISNUMBER(SEARCH("Absent",'Model output'!S2)),ISNUMBER(SEARCH("Not identified",'Model output'!S2)),ISNUMBER(SEARCH("No",'Model output'!S2)),ISNUMBER(SEARCH("negative",'Model output'!S2))),"negative",IF(Z3="positive","gETE", "positive"))</f>
        <v>gETE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positive</v>
      </c>
      <c r="AA3" t="str">
        <f>IF('Model output'!T2="","", IF('Model output'!T2="[]", "", IF('Model output'!T2="Not mentioned", "No", "Yes")))</f>
        <v/>
      </c>
      <c r="AB3" t="str">
        <f>IF(AA3&lt;&gt;"Yes","",IF(OR('Model output'!U2="",'Model output'!U2="[]",ISNUMBER(SEARCH("Not identified",'Model output'!U2))),"",'Model output'!U2))</f>
        <v/>
      </c>
      <c r="AC3" s="9" t="str">
        <f>IF(OR('Model output'!V2="", AND(ISERROR(SEARCH("Positive",'Model output'!V2)), ISNUMBER(SEARCH("Negative",'Model output'!V2))), 'Model output'!V2="No", ISNUMBER(SEARCH("Uninvolved",'Model output'!V2)), ISNUMBER(SEARCH("Not involved",'Model output'!V2)), ISNUMBER(SEARCH("Free",'Model output'!V2)), ISNUMBER(SEARCH("Cannot be assessed",'Model output'!V2)), ISNUMBER(SEARCH("1 mm",'Model output'!V2)), ISNUMBER(SEARCH("0.1 CM",'Model output'!V2)), ISNUMBER(SEARCH("less than 0.5 mm",'Model output'!V2)), ISNUMBER(SEARCH("abut",'Model output'!V2))), "negative", "positive")</f>
        <v>positive</v>
      </c>
      <c r="AE3" s="29" t="str" cm="1">
        <f t="array" ref="AE3">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cribriform",O3,1)),ISNUMBER(SEARCH("diffuse",O3,1)),ISNUMBER(SEARCH("columnar",O3,1)),ISNUMBER(SEARCH("solid",O3,1)),ISNUMBER(SEARCH("tall",N3,1)),ISNUMBER(SEARCH("hobnail",N3,1)),ISNUMBER(SEARCH("cribriform",N3,1)),ISNUMBER(SEARCH("diffuse",N3,1)),ISNUMBER(SEARCH("columnar",N3,1)),ISNUMBER(SEARCH("solid",N3,1)),AND(ISNUMBER(SEARCH("papillary",N3,1)),S3="positive"),AND(AND(ISNUMBER(J3),J3&gt;=5),M3=""),AND(AND(ISNUMBER(J3),J3&gt;=5),AND(ISNUMBER(M3),M3&gt;=1)),AND(ISNUMBER(SERACH("papillary",N3)),OR(Y3="positive",Z3="positive"), ISNUMBER(SEARCH("BRAF",AB3)))),"intermediate","low"))</f>
        <v>high</v>
      </c>
      <c r="AF3" s="30" t="str">
        <f t="shared" ref="AF3:AF66" si="2">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3b</v>
      </c>
      <c r="AG3" s="30" t="str">
        <f t="shared" ref="AG3:AG66" si="3">IF(AND(ISNUMBER(J3),J3&gt;0),
IF(G3="lateral", "1b","1a"), "0")</f>
        <v>1b</v>
      </c>
      <c r="AH3" s="31" t="str">
        <f>IF(OR(H3="unknown"),"x",IF(H3="negative","0","1"))</f>
        <v>0</v>
      </c>
      <c r="AI3" s="32" t="str">
        <f>IF(AND(B3&lt;55,AH3="0"),"I",
IF(AND(B3&lt;55,AH3="1"),"II",
IF(AH3="1","IVB",
IF(AND(AF3="4b",AH3="0"),"IVA",
IF(AND(AF3="4a",AH3="0"),"III",
IF(AND(OR(AF3="3a",AF3="3b",AF3="3"),AH3="0"),"II",
IF(AND(AF3="2",OR(AG3="1",AG3="1a",AG3="1b"),AH3="0"),"II",
IF(AND(OR(AF3="1a",AF3="1b",AF3="1"),OR(AG3="1",AG3="1a",AG3="1b"),AH3="0"),"II","I"
))))))))</f>
        <v>II</v>
      </c>
      <c r="AJ3" s="29" t="s">
        <v>885</v>
      </c>
      <c r="AK3" s="33" t="s">
        <v>889</v>
      </c>
      <c r="AL3" s="33" t="s">
        <v>890</v>
      </c>
      <c r="AM3" s="33" t="s">
        <v>891</v>
      </c>
      <c r="AN3" s="34" t="s">
        <v>892</v>
      </c>
      <c r="AO3" s="35">
        <f t="shared" ref="AO3:AO66" si="4">IF(AE3=AJ3,1,0)</f>
        <v>1</v>
      </c>
      <c r="AP3" s="31">
        <f t="shared" ref="AP3:AP66" si="5">IF(AF3=AK3, 1, IF(AND(AF3="x", AK3="0"), 1, IF(AND(AF3="0", AK3="x"), 1, 0)))</f>
        <v>1</v>
      </c>
      <c r="AQ3" s="31">
        <f t="shared" ref="AQ3:AQ66" si="6">IF(AG3=AL3, 1, IF(AND(AG3="x", AL3="0"), 1, IF(AND(AG3="0", AL3="x"), 1, 0)))</f>
        <v>1</v>
      </c>
      <c r="AR3" s="31">
        <f t="shared" ref="AR3:AR66" si="7">IF(AH3=AM3, 1, IF(AND(AH3="x", AM3="0"), 1, IF(AND(AH3="0", AM3="x"), 1, 0)))</f>
        <v>1</v>
      </c>
      <c r="AS3" s="36">
        <f t="shared" ref="AS3:AS66" si="8">IF(AI3=AN3,1,0)</f>
        <v>1</v>
      </c>
      <c r="AT3" s="1"/>
    </row>
    <row r="4" spans="1:46">
      <c r="A4" t="str">
        <f>'Model output'!A3</f>
        <v>TCGA-BJ-A0Z9</v>
      </c>
      <c r="B4" s="45">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3</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0</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X</v>
      </c>
      <c r="F4" t="str">
        <f t="shared" si="0"/>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output'!G3)),OR(,ISNUMBER(SEARCH("II",'Model output'!G3)),ISNUMBER(SEARCH("two",'Model output'!G3)),ISNUMBER(SEARCH("2",'Model output'!G3)),ISNUMBER(SEARCH("III",'Model output'!G3)),ISNUMBER(SEARCH("three",'Model output'!G3)),ISNUMBER(SEARCH("3",'Model output'!G3)),ISNUMBER(SEARCH("IV",'Model output'!G3)),ISNUMBER(SEARCH("four",'Model output'!G3)),ISNUMBER(SEARCH("4",'Model output'!G3)),ISNUMBER(SEARCH("V ",'Model output'!G3)),ISNUMBER(SEARCH("five",'Model output'!G3)),ISNUMBER(SEARCH("5",'Model output'!G3))))), "lateral", "central"))</f>
        <v/>
      </c>
      <c r="H4" t="str">
        <f>IF('Model output'!H3="","negative",IF('Model output'!H3="[]", "negative", IF(OR(ISNUMBER(SEARCH("lymph node",'Model output'!H3)),ISNUMBER(SEARCH("Not mentioned",'Model output'!H3)),ISNUMBER(SEARCH("neck",'Model output'!H3)),ISNUMBER(SEARCH("Not applicable",'Model output'!H3))),"negative","positive")))</f>
        <v>negative</v>
      </c>
      <c r="I4">
        <f>IF('Model output'!I3="","",IF(ISNUMBER('Model output'!I3),'Model output'!I3,1))</f>
        <v>6</v>
      </c>
      <c r="J4">
        <f>IF('Model output'!J3="","",IF(AND(ISNUMBER('Model output'!J3),'Model output'!J3&lt;=I4),'Model output'!J3,IF(ISNUMBER(SEARCH("0/",'Model output'!J3)),0,1)))</f>
        <v>0</v>
      </c>
      <c r="K4" t="str" cm="1">
        <f t="array" ref="K4">IF(COUNT(FIND({0,1,2,3,4,5,6,7,8,9},'Model output'!K3))&gt;0,'Model output'!K3,"")</f>
        <v/>
      </c>
      <c r="L4" s="8" t="str">
        <f t="shared" ref="L4:L67" si="9">SUBSTITUTE(SUBSTITUTE(SUBSTITUTE(SUBSTITUTE(SUBSTITUTE(SUBSTITUTE(SUBSTITUTE(SUBSTITUTE(SUBSTITUTE(SUBSTITUTE(K4,"cm.","cm"), "up to", ""), "x", ","), "(LEVEL 4)", ""), "/", ","), "'',", ""), "'", ""), "[", ""), "]", ""), " ", "")</f>
        <v/>
      </c>
      <c r="M4" t="str" cm="1">
        <f t="array" ref="M4">IF(L4="","",IF(ISNUMBER(SEARCH("cm",L4)),MAX(VALUE(SUBSTITUTE(_xlfn.FILTERXML("&lt;t&gt;&lt;s&gt;"&amp;SUBSTITUTE(L4,",","&lt;/s&gt;&lt;s&gt;")&amp;"&lt;/s&gt;&lt;/t&gt;","//s"),"cm",""))),MAX(VALUE(SUBSTITUTE(_xlfn.FILTERXML("&lt;t&gt;&lt;s&gt;"&amp;SUBSTITUTE(L4,",","&lt;/s&gt;&lt;s&gt;")&amp;"&lt;/s&gt;&lt;/t&gt;","//s"),"mm","")))/10))</f>
        <v/>
      </c>
      <c r="N4" t="str">
        <f>IF('Model output'!L3="","",'Model output'!L3)</f>
        <v>Papillary carcinoma</v>
      </c>
      <c r="O4" t="str">
        <f>IF('Model output'!M3="","",'Model output'!M3)</f>
        <v>Tall cell variant</v>
      </c>
      <c r="P4" t="str">
        <f>IF('Model output'!N3="","",'Model output'!N3)</f>
        <v>2.8 cm</v>
      </c>
      <c r="Q4" t="str">
        <f t="shared" si="1"/>
        <v>2.8cm</v>
      </c>
      <c r="R4" cm="1">
        <f t="array" ref="R4">IF(Q4="","",IF(ISNUMBER(SEARCH("cm",Q4)),MAX(VALUE(SUBSTITUTE(_xlfn.FILTERXML("&lt;t&gt;&lt;s&gt;"&amp;SUBSTITUTE(Q4,",","&lt;/s&gt;&lt;s&gt;")&amp;"&lt;/s&gt;&lt;/t&gt;","//s"),"cm",""))),MAX(VALUE(SUBSTITUTE(_xlfn.FILTERXML("&lt;t&gt;&lt;s&gt;"&amp;SUBSTITUTE(Q4,",","&lt;/s&gt;&lt;s&gt;")&amp;"&lt;/s&gt;&lt;/t&gt;","//s"),"mm","")))/10))</f>
        <v>2.8</v>
      </c>
      <c r="S4" t="str">
        <f>IF(OR('Model output'!P3="",ISNUMBER(SEARCH("Not identified", 'Model output'!P3)),ISNUMBER(SEARCH("Absent",'Model output'!P3)),AND(ISNUMBER(SEARCH("No",'Model output'!P3)),NOT(ISNUMBER(SEARCH("diagnostic",'Model output'!P3)))),ISNUMBER(SEARCH("Negative",'Model output'!P3))),"negative","positive")</f>
        <v>positive</v>
      </c>
      <c r="T4">
        <f>IF('Model output'!O3="","",'Model output'!O3)</f>
        <v>2</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f>
        <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negative</v>
      </c>
      <c r="X4" t="str">
        <f>IF('Model output'!S3="","", IF('Model output'!S3= "[]", "", 'Model output'!S3))</f>
        <v>Yes</v>
      </c>
      <c r="Y4" t="str">
        <f>IF(OR('Model output'!S3="",ISNUMBER(SEARCH("Absent",'Model output'!S3)),ISNUMBER(SEARCH("Not identified",'Model output'!S3)),ISNUMBER(SEARCH("No",'Model output'!S3)),ISNUMBER(SEARCH("negative",'Model output'!S3))),"negative",IF(Z4="positive","gETE", "positive"))</f>
        <v>positive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 IF('Model output'!T3="[]", "", IF('Model output'!T3="Not mentioned", "No", "Yes")))</f>
        <v/>
      </c>
      <c r="AB4" t="str">
        <f>IF(AA4&lt;&gt;"Yes","",IF(OR('Model output'!U3="",'Model output'!U3="[]",ISNUMBER(SEARCH("Not identified",'Model output'!U3))),"",'Model output'!U3))</f>
        <v/>
      </c>
      <c r="AC4" s="9" t="str">
        <f>IF(OR('Model output'!V3="", AND(ISERROR(SEARCH("Positive",'Model output'!V3)), ISNUMBER(SEARCH("Negative",'Model output'!V3))), 'Model output'!V3="No", ISNUMBER(SEARCH("Uninvolved",'Model output'!V3)), ISNUMBER(SEARCH("Not involved",'Model output'!V3)), ISNUMBER(SEARCH("Free",'Model output'!V3)), ISNUMBER(SEARCH("Cannot be assessed",'Model output'!V3)), ISNUMBER(SEARCH("1 mm",'Model output'!V3)), ISNUMBER(SEARCH("0.1 CM",'Model output'!V3)), ISNUMBER(SEARCH("less than 0.5 mm",'Model output'!V3)), ISNUMBER(SEARCH("abut",'Model output'!V3))), "negative", "positive")</f>
        <v>positive</v>
      </c>
      <c r="AE4" s="29"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cribriform",O4,1)),ISNUMBER(SEARCH("diffuse",O4,1)),ISNUMBER(SEARCH("columnar",O4,1)),ISNUMBER(SEARCH("solid",O4,1)),ISNUMBER(SEARCH("tall",N4,1)),ISNUMBER(SEARCH("hobnail",N4,1)),ISNUMBER(SEARCH("cribriform",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34" t="str">
        <f t="shared" si="2"/>
        <v>2</v>
      </c>
      <c r="AG4" s="34" t="str">
        <f t="shared" si="3"/>
        <v>0</v>
      </c>
      <c r="AH4" s="30" t="str">
        <f t="shared" ref="AH4:AH67" si="10">IF(OR(H4="unknown"),"x",IF(H4="negative","0","1"))</f>
        <v>0</v>
      </c>
      <c r="AI4" s="37" t="str">
        <f t="shared" ref="AI4:AI67" si="11">IF(AND(B4&lt;55,AH4="0"),"I",
IF(AND(B4&lt;55,AH4="1"),"II",
IF(AH4="1","IVB",
IF(AND(AF4="4b",AH4="0"),"IVA",
IF(AND(AF4="4a",AH4="0"),"III",
IF(AND(OR(AF4="3a",AF4="3b",AF4="3"),AH4="0"),"II",
IF(AND(AF4="2",OR(AG4="1",AG4="1a",AG4="1b"),AH4="0"),"II",
IF(AND(OR(AF4="1a",AF4="1b",AF4="1"),OR(AG4="1",AG4="1a",AG4="1b"),AH4="0"),"II","I"
))))))))</f>
        <v>I</v>
      </c>
      <c r="AJ4" s="29" t="s">
        <v>885</v>
      </c>
      <c r="AK4" s="34" t="s">
        <v>893</v>
      </c>
      <c r="AL4" s="34" t="s">
        <v>891</v>
      </c>
      <c r="AM4" s="34" t="s">
        <v>894</v>
      </c>
      <c r="AN4" s="34" t="s">
        <v>68</v>
      </c>
      <c r="AO4" s="35">
        <f t="shared" si="4"/>
        <v>1</v>
      </c>
      <c r="AP4" s="30">
        <f t="shared" si="5"/>
        <v>1</v>
      </c>
      <c r="AQ4" s="30">
        <f t="shared" si="6"/>
        <v>1</v>
      </c>
      <c r="AR4" s="30">
        <f t="shared" si="7"/>
        <v>1</v>
      </c>
      <c r="AS4" s="36">
        <f t="shared" si="8"/>
        <v>1</v>
      </c>
      <c r="AT4" s="1"/>
    </row>
    <row r="5" spans="1:46">
      <c r="A5" t="str">
        <f>'Model output'!A4</f>
        <v>TCGA-BJ-A0ZA</v>
      </c>
      <c r="B5" s="45">
        <v>67</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2</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0"/>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output'!G4)),OR(,ISNUMBER(SEARCH("II",'Model output'!G4)),ISNUMBER(SEARCH("two",'Model output'!G4)),ISNUMBER(SEARCH("2",'Model output'!G4)),ISNUMBER(SEARCH("III",'Model output'!G4)),ISNUMBER(SEARCH("three",'Model output'!G4)),ISNUMBER(SEARCH("3",'Model output'!G4)),ISNUMBER(SEARCH("IV",'Model output'!G4)),ISNUMBER(SEARCH("four",'Model output'!G4)),ISNUMBER(SEARCH("4",'Model output'!G4)),ISNUMBER(SEARCH("V ",'Model output'!G4)),ISNUMBER(SEARCH("five",'Model output'!G4)),ISNUMBER(SEARCH("5",'Model output'!G4))))), "lateral", "central"))</f>
        <v/>
      </c>
      <c r="H5" t="str">
        <f>IF('Model output'!H4="","negative",IF('Model output'!H4="[]", "negative", IF(OR(ISNUMBER(SEARCH("lymph node",'Model output'!H4)),ISNUMBER(SEARCH("Not mentioned",'Model output'!H4)),ISNUMBER(SEARCH("neck",'Model output'!H4)),ISNUMBER(SEARCH("Not applicable",'Model output'!H4))),"negative","positive")))</f>
        <v>negative</v>
      </c>
      <c r="I5">
        <f>IF('Model output'!I4="","",IF(ISNUMBER('Model output'!I4),'Model output'!I4,1))</f>
        <v>2</v>
      </c>
      <c r="J5">
        <f>IF('Model output'!J4="","",IF(AND(ISNUMBER('Model output'!J4),'Model output'!J4&lt;=I5),'Model output'!J4,IF(ISNUMBER(SEARCH("0/",'Model output'!J4)),0,1)))</f>
        <v>0</v>
      </c>
      <c r="K5" t="str" cm="1">
        <f t="array" ref="K5">IF(COUNT(FIND({0,1,2,3,4,5,6,7,8,9},'Model output'!K4))&gt;0,'Model output'!K4,"")</f>
        <v/>
      </c>
      <c r="L5" s="8" t="str">
        <f t="shared" si="9"/>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 carcinoma</v>
      </c>
      <c r="O5" t="str">
        <f>IF('Model output'!M4="","",'Model output'!M4)</f>
        <v>Follicular variant</v>
      </c>
      <c r="P5" t="str">
        <f>IF('Model output'!N4="","",'Model output'!N4)</f>
        <v>3 cm</v>
      </c>
      <c r="Q5" t="str">
        <f t="shared" si="1"/>
        <v>3cm</v>
      </c>
      <c r="R5" cm="1">
        <f t="array" ref="R5">IF(Q5="","",IF(ISNUMBER(SEARCH("cm",Q5)),MAX(VALUE(SUBSTITUTE(_xlfn.FILTERXML("&lt;t&gt;&lt;s&gt;"&amp;SUBSTITUTE(Q5,",","&lt;/s&gt;&lt;s&gt;")&amp;"&lt;/s&gt;&lt;/t&gt;","//s"),"cm",""))),MAX(VALUE(SUBSTITUTE(_xlfn.FILTERXML("&lt;t&gt;&lt;s&gt;"&amp;SUBSTITUTE(Q5,",","&lt;/s&gt;&lt;s&gt;")&amp;"&lt;/s&gt;&lt;/t&gt;","//s"),"mm","")))/10))</f>
        <v>3</v>
      </c>
      <c r="S5" t="str">
        <f>IF(OR('Model output'!P4="",ISNUMBER(SEARCH("Not identified", 'Model output'!P4)),ISNUMBER(SEARCH("Absent",'Model output'!P4)),AND(ISNUMBER(SEARCH("No",'Model output'!P4)),NOT(ISNUMBER(SEARCH("diagnostic",'Model output'!P4)))),ISNUMBER(SEARCH("Negative",'Model output'!P4))),"negative","positive")</f>
        <v>negative</v>
      </c>
      <c r="T5">
        <f>IF('Model output'!O4="","",'Model output'!O4)</f>
        <v>2</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t="str">
        <f>IF('Model output'!S4="","", IF('Model output'!S4= "[]", "", 'Model output'!S4))</f>
        <v/>
      </c>
      <c r="Y5" t="str">
        <f>IF(OR('Model output'!S4="",ISNUMBER(SEARCH("Absent",'Model output'!S4)),ISNUMBER(SEARCH("Not identified",'Model output'!S4)),ISNUMBER(SEARCH("No",'Model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 IF('Model output'!T4="[]", "", IF('Model output'!T4="Not mentioned", "No", "Yes")))</f>
        <v/>
      </c>
      <c r="AB5" t="str">
        <f>IF(AA5&lt;&gt;"Yes","",IF(OR('Model output'!U4="",'Model output'!U4="[]",ISNUMBER(SEARCH("Not identified",'Model output'!U4))),"",'Model output'!U4))</f>
        <v/>
      </c>
      <c r="AC5" s="9" t="str">
        <f>IF(OR('Model output'!V4="", AND(ISERROR(SEARCH("Positive",'Model output'!V4)), ISNUMBER(SEARCH("Negative",'Model output'!V4))), 'Model output'!V4="No", ISNUMBER(SEARCH("Uninvolved",'Model output'!V4)), ISNUMBER(SEARCH("Not involved",'Model output'!V4)), ISNUMBER(SEARCH("Free",'Model output'!V4)), ISNUMBER(SEARCH("Cannot be assessed",'Model output'!V4)), ISNUMBER(SEARCH("1 mm",'Model output'!V4)), ISNUMBER(SEARCH("0.1 CM",'Model output'!V4)), ISNUMBER(SEARCH("less than 0.5 mm",'Model output'!V4)), ISNUMBER(SEARCH("abut",'Model output'!V4))), "negative", "positive")</f>
        <v>negative</v>
      </c>
      <c r="AE5" s="29"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cribriform",O5,1)),ISNUMBER(SEARCH("diffuse",O5,1)),ISNUMBER(SEARCH("columnar",O5,1)),ISNUMBER(SEARCH("solid",O5,1)),ISNUMBER(SEARCH("tall",N5,1)),ISNUMBER(SEARCH("hobnail",N5,1)),ISNUMBER(SEARCH("cribriform",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34" t="str">
        <f t="shared" si="2"/>
        <v>2</v>
      </c>
      <c r="AG5" s="34" t="str">
        <f t="shared" si="3"/>
        <v>0</v>
      </c>
      <c r="AH5" s="30" t="str">
        <f t="shared" si="10"/>
        <v>0</v>
      </c>
      <c r="AI5" s="37" t="str">
        <f t="shared" si="11"/>
        <v>I</v>
      </c>
      <c r="AJ5" s="29" t="s">
        <v>886</v>
      </c>
      <c r="AK5" s="34" t="s">
        <v>893</v>
      </c>
      <c r="AL5" s="34" t="s">
        <v>891</v>
      </c>
      <c r="AM5" s="34" t="s">
        <v>894</v>
      </c>
      <c r="AN5" s="34" t="s">
        <v>68</v>
      </c>
      <c r="AO5" s="35">
        <f t="shared" ca="1" si="4"/>
        <v>1</v>
      </c>
      <c r="AP5" s="30">
        <f t="shared" si="5"/>
        <v>1</v>
      </c>
      <c r="AQ5" s="30">
        <f t="shared" si="6"/>
        <v>1</v>
      </c>
      <c r="AR5" s="30">
        <f t="shared" si="7"/>
        <v>1</v>
      </c>
      <c r="AS5" s="36">
        <f t="shared" si="8"/>
        <v>1</v>
      </c>
      <c r="AT5" s="1"/>
    </row>
    <row r="6" spans="1:46">
      <c r="A6" t="str">
        <f>'Model output'!A5</f>
        <v>TCGA-BJ-A0ZC</v>
      </c>
      <c r="B6" s="45">
        <v>55</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1</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X</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0"/>
        <v>negative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output'!G5)),OR(,ISNUMBER(SEARCH("II",'Model output'!G5)),ISNUMBER(SEARCH("two",'Model output'!G5)),ISNUMBER(SEARCH("2",'Model output'!G5)),ISNUMBER(SEARCH("III",'Model output'!G5)),ISNUMBER(SEARCH("three",'Model output'!G5)),ISNUMBER(SEARCH("3",'Model output'!G5)),ISNUMBER(SEARCH("IV",'Model output'!G5)),ISNUMBER(SEARCH("four",'Model output'!G5)),ISNUMBER(SEARCH("4",'Model output'!G5)),ISNUMBER(SEARCH("V ",'Model output'!G5)),ISNUMBER(SEARCH("five",'Model output'!G5)),ISNUMBER(SEARCH("5",'Model output'!G5))))), "lateral", "central"))</f>
        <v/>
      </c>
      <c r="H6" t="str">
        <f>IF('Model output'!H5="","negative",IF('Model output'!H5="[]", "negative", IF(OR(ISNUMBER(SEARCH("lymph node",'Model output'!H5)),ISNUMBER(SEARCH("Not mentioned",'Model output'!H5)),ISNUMBER(SEARCH("neck",'Model output'!H5)),ISNUMBER(SEARCH("Not applicable",'Model output'!H5))),"negative","positive")))</f>
        <v>negative</v>
      </c>
      <c r="I6" t="str">
        <f>IF('Model output'!I5="","",IF(ISNUMBER('Model output'!I5),'Model output'!I5,1))</f>
        <v/>
      </c>
      <c r="J6" t="str">
        <f>IF('Model output'!J5="","",IF(AND(ISNUMBER('Model output'!J5),'Model output'!J5&lt;=I6),'Model output'!J5,IF(ISNUMBER(SEARCH("0/",'Model output'!J5)),0,1)))</f>
        <v/>
      </c>
      <c r="K6" t="str" cm="1">
        <f t="array" ref="K6">IF(COUNT(FIND({0,1,2,3,4,5,6,7,8,9},'Model output'!K5))&gt;0,'Model output'!K5,"")</f>
        <v/>
      </c>
      <c r="L6" s="8" t="str">
        <f t="shared" si="9"/>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 carcinoma</v>
      </c>
      <c r="O6" t="str">
        <f>IF('Model output'!M5="","",'Model output'!M5)</f>
        <v>Follicular variant</v>
      </c>
      <c r="P6" t="str">
        <f>IF('Model output'!N5="","",'Model output'!N5)</f>
        <v>0.4 cm</v>
      </c>
      <c r="Q6" t="str">
        <f t="shared" si="1"/>
        <v>0.4cm</v>
      </c>
      <c r="R6" cm="1">
        <f t="array" ref="R6">IF(Q6="","",IF(ISNUMBER(SEARCH("cm",Q6)),MAX(VALUE(SUBSTITUTE(_xlfn.FILTERXML("&lt;t&gt;&lt;s&gt;"&amp;SUBSTITUTE(Q6,",","&lt;/s&gt;&lt;s&gt;")&amp;"&lt;/s&gt;&lt;/t&gt;","//s"),"cm",""))),MAX(VALUE(SUBSTITUTE(_xlfn.FILTERXML("&lt;t&gt;&lt;s&gt;"&amp;SUBSTITUTE(Q6,",","&lt;/s&gt;&lt;s&gt;")&amp;"&lt;/s&gt;&lt;/t&gt;","//s"),"mm","")))/10))</f>
        <v>0.4</v>
      </c>
      <c r="S6" t="str">
        <f>IF(OR('Model output'!P5="",ISNUMBER(SEARCH("Not identified", 'Model output'!P5)),ISNUMBER(SEARCH("Absent",'Model output'!P5)),AND(ISNUMBER(SEARCH("No",'Model output'!P5)),NOT(ISNUMBER(SEARCH("diagnostic",'Model output'!P5)))),ISNUMBER(SEARCH("Negative",'Model output'!P5))),"negative","positive")</f>
        <v>negative</v>
      </c>
      <c r="T6" t="str">
        <f>IF('Model output'!O5="","",'Model output'!O5)</f>
        <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negative</v>
      </c>
      <c r="X6" t="str">
        <f>IF('Model output'!S5="","", IF('Model output'!S5= "[]", "", 'Model output'!S5))</f>
        <v>No extrathyroidal extension is seen.</v>
      </c>
      <c r="Y6" t="str">
        <f>IF(OR('Model output'!S5="",ISNUMBER(SEARCH("Absent",'Model output'!S5)),ISNUMBER(SEARCH("Not identified",'Model output'!S5)),ISNUMBER(SEARCH("No",'Model output'!S5)),ISNUMBER(SEARCH("negative",'Model output'!S5))),"negative",IF(Z6="positive","gETE", "positive"))</f>
        <v>negative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 IF('Model output'!T5="[]", "", IF('Model output'!T5="Not mentioned", "No", "Yes")))</f>
        <v>Yes</v>
      </c>
      <c r="AB6" t="str">
        <f>IF(AA6&lt;&gt;"Yes","",IF(OR('Model output'!U5="",'Model output'!U5="[]",ISNUMBER(SEARCH("Not identified",'Model output'!U5))),"",'Model output'!U5))</f>
        <v/>
      </c>
      <c r="AC6" s="9" t="str">
        <f>IF(OR('Model output'!V5="", AND(ISERROR(SEARCH("Positive",'Model output'!V5)), ISNUMBER(SEARCH("Negative",'Model output'!V5))), 'Model output'!V5="No", ISNUMBER(SEARCH("Uninvolved",'Model output'!V5)), ISNUMBER(SEARCH("Not involved",'Model output'!V5)), ISNUMBER(SEARCH("Free",'Model output'!V5)), ISNUMBER(SEARCH("Cannot be assessed",'Model output'!V5)), ISNUMBER(SEARCH("1 mm",'Model output'!V5)), ISNUMBER(SEARCH("0.1 CM",'Model output'!V5)), ISNUMBER(SEARCH("less than 0.5 mm",'Model output'!V5)), ISNUMBER(SEARCH("abut",'Model output'!V5))), "negative", "positive")</f>
        <v>negative</v>
      </c>
      <c r="AE6" s="29"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cribriform",O6,1)),ISNUMBER(SEARCH("diffuse",O6,1)),ISNUMBER(SEARCH("columnar",O6,1)),ISNUMBER(SEARCH("solid",O6,1)),ISNUMBER(SEARCH("tall",N6,1)),ISNUMBER(SEARCH("hobnail",N6,1)),ISNUMBER(SEARCH("cribriform",N6,1)),ISNUMBER(SEARCH("diffuse",N6,1)),ISNUMBER(SEARCH("columnar",N6,1)),ISNUMBER(SEARCH("solid",N6,1)),AND(ISNUMBER(SEARCH("papillary",N6,1)),S6="positive"),AND(AND(ISNUMBER(J6),J6&gt;=5),M6=""),AND(AND(ISNUMBER(J6),J6&gt;=5),AND(ISNUMBER(M6),M6&gt;=1)),AND(ISNUMBER(SERACH("papillary",N6)),OR(Y6="positive",Z6="positive"), ISNUMBER(SEARCH("BRAF",AB6)))),"intermediate","low"))</f>
        <v>low</v>
      </c>
      <c r="AF6" s="34" t="str">
        <f t="shared" si="2"/>
        <v>1a</v>
      </c>
      <c r="AG6" s="34" t="str">
        <f t="shared" si="3"/>
        <v>0</v>
      </c>
      <c r="AH6" s="30" t="str">
        <f t="shared" si="10"/>
        <v>0</v>
      </c>
      <c r="AI6" s="37" t="str">
        <f t="shared" si="11"/>
        <v>I</v>
      </c>
      <c r="AJ6" s="29" t="s">
        <v>886</v>
      </c>
      <c r="AK6" s="34" t="s">
        <v>895</v>
      </c>
      <c r="AL6" s="34" t="s">
        <v>894</v>
      </c>
      <c r="AM6" s="34" t="s">
        <v>894</v>
      </c>
      <c r="AN6" s="34" t="s">
        <v>68</v>
      </c>
      <c r="AO6" s="35">
        <f t="shared" ca="1" si="4"/>
        <v>1</v>
      </c>
      <c r="AP6" s="30">
        <f t="shared" si="5"/>
        <v>1</v>
      </c>
      <c r="AQ6" s="30">
        <f t="shared" si="6"/>
        <v>1</v>
      </c>
      <c r="AR6" s="30">
        <f t="shared" si="7"/>
        <v>1</v>
      </c>
      <c r="AS6" s="36">
        <f t="shared" si="8"/>
        <v>1</v>
      </c>
      <c r="AT6" s="1"/>
    </row>
    <row r="7" spans="1:46">
      <c r="A7" t="str">
        <f>'Model output'!A6</f>
        <v>TCGA-BJ-A0ZH</v>
      </c>
      <c r="B7" s="45">
        <v>52</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2</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1b</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
      </c>
      <c r="F7" t="str">
        <f t="shared" si="0"/>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output'!G6)),OR(,ISNUMBER(SEARCH("II",'Model output'!G6)),ISNUMBER(SEARCH("two",'Model output'!G6)),ISNUMBER(SEARCH("2",'Model output'!G6)),ISNUMBER(SEARCH("III",'Model output'!G6)),ISNUMBER(SEARCH("three",'Model output'!G6)),ISNUMBER(SEARCH("3",'Model output'!G6)),ISNUMBER(SEARCH("IV",'Model output'!G6)),ISNUMBER(SEARCH("four",'Model output'!G6)),ISNUMBER(SEARCH("4",'Model output'!G6)),ISNUMBER(SEARCH("V ",'Model output'!G6)),ISNUMBER(SEARCH("five",'Model output'!G6)),ISNUMBER(SEARCH("5",'Model output'!G6))))), "lateral", "central"))</f>
        <v/>
      </c>
      <c r="H7" t="str">
        <f>IF('Model output'!H6="","negative",IF('Model output'!H6="[]", "negative", IF(OR(ISNUMBER(SEARCH("lymph node",'Model output'!H6)),ISNUMBER(SEARCH("Not mentioned",'Model output'!H6)),ISNUMBER(SEARCH("neck",'Model output'!H6)),ISNUMBER(SEARCH("Not applicable",'Model output'!H6))),"negative","positive")))</f>
        <v>negative</v>
      </c>
      <c r="I7">
        <f>IF('Model output'!I6="","",IF(ISNUMBER('Model output'!I6),'Model output'!I6,1))</f>
        <v>5</v>
      </c>
      <c r="J7">
        <f>IF('Model output'!J6="","",IF(AND(ISNUMBER('Model output'!J6),'Model output'!J6&lt;=I7),'Model output'!J6,IF(ISNUMBER(SEARCH("0/",'Model output'!J6)),0,1)))</f>
        <v>1</v>
      </c>
      <c r="K7" t="str" cm="1">
        <f t="array" ref="K7">IF(COUNT(FIND({0,1,2,3,4,5,6,7,8,9},'Model output'!K6))&gt;0,'Model output'!K6,"")</f>
        <v/>
      </c>
      <c r="L7" s="8" t="str">
        <f t="shared" si="9"/>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 carcinoma</v>
      </c>
      <c r="O7" t="str">
        <f>IF('Model output'!M6="","",'Model output'!M6)</f>
        <v>Tall cell variant</v>
      </c>
      <c r="P7" t="str">
        <f>IF('Model output'!N6="","",'Model output'!N6)</f>
        <v>2.1 cm</v>
      </c>
      <c r="Q7" t="str">
        <f t="shared" si="1"/>
        <v>2.1cm</v>
      </c>
      <c r="R7" cm="1">
        <f t="array" ref="R7">IF(Q7="","",IF(ISNUMBER(SEARCH("cm",Q7)),MAX(VALUE(SUBSTITUTE(_xlfn.FILTERXML("&lt;t&gt;&lt;s&gt;"&amp;SUBSTITUTE(Q7,",","&lt;/s&gt;&lt;s&gt;")&amp;"&lt;/s&gt;&lt;/t&gt;","//s"),"cm",""))),MAX(VALUE(SUBSTITUTE(_xlfn.FILTERXML("&lt;t&gt;&lt;s&gt;"&amp;SUBSTITUTE(Q7,",","&lt;/s&gt;&lt;s&gt;")&amp;"&lt;/s&gt;&lt;/t&gt;","//s"),"mm","")))/10))</f>
        <v>2.1</v>
      </c>
      <c r="S7" t="str">
        <f>IF(OR('Model output'!P6="",ISNUMBER(SEARCH("Not identified", 'Model output'!P6)),ISNUMBER(SEARCH("Absent",'Model output'!P6)),AND(ISNUMBER(SEARCH("No",'Model output'!P6)),NOT(ISNUMBER(SEARCH("diagnostic",'Model output'!P6)))),ISNUMBER(SEARCH("Negative",'Model output'!P6))),"negative","positive")</f>
        <v>negative</v>
      </c>
      <c r="T7" t="str">
        <f>IF('Model output'!O6="","",'Model output'!O6)</f>
        <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negative</v>
      </c>
      <c r="X7" t="str">
        <f>IF('Model output'!S6="","", IF('Model output'!S6= "[]", "", 'Model output'!S6))</f>
        <v>No</v>
      </c>
      <c r="Y7" t="str">
        <f>IF(OR('Model output'!S6="",ISNUMBER(SEARCH("Absent",'Model output'!S6)),ISNUMBER(SEARCH("Not identified",'Model output'!S6)),ISNUMBER(SEARCH("No",'Model output'!S6)),ISNUMBER(SEARCH("negative",'Model output'!S6))),"negative",IF(Z7="positive","gETE", "positive"))</f>
        <v>negative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 IF('Model output'!T6="[]", "", IF('Model output'!T6="Not mentioned", "No", "Yes")))</f>
        <v>Yes</v>
      </c>
      <c r="AB7" t="str">
        <f>IF(AA7&lt;&gt;"Yes","",IF(OR('Model output'!U6="",'Model output'!U6="[]",ISNUMBER(SEARCH("Not identified",'Model output'!U6))),"",'Model output'!U6))</f>
        <v>BRAFV600E</v>
      </c>
      <c r="AC7" s="9" t="str">
        <f>IF(OR('Model output'!V6="", AND(ISERROR(SEARCH("Positive",'Model output'!V6)), ISNUMBER(SEARCH("Negative",'Model output'!V6))), 'Model output'!V6="No", ISNUMBER(SEARCH("Uninvolved",'Model output'!V6)), ISNUMBER(SEARCH("Not involved",'Model output'!V6)), ISNUMBER(SEARCH("Free",'Model output'!V6)), ISNUMBER(SEARCH("Cannot be assessed",'Model output'!V6)), ISNUMBER(SEARCH("1 mm",'Model output'!V6)), ISNUMBER(SEARCH("0.1 CM",'Model output'!V6)), ISNUMBER(SEARCH("less than 0.5 mm",'Model output'!V6)), ISNUMBER(SEARCH("abut",'Model output'!V6))), "negative", "positive")</f>
        <v>negative</v>
      </c>
      <c r="AE7" s="29" t="str" cm="1">
        <f t="array" aca="1" ref="AE7" ca="1">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cribriform",O7,1)),ISNUMBER(SEARCH("diffuse",O7,1)),ISNUMBER(SEARCH("columnar",O7,1)),ISNUMBER(SEARCH("solid",O7,1)),ISNUMBER(SEARCH("tall",N7,1)),ISNUMBER(SEARCH("hobnail",N7,1)),ISNUMBER(SEARCH("cribriform",N7,1)),ISNUMBER(SEARCH("diffuse",N7,1)),ISNUMBER(SEARCH("columnar",N7,1)),ISNUMBER(SEARCH("solid",N7,1)),AND(ISNUMBER(SEARCH("papillary",N7,1)),S7="positive"),AND(AND(ISNUMBER(J7),J7&gt;=5),M7=""),AND(AND(ISNUMBER(J7),J7&gt;=5),AND(ISNUMBER(M7),M7&gt;=1)),AND(ISNUMBER(SERACH("papillary",N7)),OR(Y7="positive",Z7="positive"), ISNUMBER(SEARCH("BRAF",AB7)))),"intermediate","low"))</f>
        <v>intermediate</v>
      </c>
      <c r="AF7" s="34" t="str">
        <f t="shared" si="2"/>
        <v>2</v>
      </c>
      <c r="AG7" s="34" t="str">
        <f t="shared" si="3"/>
        <v>1a</v>
      </c>
      <c r="AH7" s="30" t="str">
        <f t="shared" si="10"/>
        <v>0</v>
      </c>
      <c r="AI7" s="37" t="str">
        <f t="shared" si="11"/>
        <v>I</v>
      </c>
      <c r="AJ7" s="29" t="s">
        <v>887</v>
      </c>
      <c r="AK7" s="34" t="s">
        <v>893</v>
      </c>
      <c r="AL7" s="34" t="s">
        <v>895</v>
      </c>
      <c r="AM7" s="34" t="s">
        <v>894</v>
      </c>
      <c r="AN7" s="34" t="s">
        <v>68</v>
      </c>
      <c r="AO7" s="35">
        <f t="shared" ca="1" si="4"/>
        <v>1</v>
      </c>
      <c r="AP7" s="30">
        <f t="shared" si="5"/>
        <v>1</v>
      </c>
      <c r="AQ7" s="30">
        <f t="shared" si="6"/>
        <v>1</v>
      </c>
      <c r="AR7" s="30">
        <f t="shared" si="7"/>
        <v>1</v>
      </c>
      <c r="AS7" s="36">
        <f t="shared" si="8"/>
        <v>1</v>
      </c>
      <c r="AT7" s="1"/>
    </row>
    <row r="8" spans="1:46">
      <c r="A8" t="str">
        <f>'Model output'!A7</f>
        <v>TCGA-BJ-A0ZJ</v>
      </c>
      <c r="B8" s="45">
        <v>36</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2</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1a</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0"/>
        <v>positive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output'!G7)),OR(,ISNUMBER(SEARCH("II",'Model output'!G7)),ISNUMBER(SEARCH("two",'Model output'!G7)),ISNUMBER(SEARCH("2",'Model output'!G7)),ISNUMBER(SEARCH("III",'Model output'!G7)),ISNUMBER(SEARCH("three",'Model output'!G7)),ISNUMBER(SEARCH("3",'Model output'!G7)),ISNUMBER(SEARCH("IV",'Model output'!G7)),ISNUMBER(SEARCH("four",'Model output'!G7)),ISNUMBER(SEARCH("4",'Model output'!G7)),ISNUMBER(SEARCH("V ",'Model output'!G7)),ISNUMBER(SEARCH("five",'Model output'!G7)),ISNUMBER(SEARCH("5",'Model output'!G7))))), "lateral", "central"))</f>
        <v>central</v>
      </c>
      <c r="H8" t="str">
        <f>IF('Model output'!H7="","negative",IF('Model output'!H7="[]", "negative", IF(OR(ISNUMBER(SEARCH("lymph node",'Model output'!H7)),ISNUMBER(SEARCH("Not mentioned",'Model output'!H7)),ISNUMBER(SEARCH("neck",'Model output'!H7)),ISNUMBER(SEARCH("Not applicable",'Model output'!H7))),"negative","positive")))</f>
        <v>negative</v>
      </c>
      <c r="I8">
        <f>IF('Model output'!I7="","",IF(ISNUMBER('Model output'!I7),'Model output'!I7,1))</f>
        <v>8</v>
      </c>
      <c r="J8">
        <f>IF('Model output'!J7="","",IF(AND(ISNUMBER('Model output'!J7),'Model output'!J7&lt;=I8),'Model output'!J7,IF(ISNUMBER(SEARCH("0/",'Model output'!J7)),0,1)))</f>
        <v>1</v>
      </c>
      <c r="K8" t="str" cm="1">
        <f t="array" ref="K8">IF(COUNT(FIND({0,1,2,3,4,5,6,7,8,9},'Model output'!K7))&gt;0,'Model output'!K7,"")</f>
        <v/>
      </c>
      <c r="L8" s="8" t="str">
        <f t="shared" si="9"/>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 carcinoma, encapsulated follicular variant</v>
      </c>
      <c r="O8" t="str">
        <f>IF('Model output'!M7="","",'Model output'!M7)</f>
        <v/>
      </c>
      <c r="P8" t="str">
        <f>IF('Model output'!N7="","",'Model output'!N7)</f>
        <v>2.5 cm</v>
      </c>
      <c r="Q8" t="str">
        <f t="shared" si="1"/>
        <v>2.5cm</v>
      </c>
      <c r="R8" cm="1">
        <f t="array" ref="R8">IF(Q8="","",IF(ISNUMBER(SEARCH("cm",Q8)),MAX(VALUE(SUBSTITUTE(_xlfn.FILTERXML("&lt;t&gt;&lt;s&gt;"&amp;SUBSTITUTE(Q8,",","&lt;/s&gt;&lt;s&gt;")&amp;"&lt;/s&gt;&lt;/t&gt;","//s"),"cm",""))),MAX(VALUE(SUBSTITUTE(_xlfn.FILTERXML("&lt;t&gt;&lt;s&gt;"&amp;SUBSTITUTE(Q8,",","&lt;/s&gt;&lt;s&gt;")&amp;"&lt;/s&gt;&lt;/t&gt;","//s"),"mm","")))/10))</f>
        <v>2.5</v>
      </c>
      <c r="S8" t="str">
        <f>IF(OR('Model output'!P7="",ISNUMBER(SEARCH("Not identified", 'Model output'!P7)),ISNUMBER(SEARCH("Absent",'Model output'!P7)),AND(ISNUMBER(SEARCH("No",'Model output'!P7)),NOT(ISNUMBER(SEARCH("diagnostic",'Model output'!P7)))),ISNUMBER(SEARCH("Negative",'Model output'!P7))),"negative","positive")</f>
        <v>positive</v>
      </c>
      <c r="T8" t="str">
        <f>IF('Model output'!O7="","",'Model output'!O7)</f>
        <v>Multifocal</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positive</v>
      </c>
      <c r="X8" t="str">
        <f>IF('Model output'!S7="","", IF('Model output'!S7= "[]", "", 'Model output'!S7))</f>
        <v>Not identified</v>
      </c>
      <c r="Y8" t="str">
        <f>IF(OR('Model output'!S7="",ISNUMBER(SEARCH("Absent",'Model output'!S7)),ISNUMBER(SEARCH("Not identified",'Model output'!S7)),ISNUMBER(SEARCH("No",'Model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 IF('Model output'!T7="[]", "", IF('Model output'!T7="Not mentioned", "No", "Yes")))</f>
        <v>Yes</v>
      </c>
      <c r="AB8" t="str">
        <f>IF(AA8&lt;&gt;"Yes","",IF(OR('Model output'!U7="",'Model output'!U7="[]",ISNUMBER(SEARCH("Not identified",'Model output'!U7))),"",'Model output'!U7))</f>
        <v/>
      </c>
      <c r="AC8" s="9" t="str">
        <f>IF(OR('Model output'!V7="", AND(ISERROR(SEARCH("Positive",'Model output'!V7)), ISNUMBER(SEARCH("Negative",'Model output'!V7))), 'Model output'!V7="No", ISNUMBER(SEARCH("Uninvolved",'Model output'!V7)), ISNUMBER(SEARCH("Not involved",'Model output'!V7)), ISNUMBER(SEARCH("Free",'Model output'!V7)), ISNUMBER(SEARCH("Cannot be assessed",'Model output'!V7)), ISNUMBER(SEARCH("1 mm",'Model output'!V7)), ISNUMBER(SEARCH("0.1 CM",'Model output'!V7)), ISNUMBER(SEARCH("less than 0.5 mm",'Model output'!V7)), ISNUMBER(SEARCH("abut",'Model output'!V7))), "negative", "positive")</f>
        <v>positive</v>
      </c>
      <c r="AE8" s="29"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cribriform",O8,1)),ISNUMBER(SEARCH("diffuse",O8,1)),ISNUMBER(SEARCH("columnar",O8,1)),ISNUMBER(SEARCH("solid",O8,1)),ISNUMBER(SEARCH("tall",N8,1)),ISNUMBER(SEARCH("hobnail",N8,1)),ISNUMBER(SEARCH("cribriform",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34" t="str">
        <f t="shared" si="2"/>
        <v>2</v>
      </c>
      <c r="AG8" s="34" t="str">
        <f t="shared" si="3"/>
        <v>1a</v>
      </c>
      <c r="AH8" s="30" t="str">
        <f t="shared" si="10"/>
        <v>0</v>
      </c>
      <c r="AI8" s="37" t="str">
        <f t="shared" si="11"/>
        <v>I</v>
      </c>
      <c r="AJ8" s="29" t="s">
        <v>885</v>
      </c>
      <c r="AK8" s="34" t="s">
        <v>893</v>
      </c>
      <c r="AL8" s="34" t="s">
        <v>895</v>
      </c>
      <c r="AM8" s="34" t="s">
        <v>894</v>
      </c>
      <c r="AN8" s="34" t="s">
        <v>68</v>
      </c>
      <c r="AO8" s="35">
        <f t="shared" si="4"/>
        <v>1</v>
      </c>
      <c r="AP8" s="30">
        <f t="shared" si="5"/>
        <v>1</v>
      </c>
      <c r="AQ8" s="30">
        <f t="shared" si="6"/>
        <v>1</v>
      </c>
      <c r="AR8" s="30">
        <f t="shared" si="7"/>
        <v>1</v>
      </c>
      <c r="AS8" s="36">
        <f t="shared" si="8"/>
        <v>1</v>
      </c>
      <c r="AT8" s="1"/>
    </row>
    <row r="9" spans="1:46">
      <c r="A9" t="str">
        <f>'Model output'!A8</f>
        <v>TCGA-BJ-A18Y</v>
      </c>
      <c r="B9" s="45">
        <v>29</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1b</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0</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X</v>
      </c>
      <c r="F9" t="str">
        <f t="shared" si="0"/>
        <v>positive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output'!G8)),OR(,ISNUMBER(SEARCH("II",'Model output'!G8)),ISNUMBER(SEARCH("two",'Model output'!G8)),ISNUMBER(SEARCH("2",'Model output'!G8)),ISNUMBER(SEARCH("III",'Model output'!G8)),ISNUMBER(SEARCH("three",'Model output'!G8)),ISNUMBER(SEARCH("3",'Model output'!G8)),ISNUMBER(SEARCH("IV",'Model output'!G8)),ISNUMBER(SEARCH("four",'Model output'!G8)),ISNUMBER(SEARCH("4",'Model output'!G8)),ISNUMBER(SEARCH("V ",'Model output'!G8)),ISNUMBER(SEARCH("five",'Model output'!G8)),ISNUMBER(SEARCH("5",'Model output'!G8))))), "lateral", "central"))</f>
        <v/>
      </c>
      <c r="H9" t="str">
        <f>IF('Model output'!H8="","negative",IF('Model output'!H8="[]", "negative", IF(OR(ISNUMBER(SEARCH("lymph node",'Model output'!H8)),ISNUMBER(SEARCH("Not mentioned",'Model output'!H8)),ISNUMBER(SEARCH("neck",'Model output'!H8)),ISNUMBER(SEARCH("Not applicable",'Model output'!H8))),"negative","positive")))</f>
        <v>negative</v>
      </c>
      <c r="I9">
        <f>IF('Model output'!I8="","",IF(ISNUMBER('Model output'!I8),'Model output'!I8,1))</f>
        <v>4</v>
      </c>
      <c r="J9">
        <f>IF('Model output'!J8="","",IF(AND(ISNUMBER('Model output'!J8),'Model output'!J8&lt;=I9),'Model output'!J8,IF(ISNUMBER(SEARCH("0/",'Model output'!J8)),0,1)))</f>
        <v>1</v>
      </c>
      <c r="K9" t="str" cm="1">
        <f t="array" ref="K9">IF(COUNT(FIND({0,1,2,3,4,5,6,7,8,9},'Model output'!K8))&gt;0,'Model output'!K8,"")</f>
        <v>0.1 cm</v>
      </c>
      <c r="L9" s="8" t="str">
        <f t="shared" si="9"/>
        <v>0.1cm</v>
      </c>
      <c r="M9" cm="1">
        <f t="array" ref="M9">IF(L9="","",IF(ISNUMBER(SEARCH("cm",L9)),MAX(VALUE(SUBSTITUTE(_xlfn.FILTERXML("&lt;t&gt;&lt;s&gt;"&amp;SUBSTITUTE(L9,",","&lt;/s&gt;&lt;s&gt;")&amp;"&lt;/s&gt;&lt;/t&gt;","//s"),"cm",""))),MAX(VALUE(SUBSTITUTE(_xlfn.FILTERXML("&lt;t&gt;&lt;s&gt;"&amp;SUBSTITUTE(L9,",","&lt;/s&gt;&lt;s&gt;")&amp;"&lt;/s&gt;&lt;/t&gt;","//s"),"mm","")))/10))</f>
        <v>0.1</v>
      </c>
      <c r="N9" t="str">
        <f>IF('Model output'!L8="","",'Model output'!L8)</f>
        <v>Papillary carcinoma</v>
      </c>
      <c r="O9" t="str">
        <f>IF('Model output'!M8="","",'Model output'!M8)</f>
        <v>Encapsulated follicular variant</v>
      </c>
      <c r="P9" t="str">
        <f>IF('Model output'!N8="","",'Model output'!N8)</f>
        <v>1.4 cm</v>
      </c>
      <c r="Q9" t="str">
        <f t="shared" si="1"/>
        <v>1.4cm</v>
      </c>
      <c r="R9" cm="1">
        <f t="array" ref="R9">IF(Q9="","",IF(ISNUMBER(SEARCH("cm",Q9)),MAX(VALUE(SUBSTITUTE(_xlfn.FILTERXML("&lt;t&gt;&lt;s&gt;"&amp;SUBSTITUTE(Q9,",","&lt;/s&gt;&lt;s&gt;")&amp;"&lt;/s&gt;&lt;/t&gt;","//s"),"cm",""))),MAX(VALUE(SUBSTITUTE(_xlfn.FILTERXML("&lt;t&gt;&lt;s&gt;"&amp;SUBSTITUTE(Q9,",","&lt;/s&gt;&lt;s&gt;")&amp;"&lt;/s&gt;&lt;/t&gt;","//s"),"mm","")))/10))</f>
        <v>1.4</v>
      </c>
      <c r="S9" t="str">
        <f>IF(OR('Model output'!P8="",ISNUMBER(SEARCH("Not identified", 'Model output'!P8)),ISNUMBER(SEARCH("Absent",'Model output'!P8)),AND(ISNUMBER(SEARCH("No",'Model output'!P8)),NOT(ISNUMBER(SEARCH("diagnostic",'Model output'!P8)))),ISNUMBER(SEARCH("Negative",'Model output'!P8))),"negative","positive")</f>
        <v>negative</v>
      </c>
      <c r="T9" t="str">
        <f>IF('Model output'!O8="","",'Model output'!O8)</f>
        <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negative</v>
      </c>
      <c r="X9" t="str">
        <f>IF('Model output'!S8="","", IF('Model output'!S8= "[]", "", 'Model output'!S8))</f>
        <v>Not identified</v>
      </c>
      <c r="Y9" t="str">
        <f>IF(OR('Model output'!S8="",ISNUMBER(SEARCH("Absent",'Model output'!S8)),ISNUMBER(SEARCH("Not identified",'Model output'!S8)),ISNUMBER(SEARCH("No",'Model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 IF('Model output'!T8="[]", "", IF('Model output'!T8="Not mentioned", "No", "Yes")))</f>
        <v>Yes</v>
      </c>
      <c r="AB9" t="str">
        <f>IF(AA9&lt;&gt;"Yes","",IF(OR('Model output'!U8="",'Model output'!U8="[]",ISNUMBER(SEARCH("Not identified",'Model output'!U8))),"",'Model output'!U8))</f>
        <v>HRAS codon 61 mutation</v>
      </c>
      <c r="AC9" s="9" t="str">
        <f>IF(OR('Model output'!V8="", AND(ISERROR(SEARCH("Positive",'Model output'!V8)), ISNUMBER(SEARCH("Negative",'Model output'!V8))), 'Model output'!V8="No", ISNUMBER(SEARCH("Uninvolved",'Model output'!V8)), ISNUMBER(SEARCH("Not involved",'Model output'!V8)), ISNUMBER(SEARCH("Free",'Model output'!V8)), ISNUMBER(SEARCH("Cannot be assessed",'Model output'!V8)), ISNUMBER(SEARCH("1 mm",'Model output'!V8)), ISNUMBER(SEARCH("0.1 CM",'Model output'!V8)), ISNUMBER(SEARCH("less than 0.5 mm",'Model output'!V8)), ISNUMBER(SEARCH("abut",'Model output'!V8))), "negative", "positive")</f>
        <v>negative</v>
      </c>
      <c r="AE9" s="29"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cribriform",O9,1)),ISNUMBER(SEARCH("diffuse",O9,1)),ISNUMBER(SEARCH("columnar",O9,1)),ISNUMBER(SEARCH("solid",O9,1)),ISNUMBER(SEARCH("tall",N9,1)),ISNUMBER(SEARCH("hobnail",N9,1)),ISNUMBER(SEARCH("cribriform",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34" t="str">
        <f t="shared" si="2"/>
        <v>1b</v>
      </c>
      <c r="AG9" s="34" t="str">
        <f t="shared" si="3"/>
        <v>1a</v>
      </c>
      <c r="AH9" s="30" t="str">
        <f t="shared" si="10"/>
        <v>0</v>
      </c>
      <c r="AI9" s="37" t="str">
        <f t="shared" si="11"/>
        <v>I</v>
      </c>
      <c r="AJ9" s="29" t="s">
        <v>886</v>
      </c>
      <c r="AK9" s="34" t="s">
        <v>890</v>
      </c>
      <c r="AL9" s="34" t="s">
        <v>891</v>
      </c>
      <c r="AM9" s="34" t="s">
        <v>894</v>
      </c>
      <c r="AN9" s="34" t="s">
        <v>68</v>
      </c>
      <c r="AO9" s="35">
        <f t="shared" ca="1" si="4"/>
        <v>1</v>
      </c>
      <c r="AP9" s="30">
        <f t="shared" si="5"/>
        <v>1</v>
      </c>
      <c r="AQ9" s="30">
        <f t="shared" si="6"/>
        <v>0</v>
      </c>
      <c r="AR9" s="30">
        <f t="shared" si="7"/>
        <v>1</v>
      </c>
      <c r="AS9" s="36">
        <f t="shared" si="8"/>
        <v>1</v>
      </c>
      <c r="AT9" s="1"/>
    </row>
    <row r="10" spans="1:46">
      <c r="A10" t="str">
        <f>'Model output'!A9</f>
        <v>TCGA-BJ-A18Z</v>
      </c>
      <c r="B10" s="45">
        <v>58</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3</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1b</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X</v>
      </c>
      <c r="F10" t="str">
        <f t="shared" si="0"/>
        <v>positive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output'!G9)),OR(,ISNUMBER(SEARCH("II",'Model output'!G9)),ISNUMBER(SEARCH("two",'Model output'!G9)),ISNUMBER(SEARCH("2",'Model output'!G9)),ISNUMBER(SEARCH("III",'Model output'!G9)),ISNUMBER(SEARCH("three",'Model output'!G9)),ISNUMBER(SEARCH("3",'Model output'!G9)),ISNUMBER(SEARCH("IV",'Model output'!G9)),ISNUMBER(SEARCH("four",'Model output'!G9)),ISNUMBER(SEARCH("4",'Model output'!G9)),ISNUMBER(SEARCH("V ",'Model output'!G9)),ISNUMBER(SEARCH("five",'Model output'!G9)),ISNUMBER(SEARCH("5",'Model output'!G9))))), "lateral", "central"))</f>
        <v>lateral</v>
      </c>
      <c r="H10" t="str">
        <f>IF('Model output'!H9="","negative",IF('Model output'!H9="[]", "negative", IF(OR(ISNUMBER(SEARCH("lymph node",'Model output'!H9)),ISNUMBER(SEARCH("Not mentioned",'Model output'!H9)),ISNUMBER(SEARCH("neck",'Model output'!H9)),ISNUMBER(SEARCH("Not applicable",'Model output'!H9))),"negative","positive")))</f>
        <v>negative</v>
      </c>
      <c r="I10">
        <f>IF('Model output'!I9="","",IF(ISNUMBER('Model output'!I9),'Model output'!I9,1))</f>
        <v>37</v>
      </c>
      <c r="J10">
        <f>IF('Model output'!J9="","",IF(AND(ISNUMBER('Model output'!J9),'Model output'!J9&lt;=I10),'Model output'!J9,IF(ISNUMBER(SEARCH("0/",'Model output'!J9)),0,1)))</f>
        <v>3</v>
      </c>
      <c r="K10" t="str" cm="1">
        <f t="array" ref="K10">IF(COUNT(FIND({0,1,2,3,4,5,6,7,8,9},'Model output'!K9))&gt;0,'Model output'!K9,"")</f>
        <v>3.2 cm</v>
      </c>
      <c r="L10" s="8" t="str">
        <f t="shared" si="9"/>
        <v>3.2cm</v>
      </c>
      <c r="M10" cm="1">
        <f t="array" ref="M10">IF(L10="","",IF(ISNUMBER(SEARCH("cm",L10)),MAX(VALUE(SUBSTITUTE(_xlfn.FILTERXML("&lt;t&gt;&lt;s&gt;"&amp;SUBSTITUTE(L10,",","&lt;/s&gt;&lt;s&gt;")&amp;"&lt;/s&gt;&lt;/t&gt;","//s"),"cm",""))),MAX(VALUE(SUBSTITUTE(_xlfn.FILTERXML("&lt;t&gt;&lt;s&gt;"&amp;SUBSTITUTE(L10,",","&lt;/s&gt;&lt;s&gt;")&amp;"&lt;/s&gt;&lt;/t&gt;","//s"),"mm","")))/10))</f>
        <v>3.2</v>
      </c>
      <c r="N10" t="str">
        <f>IF('Model output'!L9="","",'Model output'!L9)</f>
        <v>Papillary carcinoma</v>
      </c>
      <c r="O10" t="str">
        <f>IF('Model output'!M9="","",'Model output'!M9)</f>
        <v/>
      </c>
      <c r="P10" t="str">
        <f>IF('Model output'!N9="","",'Model output'!N9)</f>
        <v>3.6 cm</v>
      </c>
      <c r="Q10" t="str">
        <f t="shared" si="1"/>
        <v>3.6cm</v>
      </c>
      <c r="R10" cm="1">
        <f t="array" ref="R10">IF(Q10="","",IF(ISNUMBER(SEARCH("cm",Q10)),MAX(VALUE(SUBSTITUTE(_xlfn.FILTERXML("&lt;t&gt;&lt;s&gt;"&amp;SUBSTITUTE(Q10,",","&lt;/s&gt;&lt;s&gt;")&amp;"&lt;/s&gt;&lt;/t&gt;","//s"),"cm",""))),MAX(VALUE(SUBSTITUTE(_xlfn.FILTERXML("&lt;t&gt;&lt;s&gt;"&amp;SUBSTITUTE(Q10,",","&lt;/s&gt;&lt;s&gt;")&amp;"&lt;/s&gt;&lt;/t&gt;","//s"),"mm","")))/10))</f>
        <v>3.6</v>
      </c>
      <c r="S10" t="str">
        <f>IF(OR('Model output'!P9="",ISNUMBER(SEARCH("Not identified", 'Model output'!P9)),ISNUMBER(SEARCH("Absent",'Model output'!P9)),AND(ISNUMBER(SEARCH("No",'Model output'!P9)),NOT(ISNUMBER(SEARCH("diagnostic",'Model output'!P9)))),ISNUMBER(SEARCH("Negative",'Model output'!P9))),"negative","positive")</f>
        <v>positive</v>
      </c>
      <c r="T10">
        <f>IF('Model output'!O9="","",'Model output'!O9)</f>
        <v>3</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t="str">
        <f>IF('Model output'!S9="","", IF('Model output'!S9= "[]", "", 'Model output'!S9))</f>
        <v>Present</v>
      </c>
      <c r="Y10" t="str">
        <f>IF(OR('Model output'!S9="",ISNUMBER(SEARCH("Absent",'Model output'!S9)),ISNUMBER(SEARCH("Not identified",'Model output'!S9)),ISNUMBER(SEARCH("No",'Model output'!S9)),ISNUMBER(SEARCH("negative",'Model output'!S9))),"negative",IF(Z10="positive","gETE", "positive"))</f>
        <v>positive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 IF('Model output'!T9="[]", "", IF('Model output'!T9="Not mentioned", "No", "Yes")))</f>
        <v>Yes</v>
      </c>
      <c r="AB10" t="str">
        <f>IF(AA10&lt;&gt;"Yes","",IF(OR('Model output'!U9="",'Model output'!U9="[]",ISNUMBER(SEARCH("Not identified",'Model output'!U9))),"",'Model output'!U9))</f>
        <v>BRAF p.V600E mutation</v>
      </c>
      <c r="AC10" s="9" t="str">
        <f>IF(OR('Model output'!V9="", AND(ISERROR(SEARCH("Positive",'Model output'!V9)), ISNUMBER(SEARCH("Negative",'Model output'!V9))), 'Model output'!V9="No", ISNUMBER(SEARCH("Uninvolved",'Model output'!V9)), ISNUMBER(SEARCH("Not involved",'Model output'!V9)), ISNUMBER(SEARCH("Free",'Model output'!V9)), ISNUMBER(SEARCH("Cannot be assessed",'Model output'!V9)), ISNUMBER(SEARCH("1 mm",'Model output'!V9)), ISNUMBER(SEARCH("0.1 CM",'Model output'!V9)), ISNUMBER(SEARCH("less than 0.5 mm",'Model output'!V9)), ISNUMBER(SEARCH("abut",'Model output'!V9))), "negative", "positive")</f>
        <v>positive</v>
      </c>
      <c r="AE10" s="29" t="str" cm="1">
        <f t="array" ref="AE10">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cribriform",O10,1)),ISNUMBER(SEARCH("diffuse",O10,1)),ISNUMBER(SEARCH("columnar",O10,1)),ISNUMBER(SEARCH("solid",O10,1)),ISNUMBER(SEARCH("tall",N10,1)),ISNUMBER(SEARCH("hobnail",N10,1)),ISNUMBER(SEARCH("cribriform",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high</v>
      </c>
      <c r="AF10" s="34" t="str">
        <f t="shared" si="2"/>
        <v>2</v>
      </c>
      <c r="AG10" s="34" t="str">
        <f t="shared" si="3"/>
        <v>1b</v>
      </c>
      <c r="AH10" s="30" t="str">
        <f t="shared" si="10"/>
        <v>0</v>
      </c>
      <c r="AI10" s="37" t="str">
        <f t="shared" si="11"/>
        <v>II</v>
      </c>
      <c r="AJ10" s="29" t="s">
        <v>885</v>
      </c>
      <c r="AK10" s="34" t="s">
        <v>893</v>
      </c>
      <c r="AL10" s="34" t="s">
        <v>890</v>
      </c>
      <c r="AM10" s="34" t="s">
        <v>894</v>
      </c>
      <c r="AN10" s="34" t="s">
        <v>892</v>
      </c>
      <c r="AO10" s="35">
        <f t="shared" si="4"/>
        <v>1</v>
      </c>
      <c r="AP10" s="30">
        <f t="shared" si="5"/>
        <v>1</v>
      </c>
      <c r="AQ10" s="30">
        <f t="shared" si="6"/>
        <v>1</v>
      </c>
      <c r="AR10" s="30">
        <f t="shared" si="7"/>
        <v>1</v>
      </c>
      <c r="AS10" s="36">
        <f t="shared" si="8"/>
        <v>1</v>
      </c>
      <c r="AT10" s="1"/>
    </row>
    <row r="11" spans="1:46">
      <c r="A11" t="str">
        <f>'Model output'!A10</f>
        <v>TCGA-BJ-A191</v>
      </c>
      <c r="B11" s="45">
        <v>49</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1b</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X</v>
      </c>
      <c r="F11" t="str">
        <f t="shared" si="0"/>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output'!G10)),OR(,ISNUMBER(SEARCH("II",'Model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output'!G10)),ISNUMBER(SEARCH("V ",'Model output'!G10)),ISNUMBER(SEARCH("five",'Model output'!G10)),ISNUMBER(SEARCH("5",'Model output'!G10))))), "lateral", "central"))</f>
        <v/>
      </c>
      <c r="H11" t="str">
        <f>IF('Model output'!H10="","negative",IF('Model output'!H10="[]", "negative", IF(OR(ISNUMBER(SEARCH("lymph node",'Model output'!H10)),ISNUMBER(SEARCH("Not mentioned",'Model output'!H10)),ISNUMBER(SEARCH("neck",'Model output'!H10)),ISNUMBER(SEARCH("Not applicable",'Model output'!H10))),"negative","positive")))</f>
        <v>negative</v>
      </c>
      <c r="I11">
        <f>IF('Model output'!I10="","",IF(ISNUMBER('Model output'!I10),'Model output'!I10,1))</f>
        <v>3</v>
      </c>
      <c r="J11">
        <f>IF('Model output'!J10="","",IF(AND(ISNUMBER('Model output'!J10),'Model output'!J10&lt;=I11),'Model output'!J10,IF(ISNUMBER(SEARCH("0/",'Model output'!J10)),0,1)))</f>
        <v>0</v>
      </c>
      <c r="K11" t="str" cm="1">
        <f t="array" ref="K11">IF(COUNT(FIND({0,1,2,3,4,5,6,7,8,9},'Model output'!K10))&gt;0,'Model output'!K10,"")</f>
        <v/>
      </c>
      <c r="L11" s="8" t="str">
        <f t="shared" si="9"/>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 carcinoma</v>
      </c>
      <c r="O11" t="str">
        <f>IF('Model output'!M10="","",'Model output'!M10)</f>
        <v>Columnar cell variant</v>
      </c>
      <c r="P11" t="str">
        <f>IF('Model output'!N10="","",'Model output'!N10)</f>
        <v>2 cm</v>
      </c>
      <c r="Q11" t="str">
        <f t="shared" si="1"/>
        <v>2cm</v>
      </c>
      <c r="R11" cm="1">
        <f t="array" ref="R11">IF(Q11="","",IF(ISNUMBER(SEARCH("cm",Q11)),MAX(VALUE(SUBSTITUTE(_xlfn.FILTERXML("&lt;t&gt;&lt;s&gt;"&amp;SUBSTITUTE(Q11,",","&lt;/s&gt;&lt;s&gt;")&amp;"&lt;/s&gt;&lt;/t&gt;","//s"),"cm",""))),MAX(VALUE(SUBSTITUTE(_xlfn.FILTERXML("&lt;t&gt;&lt;s&gt;"&amp;SUBSTITUTE(Q11,",","&lt;/s&gt;&lt;s&gt;")&amp;"&lt;/s&gt;&lt;/t&gt;","//s"),"mm","")))/10))</f>
        <v>2</v>
      </c>
      <c r="S11" t="str">
        <f>IF(OR('Model output'!P10="",ISNUMBER(SEARCH("Not identified", 'Model output'!P10)),ISNUMBER(SEARCH("Absent",'Model output'!P10)),AND(ISNUMBER(SEARCH("No",'Model output'!P10)),NOT(ISNUMBER(SEARCH("diagnostic",'Model output'!P10)))),ISNUMBER(SEARCH("Negative",'Model output'!P10))),"negative","positive")</f>
        <v>positive</v>
      </c>
      <c r="T11" t="str">
        <f>IF('Model output'!O10="","",'Model output'!O10)</f>
        <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positive</v>
      </c>
      <c r="X11" t="str">
        <f>IF('Model output'!S10="","", IF('Model output'!S10= "[]", "", 'Model output'!S10))</f>
        <v>Not identified</v>
      </c>
      <c r="Y11" t="str">
        <f>IF(OR('Model output'!S10="",ISNUMBER(SEARCH("Absent",'Model output'!S10)),ISNUMBER(SEARCH("Not identified",'Model output'!S10)),ISNUMBER(SEARCH("No",'Model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 IF('Model output'!T10="[]", "", IF('Model output'!T10="Not mentioned", "No", "Yes")))</f>
        <v/>
      </c>
      <c r="AB11" t="str">
        <f>IF(AA11&lt;&gt;"Yes","",IF(OR('Model output'!U10="",'Model output'!U10="[]",ISNUMBER(SEARCH("Not identified",'Model output'!U10))),"",'Model output'!U10))</f>
        <v/>
      </c>
      <c r="AC11" s="9" t="str">
        <f>IF(OR('Model output'!V10="", AND(ISERROR(SEARCH("Positive",'Model output'!V10)), ISNUMBER(SEARCH("Negative",'Model output'!V10))), 'Model output'!V10="No", ISNUMBER(SEARCH("Uninvolved",'Model output'!V10)), ISNUMBER(SEARCH("Not involved",'Model output'!V10)), ISNUMBER(SEARCH("Free",'Model output'!V10)), ISNUMBER(SEARCH("Cannot be assessed",'Model output'!V10)), ISNUMBER(SEARCH("1 mm",'Model output'!V10)), ISNUMBER(SEARCH("0.1 CM",'Model output'!V10)), ISNUMBER(SEARCH("less than 0.5 mm",'Model output'!V10)), ISNUMBER(SEARCH("abut",'Model output'!V10))), "negative", "positive")</f>
        <v>negative</v>
      </c>
      <c r="AE11" s="29"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cribriform",O11,1)),ISNUMBER(SEARCH("diffuse",O11,1)),ISNUMBER(SEARCH("columnar",O11,1)),ISNUMBER(SEARCH("solid",O11,1)),ISNUMBER(SEARCH("tall",N11,1)),ISNUMBER(SEARCH("hobnail",N11,1)),ISNUMBER(SEARCH("cribriform",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intermediate</v>
      </c>
      <c r="AF11" s="34" t="str">
        <f t="shared" si="2"/>
        <v>1b</v>
      </c>
      <c r="AG11" s="34" t="str">
        <f t="shared" si="3"/>
        <v>0</v>
      </c>
      <c r="AH11" s="30" t="str">
        <f t="shared" si="10"/>
        <v>0</v>
      </c>
      <c r="AI11" s="37" t="str">
        <f t="shared" si="11"/>
        <v>I</v>
      </c>
      <c r="AJ11" s="29" t="s">
        <v>887</v>
      </c>
      <c r="AK11" s="34" t="s">
        <v>890</v>
      </c>
      <c r="AL11" s="34" t="s">
        <v>891</v>
      </c>
      <c r="AM11" s="34" t="s">
        <v>894</v>
      </c>
      <c r="AN11" s="34" t="s">
        <v>68</v>
      </c>
      <c r="AO11" s="35">
        <f t="shared" ca="1" si="4"/>
        <v>1</v>
      </c>
      <c r="AP11" s="30">
        <f t="shared" si="5"/>
        <v>1</v>
      </c>
      <c r="AQ11" s="30">
        <f t="shared" si="6"/>
        <v>1</v>
      </c>
      <c r="AR11" s="30">
        <f t="shared" si="7"/>
        <v>1</v>
      </c>
      <c r="AS11" s="36">
        <f t="shared" si="8"/>
        <v>1</v>
      </c>
      <c r="AT11" s="1"/>
    </row>
    <row r="12" spans="1:46">
      <c r="A12" t="str">
        <f>'Model output'!A11</f>
        <v>TCGA-BJ-A192</v>
      </c>
      <c r="B12" s="45">
        <v>54</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3</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X</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
      </c>
      <c r="F12" t="str">
        <f t="shared" si="0"/>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output'!G11)),OR(,ISNUMBER(SEARCH("II",'Model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output'!G11)),ISNUMBER(SEARCH("V ",'Model output'!G11)),ISNUMBER(SEARCH("five",'Model output'!G11)),ISNUMBER(SEARCH("5",'Model output'!G11))))), "lateral", "central"))</f>
        <v/>
      </c>
      <c r="H12" t="str">
        <f>IF('Model output'!H11="","negative",IF('Model output'!H11="[]", "negative", IF(OR(ISNUMBER(SEARCH("lymph node",'Model output'!H11)),ISNUMBER(SEARCH("Not mentioned",'Model output'!H11)),ISNUMBER(SEARCH("neck",'Model output'!H11)),ISNUMBER(SEARCH("Not applicable",'Model output'!H11))),"negative","positive")))</f>
        <v>negative</v>
      </c>
      <c r="I12" t="str">
        <f>IF('Model output'!I11="","",IF(ISNUMBER('Model output'!I11),'Model output'!I11,1))</f>
        <v/>
      </c>
      <c r="J12" t="str">
        <f>IF('Model output'!J11="","",IF(AND(ISNUMBER('Model output'!J11),'Model output'!J11&lt;=I12),'Model output'!J11,IF(ISNUMBER(SEARCH("0/",'Model output'!J11)),0,1)))</f>
        <v/>
      </c>
      <c r="K12" t="str" cm="1">
        <f t="array" ref="K12">IF(COUNT(FIND({0,1,2,3,4,5,6,7,8,9},'Model output'!K11))&gt;0,'Model output'!K11,"")</f>
        <v/>
      </c>
      <c r="L12" s="8" t="str">
        <f t="shared" si="9"/>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v>
      </c>
      <c r="O12" t="str">
        <f>IF('Model output'!M11="","",'Model output'!M11)</f>
        <v>Oncocytic variant</v>
      </c>
      <c r="P12" t="str">
        <f>IF('Model output'!N11="","",'Model output'!N11)</f>
        <v>5.0 cm</v>
      </c>
      <c r="Q12" t="str">
        <f t="shared" si="1"/>
        <v>5.0cm</v>
      </c>
      <c r="R12" cm="1">
        <f t="array" ref="R12">IF(Q12="","",IF(ISNUMBER(SEARCH("cm",Q12)),MAX(VALUE(SUBSTITUTE(_xlfn.FILTERXML("&lt;t&gt;&lt;s&gt;"&amp;SUBSTITUTE(Q12,",","&lt;/s&gt;&lt;s&gt;")&amp;"&lt;/s&gt;&lt;/t&gt;","//s"),"cm",""))),MAX(VALUE(SUBSTITUTE(_xlfn.FILTERXML("&lt;t&gt;&lt;s&gt;"&amp;SUBSTITUTE(Q12,",","&lt;/s&gt;&lt;s&gt;")&amp;"&lt;/s&gt;&lt;/t&gt;","//s"),"mm","")))/10))</f>
        <v>5</v>
      </c>
      <c r="S12" t="str">
        <f>IF(OR('Model output'!P11="",ISNUMBER(SEARCH("Not identified", 'Model output'!P11)),ISNUMBER(SEARCH("Absent",'Model output'!P11)),AND(ISNUMBER(SEARCH("No",'Model output'!P11)),NOT(ISNUMBER(SEARCH("diagnostic",'Model output'!P11)))),ISNUMBER(SEARCH("Negative",'Model output'!P11))),"negative","positive")</f>
        <v>negative</v>
      </c>
      <c r="T12" t="str">
        <f>IF('Model output'!O11="","",'Model output'!O11)</f>
        <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t="str">
        <f>IF('Model output'!S11="","", IF('Model output'!S11= "[]", "", 'Model output'!S11))</f>
        <v/>
      </c>
      <c r="Y12" t="str">
        <f>IF(OR('Model output'!S11="",ISNUMBER(SEARCH("Absent",'Model output'!S11)),ISNUMBER(SEARCH("Not identified",'Model output'!S11)),ISNUMBER(SEARCH("No",'Model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 IF('Model output'!T11="[]", "", IF('Model output'!T11="Not mentioned", "No", "Yes")))</f>
        <v>Yes</v>
      </c>
      <c r="AB12" t="str">
        <f>IF(AA12&lt;&gt;"Yes","",IF(OR('Model output'!U11="",'Model output'!U11="[]",ISNUMBER(SEARCH("Not identified",'Model output'!U11))),"",'Model output'!U11))</f>
        <v/>
      </c>
      <c r="AC12" s="9" t="str">
        <f>IF(OR('Model output'!V11="", AND(ISERROR(SEARCH("Positive",'Model output'!V11)), ISNUMBER(SEARCH("Negative",'Model output'!V11))), 'Model output'!V11="No", ISNUMBER(SEARCH("Uninvolved",'Model output'!V11)), ISNUMBER(SEARCH("Not involved",'Model output'!V11)), ISNUMBER(SEARCH("Free",'Model output'!V11)), ISNUMBER(SEARCH("Cannot be assessed",'Model output'!V11)), ISNUMBER(SEARCH("1 mm",'Model output'!V11)), ISNUMBER(SEARCH("0.1 CM",'Model output'!V11)), ISNUMBER(SEARCH("less than 0.5 mm",'Model output'!V11)), ISNUMBER(SEARCH("abut",'Model output'!V11))), "negative", "positive")</f>
        <v>negative</v>
      </c>
      <c r="AE12" s="29"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cribriform",O12,1)),ISNUMBER(SEARCH("diffuse",O12,1)),ISNUMBER(SEARCH("columnar",O12,1)),ISNUMBER(SEARCH("solid",O12,1)),ISNUMBER(SEARCH("tall",N12,1)),ISNUMBER(SEARCH("hobnail",N12,1)),ISNUMBER(SEARCH("cribriform",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low</v>
      </c>
      <c r="AF12" s="34" t="str">
        <f t="shared" si="2"/>
        <v>3a</v>
      </c>
      <c r="AG12" s="34" t="str">
        <f t="shared" si="3"/>
        <v>0</v>
      </c>
      <c r="AH12" s="30" t="str">
        <f t="shared" si="10"/>
        <v>0</v>
      </c>
      <c r="AI12" s="37" t="str">
        <f t="shared" si="11"/>
        <v>I</v>
      </c>
      <c r="AJ12" s="29" t="s">
        <v>886</v>
      </c>
      <c r="AK12" s="34" t="s">
        <v>896</v>
      </c>
      <c r="AL12" s="34" t="s">
        <v>894</v>
      </c>
      <c r="AM12" s="34" t="s">
        <v>894</v>
      </c>
      <c r="AN12" s="34" t="s">
        <v>68</v>
      </c>
      <c r="AO12" s="35">
        <f t="shared" ca="1" si="4"/>
        <v>1</v>
      </c>
      <c r="AP12" s="30">
        <f t="shared" si="5"/>
        <v>1</v>
      </c>
      <c r="AQ12" s="30">
        <f t="shared" si="6"/>
        <v>1</v>
      </c>
      <c r="AR12" s="30">
        <f t="shared" si="7"/>
        <v>1</v>
      </c>
      <c r="AS12" s="36">
        <f t="shared" si="8"/>
        <v>1</v>
      </c>
      <c r="AT12" s="1"/>
    </row>
    <row r="13" spans="1:46">
      <c r="A13" t="str">
        <f>'Model output'!A12</f>
        <v>TCGA-BJ-A28R</v>
      </c>
      <c r="B13" s="45">
        <v>38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1b</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
      </c>
      <c r="F13" t="str">
        <f t="shared" si="0"/>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output'!G12)),OR(,ISNUMBER(SEARCH("II",'Model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output'!G12)),ISNUMBER(SEARCH("V ",'Model output'!G12)),ISNUMBER(SEARCH("five",'Model output'!G12)),ISNUMBER(SEARCH("5",'Model output'!G12))))), "lateral", "central"))</f>
        <v/>
      </c>
      <c r="H13" t="str">
        <f>IF('Model output'!H12="","negative",IF('Model output'!H12="[]", "negative", IF(OR(ISNUMBER(SEARCH("lymph node",'Model output'!H12)),ISNUMBER(SEARCH("Not mentioned",'Model output'!H12)),ISNUMBER(SEARCH("neck",'Model output'!H12)),ISNUMBER(SEARCH("Not applicable",'Model output'!H12))),"negative","positive")))</f>
        <v>negative</v>
      </c>
      <c r="I13">
        <f>IF('Model output'!I12="","",IF(ISNUMBER('Model output'!I12),'Model output'!I12,1))</f>
        <v>20</v>
      </c>
      <c r="J13">
        <f>IF('Model output'!J12="","",IF(AND(ISNUMBER('Model output'!J12),'Model output'!J12&lt;=I13),'Model output'!J12,IF(ISNUMBER(SEARCH("0/",'Model output'!J12)),0,1)))</f>
        <v>0</v>
      </c>
      <c r="K13" t="str" cm="1">
        <f t="array" ref="K13">IF(COUNT(FIND({0,1,2,3,4,5,6,7,8,9},'Model output'!K12))&gt;0,'Model output'!K12,"")</f>
        <v/>
      </c>
      <c r="L13" s="8" t="str">
        <f t="shared" si="9"/>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 carcinoma</v>
      </c>
      <c r="O13" t="str">
        <f>IF('Model output'!M12="","",'Model output'!M12)</f>
        <v/>
      </c>
      <c r="P13" t="str">
        <f>IF('Model output'!N12="","",'Model output'!N12)</f>
        <v>1.5 cm</v>
      </c>
      <c r="Q13" t="str">
        <f t="shared" si="1"/>
        <v>1.5cm</v>
      </c>
      <c r="R13" cm="1">
        <f t="array" ref="R13">IF(Q13="","",IF(ISNUMBER(SEARCH("cm",Q13)),MAX(VALUE(SUBSTITUTE(_xlfn.FILTERXML("&lt;t&gt;&lt;s&gt;"&amp;SUBSTITUTE(Q13,",","&lt;/s&gt;&lt;s&gt;")&amp;"&lt;/s&gt;&lt;/t&gt;","//s"),"cm",""))),MAX(VALUE(SUBSTITUTE(_xlfn.FILTERXML("&lt;t&gt;&lt;s&gt;"&amp;SUBSTITUTE(Q13,",","&lt;/s&gt;&lt;s&gt;")&amp;"&lt;/s&gt;&lt;/t&gt;","//s"),"mm","")))/10))</f>
        <v>1.5</v>
      </c>
      <c r="S13" t="str">
        <f>IF(OR('Model output'!P12="",ISNUMBER(SEARCH("Not identified", 'Model output'!P12)),ISNUMBER(SEARCH("Absent",'Model output'!P12)),AND(ISNUMBER(SEARCH("No",'Model output'!P12)),NOT(ISNUMBER(SEARCH("diagnostic",'Model output'!P12)))),ISNUMBER(SEARCH("Negative",'Model output'!P12))),"negative","positive")</f>
        <v>positive</v>
      </c>
      <c r="T13" t="str">
        <f>IF('Model output'!O12="","",'Model output'!O12)</f>
        <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t="str">
        <f>IF('Model output'!S12="","", IF('Model output'!S12= "[]", "", 'Model output'!S12))</f>
        <v>Not identified</v>
      </c>
      <c r="Y13" t="str">
        <f>IF(OR('Model output'!S12="",ISNUMBER(SEARCH("Absent",'Model output'!S12)),ISNUMBER(SEARCH("Not identified",'Model output'!S12)),ISNUMBER(SEARCH("No",'Model output'!S12)),ISNUMBER(SEARCH("negative",'Model output'!S12))),"negative",IF(Z13="positive","gETE", "positive"))</f>
        <v>negative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 IF('Model output'!T12="[]", "", IF('Model output'!T12="Not mentioned", "No", "Yes")))</f>
        <v/>
      </c>
      <c r="AB13" t="str">
        <f>IF(AA13&lt;&gt;"Yes","",IF(OR('Model output'!U12="",'Model output'!U12="[]",ISNUMBER(SEARCH("Not identified",'Model output'!U12))),"",'Model output'!U12))</f>
        <v/>
      </c>
      <c r="AC13" s="9" t="str">
        <f>IF(OR('Model output'!V12="", AND(ISERROR(SEARCH("Positive",'Model output'!V12)), ISNUMBER(SEARCH("Negative",'Model output'!V12))), 'Model output'!V12="No", ISNUMBER(SEARCH("Uninvolved",'Model output'!V12)), ISNUMBER(SEARCH("Not involved",'Model output'!V12)), ISNUMBER(SEARCH("Free",'Model output'!V12)), ISNUMBER(SEARCH("Cannot be assessed",'Model output'!V12)), ISNUMBER(SEARCH("1 mm",'Model output'!V12)), ISNUMBER(SEARCH("0.1 CM",'Model output'!V12)), ISNUMBER(SEARCH("less than 0.5 mm",'Model output'!V12)), ISNUMBER(SEARCH("abut",'Model output'!V12))), "negative", "positive")</f>
        <v>negative</v>
      </c>
      <c r="AE13" s="29"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cribriform",O13,1)),ISNUMBER(SEARCH("diffuse",O13,1)),ISNUMBER(SEARCH("columnar",O13,1)),ISNUMBER(SEARCH("solid",O13,1)),ISNUMBER(SEARCH("tall",N13,1)),ISNUMBER(SEARCH("hobnail",N13,1)),ISNUMBER(SEARCH("cribriform",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34" t="str">
        <f t="shared" si="2"/>
        <v>1b</v>
      </c>
      <c r="AG13" s="34" t="str">
        <f t="shared" si="3"/>
        <v>0</v>
      </c>
      <c r="AH13" s="30" t="str">
        <f t="shared" si="10"/>
        <v>0</v>
      </c>
      <c r="AI13" s="37" t="str">
        <f t="shared" si="11"/>
        <v>I</v>
      </c>
      <c r="AJ13" s="29" t="s">
        <v>887</v>
      </c>
      <c r="AK13" s="34" t="s">
        <v>890</v>
      </c>
      <c r="AL13" s="34" t="s">
        <v>891</v>
      </c>
      <c r="AM13" s="34" t="s">
        <v>894</v>
      </c>
      <c r="AN13" s="34" t="s">
        <v>68</v>
      </c>
      <c r="AO13" s="35">
        <f t="shared" ca="1" si="4"/>
        <v>1</v>
      </c>
      <c r="AP13" s="30">
        <f t="shared" si="5"/>
        <v>1</v>
      </c>
      <c r="AQ13" s="30">
        <f t="shared" si="6"/>
        <v>1</v>
      </c>
      <c r="AR13" s="30">
        <f t="shared" si="7"/>
        <v>1</v>
      </c>
      <c r="AS13" s="36">
        <f t="shared" si="8"/>
        <v>1</v>
      </c>
      <c r="AT13" s="1"/>
    </row>
    <row r="14" spans="1:46">
      <c r="A14" t="str">
        <f>'Model output'!A13</f>
        <v>TCGA-BJ-A28S</v>
      </c>
      <c r="B14" s="45">
        <v>79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2</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X</v>
      </c>
      <c r="F14" t="str">
        <f t="shared" si="0"/>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output'!G13)),OR(,ISNUMBER(SEARCH("II",'Model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output'!G13)),ISNUMBER(SEARCH("V ",'Model output'!G13)),ISNUMBER(SEARCH("five",'Model output'!G13)),ISNUMBER(SEARCH("5",'Model output'!G13))))), "lateral", "central"))</f>
        <v/>
      </c>
      <c r="H14" t="str">
        <f>IF('Model output'!H13="","negative",IF('Model output'!H13="[]", "negative", IF(OR(ISNUMBER(SEARCH("lymph node",'Model output'!H13)),ISNUMBER(SEARCH("Not mentioned",'Model output'!H13)),ISNUMBER(SEARCH("neck",'Model output'!H13)),ISNUMBER(SEARCH("Not applicable",'Model output'!H13))),"negative","positive")))</f>
        <v>negative</v>
      </c>
      <c r="I14">
        <f>IF('Model output'!I13="","",IF(ISNUMBER('Model output'!I13),'Model output'!I13,1))</f>
        <v>0</v>
      </c>
      <c r="J14">
        <f>IF('Model output'!J13="","",IF(AND(ISNUMBER('Model output'!J13),'Model output'!J13&lt;=I14),'Model output'!J13,IF(ISNUMBER(SEARCH("0/",'Model output'!J13)),0,1)))</f>
        <v>0</v>
      </c>
      <c r="K14" t="str" cm="1">
        <f t="array" ref="K14">IF(COUNT(FIND({0,1,2,3,4,5,6,7,8,9},'Model output'!K13))&gt;0,'Model output'!K13,"")</f>
        <v/>
      </c>
      <c r="L14" s="8" t="str">
        <f t="shared" si="9"/>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 carcinoma</v>
      </c>
      <c r="O14" t="str">
        <f>IF('Model output'!M13="","",'Model output'!M13)</f>
        <v>Encapsulated follicular variant</v>
      </c>
      <c r="P14" t="str">
        <f>IF('Model output'!N13="","",'Model output'!N13)</f>
        <v>3.4 cm</v>
      </c>
      <c r="Q14" t="str">
        <f t="shared" si="1"/>
        <v>3.4cm</v>
      </c>
      <c r="R14" cm="1">
        <f t="array" ref="R14">IF(Q14="","",IF(ISNUMBER(SEARCH("cm",Q14)),MAX(VALUE(SUBSTITUTE(_xlfn.FILTERXML("&lt;t&gt;&lt;s&gt;"&amp;SUBSTITUTE(Q14,",","&lt;/s&gt;&lt;s&gt;")&amp;"&lt;/s&gt;&lt;/t&gt;","//s"),"cm",""))),MAX(VALUE(SUBSTITUTE(_xlfn.FILTERXML("&lt;t&gt;&lt;s&gt;"&amp;SUBSTITUTE(Q14,",","&lt;/s&gt;&lt;s&gt;")&amp;"&lt;/s&gt;&lt;/t&gt;","//s"),"mm","")))/10))</f>
        <v>3.4</v>
      </c>
      <c r="S14" t="str">
        <f>IF(OR('Model output'!P13="",ISNUMBER(SEARCH("Not identified", 'Model output'!P13)),ISNUMBER(SEARCH("Absent",'Model output'!P13)),AND(ISNUMBER(SEARCH("No",'Model output'!P13)),NOT(ISNUMBER(SEARCH("diagnostic",'Model output'!P13)))),ISNUMBER(SEARCH("Negative",'Model output'!P13))),"negative","positive")</f>
        <v>negative</v>
      </c>
      <c r="T14">
        <f>IF('Model output'!O13="","",'Model output'!O13)</f>
        <v>2</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t="str">
        <f>IF('Model output'!S13="","", IF('Model output'!S13= "[]", "", 'Model output'!S13))</f>
        <v>No</v>
      </c>
      <c r="Y14" t="str">
        <f>IF(OR('Model output'!S13="",ISNUMBER(SEARCH("Absent",'Model output'!S13)),ISNUMBER(SEARCH("Not identified",'Model output'!S13)),ISNUMBER(SEARCH("No",'Model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 IF('Model output'!T13="[]", "", IF('Model output'!T13="Not mentioned", "No", "Yes")))</f>
        <v>Yes</v>
      </c>
      <c r="AB14" t="str">
        <f>IF(AA14&lt;&gt;"Yes","",IF(OR('Model output'!U13="",'Model output'!U13="[]",ISNUMBER(SEARCH("Not identified",'Model output'!U13))),"",'Model output'!U13))</f>
        <v/>
      </c>
      <c r="AC14" s="9" t="str">
        <f>IF(OR('Model output'!V13="", AND(ISERROR(SEARCH("Positive",'Model output'!V13)), ISNUMBER(SEARCH("Negative",'Model output'!V13))), 'Model output'!V13="No", ISNUMBER(SEARCH("Uninvolved",'Model output'!V13)), ISNUMBER(SEARCH("Not involved",'Model output'!V13)), ISNUMBER(SEARCH("Free",'Model output'!V13)), ISNUMBER(SEARCH("Cannot be assessed",'Model output'!V13)), ISNUMBER(SEARCH("1 mm",'Model output'!V13)), ISNUMBER(SEARCH("0.1 CM",'Model output'!V13)), ISNUMBER(SEARCH("less than 0.5 mm",'Model output'!V13)), ISNUMBER(SEARCH("abut",'Model output'!V13))), "negative", "positive")</f>
        <v>negative</v>
      </c>
      <c r="AE14" s="29"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cribriform",O14,1)),ISNUMBER(SEARCH("diffuse",O14,1)),ISNUMBER(SEARCH("columnar",O14,1)),ISNUMBER(SEARCH("solid",O14,1)),ISNUMBER(SEARCH("tall",N14,1)),ISNUMBER(SEARCH("hobnail",N14,1)),ISNUMBER(SEARCH("cribriform",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low</v>
      </c>
      <c r="AF14" s="34" t="str">
        <f t="shared" si="2"/>
        <v>2</v>
      </c>
      <c r="AG14" s="34" t="str">
        <f t="shared" si="3"/>
        <v>0</v>
      </c>
      <c r="AH14" s="30" t="str">
        <f t="shared" si="10"/>
        <v>0</v>
      </c>
      <c r="AI14" s="37" t="str">
        <f t="shared" si="11"/>
        <v>I</v>
      </c>
      <c r="AJ14" s="29" t="s">
        <v>886</v>
      </c>
      <c r="AK14" s="34" t="s">
        <v>893</v>
      </c>
      <c r="AL14" s="34" t="s">
        <v>894</v>
      </c>
      <c r="AM14" s="34" t="s">
        <v>894</v>
      </c>
      <c r="AN14" s="34" t="s">
        <v>68</v>
      </c>
      <c r="AO14" s="35">
        <f t="shared" ca="1" si="4"/>
        <v>1</v>
      </c>
      <c r="AP14" s="30">
        <f t="shared" si="5"/>
        <v>1</v>
      </c>
      <c r="AQ14" s="30">
        <f t="shared" si="6"/>
        <v>1</v>
      </c>
      <c r="AR14" s="30">
        <f t="shared" si="7"/>
        <v>1</v>
      </c>
      <c r="AS14" s="36">
        <f t="shared" si="8"/>
        <v>1</v>
      </c>
      <c r="AT14" s="1"/>
    </row>
    <row r="15" spans="1:46">
      <c r="A15" t="str">
        <f>'Model output'!A14</f>
        <v>TCGA-BJ-A28T</v>
      </c>
      <c r="B15" s="45">
        <v>34</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1b</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1a</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0"/>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output'!G14)),OR(,ISNUMBER(SEARCH("II",'Model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output'!G14)),ISNUMBER(SEARCH("V ",'Model output'!G14)),ISNUMBER(SEARCH("five",'Model output'!G14)),ISNUMBER(SEARCH("5",'Model output'!G14))))), "lateral", "central"))</f>
        <v>central</v>
      </c>
      <c r="H15" t="str">
        <f>IF('Model output'!H14="","negative",IF('Model output'!H14="[]", "negative", IF(OR(ISNUMBER(SEARCH("lymph node",'Model output'!H14)),ISNUMBER(SEARCH("Not mentioned",'Model output'!H14)),ISNUMBER(SEARCH("neck",'Model output'!H14)),ISNUMBER(SEARCH("Not applicable",'Model output'!H14))),"negative","positive")))</f>
        <v>negative</v>
      </c>
      <c r="I15">
        <f>IF('Model output'!I14="","",IF(ISNUMBER('Model output'!I14),'Model output'!I14,1))</f>
        <v>9</v>
      </c>
      <c r="J15">
        <f>IF('Model output'!J14="","",IF(AND(ISNUMBER('Model output'!J14),'Model output'!J14&lt;=I15),'Model output'!J14,IF(ISNUMBER(SEARCH("0/",'Model output'!J14)),0,1)))</f>
        <v>3</v>
      </c>
      <c r="K15" t="str" cm="1">
        <f t="array" ref="K15">IF(COUNT(FIND({0,1,2,3,4,5,6,7,8,9},'Model output'!K14))&gt;0,'Model output'!K14,"")</f>
        <v>0.28 cm</v>
      </c>
      <c r="L15" s="8" t="str">
        <f t="shared" si="9"/>
        <v>0.28cm</v>
      </c>
      <c r="M15" cm="1">
        <f t="array" ref="M15">IF(L15="","",IF(ISNUMBER(SEARCH("cm",L15)),MAX(VALUE(SUBSTITUTE(_xlfn.FILTERXML("&lt;t&gt;&lt;s&gt;"&amp;SUBSTITUTE(L15,",","&lt;/s&gt;&lt;s&gt;")&amp;"&lt;/s&gt;&lt;/t&gt;","//s"),"cm",""))),MAX(VALUE(SUBSTITUTE(_xlfn.FILTERXML("&lt;t&gt;&lt;s&gt;"&amp;SUBSTITUTE(L15,",","&lt;/s&gt;&lt;s&gt;")&amp;"&lt;/s&gt;&lt;/t&gt;","//s"),"mm","")))/10))</f>
        <v>0.28000000000000003</v>
      </c>
      <c r="N15" t="str">
        <f>IF('Model output'!L14="","",'Model output'!L14)</f>
        <v>Papillary carcinoma</v>
      </c>
      <c r="O15" t="str">
        <f>IF('Model output'!M14="","",'Model output'!M14)</f>
        <v/>
      </c>
      <c r="P15" t="str">
        <f>IF('Model output'!N14="","",'Model output'!N14)</f>
        <v>1.3 cm</v>
      </c>
      <c r="Q15" t="str">
        <f t="shared" si="1"/>
        <v>1.3cm</v>
      </c>
      <c r="R15" cm="1">
        <f t="array" ref="R15">IF(Q15="","",IF(ISNUMBER(SEARCH("cm",Q15)),MAX(VALUE(SUBSTITUTE(_xlfn.FILTERXML("&lt;t&gt;&lt;s&gt;"&amp;SUBSTITUTE(Q15,",","&lt;/s&gt;&lt;s&gt;")&amp;"&lt;/s&gt;&lt;/t&gt;","//s"),"cm",""))),MAX(VALUE(SUBSTITUTE(_xlfn.FILTERXML("&lt;t&gt;&lt;s&gt;"&amp;SUBSTITUTE(Q15,",","&lt;/s&gt;&lt;s&gt;")&amp;"&lt;/s&gt;&lt;/t&gt;","//s"),"mm","")))/10))</f>
        <v>1.3</v>
      </c>
      <c r="S15" t="str">
        <f>IF(OR('Model output'!P14="",ISNUMBER(SEARCH("Not identified", 'Model output'!P14)),ISNUMBER(SEARCH("Absent",'Model output'!P14)),AND(ISNUMBER(SEARCH("No",'Model output'!P14)),NOT(ISNUMBER(SEARCH("diagnostic",'Model output'!P14)))),ISNUMBER(SEARCH("Negative",'Model output'!P14))),"negative","positive")</f>
        <v>positive</v>
      </c>
      <c r="T15">
        <f>IF('Model output'!O14="","",'Model output'!O14)</f>
        <v>2</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t="str">
        <f>IF('Model output'!S14="","", IF('Model output'!S14= "[]", "", 'Model output'!S14))</f>
        <v>Absent</v>
      </c>
      <c r="Y15" t="str">
        <f>IF(OR('Model output'!S14="",ISNUMBER(SEARCH("Absent",'Model output'!S14)),ISNUMBER(SEARCH("Not identified",'Model output'!S14)),ISNUMBER(SEARCH("No",'Model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 IF('Model output'!T14="[]", "", IF('Model output'!T14="Not mentioned", "No", "Yes")))</f>
        <v/>
      </c>
      <c r="AB15" t="str">
        <f>IF(AA15&lt;&gt;"Yes","",IF(OR('Model output'!U14="",'Model output'!U14="[]",ISNUMBER(SEARCH("Not identified",'Model output'!U14))),"",'Model output'!U14))</f>
        <v/>
      </c>
      <c r="AC15" s="9" t="str">
        <f>IF(OR('Model output'!V14="", AND(ISERROR(SEARCH("Positive",'Model output'!V14)), ISNUMBER(SEARCH("Negative",'Model output'!V14))), 'Model output'!V14="No", ISNUMBER(SEARCH("Uninvolved",'Model output'!V14)), ISNUMBER(SEARCH("Not involved",'Model output'!V14)), ISNUMBER(SEARCH("Free",'Model output'!V14)), ISNUMBER(SEARCH("Cannot be assessed",'Model output'!V14)), ISNUMBER(SEARCH("1 mm",'Model output'!V14)), ISNUMBER(SEARCH("0.1 CM",'Model output'!V14)), ISNUMBER(SEARCH("less than 0.5 mm",'Model output'!V14)), ISNUMBER(SEARCH("abut",'Model output'!V14))), "negative", "positive")</f>
        <v>negative</v>
      </c>
      <c r="AE15" s="29"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cribriform",O15,1)),ISNUMBER(SEARCH("diffuse",O15,1)),ISNUMBER(SEARCH("columnar",O15,1)),ISNUMBER(SEARCH("solid",O15,1)),ISNUMBER(SEARCH("tall",N15,1)),ISNUMBER(SEARCH("hobnail",N15,1)),ISNUMBER(SEARCH("cribriform",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intermediate</v>
      </c>
      <c r="AF15" s="34" t="str">
        <f t="shared" si="2"/>
        <v>1b</v>
      </c>
      <c r="AG15" s="34" t="str">
        <f t="shared" si="3"/>
        <v>1a</v>
      </c>
      <c r="AH15" s="30" t="str">
        <f t="shared" si="10"/>
        <v>0</v>
      </c>
      <c r="AI15" s="37" t="str">
        <f t="shared" si="11"/>
        <v>I</v>
      </c>
      <c r="AJ15" s="29" t="s">
        <v>888</v>
      </c>
      <c r="AK15" s="34" t="s">
        <v>890</v>
      </c>
      <c r="AL15" s="34" t="s">
        <v>895</v>
      </c>
      <c r="AM15" s="34" t="s">
        <v>894</v>
      </c>
      <c r="AN15" s="34" t="s">
        <v>68</v>
      </c>
      <c r="AO15" s="35">
        <f t="shared" ca="1" si="4"/>
        <v>1</v>
      </c>
      <c r="AP15" s="30">
        <f t="shared" si="5"/>
        <v>1</v>
      </c>
      <c r="AQ15" s="30">
        <f t="shared" si="6"/>
        <v>1</v>
      </c>
      <c r="AR15" s="30">
        <f t="shared" si="7"/>
        <v>1</v>
      </c>
      <c r="AS15" s="36">
        <f t="shared" si="8"/>
        <v>1</v>
      </c>
      <c r="AT15" s="1"/>
    </row>
    <row r="16" spans="1:46">
      <c r="A16" t="str">
        <f>'Model output'!A15</f>
        <v>TCGA-BJ-A28V</v>
      </c>
      <c r="B16" s="45">
        <v>80</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0</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X</v>
      </c>
      <c r="F16" t="str">
        <f t="shared" si="0"/>
        <v>negative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output'!G15)),OR(,ISNUMBER(SEARCH("II",'Model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output'!G15)),ISNUMBER(SEARCH("V ",'Model output'!G15)),ISNUMBER(SEARCH("five",'Model output'!G15)),ISNUMBER(SEARCH("5",'Model output'!G15))))), "lateral", "central"))</f>
        <v/>
      </c>
      <c r="H16" t="str">
        <f>IF('Model output'!H15="","negative",IF('Model output'!H15="[]", "negative", IF(OR(ISNUMBER(SEARCH("lymph node",'Model output'!H15)),ISNUMBER(SEARCH("Not mentioned",'Model output'!H15)),ISNUMBER(SEARCH("neck",'Model output'!H15)),ISNUMBER(SEARCH("Not applicable",'Model output'!H15))),"negative","positive")))</f>
        <v>negative</v>
      </c>
      <c r="I16">
        <f>IF('Model output'!I15="","",IF(ISNUMBER('Model output'!I15),'Model output'!I15,1))</f>
        <v>0</v>
      </c>
      <c r="J16">
        <f>IF('Model output'!J15="","",IF(AND(ISNUMBER('Model output'!J15),'Model output'!J15&lt;=I16),'Model output'!J15,IF(ISNUMBER(SEARCH("0/",'Model output'!J15)),0,1)))</f>
        <v>0</v>
      </c>
      <c r="K16" t="str" cm="1">
        <f t="array" ref="K16">IF(COUNT(FIND({0,1,2,3,4,5,6,7,8,9},'Model output'!K15))&gt;0,'Model output'!K15,"")</f>
        <v/>
      </c>
      <c r="L16" s="8" t="str">
        <f t="shared" si="9"/>
        <v/>
      </c>
      <c r="M16" t="str" cm="1">
        <f t="array" ref="M16">IF(L16="","",IF(ISNUMBER(SEARCH("cm",L16)),MAX(VALUE(SUBSTITUTE(_xlfn.FILTERXML("&lt;t&gt;&lt;s&gt;"&amp;SUBSTITUTE(L16,",","&lt;/s&gt;&lt;s&gt;")&amp;"&lt;/s&gt;&lt;/t&gt;","//s"),"cm",""))),MAX(VALUE(SUBSTITUTE(_xlfn.FILTERXML("&lt;t&gt;&lt;s&gt;"&amp;SUBSTITUTE(L16,",","&lt;/s&gt;&lt;s&gt;")&amp;"&lt;/s&gt;&lt;/t&gt;","//s"),"mm","")))/10))</f>
        <v/>
      </c>
      <c r="N16" t="str">
        <f>IF('Model output'!L15="","",'Model output'!L15)</f>
        <v>Papillary carcinoma</v>
      </c>
      <c r="O16" t="str">
        <f>IF('Model output'!M15="","",'Model output'!M15)</f>
        <v>encapsulated follicular variant</v>
      </c>
      <c r="P16" t="str">
        <f>IF('Model output'!N15="","",'Model output'!N15)</f>
        <v>4.5 cm</v>
      </c>
      <c r="Q16" t="str">
        <f t="shared" si="1"/>
        <v>4.5cm</v>
      </c>
      <c r="R16" cm="1">
        <f t="array" ref="R16">IF(Q16="","",IF(ISNUMBER(SEARCH("cm",Q16)),MAX(VALUE(SUBSTITUTE(_xlfn.FILTERXML("&lt;t&gt;&lt;s&gt;"&amp;SUBSTITUTE(Q16,",","&lt;/s&gt;&lt;s&gt;")&amp;"&lt;/s&gt;&lt;/t&gt;","//s"),"cm",""))),MAX(VALUE(SUBSTITUTE(_xlfn.FILTERXML("&lt;t&gt;&lt;s&gt;"&amp;SUBSTITUTE(Q16,",","&lt;/s&gt;&lt;s&gt;")&amp;"&lt;/s&gt;&lt;/t&gt;","//s"),"mm","")))/10))</f>
        <v>4.5</v>
      </c>
      <c r="S16" t="str">
        <f>IF(OR('Model output'!P15="",ISNUMBER(SEARCH("Not identified", 'Model output'!P15)),ISNUMBER(SEARCH("Absent",'Model output'!P15)),AND(ISNUMBER(SEARCH("No",'Model output'!P15)),NOT(ISNUMBER(SEARCH("diagnostic",'Model output'!P15)))),ISNUMBER(SEARCH("Negative",'Model output'!P15))),"negative","positive")</f>
        <v>negative</v>
      </c>
      <c r="T16">
        <f>IF('Model output'!O15="","",'Model output'!O15)</f>
        <v>2</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t="str">
        <f>IF('Model output'!S15="","", IF('Model output'!S15= "[]", "", 'Model output'!S15))</f>
        <v>Not identified</v>
      </c>
      <c r="Y16" t="str">
        <f>IF(OR('Model output'!S15="",ISNUMBER(SEARCH("Absent",'Model output'!S15)),ISNUMBER(SEARCH("Not identified",'Model output'!S15)),ISNUMBER(SEARCH("No",'Model output'!S15)),ISNUMBER(SEARCH("negative",'Model output'!S15))),"negative",IF(Z16="positive","gETE", "positive"))</f>
        <v>negative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negative</v>
      </c>
      <c r="AA16" t="str">
        <f>IF('Model output'!T15="","", IF('Model output'!T15="[]", "", IF('Model output'!T15="Not mentioned", "No", "Yes")))</f>
        <v/>
      </c>
      <c r="AB16" t="str">
        <f>IF(AA16&lt;&gt;"Yes","",IF(OR('Model output'!U15="",'Model output'!U15="[]",ISNUMBER(SEARCH("Not identified",'Model output'!U15))),"",'Model output'!U15))</f>
        <v/>
      </c>
      <c r="AC16" s="9" t="str">
        <f>IF(OR('Model output'!V15="", AND(ISERROR(SEARCH("Positive",'Model output'!V15)), ISNUMBER(SEARCH("Negative",'Model output'!V15))), 'Model output'!V15="No", ISNUMBER(SEARCH("Uninvolved",'Model output'!V15)), ISNUMBER(SEARCH("Not involved",'Model output'!V15)), ISNUMBER(SEARCH("Free",'Model output'!V15)), ISNUMBER(SEARCH("Cannot be assessed",'Model output'!V15)), ISNUMBER(SEARCH("1 mm",'Model output'!V15)), ISNUMBER(SEARCH("0.1 CM",'Model output'!V15)), ISNUMBER(SEARCH("less than 0.5 mm",'Model output'!V15)), ISNUMBER(SEARCH("abut",'Model output'!V15))), "negative", "positive")</f>
        <v>negative</v>
      </c>
      <c r="AE16" s="29" t="str" cm="1">
        <f t="array" aca="1" ref="AE16" ca="1">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cribriform",O16,1)),ISNUMBER(SEARCH("diffuse",O16,1)),ISNUMBER(SEARCH("columnar",O16,1)),ISNUMBER(SEARCH("solid",O16,1)),ISNUMBER(SEARCH("tall",N16,1)),ISNUMBER(SEARCH("hobnail",N16,1)),ISNUMBER(SEARCH("cribriform",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low</v>
      </c>
      <c r="AF16" s="34" t="str">
        <f t="shared" si="2"/>
        <v>3a</v>
      </c>
      <c r="AG16" s="34" t="str">
        <f t="shared" si="3"/>
        <v>0</v>
      </c>
      <c r="AH16" s="30" t="str">
        <f t="shared" si="10"/>
        <v>0</v>
      </c>
      <c r="AI16" s="37" t="str">
        <f t="shared" si="11"/>
        <v>II</v>
      </c>
      <c r="AJ16" s="29" t="s">
        <v>886</v>
      </c>
      <c r="AK16" s="34" t="s">
        <v>896</v>
      </c>
      <c r="AL16" s="34" t="s">
        <v>891</v>
      </c>
      <c r="AM16" s="34" t="s">
        <v>894</v>
      </c>
      <c r="AN16" s="34" t="s">
        <v>892</v>
      </c>
      <c r="AO16" s="35">
        <f t="shared" ca="1" si="4"/>
        <v>1</v>
      </c>
      <c r="AP16" s="30">
        <f t="shared" si="5"/>
        <v>1</v>
      </c>
      <c r="AQ16" s="30">
        <f t="shared" si="6"/>
        <v>1</v>
      </c>
      <c r="AR16" s="30">
        <f t="shared" si="7"/>
        <v>1</v>
      </c>
      <c r="AS16" s="36">
        <f t="shared" si="8"/>
        <v>1</v>
      </c>
      <c r="AT16" s="1"/>
    </row>
    <row r="17" spans="1:46">
      <c r="A17" t="str">
        <f>'Model output'!A16</f>
        <v>TCGA-BJ-A28X</v>
      </c>
      <c r="B17" s="45">
        <v>32</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1a</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
      </c>
      <c r="F17" t="str">
        <f t="shared" si="0"/>
        <v>positive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output'!G16)),OR(,ISNUMBER(SEARCH("II",'Model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output'!G16)),ISNUMBER(SEARCH("V ",'Model output'!G16)),ISNUMBER(SEARCH("five",'Model output'!G16)),ISNUMBER(SEARCH("5",'Model output'!G16))))), "lateral", "central"))</f>
        <v/>
      </c>
      <c r="H17" t="str">
        <f>IF('Model output'!H16="","negative",IF('Model output'!H16="[]", "negative", IF(OR(ISNUMBER(SEARCH("lymph node",'Model output'!H16)),ISNUMBER(SEARCH("Not mentioned",'Model output'!H16)),ISNUMBER(SEARCH("neck",'Model output'!H16)),ISNUMBER(SEARCH("Not applicable",'Model output'!H16))),"negative","positive")))</f>
        <v>negative</v>
      </c>
      <c r="I17">
        <f>IF('Model output'!I16="","",IF(ISNUMBER('Model output'!I16),'Model output'!I16,1))</f>
        <v>6</v>
      </c>
      <c r="J17">
        <f>IF('Model output'!J16="","",IF(AND(ISNUMBER('Model output'!J16),'Model output'!J16&lt;=I17),'Model output'!J16,IF(ISNUMBER(SEARCH("0/",'Model output'!J16)),0,1)))</f>
        <v>2</v>
      </c>
      <c r="K17" t="str" cm="1">
        <f t="array" ref="K17">IF(COUNT(FIND({0,1,2,3,4,5,6,7,8,9},'Model output'!K16))&gt;0,'Model output'!K16,"")</f>
        <v/>
      </c>
      <c r="L17" s="8" t="str">
        <f t="shared" si="9"/>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 carcinoma</v>
      </c>
      <c r="O17" t="str">
        <f>IF('Model output'!M16="","",'Model output'!M16)</f>
        <v>Tall cell variant</v>
      </c>
      <c r="P17" t="str">
        <f>IF('Model output'!N16="","",'Model output'!N16)</f>
        <v>1.2 cm</v>
      </c>
      <c r="Q17" t="str">
        <f t="shared" si="1"/>
        <v>1.2cm</v>
      </c>
      <c r="R17" cm="1">
        <f t="array" ref="R17">IF(Q17="","",IF(ISNUMBER(SEARCH("cm",Q17)),MAX(VALUE(SUBSTITUTE(_xlfn.FILTERXML("&lt;t&gt;&lt;s&gt;"&amp;SUBSTITUTE(Q17,",","&lt;/s&gt;&lt;s&gt;")&amp;"&lt;/s&gt;&lt;/t&gt;","//s"),"cm",""))),MAX(VALUE(SUBSTITUTE(_xlfn.FILTERXML("&lt;t&gt;&lt;s&gt;"&amp;SUBSTITUTE(Q17,",","&lt;/s&gt;&lt;s&gt;")&amp;"&lt;/s&gt;&lt;/t&gt;","//s"),"mm","")))/10))</f>
        <v>1.2</v>
      </c>
      <c r="S17" t="str">
        <f>IF(OR('Model output'!P16="",ISNUMBER(SEARCH("Not identified", 'Model output'!P16)),ISNUMBER(SEARCH("Absent",'Model output'!P16)),AND(ISNUMBER(SEARCH("No",'Model output'!P16)),NOT(ISNUMBER(SEARCH("diagnostic",'Model output'!P16)))),ISNUMBER(SEARCH("Negative",'Model output'!P16))),"negative","positive")</f>
        <v>positive</v>
      </c>
      <c r="T17" t="str">
        <f>IF('Model output'!O16="","",'Model output'!O16)</f>
        <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negative</v>
      </c>
      <c r="X17" t="str">
        <f>IF('Model output'!S16="","", IF('Model output'!S16= "[]", "", 'Model output'!S16))</f>
        <v>Present</v>
      </c>
      <c r="Y17" t="str">
        <f>IF(OR('Model output'!S16="",ISNUMBER(SEARCH("Absent",'Model output'!S16)),ISNUMBER(SEARCH("Not identified",'Model output'!S16)),ISNUMBER(SEARCH("No",'Model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 IF('Model output'!T16="[]", "", IF('Model output'!T16="Not mentioned", "No", "Yes")))</f>
        <v/>
      </c>
      <c r="AB17" t="str">
        <f>IF(AA17&lt;&gt;"Yes","",IF(OR('Model output'!U16="",'Model output'!U16="[]",ISNUMBER(SEARCH("Not identified",'Model output'!U16))),"",'Model output'!U16))</f>
        <v/>
      </c>
      <c r="AC17" s="9" t="str">
        <f>IF(OR('Model output'!V16="", AND(ISERROR(SEARCH("Positive",'Model output'!V16)), ISNUMBER(SEARCH("Negative",'Model output'!V16))), 'Model output'!V16="No", ISNUMBER(SEARCH("Uninvolved",'Model output'!V16)), ISNUMBER(SEARCH("Not involved",'Model output'!V16)), ISNUMBER(SEARCH("Free",'Model output'!V16)), ISNUMBER(SEARCH("Cannot be assessed",'Model output'!V16)), ISNUMBER(SEARCH("1 mm",'Model output'!V16)), ISNUMBER(SEARCH("0.1 CM",'Model output'!V16)), ISNUMBER(SEARCH("less than 0.5 mm",'Model output'!V16)), ISNUMBER(SEARCH("abut",'Model output'!V16))), "negative", "positive")</f>
        <v>negative</v>
      </c>
      <c r="AE17" s="29" t="str" cm="1">
        <f t="array" aca="1" ref="AE17" ca="1">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cribriform",O17,1)),ISNUMBER(SEARCH("diffuse",O17,1)),ISNUMBER(SEARCH("columnar",O17,1)),ISNUMBER(SEARCH("solid",O17,1)),ISNUMBER(SEARCH("tall",N17,1)),ISNUMBER(SEARCH("hobnail",N17,1)),ISNUMBER(SEARCH("cribriform",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intermediate</v>
      </c>
      <c r="AF17" s="34" t="str">
        <f t="shared" si="2"/>
        <v>1b</v>
      </c>
      <c r="AG17" s="34" t="str">
        <f t="shared" si="3"/>
        <v>1a</v>
      </c>
      <c r="AH17" s="30" t="str">
        <f t="shared" si="10"/>
        <v>0</v>
      </c>
      <c r="AI17" s="37" t="str">
        <f t="shared" si="11"/>
        <v>I</v>
      </c>
      <c r="AJ17" s="29" t="s">
        <v>887</v>
      </c>
      <c r="AK17" s="34" t="s">
        <v>890</v>
      </c>
      <c r="AL17" s="34" t="s">
        <v>895</v>
      </c>
      <c r="AM17" s="34" t="s">
        <v>894</v>
      </c>
      <c r="AN17" s="34" t="s">
        <v>68</v>
      </c>
      <c r="AO17" s="35">
        <f t="shared" ca="1" si="4"/>
        <v>1</v>
      </c>
      <c r="AP17" s="30">
        <f t="shared" si="5"/>
        <v>1</v>
      </c>
      <c r="AQ17" s="30">
        <f t="shared" si="6"/>
        <v>1</v>
      </c>
      <c r="AR17" s="30">
        <f t="shared" si="7"/>
        <v>1</v>
      </c>
      <c r="AS17" s="36">
        <f t="shared" si="8"/>
        <v>1</v>
      </c>
      <c r="AT17" s="1"/>
    </row>
    <row r="18" spans="1:46">
      <c r="A18" t="str">
        <f>'Model output'!A17</f>
        <v>TCGA-BJ-A28Z</v>
      </c>
      <c r="B18" s="45">
        <v>46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3</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1a</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X</v>
      </c>
      <c r="F18" t="str">
        <f t="shared" si="0"/>
        <v>positive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output'!G17)),OR(,ISNUMBER(SEARCH("II",'Model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output'!G17)),ISNUMBER(SEARCH("V ",'Model output'!G17)),ISNUMBER(SEARCH("five",'Model output'!G17)),ISNUMBER(SEARCH("5",'Model output'!G17))))), "lateral", "central"))</f>
        <v>central</v>
      </c>
      <c r="H18" t="str">
        <f>IF('Model output'!H17="","negative",IF('Model output'!H17="[]", "negative", IF(OR(ISNUMBER(SEARCH("lymph node",'Model output'!H17)),ISNUMBER(SEARCH("Not mentioned",'Model output'!H17)),ISNUMBER(SEARCH("neck",'Model output'!H17)),ISNUMBER(SEARCH("Not applicable",'Model output'!H17))),"negative","positive")))</f>
        <v>negative</v>
      </c>
      <c r="I18">
        <f>IF('Model output'!I17="","",IF(ISNUMBER('Model output'!I17),'Model output'!I17,1))</f>
        <v>16</v>
      </c>
      <c r="J18">
        <f>IF('Model output'!J17="","",IF(AND(ISNUMBER('Model output'!J17),'Model output'!J17&lt;=I18),'Model output'!J17,IF(ISNUMBER(SEARCH("0/",'Model output'!J17)),0,1)))</f>
        <v>1</v>
      </c>
      <c r="K18" t="str" cm="1">
        <f t="array" ref="K18">IF(COUNT(FIND({0,1,2,3,4,5,6,7,8,9},'Model output'!K17))&gt;0,'Model output'!K17,"")</f>
        <v/>
      </c>
      <c r="L18" s="8" t="str">
        <f t="shared" si="9"/>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 carcinoma</v>
      </c>
      <c r="O18" t="str">
        <f>IF('Model output'!M17="","",'Model output'!M17)</f>
        <v/>
      </c>
      <c r="P18" t="str">
        <f>IF('Model output'!N17="","",'Model output'!N17)</f>
        <v>1 cm</v>
      </c>
      <c r="Q18" t="str">
        <f t="shared" si="1"/>
        <v>1cm</v>
      </c>
      <c r="R18" cm="1">
        <f t="array" ref="R18">IF(Q18="","",IF(ISNUMBER(SEARCH("cm",Q18)),MAX(VALUE(SUBSTITUTE(_xlfn.FILTERXML("&lt;t&gt;&lt;s&gt;"&amp;SUBSTITUTE(Q18,",","&lt;/s&gt;&lt;s&gt;")&amp;"&lt;/s&gt;&lt;/t&gt;","//s"),"cm",""))),MAX(VALUE(SUBSTITUTE(_xlfn.FILTERXML("&lt;t&gt;&lt;s&gt;"&amp;SUBSTITUTE(Q18,",","&lt;/s&gt;&lt;s&gt;")&amp;"&lt;/s&gt;&lt;/t&gt;","//s"),"mm","")))/10))</f>
        <v>1</v>
      </c>
      <c r="S18" t="str">
        <f>IF(OR('Model output'!P17="",ISNUMBER(SEARCH("Not identified", 'Model output'!P17)),ISNUMBER(SEARCH("Absent",'Model output'!P17)),AND(ISNUMBER(SEARCH("No",'Model output'!P17)),NOT(ISNUMBER(SEARCH("diagnostic",'Model output'!P17)))),ISNUMBER(SEARCH("Negative",'Model output'!P17))),"negative","positive")</f>
        <v>negative</v>
      </c>
      <c r="T18">
        <f>IF('Model output'!O17="","",'Model output'!O17)</f>
        <v>3</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t="str">
        <f>IF('Model output'!S17="","", IF('Model output'!S17= "[]", "", 'Model output'!S17))</f>
        <v>Present</v>
      </c>
      <c r="Y18" t="str">
        <f>IF(OR('Model output'!S17="",ISNUMBER(SEARCH("Absent",'Model output'!S17)),ISNUMBER(SEARCH("Not identified",'Model output'!S17)),ISNUMBER(SEARCH("No",'Model output'!S17)),ISNUMBER(SEARCH("negative",'Model output'!S17))),"negative",IF(Z18="positive","gETE", "positive"))</f>
        <v>positive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 IF('Model output'!T17="[]", "", IF('Model output'!T17="Not mentioned", "No", "Yes")))</f>
        <v>Yes</v>
      </c>
      <c r="AB18" t="str">
        <f>IF(AA18&lt;&gt;"Yes","",IF(OR('Model output'!U17="",'Model output'!U17="[]",ISNUMBER(SEARCH("Not identified",'Model output'!U17))),"",'Model output'!U17))</f>
        <v>RET/PTC1 rearrangement</v>
      </c>
      <c r="AC18" s="9" t="str">
        <f>IF(OR('Model output'!V17="", AND(ISERROR(SEARCH("Positive",'Model output'!V17)), ISNUMBER(SEARCH("Negative",'Model output'!V17))), 'Model output'!V17="No", ISNUMBER(SEARCH("Uninvolved",'Model output'!V17)), ISNUMBER(SEARCH("Not involved",'Model output'!V17)), ISNUMBER(SEARCH("Free",'Model output'!V17)), ISNUMBER(SEARCH("Cannot be assessed",'Model output'!V17)), ISNUMBER(SEARCH("1 mm",'Model output'!V17)), ISNUMBER(SEARCH("0.1 CM",'Model output'!V17)), ISNUMBER(SEARCH("less than 0.5 mm",'Model output'!V17)), ISNUMBER(SEARCH("abut",'Model output'!V17))), "negative", "positive")</f>
        <v>negative</v>
      </c>
      <c r="AE18" s="29" t="str" cm="1">
        <f t="array" aca="1" ref="AE18" ca="1">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cribriform",O18,1)),ISNUMBER(SEARCH("diffuse",O18,1)),ISNUMBER(SEARCH("columnar",O18,1)),ISNUMBER(SEARCH("solid",O18,1)),ISNUMBER(SEARCH("tall",N18,1)),ISNUMBER(SEARCH("hobnail",N18,1)),ISNUMBER(SEARCH("cribriform",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intermediate</v>
      </c>
      <c r="AF18" s="34" t="str">
        <f t="shared" si="2"/>
        <v>1a</v>
      </c>
      <c r="AG18" s="34" t="str">
        <f t="shared" si="3"/>
        <v>1a</v>
      </c>
      <c r="AH18" s="30" t="str">
        <f t="shared" si="10"/>
        <v>0</v>
      </c>
      <c r="AI18" s="37" t="str">
        <f t="shared" si="11"/>
        <v>I</v>
      </c>
      <c r="AJ18" s="29" t="s">
        <v>887</v>
      </c>
      <c r="AK18" s="34" t="s">
        <v>895</v>
      </c>
      <c r="AL18" s="34" t="s">
        <v>895</v>
      </c>
      <c r="AM18" s="34" t="s">
        <v>894</v>
      </c>
      <c r="AN18" s="34" t="s">
        <v>68</v>
      </c>
      <c r="AO18" s="35">
        <f t="shared" ca="1" si="4"/>
        <v>1</v>
      </c>
      <c r="AP18" s="30">
        <f t="shared" si="5"/>
        <v>1</v>
      </c>
      <c r="AQ18" s="30">
        <f t="shared" si="6"/>
        <v>1</v>
      </c>
      <c r="AR18" s="30">
        <f t="shared" si="7"/>
        <v>1</v>
      </c>
      <c r="AS18" s="36">
        <f t="shared" si="8"/>
        <v>1</v>
      </c>
      <c r="AT18" s="1"/>
    </row>
    <row r="19" spans="1:46">
      <c r="A19" t="str">
        <f>'Model output'!A18</f>
        <v>TCGA-BJ-A290</v>
      </c>
      <c r="B19" s="45">
        <v>70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3</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1a</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X</v>
      </c>
      <c r="F19" t="str">
        <f t="shared" si="0"/>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output'!G18)),OR(,ISNUMBER(SEARCH("II",'Model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output'!G18)),ISNUMBER(SEARCH("V ",'Model output'!G18)),ISNUMBER(SEARCH("five",'Model output'!G18)),ISNUMBER(SEARCH("5",'Model output'!G18))))), "lateral", "central"))</f>
        <v/>
      </c>
      <c r="H19" t="str">
        <f>IF('Model output'!H18="","negative",IF('Model output'!H18="[]", "negative", IF(OR(ISNUMBER(SEARCH("lymph node",'Model output'!H18)),ISNUMBER(SEARCH("Not mentioned",'Model output'!H18)),ISNUMBER(SEARCH("neck",'Model output'!H18)),ISNUMBER(SEARCH("Not applicable",'Model output'!H18))),"negative","positive")))</f>
        <v>negative</v>
      </c>
      <c r="I19">
        <f>IF('Model output'!I18="","",IF(ISNUMBER('Model output'!I18),'Model output'!I18,1))</f>
        <v>3</v>
      </c>
      <c r="J19">
        <f>IF('Model output'!J18="","",IF(AND(ISNUMBER('Model output'!J18),'Model output'!J18&lt;=I19),'Model output'!J18,IF(ISNUMBER(SEARCH("0/",'Model output'!J18)),0,1)))</f>
        <v>3</v>
      </c>
      <c r="K19" t="str" cm="1">
        <f t="array" ref="K19">IF(COUNT(FIND({0,1,2,3,4,5,6,7,8,9},'Model output'!K18))&gt;0,'Model output'!K18,"")</f>
        <v/>
      </c>
      <c r="L19" s="8" t="str">
        <f t="shared" si="9"/>
        <v/>
      </c>
      <c r="M19" t="str" cm="1">
        <f t="array" ref="M19">IF(L19="","",IF(ISNUMBER(SEARCH("cm",L19)),MAX(VALUE(SUBSTITUTE(_xlfn.FILTERXML("&lt;t&gt;&lt;s&gt;"&amp;SUBSTITUTE(L19,",","&lt;/s&gt;&lt;s&gt;")&amp;"&lt;/s&gt;&lt;/t&gt;","//s"),"cm",""))),MAX(VALUE(SUBSTITUTE(_xlfn.FILTERXML("&lt;t&gt;&lt;s&gt;"&amp;SUBSTITUTE(L19,",","&lt;/s&gt;&lt;s&gt;")&amp;"&lt;/s&gt;&lt;/t&gt;","//s"),"mm","")))/10))</f>
        <v/>
      </c>
      <c r="N19" t="str">
        <f>IF('Model output'!L18="","",'Model output'!L18)</f>
        <v>Papillary carcinoma</v>
      </c>
      <c r="O19" t="str">
        <f>IF('Model output'!M18="","",'Model output'!M18)</f>
        <v/>
      </c>
      <c r="P19" t="str">
        <f>IF('Model output'!N18="","",'Model output'!N18)</f>
        <v>4.5 cm</v>
      </c>
      <c r="Q19" t="str">
        <f t="shared" si="1"/>
        <v>4.5cm</v>
      </c>
      <c r="R19" cm="1">
        <f t="array" ref="R19">IF(Q19="","",IF(ISNUMBER(SEARCH("cm",Q19)),MAX(VALUE(SUBSTITUTE(_xlfn.FILTERXML("&lt;t&gt;&lt;s&gt;"&amp;SUBSTITUTE(Q19,",","&lt;/s&gt;&lt;s&gt;")&amp;"&lt;/s&gt;&lt;/t&gt;","//s"),"cm",""))),MAX(VALUE(SUBSTITUTE(_xlfn.FILTERXML("&lt;t&gt;&lt;s&gt;"&amp;SUBSTITUTE(Q19,",","&lt;/s&gt;&lt;s&gt;")&amp;"&lt;/s&gt;&lt;/t&gt;","//s"),"mm","")))/10))</f>
        <v>4.5</v>
      </c>
      <c r="S19" t="str">
        <f>IF(OR('Model output'!P18="",ISNUMBER(SEARCH("Not identified", 'Model output'!P18)),ISNUMBER(SEARCH("Absent",'Model output'!P18)),AND(ISNUMBER(SEARCH("No",'Model output'!P18)),NOT(ISNUMBER(SEARCH("diagnostic",'Model output'!P18)))),ISNUMBER(SEARCH("Negative",'Model output'!P18))),"negative","positive")</f>
        <v>positive</v>
      </c>
      <c r="T19" t="str">
        <f>IF('Model output'!O18="","",'Model output'!O18)</f>
        <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negative</v>
      </c>
      <c r="X19" t="str">
        <f>IF('Model output'!S18="","", IF('Model output'!S18= "[]", "", 'Model output'!S18))</f>
        <v/>
      </c>
      <c r="Y19" t="str">
        <f>IF(OR('Model output'!S18="",ISNUMBER(SEARCH("Absent",'Model output'!S18)),ISNUMBER(SEARCH("Not identified",'Model output'!S18)),ISNUMBER(SEARCH("No",'Model output'!S18)),ISNUMBER(SEARCH("negative",'Model output'!S18))),"negative",IF(Z19="positive","gETE", "positive"))</f>
        <v>negative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 IF('Model output'!T18="[]", "", IF('Model output'!T18="Not mentioned", "No", "Yes")))</f>
        <v>Yes</v>
      </c>
      <c r="AB19" t="str">
        <f>IF(AA19&lt;&gt;"Yes","",IF(OR('Model output'!U18="",'Model output'!U18="[]",ISNUMBER(SEARCH("Not identified",'Model output'!U18))),"",'Model output'!U18))</f>
        <v>BRAF V600E</v>
      </c>
      <c r="AC19" s="9" t="str">
        <f>IF(OR('Model output'!V18="", AND(ISERROR(SEARCH("Positive",'Model output'!V18)), ISNUMBER(SEARCH("Negative",'Model output'!V18))), 'Model output'!V18="No", ISNUMBER(SEARCH("Uninvolved",'Model output'!V18)), ISNUMBER(SEARCH("Not involved",'Model output'!V18)), ISNUMBER(SEARCH("Free",'Model output'!V18)), ISNUMBER(SEARCH("Cannot be assessed",'Model output'!V18)), ISNUMBER(SEARCH("1 mm",'Model output'!V18)), ISNUMBER(SEARCH("0.1 CM",'Model output'!V18)), ISNUMBER(SEARCH("less than 0.5 mm",'Model output'!V18)), ISNUMBER(SEARCH("abut",'Model output'!V18))), "negative", "positive")</f>
        <v>positive</v>
      </c>
      <c r="AE19" s="29" t="str" cm="1">
        <f t="array" ref="AE19">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cribriform",O19,1)),ISNUMBER(SEARCH("diffuse",O19,1)),ISNUMBER(SEARCH("columnar",O19,1)),ISNUMBER(SEARCH("solid",O19,1)),ISNUMBER(SEARCH("tall",N19,1)),ISNUMBER(SEARCH("hobnail",N19,1)),ISNUMBER(SEARCH("cribriform",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high</v>
      </c>
      <c r="AF19" s="34" t="str">
        <f t="shared" si="2"/>
        <v>3a</v>
      </c>
      <c r="AG19" s="34" t="str">
        <f t="shared" si="3"/>
        <v>1a</v>
      </c>
      <c r="AH19" s="30" t="str">
        <f t="shared" si="10"/>
        <v>0</v>
      </c>
      <c r="AI19" s="37" t="str">
        <f t="shared" si="11"/>
        <v>II</v>
      </c>
      <c r="AJ19" s="29" t="s">
        <v>885</v>
      </c>
      <c r="AK19" s="34" t="s">
        <v>889</v>
      </c>
      <c r="AL19" s="34" t="s">
        <v>895</v>
      </c>
      <c r="AM19" s="34" t="s">
        <v>894</v>
      </c>
      <c r="AN19" s="34" t="s">
        <v>892</v>
      </c>
      <c r="AO19" s="35">
        <f t="shared" si="4"/>
        <v>1</v>
      </c>
      <c r="AP19" s="30">
        <f t="shared" si="5"/>
        <v>0</v>
      </c>
      <c r="AQ19" s="30">
        <f t="shared" si="6"/>
        <v>1</v>
      </c>
      <c r="AR19" s="30">
        <f t="shared" si="7"/>
        <v>1</v>
      </c>
      <c r="AS19" s="36">
        <f t="shared" si="8"/>
        <v>1</v>
      </c>
      <c r="AT19" s="1"/>
    </row>
    <row r="20" spans="1:46">
      <c r="A20" t="str">
        <f>'Model output'!A19</f>
        <v>TCGA-BJ-A291</v>
      </c>
      <c r="B20" s="45">
        <v>56</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1</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0</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X</v>
      </c>
      <c r="F20" t="str">
        <f t="shared" si="0"/>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output'!G19)),OR(,ISNUMBER(SEARCH("II",'Model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output'!G19)),ISNUMBER(SEARCH("V ",'Model output'!G19)),ISNUMBER(SEARCH("five",'Model output'!G19)),ISNUMBER(SEARCH("5",'Model output'!G19))))), "lateral", "central"))</f>
        <v/>
      </c>
      <c r="H20" t="str">
        <f>IF('Model output'!H19="","negative",IF('Model output'!H19="[]", "negative", IF(OR(ISNUMBER(SEARCH("lymph node",'Model output'!H19)),ISNUMBER(SEARCH("Not mentioned",'Model output'!H19)),ISNUMBER(SEARCH("neck",'Model output'!H19)),ISNUMBER(SEARCH("Not applicable",'Model output'!H19))),"negative","positive")))</f>
        <v>negative</v>
      </c>
      <c r="I20">
        <f>IF('Model output'!I19="","",IF(ISNUMBER('Model output'!I19),'Model output'!I19,1))</f>
        <v>9</v>
      </c>
      <c r="J20">
        <f>IF('Model output'!J19="","",IF(AND(ISNUMBER('Model output'!J19),'Model output'!J19&lt;=I20),'Model output'!J19,IF(ISNUMBER(SEARCH("0/",'Model output'!J19)),0,1)))</f>
        <v>0</v>
      </c>
      <c r="K20" t="str" cm="1">
        <f t="array" ref="K20">IF(COUNT(FIND({0,1,2,3,4,5,6,7,8,9},'Model output'!K19))&gt;0,'Model output'!K19,"")</f>
        <v/>
      </c>
      <c r="L20" s="8" t="str">
        <f t="shared" si="9"/>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 carcinoma</v>
      </c>
      <c r="O20" t="str">
        <f>IF('Model output'!M19="","",'Model output'!M19)</f>
        <v>Oncocytic variant</v>
      </c>
      <c r="P20" t="str">
        <f>IF('Model output'!N19="","",'Model output'!N19)</f>
        <v>1.5 cm</v>
      </c>
      <c r="Q20" t="str">
        <f t="shared" si="1"/>
        <v>1.5cm</v>
      </c>
      <c r="R20" cm="1">
        <f t="array" ref="R20">IF(Q20="","",IF(ISNUMBER(SEARCH("cm",Q20)),MAX(VALUE(SUBSTITUTE(_xlfn.FILTERXML("&lt;t&gt;&lt;s&gt;"&amp;SUBSTITUTE(Q20,",","&lt;/s&gt;&lt;s&gt;")&amp;"&lt;/s&gt;&lt;/t&gt;","//s"),"cm",""))),MAX(VALUE(SUBSTITUTE(_xlfn.FILTERXML("&lt;t&gt;&lt;s&gt;"&amp;SUBSTITUTE(Q20,",","&lt;/s&gt;&lt;s&gt;")&amp;"&lt;/s&gt;&lt;/t&gt;","//s"),"mm","")))/10))</f>
        <v>1.5</v>
      </c>
      <c r="S20" t="str">
        <f>IF(OR('Model output'!P19="",ISNUMBER(SEARCH("Not identified", 'Model output'!P19)),ISNUMBER(SEARCH("Absent",'Model output'!P19)),AND(ISNUMBER(SEARCH("No",'Model output'!P19)),NOT(ISNUMBER(SEARCH("diagnostic",'Model output'!P19)))),ISNUMBER(SEARCH("Negative",'Model output'!P19))),"negative","positive")</f>
        <v>negative</v>
      </c>
      <c r="T20">
        <f>IF('Model output'!O19="","",'Model output'!O19)</f>
        <v>2</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negative</v>
      </c>
      <c r="X20" t="str">
        <f>IF('Model output'!S19="","", IF('Model output'!S19= "[]", "", 'Model output'!S19))</f>
        <v>None</v>
      </c>
      <c r="Y20" t="str">
        <f>IF(OR('Model output'!S19="",ISNUMBER(SEARCH("Absent",'Model output'!S19)),ISNUMBER(SEARCH("Not identified",'Model output'!S19)),ISNUMBER(SEARCH("No",'Model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 IF('Model output'!T19="[]", "", IF('Model output'!T19="Not mentioned", "No", "Yes")))</f>
        <v/>
      </c>
      <c r="AB20" t="str">
        <f>IF(AA20&lt;&gt;"Yes","",IF(OR('Model output'!U19="",'Model output'!U19="[]",ISNUMBER(SEARCH("Not identified",'Model output'!U19))),"",'Model output'!U19))</f>
        <v/>
      </c>
      <c r="AC20" s="9" t="str">
        <f>IF(OR('Model output'!V19="", AND(ISERROR(SEARCH("Positive",'Model output'!V19)), ISNUMBER(SEARCH("Negative",'Model output'!V19))), 'Model output'!V19="No", ISNUMBER(SEARCH("Uninvolved",'Model output'!V19)), ISNUMBER(SEARCH("Not involved",'Model output'!V19)), ISNUMBER(SEARCH("Free",'Model output'!V19)), ISNUMBER(SEARCH("Cannot be assessed",'Model output'!V19)), ISNUMBER(SEARCH("1 mm",'Model output'!V19)), ISNUMBER(SEARCH("0.1 CM",'Model output'!V19)), ISNUMBER(SEARCH("less than 0.5 mm",'Model output'!V19)), ISNUMBER(SEARCH("abut",'Model output'!V19))), "negative", "positive")</f>
        <v>negative</v>
      </c>
      <c r="AE20" s="29"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cribriform",O20,1)),ISNUMBER(SEARCH("diffuse",O20,1)),ISNUMBER(SEARCH("columnar",O20,1)),ISNUMBER(SEARCH("solid",O20,1)),ISNUMBER(SEARCH("tall",N20,1)),ISNUMBER(SEARCH("hobnail",N20,1)),ISNUMBER(SEARCH("cribriform",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low</v>
      </c>
      <c r="AF20" s="34" t="str">
        <f t="shared" si="2"/>
        <v>1b</v>
      </c>
      <c r="AG20" s="34" t="str">
        <f t="shared" si="3"/>
        <v>0</v>
      </c>
      <c r="AH20" s="30" t="str">
        <f t="shared" si="10"/>
        <v>0</v>
      </c>
      <c r="AI20" s="37" t="str">
        <f t="shared" si="11"/>
        <v>I</v>
      </c>
      <c r="AJ20" s="29" t="s">
        <v>886</v>
      </c>
      <c r="AK20" s="34" t="s">
        <v>890</v>
      </c>
      <c r="AL20" s="34" t="s">
        <v>891</v>
      </c>
      <c r="AM20" s="34" t="s">
        <v>894</v>
      </c>
      <c r="AN20" s="34" t="s">
        <v>68</v>
      </c>
      <c r="AO20" s="35">
        <f t="shared" ca="1" si="4"/>
        <v>1</v>
      </c>
      <c r="AP20" s="30">
        <f t="shared" si="5"/>
        <v>1</v>
      </c>
      <c r="AQ20" s="30">
        <f t="shared" si="6"/>
        <v>1</v>
      </c>
      <c r="AR20" s="30">
        <f t="shared" si="7"/>
        <v>1</v>
      </c>
      <c r="AS20" s="36">
        <f t="shared" si="8"/>
        <v>1</v>
      </c>
      <c r="AT20" s="1"/>
    </row>
    <row r="21" spans="1:46">
      <c r="A21" t="str">
        <f>'Model output'!A20</f>
        <v>TCGA-BJ-A2N7</v>
      </c>
      <c r="B21" s="45">
        <v>30</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3</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X</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X</v>
      </c>
      <c r="F21" t="str">
        <f t="shared" si="0"/>
        <v>negative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output'!G20)),OR(,ISNUMBER(SEARCH("II",'Model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output'!G20)),ISNUMBER(SEARCH("V ",'Model output'!G20)),ISNUMBER(SEARCH("five",'Model output'!G20)),ISNUMBER(SEARCH("5",'Model output'!G20))))), "lateral", "central"))</f>
        <v/>
      </c>
      <c r="H21" t="str">
        <f>IF('Model output'!H20="","negative",IF('Model output'!H20="[]", "negative", IF(OR(ISNUMBER(SEARCH("lymph node",'Model output'!H20)),ISNUMBER(SEARCH("Not mentioned",'Model output'!H20)),ISNUMBER(SEARCH("neck",'Model output'!H20)),ISNUMBER(SEARCH("Not applicable",'Model output'!H20))),"negative","positive")))</f>
        <v>negative</v>
      </c>
      <c r="I21" t="str">
        <f>IF('Model output'!I20="","",IF(ISNUMBER('Model output'!I20),'Model output'!I20,1))</f>
        <v/>
      </c>
      <c r="J21" t="str">
        <f>IF('Model output'!J20="","",IF(AND(ISNUMBER('Model output'!J20),'Model output'!J20&lt;=I21),'Model output'!J20,IF(ISNUMBER(SEARCH("0/",'Model output'!J20)),0,1)))</f>
        <v/>
      </c>
      <c r="K21" t="str" cm="1">
        <f t="array" ref="K21">IF(COUNT(FIND({0,1,2,3,4,5,6,7,8,9},'Model output'!K20))&gt;0,'Model output'!K20,"")</f>
        <v/>
      </c>
      <c r="L21" s="8" t="str">
        <f t="shared" si="9"/>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 carcinoma</v>
      </c>
      <c r="O21" t="str">
        <f>IF('Model output'!M20="","",'Model output'!M20)</f>
        <v/>
      </c>
      <c r="P21" t="str">
        <f>IF('Model output'!N20="","",'Model output'!N20)</f>
        <v>5.0 cm</v>
      </c>
      <c r="Q21" t="str">
        <f t="shared" si="1"/>
        <v>5.0cm</v>
      </c>
      <c r="R21" cm="1">
        <f t="array" ref="R21">IF(Q21="","",IF(ISNUMBER(SEARCH("cm",Q21)),MAX(VALUE(SUBSTITUTE(_xlfn.FILTERXML("&lt;t&gt;&lt;s&gt;"&amp;SUBSTITUTE(Q21,",","&lt;/s&gt;&lt;s&gt;")&amp;"&lt;/s&gt;&lt;/t&gt;","//s"),"cm",""))),MAX(VALUE(SUBSTITUTE(_xlfn.FILTERXML("&lt;t&gt;&lt;s&gt;"&amp;SUBSTITUTE(Q21,",","&lt;/s&gt;&lt;s&gt;")&amp;"&lt;/s&gt;&lt;/t&gt;","//s"),"mm","")))/10))</f>
        <v>5</v>
      </c>
      <c r="S21" t="str">
        <f>IF(OR('Model output'!P20="",ISNUMBER(SEARCH("Not identified", 'Model output'!P20)),ISNUMBER(SEARCH("Absent",'Model output'!P20)),AND(ISNUMBER(SEARCH("No",'Model output'!P20)),NOT(ISNUMBER(SEARCH("diagnostic",'Model output'!P20)))),ISNUMBER(SEARCH("Negative",'Model output'!P20))),"negative","positive")</f>
        <v>positive</v>
      </c>
      <c r="T21" t="str">
        <f>IF('Model output'!O20="","",'Model output'!O20)</f>
        <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f>
        <v>EXTENSIVE</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extensive</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positive</v>
      </c>
      <c r="X21" t="str">
        <f>IF('Model output'!S20="","", IF('Model output'!S20= "[]", "", 'Model output'!S20))</f>
        <v>No</v>
      </c>
      <c r="Y21" t="str">
        <f>IF(OR('Model output'!S20="",ISNUMBER(SEARCH("Absent",'Model output'!S20)),ISNUMBER(SEARCH("Not identified",'Model output'!S20)),ISNUMBER(SEARCH("No",'Model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 IF('Model output'!T20="[]", "", IF('Model output'!T20="Not mentioned", "No", "Yes")))</f>
        <v>Yes</v>
      </c>
      <c r="AB21" t="str">
        <f>IF(AA21&lt;&gt;"Yes","",IF(OR('Model output'!U20="",'Model output'!U20="[]",ISNUMBER(SEARCH("Not identified",'Model output'!U20))),"",'Model output'!U20))</f>
        <v/>
      </c>
      <c r="AC21" s="9" t="str">
        <f>IF(OR('Model output'!V20="", AND(ISERROR(SEARCH("Positive",'Model output'!V20)), ISNUMBER(SEARCH("Negative",'Model output'!V20))), 'Model output'!V20="No", ISNUMBER(SEARCH("Uninvolved",'Model output'!V20)), ISNUMBER(SEARCH("Not involved",'Model output'!V20)), ISNUMBER(SEARCH("Free",'Model output'!V20)), ISNUMBER(SEARCH("Cannot be assessed",'Model output'!V20)), ISNUMBER(SEARCH("1 mm",'Model output'!V20)), ISNUMBER(SEARCH("0.1 CM",'Model output'!V20)), ISNUMBER(SEARCH("less than 0.5 mm",'Model output'!V20)), ISNUMBER(SEARCH("abut",'Model output'!V20))), "negative", "positive")</f>
        <v>negative</v>
      </c>
      <c r="AE21" s="29"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cribriform",O21,1)),ISNUMBER(SEARCH("diffuse",O21,1)),ISNUMBER(SEARCH("columnar",O21,1)),ISNUMBER(SEARCH("solid",O21,1)),ISNUMBER(SEARCH("tall",N21,1)),ISNUMBER(SEARCH("hobnail",N21,1)),ISNUMBER(SEARCH("cribriform",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intermediate</v>
      </c>
      <c r="AF21" s="34" t="str">
        <f t="shared" si="2"/>
        <v>3a</v>
      </c>
      <c r="AG21" s="34" t="str">
        <f t="shared" si="3"/>
        <v>0</v>
      </c>
      <c r="AH21" s="30" t="str">
        <f t="shared" si="10"/>
        <v>0</v>
      </c>
      <c r="AI21" s="37" t="str">
        <f t="shared" si="11"/>
        <v>I</v>
      </c>
      <c r="AJ21" s="29" t="s">
        <v>887</v>
      </c>
      <c r="AK21" s="34" t="s">
        <v>896</v>
      </c>
      <c r="AL21" s="34" t="s">
        <v>894</v>
      </c>
      <c r="AM21" s="34" t="s">
        <v>894</v>
      </c>
      <c r="AN21" s="34" t="s">
        <v>68</v>
      </c>
      <c r="AO21" s="35">
        <f t="shared" ca="1" si="4"/>
        <v>1</v>
      </c>
      <c r="AP21" s="30">
        <f t="shared" si="5"/>
        <v>1</v>
      </c>
      <c r="AQ21" s="30">
        <f t="shared" si="6"/>
        <v>1</v>
      </c>
      <c r="AR21" s="30">
        <f t="shared" si="7"/>
        <v>1</v>
      </c>
      <c r="AS21" s="36">
        <f t="shared" si="8"/>
        <v>1</v>
      </c>
      <c r="AT21" s="1"/>
    </row>
    <row r="22" spans="1:46">
      <c r="A22" t="str">
        <f>'Model output'!A21</f>
        <v>TCGA-BJ-A2N8</v>
      </c>
      <c r="B22" s="45">
        <v>30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1b</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0</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X</v>
      </c>
      <c r="F22" t="str">
        <f t="shared" si="0"/>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output'!G21)),OR(,ISNUMBER(SEARCH("II",'Model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output'!G21)),ISNUMBER(SEARCH("V ",'Model output'!G21)),ISNUMBER(SEARCH("five",'Model output'!G21)),ISNUMBER(SEARCH("5",'Model output'!G21))))), "lateral", "central"))</f>
        <v/>
      </c>
      <c r="H22" t="str">
        <f>IF('Model output'!H21="","negative",IF('Model output'!H21="[]", "negative", IF(OR(ISNUMBER(SEARCH("lymph node",'Model output'!H21)),ISNUMBER(SEARCH("Not mentioned",'Model output'!H21)),ISNUMBER(SEARCH("neck",'Model output'!H21)),ISNUMBER(SEARCH("Not applicable",'Model output'!H21))),"negative","positive")))</f>
        <v>negative</v>
      </c>
      <c r="I22">
        <f>IF('Model output'!I21="","",IF(ISNUMBER('Model output'!I21),'Model output'!I21,1))</f>
        <v>2</v>
      </c>
      <c r="J22">
        <f>IF('Model output'!J21="","",IF(AND(ISNUMBER('Model output'!J21),'Model output'!J21&lt;=I22),'Model output'!J21,IF(ISNUMBER(SEARCH("0/",'Model output'!J21)),0,1)))</f>
        <v>0</v>
      </c>
      <c r="K22" t="str" cm="1">
        <f t="array" ref="K22">IF(COUNT(FIND({0,1,2,3,4,5,6,7,8,9},'Model output'!K21))&gt;0,'Model output'!K21,"")</f>
        <v/>
      </c>
      <c r="L22" s="8" t="str">
        <f t="shared" si="9"/>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 carcinoma</v>
      </c>
      <c r="O22" t="str">
        <f>IF('Model output'!M21="","",'Model output'!M21)</f>
        <v/>
      </c>
      <c r="P22" t="str">
        <f>IF('Model output'!N21="","",'Model output'!N21)</f>
        <v>1.4 cm</v>
      </c>
      <c r="Q22" t="str">
        <f t="shared" si="1"/>
        <v>1.4cm</v>
      </c>
      <c r="R22" cm="1">
        <f t="array" ref="R22">IF(Q22="","",IF(ISNUMBER(SEARCH("cm",Q22)),MAX(VALUE(SUBSTITUTE(_xlfn.FILTERXML("&lt;t&gt;&lt;s&gt;"&amp;SUBSTITUTE(Q22,",","&lt;/s&gt;&lt;s&gt;")&amp;"&lt;/s&gt;&lt;/t&gt;","//s"),"cm",""))),MAX(VALUE(SUBSTITUTE(_xlfn.FILTERXML("&lt;t&gt;&lt;s&gt;"&amp;SUBSTITUTE(Q22,",","&lt;/s&gt;&lt;s&gt;")&amp;"&lt;/s&gt;&lt;/t&gt;","//s"),"mm","")))/10))</f>
        <v>1.4</v>
      </c>
      <c r="S22" t="str">
        <f>IF(OR('Model output'!P21="",ISNUMBER(SEARCH("Not identified", 'Model output'!P21)),ISNUMBER(SEARCH("Absent",'Model output'!P21)),AND(ISNUMBER(SEARCH("No",'Model output'!P21)),NOT(ISNUMBER(SEARCH("diagnostic",'Model output'!P21)))),ISNUMBER(SEARCH("Negative",'Model output'!P21))),"negative","positive")</f>
        <v>positive</v>
      </c>
      <c r="T22">
        <f>IF('Model output'!O21="","",'Model output'!O21)</f>
        <v>2</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t="str">
        <f>IF('Model output'!S21="","", IF('Model output'!S21= "[]", "", 'Model output'!S21))</f>
        <v>Not identified</v>
      </c>
      <c r="Y22" t="str">
        <f>IF(OR('Model output'!S21="",ISNUMBER(SEARCH("Absent",'Model output'!S21)),ISNUMBER(SEARCH("Not identified",'Model output'!S21)),ISNUMBER(SEARCH("No",'Model output'!S21)),ISNUMBER(SEARCH("negative",'Model output'!S21))),"negative",IF(Z22="positive","gETE", "positive"))</f>
        <v>negative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negative</v>
      </c>
      <c r="AA22" t="str">
        <f>IF('Model output'!T21="","", IF('Model output'!T21="[]", "", IF('Model output'!T21="Not mentioned", "No", "Yes")))</f>
        <v>Yes</v>
      </c>
      <c r="AB22" t="str">
        <f>IF(AA22&lt;&gt;"Yes","",IF(OR('Model output'!U21="",'Model output'!U21="[]",ISNUMBER(SEARCH("Not identified",'Model output'!U21))),"",'Model output'!U21))</f>
        <v>NRAS codon 61 mutation</v>
      </c>
      <c r="AC22" s="9" t="str">
        <f>IF(OR('Model output'!V21="", AND(ISERROR(SEARCH("Positive",'Model output'!V21)), ISNUMBER(SEARCH("Negative",'Model output'!V21))), 'Model output'!V21="No", ISNUMBER(SEARCH("Uninvolved",'Model output'!V21)), ISNUMBER(SEARCH("Not involved",'Model output'!V21)), ISNUMBER(SEARCH("Free",'Model output'!V21)), ISNUMBER(SEARCH("Cannot be assessed",'Model output'!V21)), ISNUMBER(SEARCH("1 mm",'Model output'!V21)), ISNUMBER(SEARCH("0.1 CM",'Model output'!V21)), ISNUMBER(SEARCH("less than 0.5 mm",'Model output'!V21)), ISNUMBER(SEARCH("abut",'Model output'!V21))), "negative", "positive")</f>
        <v>negative</v>
      </c>
      <c r="AE22" s="29" t="str" cm="1">
        <f t="array" aca="1" ref="AE22" ca="1">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cribriform",O22,1)),ISNUMBER(SEARCH("diffuse",O22,1)),ISNUMBER(SEARCH("columnar",O22,1)),ISNUMBER(SEARCH("solid",O22,1)),ISNUMBER(SEARCH("tall",N22,1)),ISNUMBER(SEARCH("hobnail",N22,1)),ISNUMBER(SEARCH("cribriform",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intermediate</v>
      </c>
      <c r="AF22" s="34" t="str">
        <f t="shared" si="2"/>
        <v>1b</v>
      </c>
      <c r="AG22" s="34" t="str">
        <f t="shared" si="3"/>
        <v>0</v>
      </c>
      <c r="AH22" s="30" t="str">
        <f t="shared" si="10"/>
        <v>0</v>
      </c>
      <c r="AI22" s="37" t="str">
        <f t="shared" si="11"/>
        <v>I</v>
      </c>
      <c r="AJ22" s="29" t="s">
        <v>887</v>
      </c>
      <c r="AK22" s="34" t="s">
        <v>890</v>
      </c>
      <c r="AL22" s="34" t="s">
        <v>891</v>
      </c>
      <c r="AM22" s="34" t="s">
        <v>894</v>
      </c>
      <c r="AN22" s="34" t="s">
        <v>68</v>
      </c>
      <c r="AO22" s="35">
        <f t="shared" ca="1" si="4"/>
        <v>1</v>
      </c>
      <c r="AP22" s="30">
        <f t="shared" si="5"/>
        <v>1</v>
      </c>
      <c r="AQ22" s="30">
        <f t="shared" si="6"/>
        <v>1</v>
      </c>
      <c r="AR22" s="30">
        <f t="shared" si="7"/>
        <v>1</v>
      </c>
      <c r="AS22" s="36">
        <f t="shared" si="8"/>
        <v>1</v>
      </c>
      <c r="AT22" s="1"/>
    </row>
    <row r="23" spans="1:46">
      <c r="A23" t="str">
        <f>'Model output'!A22</f>
        <v>TCGA-BJ-A2N9</v>
      </c>
      <c r="B23" s="45">
        <v>42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0</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X</v>
      </c>
      <c r="F23" t="str">
        <f t="shared" si="0"/>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output'!G22)),OR(,ISNUMBER(SEARCH("II",'Model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output'!G22)),ISNUMBER(SEARCH("V ",'Model output'!G22)),ISNUMBER(SEARCH("five",'Model output'!G22)),ISNUMBER(SEARCH("5",'Model output'!G22))))), "lateral", "central"))</f>
        <v/>
      </c>
      <c r="H23" t="str">
        <f>IF('Model output'!H22="","negative",IF('Model output'!H22="[]", "negative", IF(OR(ISNUMBER(SEARCH("lymph node",'Model output'!H22)),ISNUMBER(SEARCH("Not mentioned",'Model output'!H22)),ISNUMBER(SEARCH("neck",'Model output'!H22)),ISNUMBER(SEARCH("Not applicable",'Model output'!H22))),"negative","positive")))</f>
        <v>negative</v>
      </c>
      <c r="I23">
        <f>IF('Model output'!I22="","",IF(ISNUMBER('Model output'!I22),'Model output'!I22,1))</f>
        <v>11</v>
      </c>
      <c r="J23">
        <f>IF('Model output'!J22="","",IF(AND(ISNUMBER('Model output'!J22),'Model output'!J22&lt;=I23),'Model output'!J22,IF(ISNUMBER(SEARCH("0/",'Model output'!J22)),0,1)))</f>
        <v>0</v>
      </c>
      <c r="K23" t="str" cm="1">
        <f t="array" ref="K23">IF(COUNT(FIND({0,1,2,3,4,5,6,7,8,9},'Model output'!K22))&gt;0,'Model output'!K22,"")</f>
        <v/>
      </c>
      <c r="L23" s="8" t="str">
        <f t="shared" si="9"/>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 carcinoma</v>
      </c>
      <c r="O23" t="str">
        <f>IF('Model output'!M22="","",'Model output'!M22)</f>
        <v>Encapsulated follicular variant</v>
      </c>
      <c r="P23" t="str">
        <f>IF('Model output'!N22="","",'Model output'!N22)</f>
        <v>2.5 cm</v>
      </c>
      <c r="Q23" t="str">
        <f t="shared" si="1"/>
        <v>2.5cm</v>
      </c>
      <c r="R23" cm="1">
        <f t="array" ref="R23">IF(Q23="","",IF(ISNUMBER(SEARCH("cm",Q23)),MAX(VALUE(SUBSTITUTE(_xlfn.FILTERXML("&lt;t&gt;&lt;s&gt;"&amp;SUBSTITUTE(Q23,",","&lt;/s&gt;&lt;s&gt;")&amp;"&lt;/s&gt;&lt;/t&gt;","//s"),"cm",""))),MAX(VALUE(SUBSTITUTE(_xlfn.FILTERXML("&lt;t&gt;&lt;s&gt;"&amp;SUBSTITUTE(Q23,",","&lt;/s&gt;&lt;s&gt;")&amp;"&lt;/s&gt;&lt;/t&gt;","//s"),"mm","")))/10))</f>
        <v>2.5</v>
      </c>
      <c r="S23" t="str">
        <f>IF(OR('Model output'!P22="",ISNUMBER(SEARCH("Not identified", 'Model output'!P22)),ISNUMBER(SEARCH("Absent",'Model output'!P22)),AND(ISNUMBER(SEARCH("No",'Model output'!P22)),NOT(ISNUMBER(SEARCH("diagnostic",'Model output'!P22)))),ISNUMBER(SEARCH("Negative",'Model output'!P22))),"negative","positive")</f>
        <v>negative</v>
      </c>
      <c r="T23">
        <f>IF('Model output'!O22="","",'Model output'!O22)</f>
        <v>1</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t="str">
        <f>IF('Model output'!S22="","", IF('Model output'!S22= "[]", "", 'Model output'!S22))</f>
        <v>Not identified</v>
      </c>
      <c r="Y23" t="str">
        <f>IF(OR('Model output'!S22="",ISNUMBER(SEARCH("Absent",'Model output'!S22)),ISNUMBER(SEARCH("Not identified",'Model output'!S22)),ISNUMBER(SEARCH("No",'Model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 IF('Model output'!T22="[]", "", IF('Model output'!T22="Not mentioned", "No", "Yes")))</f>
        <v>Yes</v>
      </c>
      <c r="AB23" t="str">
        <f>IF(AA23&lt;&gt;"Yes","",IF(OR('Model output'!U22="",'Model output'!U22="[]",ISNUMBER(SEARCH("Not identified",'Model output'!U22))),"",'Model output'!U22))</f>
        <v/>
      </c>
      <c r="AC23" s="9" t="str">
        <f>IF(OR('Model output'!V22="", AND(ISERROR(SEARCH("Positive",'Model output'!V22)), ISNUMBER(SEARCH("Negative",'Model output'!V22))), 'Model output'!V22="No", ISNUMBER(SEARCH("Uninvolved",'Model output'!V22)), ISNUMBER(SEARCH("Not involved",'Model output'!V22)), ISNUMBER(SEARCH("Free",'Model output'!V22)), ISNUMBER(SEARCH("Cannot be assessed",'Model output'!V22)), ISNUMBER(SEARCH("1 mm",'Model output'!V22)), ISNUMBER(SEARCH("0.1 CM",'Model output'!V22)), ISNUMBER(SEARCH("less than 0.5 mm",'Model output'!V22)), ISNUMBER(SEARCH("abut",'Model output'!V22))), "negative", "positive")</f>
        <v>negative</v>
      </c>
      <c r="AE23" s="29"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cribriform",O23,1)),ISNUMBER(SEARCH("diffuse",O23,1)),ISNUMBER(SEARCH("columnar",O23,1)),ISNUMBER(SEARCH("solid",O23,1)),ISNUMBER(SEARCH("tall",N23,1)),ISNUMBER(SEARCH("hobnail",N23,1)),ISNUMBER(SEARCH("cribriform",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34" t="str">
        <f t="shared" si="2"/>
        <v>2</v>
      </c>
      <c r="AG23" s="34" t="str">
        <f t="shared" si="3"/>
        <v>0</v>
      </c>
      <c r="AH23" s="30" t="str">
        <f t="shared" si="10"/>
        <v>0</v>
      </c>
      <c r="AI23" s="37" t="str">
        <f t="shared" si="11"/>
        <v>I</v>
      </c>
      <c r="AJ23" s="29" t="s">
        <v>886</v>
      </c>
      <c r="AK23" s="34" t="s">
        <v>893</v>
      </c>
      <c r="AL23" s="34" t="s">
        <v>891</v>
      </c>
      <c r="AM23" s="34" t="s">
        <v>894</v>
      </c>
      <c r="AN23" s="34" t="s">
        <v>68</v>
      </c>
      <c r="AO23" s="35">
        <f t="shared" ca="1" si="4"/>
        <v>1</v>
      </c>
      <c r="AP23" s="30">
        <f t="shared" si="5"/>
        <v>1</v>
      </c>
      <c r="AQ23" s="30">
        <f t="shared" si="6"/>
        <v>1</v>
      </c>
      <c r="AR23" s="30">
        <f t="shared" si="7"/>
        <v>1</v>
      </c>
      <c r="AS23" s="36">
        <f t="shared" si="8"/>
        <v>1</v>
      </c>
      <c r="AT23" s="1"/>
    </row>
    <row r="24" spans="1:46">
      <c r="A24" t="str">
        <f>'Model output'!A23</f>
        <v>TCGA-BJ-A2NA</v>
      </c>
      <c r="B24" s="45">
        <v>77</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3</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0</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X</v>
      </c>
      <c r="F24" t="str">
        <f t="shared" si="0"/>
        <v>negative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output'!G23)),OR(,ISNUMBER(SEARCH("II",'Model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output'!G23)),ISNUMBER(SEARCH("V ",'Model output'!G23)),ISNUMBER(SEARCH("five",'Model output'!G23)),ISNUMBER(SEARCH("5",'Model output'!G23))))), "lateral", "central"))</f>
        <v/>
      </c>
      <c r="H24" t="str">
        <f>IF('Model output'!H23="","negative",IF('Model output'!H23="[]", "negative", IF(OR(ISNUMBER(SEARCH("lymph node",'Model output'!H23)),ISNUMBER(SEARCH("Not mentioned",'Model output'!H23)),ISNUMBER(SEARCH("neck",'Model output'!H23)),ISNUMBER(SEARCH("Not applicable",'Model output'!H23))),"negative","positive")))</f>
        <v>negative</v>
      </c>
      <c r="I24">
        <f>IF('Model output'!I23="","",IF(ISNUMBER('Model output'!I23),'Model output'!I23,1))</f>
        <v>1</v>
      </c>
      <c r="J24">
        <f>IF('Model output'!J23="","",IF(AND(ISNUMBER('Model output'!J23),'Model output'!J23&lt;=I24),'Model output'!J23,IF(ISNUMBER(SEARCH("0/",'Model output'!J23)),0,1)))</f>
        <v>0</v>
      </c>
      <c r="K24" t="str" cm="1">
        <f t="array" ref="K24">IF(COUNT(FIND({0,1,2,3,4,5,6,7,8,9},'Model output'!K23))&gt;0,'Model output'!K23,"")</f>
        <v/>
      </c>
      <c r="L24" s="8" t="str">
        <f t="shared" si="9"/>
        <v/>
      </c>
      <c r="M24" t="str" cm="1">
        <f t="array" ref="M24">IF(L24="","",IF(ISNUMBER(SEARCH("cm",L24)),MAX(VALUE(SUBSTITUTE(_xlfn.FILTERXML("&lt;t&gt;&lt;s&gt;"&amp;SUBSTITUTE(L24,",","&lt;/s&gt;&lt;s&gt;")&amp;"&lt;/s&gt;&lt;/t&gt;","//s"),"cm",""))),MAX(VALUE(SUBSTITUTE(_xlfn.FILTERXML("&lt;t&gt;&lt;s&gt;"&amp;SUBSTITUTE(L24,",","&lt;/s&gt;&lt;s&gt;")&amp;"&lt;/s&gt;&lt;/t&gt;","//s"),"mm","")))/10))</f>
        <v/>
      </c>
      <c r="N24" t="str">
        <f>IF('Model output'!L23="","",'Model output'!L23)</f>
        <v>Papillary carcinoma</v>
      </c>
      <c r="O24" t="str">
        <f>IF('Model output'!M23="","",'Model output'!M23)</f>
        <v/>
      </c>
      <c r="P24" t="str">
        <f>IF('Model output'!N23="","",'Model output'!N23)</f>
        <v>1.5 cm</v>
      </c>
      <c r="Q24" t="str">
        <f t="shared" si="1"/>
        <v>1.5cm</v>
      </c>
      <c r="R24" cm="1">
        <f t="array" ref="R24">IF(Q24="","",IF(ISNUMBER(SEARCH("cm",Q24)),MAX(VALUE(SUBSTITUTE(_xlfn.FILTERXML("&lt;t&gt;&lt;s&gt;"&amp;SUBSTITUTE(Q24,",","&lt;/s&gt;&lt;s&gt;")&amp;"&lt;/s&gt;&lt;/t&gt;","//s"),"cm",""))),MAX(VALUE(SUBSTITUTE(_xlfn.FILTERXML("&lt;t&gt;&lt;s&gt;"&amp;SUBSTITUTE(Q24,",","&lt;/s&gt;&lt;s&gt;")&amp;"&lt;/s&gt;&lt;/t&gt;","//s"),"mm","")))/10))</f>
        <v>1.5</v>
      </c>
      <c r="S24" t="str">
        <f>IF(OR('Model output'!P23="",ISNUMBER(SEARCH("Not identified", 'Model output'!P23)),ISNUMBER(SEARCH("Absent",'Model output'!P23)),AND(ISNUMBER(SEARCH("No",'Model output'!P23)),NOT(ISNUMBER(SEARCH("diagnostic",'Model output'!P23)))),ISNUMBER(SEARCH("Negative",'Model output'!P23))),"negative","positive")</f>
        <v>positive</v>
      </c>
      <c r="T24">
        <f>IF('Model output'!O23="","",'Model output'!O23)</f>
        <v>7</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negative</v>
      </c>
      <c r="X24" t="str">
        <f>IF('Model output'!S23="","", IF('Model output'!S23= "[]", "", 'Model output'!S23))</f>
        <v>Present</v>
      </c>
      <c r="Y24" t="str">
        <f>IF(OR('Model output'!S23="",ISNUMBER(SEARCH("Absent",'Model output'!S23)),ISNUMBER(SEARCH("Not identified",'Model output'!S23)),ISNUMBER(SEARCH("No",'Model output'!S23)),ISNUMBER(SEARCH("negative",'Model output'!S23))),"negative",IF(Z24="positive","gETE", "positive"))</f>
        <v>positive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 IF('Model output'!T23="[]", "", IF('Model output'!T23="Not mentioned", "No", "Yes")))</f>
        <v>Yes</v>
      </c>
      <c r="AB24" t="str">
        <f>IF(AA24&lt;&gt;"Yes","",IF(OR('Model output'!U23="",'Model output'!U23="[]",ISNUMBER(SEARCH("Not identified",'Model output'!U23))),"",'Model output'!U23))</f>
        <v>BRAF mutation</v>
      </c>
      <c r="AC24" s="9" t="str">
        <f>IF(OR('Model output'!V23="", AND(ISERROR(SEARCH("Positive",'Model output'!V23)), ISNUMBER(SEARCH("Negative",'Model output'!V23))), 'Model output'!V23="No", ISNUMBER(SEARCH("Uninvolved",'Model output'!V23)), ISNUMBER(SEARCH("Not involved",'Model output'!V23)), ISNUMBER(SEARCH("Free",'Model output'!V23)), ISNUMBER(SEARCH("Cannot be assessed",'Model output'!V23)), ISNUMBER(SEARCH("1 mm",'Model output'!V23)), ISNUMBER(SEARCH("0.1 CM",'Model output'!V23)), ISNUMBER(SEARCH("less than 0.5 mm",'Model output'!V23)), ISNUMBER(SEARCH("abut",'Model output'!V23))), "negative", "positive")</f>
        <v>positive</v>
      </c>
      <c r="AE24" s="29" t="str" cm="1">
        <f t="array" ref="AE24">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cribriform",O24,1)),ISNUMBER(SEARCH("diffuse",O24,1)),ISNUMBER(SEARCH("columnar",O24,1)),ISNUMBER(SEARCH("solid",O24,1)),ISNUMBER(SEARCH("tall",N24,1)),ISNUMBER(SEARCH("hobnail",N24,1)),ISNUMBER(SEARCH("cribriform",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high</v>
      </c>
      <c r="AF24" s="34" t="str">
        <f t="shared" si="2"/>
        <v>1b</v>
      </c>
      <c r="AG24" s="34" t="str">
        <f t="shared" si="3"/>
        <v>0</v>
      </c>
      <c r="AH24" s="30" t="str">
        <f t="shared" si="10"/>
        <v>0</v>
      </c>
      <c r="AI24" s="37" t="str">
        <f t="shared" si="11"/>
        <v>I</v>
      </c>
      <c r="AJ24" s="29" t="s">
        <v>885</v>
      </c>
      <c r="AK24" s="34" t="s">
        <v>890</v>
      </c>
      <c r="AL24" s="34" t="s">
        <v>891</v>
      </c>
      <c r="AM24" s="34" t="s">
        <v>894</v>
      </c>
      <c r="AN24" s="34" t="s">
        <v>68</v>
      </c>
      <c r="AO24" s="35">
        <f t="shared" si="4"/>
        <v>1</v>
      </c>
      <c r="AP24" s="30">
        <f t="shared" si="5"/>
        <v>1</v>
      </c>
      <c r="AQ24" s="30">
        <f t="shared" si="6"/>
        <v>1</v>
      </c>
      <c r="AR24" s="30">
        <f t="shared" si="7"/>
        <v>1</v>
      </c>
      <c r="AS24" s="36">
        <f t="shared" si="8"/>
        <v>1</v>
      </c>
      <c r="AT24" s="1"/>
    </row>
    <row r="25" spans="1:46">
      <c r="A25" t="str">
        <f>'Model output'!A24</f>
        <v>TCGA-BJ-A2P4</v>
      </c>
      <c r="B25" s="45">
        <v>29</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2</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X</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X</v>
      </c>
      <c r="F25" t="str">
        <f t="shared" si="0"/>
        <v>negative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output'!G24)),OR(,ISNUMBER(SEARCH("II",'Model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output'!G24)),ISNUMBER(SEARCH("V ",'Model output'!G24)),ISNUMBER(SEARCH("five",'Model output'!G24)),ISNUMBER(SEARCH("5",'Model output'!G24))))), "lateral", "central"))</f>
        <v/>
      </c>
      <c r="H25" t="str">
        <f>IF('Model output'!H24="","negative",IF('Model output'!H24="[]", "negative", IF(OR(ISNUMBER(SEARCH("lymph node",'Model output'!H24)),ISNUMBER(SEARCH("Not mentioned",'Model output'!H24)),ISNUMBER(SEARCH("neck",'Model output'!H24)),ISNUMBER(SEARCH("Not applicable",'Model output'!H24))),"negative","positive")))</f>
        <v>negative</v>
      </c>
      <c r="I25" t="str">
        <f>IF('Model output'!I24="","",IF(ISNUMBER('Model output'!I24),'Model output'!I24,1))</f>
        <v/>
      </c>
      <c r="J25" t="str">
        <f>IF('Model output'!J24="","",IF(AND(ISNUMBER('Model output'!J24),'Model output'!J24&lt;=I25),'Model output'!J24,IF(ISNUMBER(SEARCH("0/",'Model output'!J24)),0,1)))</f>
        <v/>
      </c>
      <c r="K25" t="str" cm="1">
        <f t="array" ref="K25">IF(COUNT(FIND({0,1,2,3,4,5,6,7,8,9},'Model output'!K24))&gt;0,'Model output'!K24,"")</f>
        <v/>
      </c>
      <c r="L25" s="8" t="str">
        <f t="shared" si="9"/>
        <v/>
      </c>
      <c r="M25" t="str" cm="1">
        <f t="array" ref="M25">IF(L25="","",IF(ISNUMBER(SEARCH("cm",L25)),MAX(VALUE(SUBSTITUTE(_xlfn.FILTERXML("&lt;t&gt;&lt;s&gt;"&amp;SUBSTITUTE(L25,",","&lt;/s&gt;&lt;s&gt;")&amp;"&lt;/s&gt;&lt;/t&gt;","//s"),"cm",""))),MAX(VALUE(SUBSTITUTE(_xlfn.FILTERXML("&lt;t&gt;&lt;s&gt;"&amp;SUBSTITUTE(L25,",","&lt;/s&gt;&lt;s&gt;")&amp;"&lt;/s&gt;&lt;/t&gt;","//s"),"mm","")))/10))</f>
        <v/>
      </c>
      <c r="N25" t="str">
        <f>IF('Model output'!L24="","",'Model output'!L24)</f>
        <v>Papillary carcinoma</v>
      </c>
      <c r="O25" t="str">
        <f>IF('Model output'!M24="","",'Model output'!M24)</f>
        <v/>
      </c>
      <c r="P25" t="str">
        <f>IF('Model output'!N24="","",'Model output'!N24)</f>
        <v>3.3 cm</v>
      </c>
      <c r="Q25" t="str">
        <f t="shared" si="1"/>
        <v>3.3cm</v>
      </c>
      <c r="R25" cm="1">
        <f t="array" ref="R25">IF(Q25="","",IF(ISNUMBER(SEARCH("cm",Q25)),MAX(VALUE(SUBSTITUTE(_xlfn.FILTERXML("&lt;t&gt;&lt;s&gt;"&amp;SUBSTITUTE(Q25,",","&lt;/s&gt;&lt;s&gt;")&amp;"&lt;/s&gt;&lt;/t&gt;","//s"),"cm",""))),MAX(VALUE(SUBSTITUTE(_xlfn.FILTERXML("&lt;t&gt;&lt;s&gt;"&amp;SUBSTITUTE(Q25,",","&lt;/s&gt;&lt;s&gt;")&amp;"&lt;/s&gt;&lt;/t&gt;","//s"),"mm","")))/10))</f>
        <v>3.3</v>
      </c>
      <c r="S25" t="str">
        <f>IF(OR('Model output'!P24="",ISNUMBER(SEARCH("Not identified", 'Model output'!P24)),ISNUMBER(SEARCH("Absent",'Model output'!P24)),AND(ISNUMBER(SEARCH("No",'Model output'!P24)),NOT(ISNUMBER(SEARCH("diagnostic",'Model output'!P24)))),ISNUMBER(SEARCH("Negative",'Model output'!P24))),"negative","positive")</f>
        <v>negative</v>
      </c>
      <c r="T25" t="str">
        <f>IF('Model output'!O24="","",'Model output'!O24)</f>
        <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negative</v>
      </c>
      <c r="X25" t="str">
        <f>IF('Model output'!S24="","", IF('Model output'!S24= "[]", "", 'Model output'!S24))</f>
        <v>Absent</v>
      </c>
      <c r="Y25" t="str">
        <f>IF(OR('Model output'!S24="",ISNUMBER(SEARCH("Absent",'Model output'!S24)),ISNUMBER(SEARCH("Not identified",'Model output'!S24)),ISNUMBER(SEARCH("No",'Model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 IF('Model output'!T24="[]", "", IF('Model output'!T24="Not mentioned", "No", "Yes")))</f>
        <v>Yes</v>
      </c>
      <c r="AB25" t="str">
        <f>IF(AA25&lt;&gt;"Yes","",IF(OR('Model output'!U24="",'Model output'!U24="[]",ISNUMBER(SEARCH("Not identified",'Model output'!U24))),"",'Model output'!U24))</f>
        <v>HRAS mutation</v>
      </c>
      <c r="AC25" s="9" t="str">
        <f>IF(OR('Model output'!V24="", AND(ISERROR(SEARCH("Positive",'Model output'!V24)), ISNUMBER(SEARCH("Negative",'Model output'!V24))), 'Model output'!V24="No", ISNUMBER(SEARCH("Uninvolved",'Model output'!V24)), ISNUMBER(SEARCH("Not involved",'Model output'!V24)), ISNUMBER(SEARCH("Free",'Model output'!V24)), ISNUMBER(SEARCH("Cannot be assessed",'Model output'!V24)), ISNUMBER(SEARCH("1 mm",'Model output'!V24)), ISNUMBER(SEARCH("0.1 CM",'Model output'!V24)), ISNUMBER(SEARCH("less than 0.5 mm",'Model output'!V24)), ISNUMBER(SEARCH("abut",'Model output'!V24))), "negative", "positive")</f>
        <v>negative</v>
      </c>
      <c r="AE25" s="29"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cribriform",O25,1)),ISNUMBER(SEARCH("diffuse",O25,1)),ISNUMBER(SEARCH("columnar",O25,1)),ISNUMBER(SEARCH("solid",O25,1)),ISNUMBER(SEARCH("tall",N25,1)),ISNUMBER(SEARCH("hobnail",N25,1)),ISNUMBER(SEARCH("cribriform",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low</v>
      </c>
      <c r="AF25" s="34" t="str">
        <f t="shared" si="2"/>
        <v>2</v>
      </c>
      <c r="AG25" s="34" t="str">
        <f t="shared" si="3"/>
        <v>0</v>
      </c>
      <c r="AH25" s="30" t="str">
        <f t="shared" si="10"/>
        <v>0</v>
      </c>
      <c r="AI25" s="37" t="str">
        <f t="shared" si="11"/>
        <v>I</v>
      </c>
      <c r="AJ25" s="29" t="s">
        <v>886</v>
      </c>
      <c r="AK25" s="34" t="s">
        <v>893</v>
      </c>
      <c r="AL25" s="34" t="s">
        <v>894</v>
      </c>
      <c r="AM25" s="34" t="s">
        <v>894</v>
      </c>
      <c r="AN25" s="34" t="s">
        <v>68</v>
      </c>
      <c r="AO25" s="35">
        <f t="shared" ca="1" si="4"/>
        <v>1</v>
      </c>
      <c r="AP25" s="30">
        <f t="shared" si="5"/>
        <v>1</v>
      </c>
      <c r="AQ25" s="30">
        <f t="shared" si="6"/>
        <v>1</v>
      </c>
      <c r="AR25" s="30">
        <f t="shared" si="7"/>
        <v>1</v>
      </c>
      <c r="AS25" s="36">
        <f t="shared" si="8"/>
        <v>1</v>
      </c>
      <c r="AT25" s="1"/>
    </row>
    <row r="26" spans="1:46">
      <c r="A26" t="str">
        <f>'Model output'!A25</f>
        <v>TCGA-BJ-A3EZ</v>
      </c>
      <c r="B26" s="45">
        <v>51</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3</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1b</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X</v>
      </c>
      <c r="F26" t="str">
        <f t="shared" si="0"/>
        <v>positive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output'!G25)),OR(,ISNUMBER(SEARCH("II",'Model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output'!G25)),ISNUMBER(SEARCH("V ",'Model output'!G25)),ISNUMBER(SEARCH("five",'Model output'!G25)),ISNUMBER(SEARCH("5",'Model output'!G25))))), "lateral", "central"))</f>
        <v/>
      </c>
      <c r="H26" t="str">
        <f>IF('Model output'!H25="","negative",IF('Model output'!H25="[]", "negative", IF(OR(ISNUMBER(SEARCH("lymph node",'Model output'!H25)),ISNUMBER(SEARCH("Not mentioned",'Model output'!H25)),ISNUMBER(SEARCH("neck",'Model output'!H25)),ISNUMBER(SEARCH("Not applicable",'Model output'!H25))),"negative","positive")))</f>
        <v>negative</v>
      </c>
      <c r="I26">
        <f>IF('Model output'!I25="","",IF(ISNUMBER('Model output'!I25),'Model output'!I25,1))</f>
        <v>42</v>
      </c>
      <c r="J26">
        <f>IF('Model output'!J25="","",IF(AND(ISNUMBER('Model output'!J25),'Model output'!J25&lt;=I26),'Model output'!J25,IF(ISNUMBER(SEARCH("0/",'Model output'!J25)),0,1)))</f>
        <v>6</v>
      </c>
      <c r="K26" t="str" cm="1">
        <f t="array" ref="K26">IF(COUNT(FIND({0,1,2,3,4,5,6,7,8,9},'Model output'!K25))&gt;0,'Model output'!K25,"")</f>
        <v/>
      </c>
      <c r="L26" s="8" t="str">
        <f t="shared" si="9"/>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 carcinoma</v>
      </c>
      <c r="O26" t="str">
        <f>IF('Model output'!M25="","",'Model output'!M25)</f>
        <v/>
      </c>
      <c r="P26" t="str">
        <f>IF('Model output'!N25="","",'Model output'!N25)</f>
        <v>2.4 cm</v>
      </c>
      <c r="Q26" t="str">
        <f t="shared" si="1"/>
        <v>2.4cm</v>
      </c>
      <c r="R26" cm="1">
        <f t="array" ref="R26">IF(Q26="","",IF(ISNUMBER(SEARCH("cm",Q26)),MAX(VALUE(SUBSTITUTE(_xlfn.FILTERXML("&lt;t&gt;&lt;s&gt;"&amp;SUBSTITUTE(Q26,",","&lt;/s&gt;&lt;s&gt;")&amp;"&lt;/s&gt;&lt;/t&gt;","//s"),"cm",""))),MAX(VALUE(SUBSTITUTE(_xlfn.FILTERXML("&lt;t&gt;&lt;s&gt;"&amp;SUBSTITUTE(Q26,",","&lt;/s&gt;&lt;s&gt;")&amp;"&lt;/s&gt;&lt;/t&gt;","//s"),"mm","")))/10))</f>
        <v>2.4</v>
      </c>
      <c r="S26" t="str">
        <f>IF(OR('Model output'!P25="",ISNUMBER(SEARCH("Not identified", 'Model output'!P25)),ISNUMBER(SEARCH("Absent",'Model output'!P25)),AND(ISNUMBER(SEARCH("No",'Model output'!P25)),NOT(ISNUMBER(SEARCH("diagnostic",'Model output'!P25)))),ISNUMBER(SEARCH("Negative",'Model output'!P25))),"negative","positive")</f>
        <v>positive</v>
      </c>
      <c r="T26">
        <f>IF('Model output'!O25="","",'Model output'!O25)</f>
        <v>3</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negative</v>
      </c>
      <c r="X26" t="str">
        <f>IF('Model output'!S25="","", IF('Model output'!S25= "[]", "", 'Model output'!S25))</f>
        <v>Present</v>
      </c>
      <c r="Y26" t="str">
        <f>IF(OR('Model output'!S25="",ISNUMBER(SEARCH("Absent",'Model output'!S25)),ISNUMBER(SEARCH("Not identified",'Model output'!S25)),ISNUMBER(SEARCH("No",'Model output'!S25)),ISNUMBER(SEARCH("negative",'Model output'!S25))),"negative",IF(Z26="positive","gETE", "positive"))</f>
        <v>positive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 IF('Model output'!T25="[]", "", IF('Model output'!T25="Not mentioned", "No", "Yes")))</f>
        <v/>
      </c>
      <c r="AB26" t="str">
        <f>IF(AA26&lt;&gt;"Yes","",IF(OR('Model output'!U25="",'Model output'!U25="[]",ISNUMBER(SEARCH("Not identified",'Model output'!U25))),"",'Model output'!U25))</f>
        <v/>
      </c>
      <c r="AC26" s="9" t="str">
        <f>IF(OR('Model output'!V25="", AND(ISERROR(SEARCH("Positive",'Model output'!V25)), ISNUMBER(SEARCH("Negative",'Model output'!V25))), 'Model output'!V25="No", ISNUMBER(SEARCH("Uninvolved",'Model output'!V25)), ISNUMBER(SEARCH("Not involved",'Model output'!V25)), ISNUMBER(SEARCH("Free",'Model output'!V25)), ISNUMBER(SEARCH("Cannot be assessed",'Model output'!V25)), ISNUMBER(SEARCH("1 mm",'Model output'!V25)), ISNUMBER(SEARCH("0.1 CM",'Model output'!V25)), ISNUMBER(SEARCH("less than 0.5 mm",'Model output'!V25)), ISNUMBER(SEARCH("abut",'Model output'!V25))), "negative", "positive")</f>
        <v>positive</v>
      </c>
      <c r="AE26" s="29" t="str" cm="1">
        <f t="array" ref="AE26">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cribriform",O26,1)),ISNUMBER(SEARCH("diffuse",O26,1)),ISNUMBER(SEARCH("columnar",O26,1)),ISNUMBER(SEARCH("solid",O26,1)),ISNUMBER(SEARCH("tall",N26,1)),ISNUMBER(SEARCH("hobnail",N26,1)),ISNUMBER(SEARCH("cribriform",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high</v>
      </c>
      <c r="AF26" s="34" t="str">
        <f t="shared" si="2"/>
        <v>2</v>
      </c>
      <c r="AG26" s="34" t="str">
        <f t="shared" si="3"/>
        <v>1a</v>
      </c>
      <c r="AH26" s="30" t="str">
        <f t="shared" si="10"/>
        <v>0</v>
      </c>
      <c r="AI26" s="37" t="str">
        <f t="shared" si="11"/>
        <v>I</v>
      </c>
      <c r="AJ26" s="29" t="s">
        <v>885</v>
      </c>
      <c r="AK26" s="34" t="s">
        <v>889</v>
      </c>
      <c r="AL26" s="34" t="s">
        <v>890</v>
      </c>
      <c r="AM26" s="34" t="s">
        <v>894</v>
      </c>
      <c r="AN26" s="34" t="s">
        <v>68</v>
      </c>
      <c r="AO26" s="35">
        <f t="shared" si="4"/>
        <v>1</v>
      </c>
      <c r="AP26" s="30">
        <f t="shared" si="5"/>
        <v>0</v>
      </c>
      <c r="AQ26" s="30">
        <f t="shared" si="6"/>
        <v>0</v>
      </c>
      <c r="AR26" s="30">
        <f t="shared" si="7"/>
        <v>1</v>
      </c>
      <c r="AS26" s="36">
        <f t="shared" si="8"/>
        <v>1</v>
      </c>
      <c r="AT26" s="1"/>
    </row>
    <row r="27" spans="1:46">
      <c r="A27" t="str">
        <f>'Model output'!A26</f>
        <v>TCGA-BJ-A3F0</v>
      </c>
      <c r="B27" s="45">
        <v>64</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1b</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X</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X</v>
      </c>
      <c r="F27" t="str">
        <f t="shared" si="0"/>
        <v>negative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output'!G26)),OR(,ISNUMBER(SEARCH("II",'Model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output'!G26)),ISNUMBER(SEARCH("V ",'Model output'!G26)),ISNUMBER(SEARCH("five",'Model output'!G26)),ISNUMBER(SEARCH("5",'Model output'!G26))))), "lateral", "central"))</f>
        <v/>
      </c>
      <c r="H27" t="str">
        <f>IF('Model output'!H26="","negative",IF('Model output'!H26="[]", "negative", IF(OR(ISNUMBER(SEARCH("lymph node",'Model output'!H26)),ISNUMBER(SEARCH("Not mentioned",'Model output'!H26)),ISNUMBER(SEARCH("neck",'Model output'!H26)),ISNUMBER(SEARCH("Not applicable",'Model output'!H26))),"negative","positive")))</f>
        <v>negative</v>
      </c>
      <c r="I27" t="str">
        <f>IF('Model output'!I26="","",IF(ISNUMBER('Model output'!I26),'Model output'!I26,1))</f>
        <v/>
      </c>
      <c r="J27" t="str">
        <f>IF('Model output'!J26="","",IF(AND(ISNUMBER('Model output'!J26),'Model output'!J26&lt;=I27),'Model output'!J26,IF(ISNUMBER(SEARCH("0/",'Model output'!J26)),0,1)))</f>
        <v/>
      </c>
      <c r="K27" t="str" cm="1">
        <f t="array" ref="K27">IF(COUNT(FIND({0,1,2,3,4,5,6,7,8,9},'Model output'!K26))&gt;0,'Model output'!K26,"")</f>
        <v/>
      </c>
      <c r="L27" s="8" t="str">
        <f t="shared" si="9"/>
        <v/>
      </c>
      <c r="M27" t="str" cm="1">
        <f t="array" ref="M27">IF(L27="","",IF(ISNUMBER(SEARCH("cm",L27)),MAX(VALUE(SUBSTITUTE(_xlfn.FILTERXML("&lt;t&gt;&lt;s&gt;"&amp;SUBSTITUTE(L27,",","&lt;/s&gt;&lt;s&gt;")&amp;"&lt;/s&gt;&lt;/t&gt;","//s"),"cm",""))),MAX(VALUE(SUBSTITUTE(_xlfn.FILTERXML("&lt;t&gt;&lt;s&gt;"&amp;SUBSTITUTE(L27,",","&lt;/s&gt;&lt;s&gt;")&amp;"&lt;/s&gt;&lt;/t&gt;","//s"),"mm","")))/10))</f>
        <v/>
      </c>
      <c r="N27" t="str">
        <f>IF('Model output'!L26="","",'Model output'!L26)</f>
        <v>Papillary carcinoma</v>
      </c>
      <c r="O27" t="str">
        <f>IF('Model output'!M26="","",'Model output'!M26)</f>
        <v>Encapsulated follicular variant</v>
      </c>
      <c r="P27" t="str">
        <f>IF('Model output'!N26="","",'Model output'!N26)</f>
        <v>1.4 cm</v>
      </c>
      <c r="Q27" t="str">
        <f t="shared" si="1"/>
        <v>1.4cm</v>
      </c>
      <c r="R27" cm="1">
        <f t="array" ref="R27">IF(Q27="","",IF(ISNUMBER(SEARCH("cm",Q27)),MAX(VALUE(SUBSTITUTE(_xlfn.FILTERXML("&lt;t&gt;&lt;s&gt;"&amp;SUBSTITUTE(Q27,",","&lt;/s&gt;&lt;s&gt;")&amp;"&lt;/s&gt;&lt;/t&gt;","//s"),"cm",""))),MAX(VALUE(SUBSTITUTE(_xlfn.FILTERXML("&lt;t&gt;&lt;s&gt;"&amp;SUBSTITUTE(Q27,",","&lt;/s&gt;&lt;s&gt;")&amp;"&lt;/s&gt;&lt;/t&gt;","//s"),"mm","")))/10))</f>
        <v>1.4</v>
      </c>
      <c r="S27" t="str">
        <f>IF(OR('Model output'!P26="",ISNUMBER(SEARCH("Not identified", 'Model output'!P26)),ISNUMBER(SEARCH("Absent",'Model output'!P26)),AND(ISNUMBER(SEARCH("No",'Model output'!P26)),NOT(ISNUMBER(SEARCH("diagnostic",'Model output'!P26)))),ISNUMBER(SEARCH("Negative",'Model output'!P26))),"negative","positive")</f>
        <v>negative</v>
      </c>
      <c r="T27">
        <f>IF('Model output'!O26="","",'Model output'!O26)</f>
        <v>1</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negative</v>
      </c>
      <c r="X27" t="str">
        <f>IF('Model output'!S26="","", IF('Model output'!S26= "[]", "", 'Model output'!S26))</f>
        <v>Not identified</v>
      </c>
      <c r="Y27" t="str">
        <f>IF(OR('Model output'!S26="",ISNUMBER(SEARCH("Absent",'Model output'!S26)),ISNUMBER(SEARCH("Not identified",'Model output'!S26)),ISNUMBER(SEARCH("No",'Model output'!S26)),ISNUMBER(SEARCH("negative",'Model output'!S26))),"negative",IF(Z27="positive","gETE", "positive"))</f>
        <v>negative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 IF('Model output'!T26="[]", "", IF('Model output'!T26="Not mentioned", "No", "Yes")))</f>
        <v/>
      </c>
      <c r="AB27" t="str">
        <f>IF(AA27&lt;&gt;"Yes","",IF(OR('Model output'!U26="",'Model output'!U26="[]",ISNUMBER(SEARCH("Not identified",'Model output'!U26))),"",'Model output'!U26))</f>
        <v/>
      </c>
      <c r="AC27" s="9" t="str">
        <f>IF(OR('Model output'!V26="", AND(ISERROR(SEARCH("Positive",'Model output'!V26)), ISNUMBER(SEARCH("Negative",'Model output'!V26))), 'Model output'!V26="No", ISNUMBER(SEARCH("Uninvolved",'Model output'!V26)), ISNUMBER(SEARCH("Not involved",'Model output'!V26)), ISNUMBER(SEARCH("Free",'Model output'!V26)), ISNUMBER(SEARCH("Cannot be assessed",'Model output'!V26)), ISNUMBER(SEARCH("1 mm",'Model output'!V26)), ISNUMBER(SEARCH("0.1 CM",'Model output'!V26)), ISNUMBER(SEARCH("less than 0.5 mm",'Model output'!V26)), ISNUMBER(SEARCH("abut",'Model output'!V26))), "negative", "positive")</f>
        <v>negative</v>
      </c>
      <c r="AE27" s="29" t="str" cm="1">
        <f t="array" aca="1" ref="AE27" ca="1">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cribriform",O27,1)),ISNUMBER(SEARCH("diffuse",O27,1)),ISNUMBER(SEARCH("columnar",O27,1)),ISNUMBER(SEARCH("solid",O27,1)),ISNUMBER(SEARCH("tall",N27,1)),ISNUMBER(SEARCH("hobnail",N27,1)),ISNUMBER(SEARCH("cribriform",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low</v>
      </c>
      <c r="AF27" s="34" t="str">
        <f t="shared" si="2"/>
        <v>1b</v>
      </c>
      <c r="AG27" s="34" t="str">
        <f t="shared" si="3"/>
        <v>0</v>
      </c>
      <c r="AH27" s="30" t="str">
        <f t="shared" si="10"/>
        <v>0</v>
      </c>
      <c r="AI27" s="37" t="str">
        <f t="shared" si="11"/>
        <v>I</v>
      </c>
      <c r="AJ27" s="29" t="s">
        <v>886</v>
      </c>
      <c r="AK27" s="34" t="s">
        <v>890</v>
      </c>
      <c r="AL27" s="34" t="s">
        <v>894</v>
      </c>
      <c r="AM27" s="34" t="s">
        <v>894</v>
      </c>
      <c r="AN27" s="34" t="s">
        <v>68</v>
      </c>
      <c r="AO27" s="35">
        <f t="shared" ca="1" si="4"/>
        <v>1</v>
      </c>
      <c r="AP27" s="30">
        <f t="shared" si="5"/>
        <v>1</v>
      </c>
      <c r="AQ27" s="30">
        <f t="shared" si="6"/>
        <v>1</v>
      </c>
      <c r="AR27" s="30">
        <f t="shared" si="7"/>
        <v>1</v>
      </c>
      <c r="AS27" s="36">
        <f t="shared" si="8"/>
        <v>1</v>
      </c>
      <c r="AT27" s="1"/>
    </row>
    <row r="28" spans="1:46">
      <c r="A28" t="str">
        <f>'Model output'!A27</f>
        <v>TCGA-BJ-A3PR</v>
      </c>
      <c r="B28" s="45">
        <v>69</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1</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0</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X</v>
      </c>
      <c r="F28" t="str">
        <f t="shared" si="0"/>
        <v>negative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output'!G27)),OR(,ISNUMBER(SEARCH("II",'Model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output'!G27)),ISNUMBER(SEARCH("V ",'Model output'!G27)),ISNUMBER(SEARCH("five",'Model output'!G27)),ISNUMBER(SEARCH("5",'Model output'!G27))))), "lateral", "central"))</f>
        <v/>
      </c>
      <c r="H28" t="str">
        <f>IF('Model output'!H27="","negative",IF('Model output'!H27="[]", "negative", IF(OR(ISNUMBER(SEARCH("lymph node",'Model output'!H27)),ISNUMBER(SEARCH("Not mentioned",'Model output'!H27)),ISNUMBER(SEARCH("neck",'Model output'!H27)),ISNUMBER(SEARCH("Not applicable",'Model output'!H27))),"negative","positive")))</f>
        <v>negative</v>
      </c>
      <c r="I28">
        <f>IF('Model output'!I27="","",IF(ISNUMBER('Model output'!I27),'Model output'!I27,1))</f>
        <v>6</v>
      </c>
      <c r="J28">
        <f>IF('Model output'!J27="","",IF(AND(ISNUMBER('Model output'!J27),'Model output'!J27&lt;=I28),'Model output'!J27,IF(ISNUMBER(SEARCH("0/",'Model output'!J27)),0,1)))</f>
        <v>0</v>
      </c>
      <c r="K28" t="str" cm="1">
        <f t="array" ref="K28">IF(COUNT(FIND({0,1,2,3,4,5,6,7,8,9},'Model output'!K27))&gt;0,'Model output'!K27,"")</f>
        <v/>
      </c>
      <c r="L28" s="8" t="str">
        <f t="shared" si="9"/>
        <v/>
      </c>
      <c r="M28" t="str" cm="1">
        <f t="array" ref="M28">IF(L28="","",IF(ISNUMBER(SEARCH("cm",L28)),MAX(VALUE(SUBSTITUTE(_xlfn.FILTERXML("&lt;t&gt;&lt;s&gt;"&amp;SUBSTITUTE(L28,",","&lt;/s&gt;&lt;s&gt;")&amp;"&lt;/s&gt;&lt;/t&gt;","//s"),"cm",""))),MAX(VALUE(SUBSTITUTE(_xlfn.FILTERXML("&lt;t&gt;&lt;s&gt;"&amp;SUBSTITUTE(L28,",","&lt;/s&gt;&lt;s&gt;")&amp;"&lt;/s&gt;&lt;/t&gt;","//s"),"mm","")))/10))</f>
        <v/>
      </c>
      <c r="N28" t="str">
        <f>IF('Model output'!L27="","",'Model output'!L27)</f>
        <v>Papillary Carcinoma</v>
      </c>
      <c r="O28" t="str">
        <f>IF('Model output'!M27="","",'Model output'!M27)</f>
        <v/>
      </c>
      <c r="P28" t="str">
        <f>IF('Model output'!N27="","",'Model output'!N27)</f>
        <v>2.5 cm</v>
      </c>
      <c r="Q28" t="str">
        <f t="shared" si="1"/>
        <v>2.5cm</v>
      </c>
      <c r="R28" cm="1">
        <f t="array" ref="R28">IF(Q28="","",IF(ISNUMBER(SEARCH("cm",Q28)),MAX(VALUE(SUBSTITUTE(_xlfn.FILTERXML("&lt;t&gt;&lt;s&gt;"&amp;SUBSTITUTE(Q28,",","&lt;/s&gt;&lt;s&gt;")&amp;"&lt;/s&gt;&lt;/t&gt;","//s"),"cm",""))),MAX(VALUE(SUBSTITUTE(_xlfn.FILTERXML("&lt;t&gt;&lt;s&gt;"&amp;SUBSTITUTE(Q28,",","&lt;/s&gt;&lt;s&gt;")&amp;"&lt;/s&gt;&lt;/t&gt;","//s"),"mm","")))/10))</f>
        <v>2.5</v>
      </c>
      <c r="S28" t="str">
        <f>IF(OR('Model output'!P27="",ISNUMBER(SEARCH("Not identified", 'Model output'!P27)),ISNUMBER(SEARCH("Absent",'Model output'!P27)),AND(ISNUMBER(SEARCH("No",'Model output'!P27)),NOT(ISNUMBER(SEARCH("diagnostic",'Model output'!P27)))),ISNUMBER(SEARCH("Negative",'Model output'!P27))),"negative","positive")</f>
        <v>negative</v>
      </c>
      <c r="T28">
        <f>IF('Model output'!O27="","",'Model output'!O27)</f>
        <v>1</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negative</v>
      </c>
      <c r="X28" t="str">
        <f>IF('Model output'!S27="","", IF('Model output'!S27= "[]", "", 'Model output'!S27))</f>
        <v>Present</v>
      </c>
      <c r="Y28" t="str">
        <f>IF(OR('Model output'!S27="",ISNUMBER(SEARCH("Absent",'Model output'!S27)),ISNUMBER(SEARCH("Not identified",'Model output'!S27)),ISNUMBER(SEARCH("No",'Model output'!S27)),ISNUMBER(SEARCH("negative",'Model output'!S27))),"negative",IF(Z28="positive","gETE", "positive"))</f>
        <v>positive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negative</v>
      </c>
      <c r="AA28" t="str">
        <f>IF('Model output'!T27="","", IF('Model output'!T27="[]", "", IF('Model output'!T27="Not mentioned", "No", "Yes")))</f>
        <v/>
      </c>
      <c r="AB28" t="str">
        <f>IF(AA28&lt;&gt;"Yes","",IF(OR('Model output'!U27="",'Model output'!U27="[]",ISNUMBER(SEARCH("Not identified",'Model output'!U27))),"",'Model output'!U27))</f>
        <v/>
      </c>
      <c r="AC28" s="9" t="str">
        <f>IF(OR('Model output'!V27="", AND(ISERROR(SEARCH("Positive",'Model output'!V27)), ISNUMBER(SEARCH("Negative",'Model output'!V27))), 'Model output'!V27="No", ISNUMBER(SEARCH("Uninvolved",'Model output'!V27)), ISNUMBER(SEARCH("Not involved",'Model output'!V27)), ISNUMBER(SEARCH("Free",'Model output'!V27)), ISNUMBER(SEARCH("Cannot be assessed",'Model output'!V27)), ISNUMBER(SEARCH("1 mm",'Model output'!V27)), ISNUMBER(SEARCH("0.1 CM",'Model output'!V27)), ISNUMBER(SEARCH("less than 0.5 mm",'Model output'!V27)), ISNUMBER(SEARCH("abut",'Model output'!V27))), "negative", "positive")</f>
        <v>positive</v>
      </c>
      <c r="AE28" s="29"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cribriform",O28,1)),ISNUMBER(SEARCH("diffuse",O28,1)),ISNUMBER(SEARCH("columnar",O28,1)),ISNUMBER(SEARCH("solid",O28,1)),ISNUMBER(SEARCH("tall",N28,1)),ISNUMBER(SEARCH("hobnail",N28,1)),ISNUMBER(SEARCH("cribriform",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34" t="str">
        <f t="shared" si="2"/>
        <v>2</v>
      </c>
      <c r="AG28" s="34" t="str">
        <f t="shared" si="3"/>
        <v>0</v>
      </c>
      <c r="AH28" s="30" t="str">
        <f t="shared" si="10"/>
        <v>0</v>
      </c>
      <c r="AI28" s="37" t="str">
        <f t="shared" si="11"/>
        <v>I</v>
      </c>
      <c r="AJ28" s="29" t="s">
        <v>885</v>
      </c>
      <c r="AK28" s="34" t="s">
        <v>893</v>
      </c>
      <c r="AL28" s="34" t="s">
        <v>891</v>
      </c>
      <c r="AM28" s="34" t="s">
        <v>894</v>
      </c>
      <c r="AN28" s="34" t="s">
        <v>68</v>
      </c>
      <c r="AO28" s="35">
        <f t="shared" si="4"/>
        <v>1</v>
      </c>
      <c r="AP28" s="30">
        <f t="shared" si="5"/>
        <v>1</v>
      </c>
      <c r="AQ28" s="30">
        <f t="shared" si="6"/>
        <v>1</v>
      </c>
      <c r="AR28" s="30">
        <f t="shared" si="7"/>
        <v>1</v>
      </c>
      <c r="AS28" s="36">
        <f t="shared" si="8"/>
        <v>1</v>
      </c>
      <c r="AT28" s="1"/>
    </row>
    <row r="29" spans="1:46">
      <c r="A29" t="str">
        <f>'Model output'!A28</f>
        <v>TCGA-BJ-A3PT</v>
      </c>
      <c r="B29" s="45">
        <v>51</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3</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X</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X</v>
      </c>
      <c r="F29" t="str">
        <f t="shared" si="0"/>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output'!G28)),OR(,ISNUMBER(SEARCH("II",'Model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output'!G28)),ISNUMBER(SEARCH("V ",'Model output'!G28)),ISNUMBER(SEARCH("five",'Model output'!G28)),ISNUMBER(SEARCH("5",'Model output'!G28))))), "lateral", "central"))</f>
        <v/>
      </c>
      <c r="H29" t="str">
        <f>IF('Model output'!H28="","negative",IF('Model output'!H28="[]", "negative", IF(OR(ISNUMBER(SEARCH("lymph node",'Model output'!H28)),ISNUMBER(SEARCH("Not mentioned",'Model output'!H28)),ISNUMBER(SEARCH("neck",'Model output'!H28)),ISNUMBER(SEARCH("Not applicable",'Model output'!H28))),"negative","positive")))</f>
        <v>negative</v>
      </c>
      <c r="I29">
        <f>IF('Model output'!I28="","",IF(ISNUMBER('Model output'!I28),'Model output'!I28,1))</f>
        <v>0</v>
      </c>
      <c r="J29">
        <f>IF('Model output'!J28="","",IF(AND(ISNUMBER('Model output'!J28),'Model output'!J28&lt;=I29),'Model output'!J28,IF(ISNUMBER(SEARCH("0/",'Model output'!J28)),0,1)))</f>
        <v>0</v>
      </c>
      <c r="K29" t="str" cm="1">
        <f t="array" ref="K29">IF(COUNT(FIND({0,1,2,3,4,5,6,7,8,9},'Model output'!K28))&gt;0,'Model output'!K28,"")</f>
        <v/>
      </c>
      <c r="L29" s="8" t="str">
        <f t="shared" si="9"/>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 carcinoma</v>
      </c>
      <c r="O29" t="str">
        <f>IF('Model output'!M28="","",'Model output'!M28)</f>
        <v>Follicular variant</v>
      </c>
      <c r="P29" t="str">
        <f>IF('Model output'!N28="","",'Model output'!N28)</f>
        <v>1.5 cm</v>
      </c>
      <c r="Q29" t="str">
        <f t="shared" si="1"/>
        <v>1.5cm</v>
      </c>
      <c r="R29" cm="1">
        <f t="array" ref="R29">IF(Q29="","",IF(ISNUMBER(SEARCH("cm",Q29)),MAX(VALUE(SUBSTITUTE(_xlfn.FILTERXML("&lt;t&gt;&lt;s&gt;"&amp;SUBSTITUTE(Q29,",","&lt;/s&gt;&lt;s&gt;")&amp;"&lt;/s&gt;&lt;/t&gt;","//s"),"cm",""))),MAX(VALUE(SUBSTITUTE(_xlfn.FILTERXML("&lt;t&gt;&lt;s&gt;"&amp;SUBSTITUTE(Q29,",","&lt;/s&gt;&lt;s&gt;")&amp;"&lt;/s&gt;&lt;/t&gt;","//s"),"mm","")))/10))</f>
        <v>1.5</v>
      </c>
      <c r="S29" t="str">
        <f>IF(OR('Model output'!P28="",ISNUMBER(SEARCH("Not identified", 'Model output'!P28)),ISNUMBER(SEARCH("Absent",'Model output'!P28)),AND(ISNUMBER(SEARCH("No",'Model output'!P28)),NOT(ISNUMBER(SEARCH("diagnostic",'Model output'!P28)))),ISNUMBER(SEARCH("Negative",'Model output'!P28))),"negative","positive")</f>
        <v>negative</v>
      </c>
      <c r="T29" t="str">
        <f>IF('Model output'!O28="","",'Model output'!O28)</f>
        <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negative</v>
      </c>
      <c r="X29" t="str">
        <f>IF('Model output'!S28="","", IF('Model output'!S28= "[]", "", 'Model output'!S28))</f>
        <v>Present</v>
      </c>
      <c r="Y29" t="str">
        <f>IF(OR('Model output'!S28="",ISNUMBER(SEARCH("Absent",'Model output'!S28)),ISNUMBER(SEARCH("Not identified",'Model output'!S28)),ISNUMBER(SEARCH("No",'Model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 IF('Model output'!T28="[]", "", IF('Model output'!T28="Not mentioned", "No", "Yes")))</f>
        <v>Yes</v>
      </c>
      <c r="AB29" t="str">
        <f>IF(AA29&lt;&gt;"Yes","",IF(OR('Model output'!U28="",'Model output'!U28="[]",ISNUMBER(SEARCH("Not identified",'Model output'!U28))),"",'Model output'!U28))</f>
        <v>HRAS codon 61 mutation</v>
      </c>
      <c r="AC29" s="9" t="str">
        <f>IF(OR('Model output'!V28="", AND(ISERROR(SEARCH("Positive",'Model output'!V28)), ISNUMBER(SEARCH("Negative",'Model output'!V28))), 'Model output'!V28="No", ISNUMBER(SEARCH("Uninvolved",'Model output'!V28)), ISNUMBER(SEARCH("Not involved",'Model output'!V28)), ISNUMBER(SEARCH("Free",'Model output'!V28)), ISNUMBER(SEARCH("Cannot be assessed",'Model output'!V28)), ISNUMBER(SEARCH("1 mm",'Model output'!V28)), ISNUMBER(SEARCH("0.1 CM",'Model output'!V28)), ISNUMBER(SEARCH("less than 0.5 mm",'Model output'!V28)), ISNUMBER(SEARCH("abut",'Model output'!V28))), "negative", "positive")</f>
        <v>positive</v>
      </c>
      <c r="AE29" s="29" t="str" cm="1">
        <f t="array" ref="AE29">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cribriform",O29,1)),ISNUMBER(SEARCH("diffuse",O29,1)),ISNUMBER(SEARCH("columnar",O29,1)),ISNUMBER(SEARCH("solid",O29,1)),ISNUMBER(SEARCH("tall",N29,1)),ISNUMBER(SEARCH("hobnail",N29,1)),ISNUMBER(SEARCH("cribriform",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high</v>
      </c>
      <c r="AF29" s="34" t="str">
        <f t="shared" si="2"/>
        <v>1b</v>
      </c>
      <c r="AG29" s="34" t="str">
        <f t="shared" si="3"/>
        <v>0</v>
      </c>
      <c r="AH29" s="30" t="str">
        <f t="shared" si="10"/>
        <v>0</v>
      </c>
      <c r="AI29" s="37" t="str">
        <f t="shared" si="11"/>
        <v>I</v>
      </c>
      <c r="AJ29" s="29" t="s">
        <v>885</v>
      </c>
      <c r="AK29" s="34" t="s">
        <v>890</v>
      </c>
      <c r="AL29" s="34" t="s">
        <v>894</v>
      </c>
      <c r="AM29" s="34" t="s">
        <v>894</v>
      </c>
      <c r="AN29" s="34" t="s">
        <v>68</v>
      </c>
      <c r="AO29" s="35">
        <f t="shared" si="4"/>
        <v>1</v>
      </c>
      <c r="AP29" s="30">
        <f t="shared" si="5"/>
        <v>1</v>
      </c>
      <c r="AQ29" s="30">
        <f t="shared" si="6"/>
        <v>1</v>
      </c>
      <c r="AR29" s="30">
        <f t="shared" si="7"/>
        <v>1</v>
      </c>
      <c r="AS29" s="36">
        <f t="shared" si="8"/>
        <v>1</v>
      </c>
      <c r="AT29" s="1"/>
    </row>
    <row r="30" spans="1:46">
      <c r="A30" t="str">
        <f>'Model output'!A29</f>
        <v>TCGA-BJ-A3PU</v>
      </c>
      <c r="B30" s="45">
        <v>52</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3</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1a</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X</v>
      </c>
      <c r="F30" t="str">
        <f t="shared" si="0"/>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output'!G29)),OR(,ISNUMBER(SEARCH("II",'Model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output'!G29)),ISNUMBER(SEARCH("V ",'Model output'!G29)),ISNUMBER(SEARCH("five",'Model output'!G29)),ISNUMBER(SEARCH("5",'Model output'!G29))))), "lateral", "central"))</f>
        <v/>
      </c>
      <c r="H30" t="str">
        <f>IF('Model output'!H29="","negative",IF('Model output'!H29="[]", "negative", IF(OR(ISNUMBER(SEARCH("lymph node",'Model output'!H29)),ISNUMBER(SEARCH("Not mentioned",'Model output'!H29)),ISNUMBER(SEARCH("neck",'Model output'!H29)),ISNUMBER(SEARCH("Not applicable",'Model output'!H29))),"negative","positive")))</f>
        <v>negative</v>
      </c>
      <c r="I30">
        <f>IF('Model output'!I29="","",IF(ISNUMBER('Model output'!I29),'Model output'!I29,1))</f>
        <v>7</v>
      </c>
      <c r="J30">
        <f>IF('Model output'!J29="","",IF(AND(ISNUMBER('Model output'!J29),'Model output'!J29&lt;=I30),'Model output'!J29,IF(ISNUMBER(SEARCH("0/",'Model output'!J29)),0,1)))</f>
        <v>7</v>
      </c>
      <c r="K30" t="str" cm="1">
        <f t="array" ref="K30">IF(COUNT(FIND({0,1,2,3,4,5,6,7,8,9},'Model output'!K29))&gt;0,'Model output'!K29,"")</f>
        <v/>
      </c>
      <c r="L30" s="8" t="str">
        <f t="shared" si="9"/>
        <v/>
      </c>
      <c r="M30" t="str" cm="1">
        <f t="array" ref="M30">IF(L30="","",IF(ISNUMBER(SEARCH("cm",L30)),MAX(VALUE(SUBSTITUTE(_xlfn.FILTERXML("&lt;t&gt;&lt;s&gt;"&amp;SUBSTITUTE(L30,",","&lt;/s&gt;&lt;s&gt;")&amp;"&lt;/s&gt;&lt;/t&gt;","//s"),"cm",""))),MAX(VALUE(SUBSTITUTE(_xlfn.FILTERXML("&lt;t&gt;&lt;s&gt;"&amp;SUBSTITUTE(L30,",","&lt;/s&gt;&lt;s&gt;")&amp;"&lt;/s&gt;&lt;/t&gt;","//s"),"mm","")))/10))</f>
        <v/>
      </c>
      <c r="N30" t="str">
        <f>IF('Model output'!L29="","",'Model output'!L29)</f>
        <v>Papillary carcinoma</v>
      </c>
      <c r="O30" t="str">
        <f>IF('Model output'!M29="","",'Model output'!M29)</f>
        <v/>
      </c>
      <c r="P30" t="str">
        <f>IF('Model output'!N29="","",'Model output'!N29)</f>
        <v>2.6 cm</v>
      </c>
      <c r="Q30" t="str">
        <f t="shared" si="1"/>
        <v>2.6cm</v>
      </c>
      <c r="R30" cm="1">
        <f t="array" ref="R30">IF(Q30="","",IF(ISNUMBER(SEARCH("cm",Q30)),MAX(VALUE(SUBSTITUTE(_xlfn.FILTERXML("&lt;t&gt;&lt;s&gt;"&amp;SUBSTITUTE(Q30,",","&lt;/s&gt;&lt;s&gt;")&amp;"&lt;/s&gt;&lt;/t&gt;","//s"),"cm",""))),MAX(VALUE(SUBSTITUTE(_xlfn.FILTERXML("&lt;t&gt;&lt;s&gt;"&amp;SUBSTITUTE(Q30,",","&lt;/s&gt;&lt;s&gt;")&amp;"&lt;/s&gt;&lt;/t&gt;","//s"),"mm","")))/10))</f>
        <v>2.6</v>
      </c>
      <c r="S30" t="str">
        <f>IF(OR('Model output'!P29="",ISNUMBER(SEARCH("Not identified", 'Model output'!P29)),ISNUMBER(SEARCH("Absent",'Model output'!P29)),AND(ISNUMBER(SEARCH("No",'Model output'!P29)),NOT(ISNUMBER(SEARCH("diagnostic",'Model output'!P29)))),ISNUMBER(SEARCH("Negative",'Model output'!P29))),"negative","positive")</f>
        <v>positive</v>
      </c>
      <c r="T30">
        <f>IF('Model output'!O29="","",'Model output'!O29)</f>
        <v>1</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negative</v>
      </c>
      <c r="X30" t="str">
        <f>IF('Model output'!S29="","", IF('Model output'!S29= "[]", "", 'Model output'!S29))</f>
        <v>Present</v>
      </c>
      <c r="Y30" t="str">
        <f>IF(OR('Model output'!S29="",ISNUMBER(SEARCH("Absent",'Model output'!S29)),ISNUMBER(SEARCH("Not identified",'Model output'!S29)),ISNUMBER(SEARCH("No",'Model output'!S29)),ISNUMBER(SEARCH("negative",'Model output'!S29))),"negative",IF(Z30="positive","gETE", "positive"))</f>
        <v>positive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 IF('Model output'!T29="[]", "", IF('Model output'!T29="Not mentioned", "No", "Yes")))</f>
        <v/>
      </c>
      <c r="AB30" t="str">
        <f>IF(AA30&lt;&gt;"Yes","",IF(OR('Model output'!U29="",'Model output'!U29="[]",ISNUMBER(SEARCH("Not identified",'Model output'!U29))),"",'Model output'!U29))</f>
        <v/>
      </c>
      <c r="AC30" s="9" t="str">
        <f>IF(OR('Model output'!V29="", AND(ISERROR(SEARCH("Positive",'Model output'!V29)), ISNUMBER(SEARCH("Negative",'Model output'!V29))), 'Model output'!V29="No", ISNUMBER(SEARCH("Uninvolved",'Model output'!V29)), ISNUMBER(SEARCH("Not involved",'Model output'!V29)), ISNUMBER(SEARCH("Free",'Model output'!V29)), ISNUMBER(SEARCH("Cannot be assessed",'Model output'!V29)), ISNUMBER(SEARCH("1 mm",'Model output'!V29)), ISNUMBER(SEARCH("0.1 CM",'Model output'!V29)), ISNUMBER(SEARCH("less than 0.5 mm",'Model output'!V29)), ISNUMBER(SEARCH("abut",'Model output'!V29))), "negative", "positive")</f>
        <v>positive</v>
      </c>
      <c r="AE30" s="29" t="str" cm="1">
        <f t="array" ref="AE30">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cribriform",O30,1)),ISNUMBER(SEARCH("diffuse",O30,1)),ISNUMBER(SEARCH("columnar",O30,1)),ISNUMBER(SEARCH("solid",O30,1)),ISNUMBER(SEARCH("tall",N30,1)),ISNUMBER(SEARCH("hobnail",N30,1)),ISNUMBER(SEARCH("cribriform",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high</v>
      </c>
      <c r="AF30" s="34" t="str">
        <f t="shared" si="2"/>
        <v>2</v>
      </c>
      <c r="AG30" s="34" t="str">
        <f t="shared" si="3"/>
        <v>1a</v>
      </c>
      <c r="AH30" s="30" t="str">
        <f t="shared" si="10"/>
        <v>0</v>
      </c>
      <c r="AI30" s="37" t="str">
        <f t="shared" si="11"/>
        <v>I</v>
      </c>
      <c r="AJ30" s="29" t="s">
        <v>885</v>
      </c>
      <c r="AK30" s="34" t="s">
        <v>889</v>
      </c>
      <c r="AL30" s="34" t="s">
        <v>895</v>
      </c>
      <c r="AM30" s="34" t="s">
        <v>894</v>
      </c>
      <c r="AN30" s="34" t="s">
        <v>68</v>
      </c>
      <c r="AO30" s="35">
        <f t="shared" si="4"/>
        <v>1</v>
      </c>
      <c r="AP30" s="30">
        <f t="shared" si="5"/>
        <v>0</v>
      </c>
      <c r="AQ30" s="30">
        <f t="shared" si="6"/>
        <v>1</v>
      </c>
      <c r="AR30" s="30">
        <f t="shared" si="7"/>
        <v>1</v>
      </c>
      <c r="AS30" s="36">
        <f t="shared" si="8"/>
        <v>1</v>
      </c>
      <c r="AT30" s="1"/>
    </row>
    <row r="31" spans="1:46">
      <c r="A31" t="str">
        <f>'Model output'!A30</f>
        <v>TCGA-BJ-A45D</v>
      </c>
      <c r="B31" s="45">
        <v>36</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2</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0</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X</v>
      </c>
      <c r="F31" t="str">
        <f t="shared" si="0"/>
        <v>negative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output'!G30)),OR(,ISNUMBER(SEARCH("II",'Model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output'!G30)),ISNUMBER(SEARCH("V ",'Model output'!G30)),ISNUMBER(SEARCH("five",'Model output'!G30)),ISNUMBER(SEARCH("5",'Model output'!G30))))), "lateral", "central"))</f>
        <v/>
      </c>
      <c r="H31" t="str">
        <f>IF('Model output'!H30="","negative",IF('Model output'!H30="[]", "negative", IF(OR(ISNUMBER(SEARCH("lymph node",'Model output'!H30)),ISNUMBER(SEARCH("Not mentioned",'Model output'!H30)),ISNUMBER(SEARCH("neck",'Model output'!H30)),ISNUMBER(SEARCH("Not applicable",'Model output'!H30))),"negative","positive")))</f>
        <v>negative</v>
      </c>
      <c r="I31">
        <f>IF('Model output'!I30="","",IF(ISNUMBER('Model output'!I30),'Model output'!I30,1))</f>
        <v>1</v>
      </c>
      <c r="J31">
        <f>IF('Model output'!J30="","",IF(AND(ISNUMBER('Model output'!J30),'Model output'!J30&lt;=I31),'Model output'!J30,IF(ISNUMBER(SEARCH("0/",'Model output'!J30)),0,1)))</f>
        <v>0</v>
      </c>
      <c r="K31" t="str" cm="1">
        <f t="array" ref="K31">IF(COUNT(FIND({0,1,2,3,4,5,6,7,8,9},'Model output'!K30))&gt;0,'Model output'!K30,"")</f>
        <v/>
      </c>
      <c r="L31" s="8" t="str">
        <f t="shared" si="9"/>
        <v/>
      </c>
      <c r="M31" t="str" cm="1">
        <f t="array" ref="M31">IF(L31="","",IF(ISNUMBER(SEARCH("cm",L31)),MAX(VALUE(SUBSTITUTE(_xlfn.FILTERXML("&lt;t&gt;&lt;s&gt;"&amp;SUBSTITUTE(L31,",","&lt;/s&gt;&lt;s&gt;")&amp;"&lt;/s&gt;&lt;/t&gt;","//s"),"cm",""))),MAX(VALUE(SUBSTITUTE(_xlfn.FILTERXML("&lt;t&gt;&lt;s&gt;"&amp;SUBSTITUTE(L31,",","&lt;/s&gt;&lt;s&gt;")&amp;"&lt;/s&gt;&lt;/t&gt;","//s"),"mm","")))/10))</f>
        <v/>
      </c>
      <c r="N31" t="str">
        <f>IF('Model output'!L30="","",'Model output'!L30)</f>
        <v>Papillary carcinoma</v>
      </c>
      <c r="O31" t="str">
        <f>IF('Model output'!M30="","",'Model output'!M30)</f>
        <v/>
      </c>
      <c r="P31" t="str">
        <f>IF('Model output'!N30="","",'Model output'!N30)</f>
        <v>2.5 cm</v>
      </c>
      <c r="Q31" t="str">
        <f t="shared" si="1"/>
        <v>2.5cm</v>
      </c>
      <c r="R31" cm="1">
        <f t="array" ref="R31">IF(Q31="","",IF(ISNUMBER(SEARCH("cm",Q31)),MAX(VALUE(SUBSTITUTE(_xlfn.FILTERXML("&lt;t&gt;&lt;s&gt;"&amp;SUBSTITUTE(Q31,",","&lt;/s&gt;&lt;s&gt;")&amp;"&lt;/s&gt;&lt;/t&gt;","//s"),"cm",""))),MAX(VALUE(SUBSTITUTE(_xlfn.FILTERXML("&lt;t&gt;&lt;s&gt;"&amp;SUBSTITUTE(Q31,",","&lt;/s&gt;&lt;s&gt;")&amp;"&lt;/s&gt;&lt;/t&gt;","//s"),"mm","")))/10))</f>
        <v>2.5</v>
      </c>
      <c r="S31" t="str">
        <f>IF(OR('Model output'!P30="",ISNUMBER(SEARCH("Not identified", 'Model output'!P30)),ISNUMBER(SEARCH("Absent",'Model output'!P30)),AND(ISNUMBER(SEARCH("No",'Model output'!P30)),NOT(ISNUMBER(SEARCH("diagnostic",'Model output'!P30)))),ISNUMBER(SEARCH("Negative",'Model output'!P30))),"negative","positive")</f>
        <v>positive</v>
      </c>
      <c r="T31">
        <f>IF('Model output'!O30="","",'Model output'!O30)</f>
        <v>1</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t="str">
        <f>IF('Model output'!S30="","", IF('Model output'!S30= "[]", "", 'Model output'!S30))</f>
        <v>Not identified</v>
      </c>
      <c r="Y31" t="str">
        <f>IF(OR('Model output'!S30="",ISNUMBER(SEARCH("Absent",'Model output'!S30)),ISNUMBER(SEARCH("Not identified",'Model output'!S30)),ISNUMBER(SEARCH("No",'Model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 IF('Model output'!T30="[]", "", IF('Model output'!T30="Not mentioned", "No", "Yes")))</f>
        <v/>
      </c>
      <c r="AB31" t="str">
        <f>IF(AA31&lt;&gt;"Yes","",IF(OR('Model output'!U30="",'Model output'!U30="[]",ISNUMBER(SEARCH("Not identified",'Model output'!U30))),"",'Model output'!U30))</f>
        <v/>
      </c>
      <c r="AC31" s="9" t="str">
        <f>IF(OR('Model output'!V30="", AND(ISERROR(SEARCH("Positive",'Model output'!V30)), ISNUMBER(SEARCH("Negative",'Model output'!V30))), 'Model output'!V30="No", ISNUMBER(SEARCH("Uninvolved",'Model output'!V30)), ISNUMBER(SEARCH("Not involved",'Model output'!V30)), ISNUMBER(SEARCH("Free",'Model output'!V30)), ISNUMBER(SEARCH("Cannot be assessed",'Model output'!V30)), ISNUMBER(SEARCH("1 mm",'Model output'!V30)), ISNUMBER(SEARCH("0.1 CM",'Model output'!V30)), ISNUMBER(SEARCH("less than 0.5 mm",'Model output'!V30)), ISNUMBER(SEARCH("abut",'Model output'!V30))), "negative", "positive")</f>
        <v>negative</v>
      </c>
      <c r="AE31" s="29"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cribriform",O31,1)),ISNUMBER(SEARCH("diffuse",O31,1)),ISNUMBER(SEARCH("columnar",O31,1)),ISNUMBER(SEARCH("solid",O31,1)),ISNUMBER(SEARCH("tall",N31,1)),ISNUMBER(SEARCH("hobnail",N31,1)),ISNUMBER(SEARCH("cribriform",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intermediate</v>
      </c>
      <c r="AF31" s="34" t="str">
        <f t="shared" si="2"/>
        <v>2</v>
      </c>
      <c r="AG31" s="34" t="str">
        <f t="shared" si="3"/>
        <v>0</v>
      </c>
      <c r="AH31" s="30" t="str">
        <f t="shared" si="10"/>
        <v>0</v>
      </c>
      <c r="AI31" s="37" t="str">
        <f t="shared" si="11"/>
        <v>I</v>
      </c>
      <c r="AJ31" s="29" t="s">
        <v>886</v>
      </c>
      <c r="AK31" s="34" t="s">
        <v>893</v>
      </c>
      <c r="AL31" s="34" t="s">
        <v>891</v>
      </c>
      <c r="AM31" s="34" t="s">
        <v>894</v>
      </c>
      <c r="AN31" s="34" t="s">
        <v>68</v>
      </c>
      <c r="AO31" s="35">
        <f t="shared" ca="1" si="4"/>
        <v>0</v>
      </c>
      <c r="AP31" s="30">
        <f t="shared" si="5"/>
        <v>1</v>
      </c>
      <c r="AQ31" s="30">
        <f t="shared" si="6"/>
        <v>1</v>
      </c>
      <c r="AR31" s="30">
        <f t="shared" si="7"/>
        <v>1</v>
      </c>
      <c r="AS31" s="36">
        <f t="shared" si="8"/>
        <v>1</v>
      </c>
      <c r="AT31" s="1"/>
    </row>
    <row r="32" spans="1:46">
      <c r="A32" t="str">
        <f>'Model output'!A31</f>
        <v>TCGA-BJ-A45E</v>
      </c>
      <c r="B32" s="45">
        <v>46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1a</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0</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X</v>
      </c>
      <c r="F32" t="str">
        <f t="shared" si="0"/>
        <v>negative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output'!G31)),OR(,ISNUMBER(SEARCH("II",'Model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output'!G31)),ISNUMBER(SEARCH("V ",'Model output'!G31)),ISNUMBER(SEARCH("five",'Model output'!G31)),ISNUMBER(SEARCH("5",'Model output'!G31))))), "lateral", "central"))</f>
        <v/>
      </c>
      <c r="H32" t="str">
        <f>IF('Model output'!H31="","negative",IF('Model output'!H31="[]", "negative", IF(OR(ISNUMBER(SEARCH("lymph node",'Model output'!H31)),ISNUMBER(SEARCH("Not mentioned",'Model output'!H31)),ISNUMBER(SEARCH("neck",'Model output'!H31)),ISNUMBER(SEARCH("Not applicable",'Model output'!H31))),"negative","positive")))</f>
        <v>negative</v>
      </c>
      <c r="I32">
        <f>IF('Model output'!I31="","",IF(ISNUMBER('Model output'!I31),'Model output'!I31,1))</f>
        <v>4</v>
      </c>
      <c r="J32">
        <f>IF('Model output'!J31="","",IF(AND(ISNUMBER('Model output'!J31),'Model output'!J31&lt;=I32),'Model output'!J31,IF(ISNUMBER(SEARCH("0/",'Model output'!J31)),0,1)))</f>
        <v>0</v>
      </c>
      <c r="K32" t="str" cm="1">
        <f t="array" ref="K32">IF(COUNT(FIND({0,1,2,3,4,5,6,7,8,9},'Model output'!K31))&gt;0,'Model output'!K31,"")</f>
        <v/>
      </c>
      <c r="L32" s="8" t="str">
        <f t="shared" si="9"/>
        <v/>
      </c>
      <c r="M32" t="str" cm="1">
        <f t="array" ref="M32">IF(L32="","",IF(ISNUMBER(SEARCH("cm",L32)),MAX(VALUE(SUBSTITUTE(_xlfn.FILTERXML("&lt;t&gt;&lt;s&gt;"&amp;SUBSTITUTE(L32,",","&lt;/s&gt;&lt;s&gt;")&amp;"&lt;/s&gt;&lt;/t&gt;","//s"),"cm",""))),MAX(VALUE(SUBSTITUTE(_xlfn.FILTERXML("&lt;t&gt;&lt;s&gt;"&amp;SUBSTITUTE(L32,",","&lt;/s&gt;&lt;s&gt;")&amp;"&lt;/s&gt;&lt;/t&gt;","//s"),"mm","")))/10))</f>
        <v/>
      </c>
      <c r="N32" t="str">
        <f>IF('Model output'!L31="","",'Model output'!L31)</f>
        <v>Papillary carcinoma</v>
      </c>
      <c r="O32" t="str">
        <f>IF('Model output'!M31="","",'Model output'!M31)</f>
        <v>Oncocytic/Warthin-like variant</v>
      </c>
      <c r="P32" t="str">
        <f>IF('Model output'!N31="","",'Model output'!N31)</f>
        <v>0.5 cm</v>
      </c>
      <c r="Q32" t="str">
        <f t="shared" si="1"/>
        <v>0.5cm</v>
      </c>
      <c r="R32" cm="1">
        <f t="array" ref="R32">IF(Q32="","",IF(ISNUMBER(SEARCH("cm",Q32)),MAX(VALUE(SUBSTITUTE(_xlfn.FILTERXML("&lt;t&gt;&lt;s&gt;"&amp;SUBSTITUTE(Q32,",","&lt;/s&gt;&lt;s&gt;")&amp;"&lt;/s&gt;&lt;/t&gt;","//s"),"cm",""))),MAX(VALUE(SUBSTITUTE(_xlfn.FILTERXML("&lt;t&gt;&lt;s&gt;"&amp;SUBSTITUTE(Q32,",","&lt;/s&gt;&lt;s&gt;")&amp;"&lt;/s&gt;&lt;/t&gt;","//s"),"mm","")))/10))</f>
        <v>0.5</v>
      </c>
      <c r="S32" t="str">
        <f>IF(OR('Model output'!P31="",ISNUMBER(SEARCH("Not identified", 'Model output'!P31)),ISNUMBER(SEARCH("Absent",'Model output'!P31)),AND(ISNUMBER(SEARCH("No",'Model output'!P31)),NOT(ISNUMBER(SEARCH("diagnostic",'Model output'!P31)))),ISNUMBER(SEARCH("Negative",'Model output'!P31))),"negative","positive")</f>
        <v>positive</v>
      </c>
      <c r="T32">
        <f>IF('Model output'!O31="","",'Model output'!O31)</f>
        <v>1</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f>
        <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positive</v>
      </c>
      <c r="X32" t="str">
        <f>IF('Model output'!S31="","", IF('Model output'!S31= "[]", "", 'Model output'!S31))</f>
        <v>Not Identified</v>
      </c>
      <c r="Y32" t="str">
        <f>IF(OR('Model output'!S31="",ISNUMBER(SEARCH("Absent",'Model output'!S31)),ISNUMBER(SEARCH("Not identified",'Model output'!S31)),ISNUMBER(SEARCH("No",'Model output'!S31)),ISNUMBER(SEARCH("negative",'Model output'!S31))),"negative",IF(Z32="positive","gETE", "positive"))</f>
        <v>negative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 IF('Model output'!T31="[]", "", IF('Model output'!T31="Not mentioned", "No", "Yes")))</f>
        <v>Yes</v>
      </c>
      <c r="AB32" t="str">
        <f>IF(AA32&lt;&gt;"Yes","",IF(OR('Model output'!U31="",'Model output'!U31="[]",ISNUMBER(SEARCH("Not identified",'Model output'!U31))),"",'Model output'!U31))</f>
        <v/>
      </c>
      <c r="AC32" s="9" t="str">
        <f>IF(OR('Model output'!V31="", AND(ISERROR(SEARCH("Positive",'Model output'!V31)), ISNUMBER(SEARCH("Negative",'Model output'!V31))), 'Model output'!V31="No", ISNUMBER(SEARCH("Uninvolved",'Model output'!V31)), ISNUMBER(SEARCH("Not involved",'Model output'!V31)), ISNUMBER(SEARCH("Free",'Model output'!V31)), ISNUMBER(SEARCH("Cannot be assessed",'Model output'!V31)), ISNUMBER(SEARCH("1 mm",'Model output'!V31)), ISNUMBER(SEARCH("0.1 CM",'Model output'!V31)), ISNUMBER(SEARCH("less than 0.5 mm",'Model output'!V31)), ISNUMBER(SEARCH("abut",'Model output'!V31))), "negative", "positive")</f>
        <v>negative</v>
      </c>
      <c r="AE32" s="29"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cribriform",O32,1)),ISNUMBER(SEARCH("diffuse",O32,1)),ISNUMBER(SEARCH("columnar",O32,1)),ISNUMBER(SEARCH("solid",O32,1)),ISNUMBER(SEARCH("tall",N32,1)),ISNUMBER(SEARCH("hobnail",N32,1)),ISNUMBER(SEARCH("cribriform",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34" t="str">
        <f t="shared" si="2"/>
        <v>1a</v>
      </c>
      <c r="AG32" s="34" t="str">
        <f t="shared" si="3"/>
        <v>0</v>
      </c>
      <c r="AH32" s="30" t="str">
        <f t="shared" si="10"/>
        <v>0</v>
      </c>
      <c r="AI32" s="37" t="str">
        <f t="shared" si="11"/>
        <v>I</v>
      </c>
      <c r="AJ32" s="29" t="s">
        <v>886</v>
      </c>
      <c r="AK32" s="34" t="s">
        <v>895</v>
      </c>
      <c r="AL32" s="34" t="s">
        <v>891</v>
      </c>
      <c r="AM32" s="34" t="s">
        <v>894</v>
      </c>
      <c r="AN32" s="34" t="s">
        <v>68</v>
      </c>
      <c r="AO32" s="35">
        <f t="shared" ca="1" si="4"/>
        <v>0</v>
      </c>
      <c r="AP32" s="30">
        <f t="shared" si="5"/>
        <v>1</v>
      </c>
      <c r="AQ32" s="30">
        <f t="shared" si="6"/>
        <v>1</v>
      </c>
      <c r="AR32" s="30">
        <f t="shared" si="7"/>
        <v>1</v>
      </c>
      <c r="AS32" s="36">
        <f t="shared" si="8"/>
        <v>1</v>
      </c>
      <c r="AT32" s="1"/>
    </row>
    <row r="33" spans="1:46">
      <c r="A33" t="str">
        <f>'Model output'!A32</f>
        <v>TCGA-BJ-A45G</v>
      </c>
      <c r="B33" s="45">
        <v>48</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2</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1a</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X</v>
      </c>
      <c r="F33" t="str">
        <f t="shared" si="0"/>
        <v>positive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output'!G32)),OR(,ISNUMBER(SEARCH("II",'Model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output'!G32)),ISNUMBER(SEARCH("V ",'Model output'!G32)),ISNUMBER(SEARCH("five",'Model output'!G32)),ISNUMBER(SEARCH("5",'Model output'!G32))))), "lateral", "central"))</f>
        <v/>
      </c>
      <c r="H33" t="str">
        <f>IF('Model output'!H32="","negative",IF('Model output'!H32="[]", "negative", IF(OR(ISNUMBER(SEARCH("lymph node",'Model output'!H32)),ISNUMBER(SEARCH("Not mentioned",'Model output'!H32)),ISNUMBER(SEARCH("neck",'Model output'!H32)),ISNUMBER(SEARCH("Not applicable",'Model output'!H32))),"negative","positive")))</f>
        <v>negative</v>
      </c>
      <c r="I33">
        <f>IF('Model output'!I32="","",IF(ISNUMBER('Model output'!I32),'Model output'!I32,1))</f>
        <v>7</v>
      </c>
      <c r="J33">
        <f>IF('Model output'!J32="","",IF(AND(ISNUMBER('Model output'!J32),'Model output'!J32&lt;=I33),'Model output'!J32,IF(ISNUMBER(SEARCH("0/",'Model output'!J32)),0,1)))</f>
        <v>4</v>
      </c>
      <c r="K33" t="str" cm="1">
        <f t="array" ref="K33">IF(COUNT(FIND({0,1,2,3,4,5,6,7,8,9},'Model output'!K32))&gt;0,'Model output'!K32,"")</f>
        <v/>
      </c>
      <c r="L33" s="8" t="str">
        <f t="shared" si="9"/>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 carcinoma, encapsulated follicular variant</v>
      </c>
      <c r="O33" t="str">
        <f>IF('Model output'!M32="","",'Model output'!M32)</f>
        <v/>
      </c>
      <c r="P33" t="str">
        <f>IF('Model output'!N32="","",'Model output'!N32)</f>
        <v>2.5 cm</v>
      </c>
      <c r="Q33" t="str">
        <f t="shared" si="1"/>
        <v>2.5cm</v>
      </c>
      <c r="R33" cm="1">
        <f t="array" ref="R33">IF(Q33="","",IF(ISNUMBER(SEARCH("cm",Q33)),MAX(VALUE(SUBSTITUTE(_xlfn.FILTERXML("&lt;t&gt;&lt;s&gt;"&amp;SUBSTITUTE(Q33,",","&lt;/s&gt;&lt;s&gt;")&amp;"&lt;/s&gt;&lt;/t&gt;","//s"),"cm",""))),MAX(VALUE(SUBSTITUTE(_xlfn.FILTERXML("&lt;t&gt;&lt;s&gt;"&amp;SUBSTITUTE(Q33,",","&lt;/s&gt;&lt;s&gt;")&amp;"&lt;/s&gt;&lt;/t&gt;","//s"),"mm","")))/10))</f>
        <v>2.5</v>
      </c>
      <c r="S33" t="str">
        <f>IF(OR('Model output'!P32="",ISNUMBER(SEARCH("Not identified", 'Model output'!P32)),ISNUMBER(SEARCH("Absent",'Model output'!P32)),AND(ISNUMBER(SEARCH("No",'Model output'!P32)),NOT(ISNUMBER(SEARCH("diagnostic",'Model output'!P32)))),ISNUMBER(SEARCH("Negative",'Model output'!P32))),"negative","positive")</f>
        <v>positive</v>
      </c>
      <c r="T33">
        <f>IF('Model output'!O32="","",'Model output'!O32)</f>
        <v>2</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positive</v>
      </c>
      <c r="X33" t="str">
        <f>IF('Model output'!S32="","", IF('Model output'!S32= "[]", "", 'Model output'!S32))</f>
        <v>Not Identified</v>
      </c>
      <c r="Y33" t="str">
        <f>IF(OR('Model output'!S32="",ISNUMBER(SEARCH("Absent",'Model output'!S32)),ISNUMBER(SEARCH("Not identified",'Model output'!S32)),ISNUMBER(SEARCH("No",'Model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 IF('Model output'!T32="[]", "", IF('Model output'!T32="Not mentioned", "No", "Yes")))</f>
        <v/>
      </c>
      <c r="AB33" t="str">
        <f>IF(AA33&lt;&gt;"Yes","",IF(OR('Model output'!U32="",'Model output'!U32="[]",ISNUMBER(SEARCH("Not identified",'Model output'!U32))),"",'Model output'!U32))</f>
        <v/>
      </c>
      <c r="AC33" s="9" t="str">
        <f>IF(OR('Model output'!V32="", AND(ISERROR(SEARCH("Positive",'Model output'!V32)), ISNUMBER(SEARCH("Negative",'Model output'!V32))), 'Model output'!V32="No", ISNUMBER(SEARCH("Uninvolved",'Model output'!V32)), ISNUMBER(SEARCH("Not involved",'Model output'!V32)), ISNUMBER(SEARCH("Free",'Model output'!V32)), ISNUMBER(SEARCH("Cannot be assessed",'Model output'!V32)), ISNUMBER(SEARCH("1 mm",'Model output'!V32)), ISNUMBER(SEARCH("0.1 CM",'Model output'!V32)), ISNUMBER(SEARCH("less than 0.5 mm",'Model output'!V32)), ISNUMBER(SEARCH("abut",'Model output'!V32))), "negative", "positive")</f>
        <v>negative</v>
      </c>
      <c r="AE33" s="29"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cribriform",O33,1)),ISNUMBER(SEARCH("diffuse",O33,1)),ISNUMBER(SEARCH("columnar",O33,1)),ISNUMBER(SEARCH("solid",O33,1)),ISNUMBER(SEARCH("tall",N33,1)),ISNUMBER(SEARCH("hobnail",N33,1)),ISNUMBER(SEARCH("cribriform",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intermediate</v>
      </c>
      <c r="AF33" s="34" t="str">
        <f t="shared" si="2"/>
        <v>2</v>
      </c>
      <c r="AG33" s="34" t="str">
        <f t="shared" si="3"/>
        <v>1a</v>
      </c>
      <c r="AH33" s="30" t="str">
        <f t="shared" si="10"/>
        <v>0</v>
      </c>
      <c r="AI33" s="37" t="str">
        <f t="shared" si="11"/>
        <v>I</v>
      </c>
      <c r="AJ33" s="29" t="s">
        <v>887</v>
      </c>
      <c r="AK33" s="34" t="s">
        <v>893</v>
      </c>
      <c r="AL33" s="34" t="s">
        <v>895</v>
      </c>
      <c r="AM33" s="34" t="s">
        <v>894</v>
      </c>
      <c r="AN33" s="34" t="s">
        <v>68</v>
      </c>
      <c r="AO33" s="35">
        <f t="shared" ca="1" si="4"/>
        <v>1</v>
      </c>
      <c r="AP33" s="30">
        <f t="shared" si="5"/>
        <v>1</v>
      </c>
      <c r="AQ33" s="30">
        <f t="shared" si="6"/>
        <v>1</v>
      </c>
      <c r="AR33" s="30">
        <f t="shared" si="7"/>
        <v>1</v>
      </c>
      <c r="AS33" s="36">
        <f t="shared" si="8"/>
        <v>1</v>
      </c>
      <c r="AT33" s="1"/>
    </row>
    <row r="34" spans="1:46">
      <c r="A34" t="str">
        <f>'Model output'!A33</f>
        <v>TCGA-BJ-A45H</v>
      </c>
      <c r="B34" s="45">
        <v>45</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3</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X</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X</v>
      </c>
      <c r="F34" t="str">
        <f t="shared" si="0"/>
        <v>negative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output'!G33)),OR(,ISNUMBER(SEARCH("II",'Model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output'!G33)),ISNUMBER(SEARCH("V ",'Model output'!G33)),ISNUMBER(SEARCH("five",'Model output'!G33)),ISNUMBER(SEARCH("5",'Model output'!G33))))), "lateral", "central"))</f>
        <v/>
      </c>
      <c r="H34" t="str">
        <f>IF('Model output'!H33="","negative",IF('Model output'!H33="[]", "negative", IF(OR(ISNUMBER(SEARCH("lymph node",'Model output'!H33)),ISNUMBER(SEARCH("Not mentioned",'Model output'!H33)),ISNUMBER(SEARCH("neck",'Model output'!H33)),ISNUMBER(SEARCH("Not applicable",'Model output'!H33))),"negative","positive")))</f>
        <v>negative</v>
      </c>
      <c r="I34" t="str">
        <f>IF('Model output'!I33="","",IF(ISNUMBER('Model output'!I33),'Model output'!I33,1))</f>
        <v/>
      </c>
      <c r="J34" t="str">
        <f>IF('Model output'!J33="","",IF(AND(ISNUMBER('Model output'!J33),'Model output'!J33&lt;=I34),'Model output'!J33,IF(ISNUMBER(SEARCH("0/",'Model output'!J33)),0,1)))</f>
        <v/>
      </c>
      <c r="K34" t="str" cm="1">
        <f t="array" ref="K34">IF(COUNT(FIND({0,1,2,3,4,5,6,7,8,9},'Model output'!K33))&gt;0,'Model output'!K33,"")</f>
        <v/>
      </c>
      <c r="L34" s="8" t="str">
        <f t="shared" si="9"/>
        <v/>
      </c>
      <c r="M34" t="str" cm="1">
        <f t="array" ref="M34">IF(L34="","",IF(ISNUMBER(SEARCH("cm",L34)),MAX(VALUE(SUBSTITUTE(_xlfn.FILTERXML("&lt;t&gt;&lt;s&gt;"&amp;SUBSTITUTE(L34,",","&lt;/s&gt;&lt;s&gt;")&amp;"&lt;/s&gt;&lt;/t&gt;","//s"),"cm",""))),MAX(VALUE(SUBSTITUTE(_xlfn.FILTERXML("&lt;t&gt;&lt;s&gt;"&amp;SUBSTITUTE(L34,",","&lt;/s&gt;&lt;s&gt;")&amp;"&lt;/s&gt;&lt;/t&gt;","//s"),"mm","")))/10))</f>
        <v/>
      </c>
      <c r="N34" t="str">
        <f>IF('Model output'!L33="","",'Model output'!L33)</f>
        <v>Papillary carcinoma</v>
      </c>
      <c r="O34" t="str">
        <f>IF('Model output'!M33="","",'Model output'!M33)</f>
        <v/>
      </c>
      <c r="P34" t="str">
        <f>IF('Model output'!N33="","",'Model output'!N33)</f>
        <v>1.5 cm</v>
      </c>
      <c r="Q34" t="str">
        <f t="shared" si="1"/>
        <v>1.5cm</v>
      </c>
      <c r="R34" cm="1">
        <f t="array" ref="R34">IF(Q34="","",IF(ISNUMBER(SEARCH("cm",Q34)),MAX(VALUE(SUBSTITUTE(_xlfn.FILTERXML("&lt;t&gt;&lt;s&gt;"&amp;SUBSTITUTE(Q34,",","&lt;/s&gt;&lt;s&gt;")&amp;"&lt;/s&gt;&lt;/t&gt;","//s"),"cm",""))),MAX(VALUE(SUBSTITUTE(_xlfn.FILTERXML("&lt;t&gt;&lt;s&gt;"&amp;SUBSTITUTE(Q34,",","&lt;/s&gt;&lt;s&gt;")&amp;"&lt;/s&gt;&lt;/t&gt;","//s"),"mm","")))/10))</f>
        <v>1.5</v>
      </c>
      <c r="S34" t="str">
        <f>IF(OR('Model output'!P33="",ISNUMBER(SEARCH("Not identified", 'Model output'!P33)),ISNUMBER(SEARCH("Absent",'Model output'!P33)),AND(ISNUMBER(SEARCH("No",'Model output'!P33)),NOT(ISNUMBER(SEARCH("diagnostic",'Model output'!P33)))),ISNUMBER(SEARCH("Negative",'Model output'!P33))),"negative","positive")</f>
        <v>positive</v>
      </c>
      <c r="T34">
        <f>IF('Model output'!O33="","",'Model output'!O33)</f>
        <v>2</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f>
        <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negative</v>
      </c>
      <c r="X34" t="str">
        <f>IF('Model output'!S33="","", IF('Model output'!S33= "[]", "", 'Model output'!S33))</f>
        <v>Present</v>
      </c>
      <c r="Y34" t="str">
        <f>IF(OR('Model output'!S33="",ISNUMBER(SEARCH("Absent",'Model output'!S33)),ISNUMBER(SEARCH("Not identified",'Model output'!S33)),ISNUMBER(SEARCH("No",'Model output'!S33)),ISNUMBER(SEARCH("negative",'Model output'!S33))),"negative",IF(Z34="positive","gETE", "positive"))</f>
        <v>positive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 IF('Model output'!T33="[]", "", IF('Model output'!T33="Not mentioned", "No", "Yes")))</f>
        <v>Yes</v>
      </c>
      <c r="AB34" t="str">
        <f>IF(AA34&lt;&gt;"Yes","",IF(OR('Model output'!U33="",'Model output'!U33="[]",ISNUMBER(SEARCH("Not identified",'Model output'!U33))),"",'Model output'!U33))</f>
        <v>BRAF codon 600 mutation (p.V600E, c.1798T&gt;A)</v>
      </c>
      <c r="AC34" s="9" t="str">
        <f>IF(OR('Model output'!V33="", AND(ISERROR(SEARCH("Positive",'Model output'!V33)), ISNUMBER(SEARCH("Negative",'Model output'!V33))), 'Model output'!V33="No", ISNUMBER(SEARCH("Uninvolved",'Model output'!V33)), ISNUMBER(SEARCH("Not involved",'Model output'!V33)), ISNUMBER(SEARCH("Free",'Model output'!V33)), ISNUMBER(SEARCH("Cannot be assessed",'Model output'!V33)), ISNUMBER(SEARCH("1 mm",'Model output'!V33)), ISNUMBER(SEARCH("0.1 CM",'Model output'!V33)), ISNUMBER(SEARCH("less than 0.5 mm",'Model output'!V33)), ISNUMBER(SEARCH("abut",'Model output'!V33))), "negative", "positive")</f>
        <v>positive</v>
      </c>
      <c r="AE34" s="29" t="str" cm="1">
        <f t="array" ref="AE34">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cribriform",O34,1)),ISNUMBER(SEARCH("diffuse",O34,1)),ISNUMBER(SEARCH("columnar",O34,1)),ISNUMBER(SEARCH("solid",O34,1)),ISNUMBER(SEARCH("tall",N34,1)),ISNUMBER(SEARCH("hobnail",N34,1)),ISNUMBER(SEARCH("cribriform",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high</v>
      </c>
      <c r="AF34" s="34" t="str">
        <f t="shared" si="2"/>
        <v>1b</v>
      </c>
      <c r="AG34" s="34" t="str">
        <f t="shared" si="3"/>
        <v>0</v>
      </c>
      <c r="AH34" s="30" t="str">
        <f t="shared" si="10"/>
        <v>0</v>
      </c>
      <c r="AI34" s="37" t="str">
        <f t="shared" si="11"/>
        <v>I</v>
      </c>
      <c r="AJ34" s="29" t="s">
        <v>885</v>
      </c>
      <c r="AK34" s="34" t="s">
        <v>889</v>
      </c>
      <c r="AL34" s="34" t="s">
        <v>894</v>
      </c>
      <c r="AM34" s="34" t="s">
        <v>894</v>
      </c>
      <c r="AN34" s="34" t="s">
        <v>68</v>
      </c>
      <c r="AO34" s="35">
        <f t="shared" si="4"/>
        <v>1</v>
      </c>
      <c r="AP34" s="30">
        <f t="shared" si="5"/>
        <v>0</v>
      </c>
      <c r="AQ34" s="30">
        <f t="shared" si="6"/>
        <v>1</v>
      </c>
      <c r="AR34" s="30">
        <f t="shared" si="7"/>
        <v>1</v>
      </c>
      <c r="AS34" s="36">
        <f t="shared" si="8"/>
        <v>1</v>
      </c>
      <c r="AT34" s="1"/>
    </row>
    <row r="35" spans="1:46">
      <c r="A35" t="str">
        <f>'Model output'!A34</f>
        <v>TCGA-BJ-A45I</v>
      </c>
      <c r="B35" s="45">
        <v>51</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3</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0</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X</v>
      </c>
      <c r="F35" t="str">
        <f t="shared" si="0"/>
        <v>negative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output'!G34)),OR(,ISNUMBER(SEARCH("II",'Model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output'!G34)),ISNUMBER(SEARCH("V ",'Model output'!G34)),ISNUMBER(SEARCH("five",'Model output'!G34)),ISNUMBER(SEARCH("5",'Model output'!G34))))), "lateral", "central"))</f>
        <v/>
      </c>
      <c r="H35" t="str">
        <f>IF('Model output'!H34="","negative",IF('Model output'!H34="[]", "negative", IF(OR(ISNUMBER(SEARCH("lymph node",'Model output'!H34)),ISNUMBER(SEARCH("Not mentioned",'Model output'!H34)),ISNUMBER(SEARCH("neck",'Model output'!H34)),ISNUMBER(SEARCH("Not applicable",'Model output'!H34))),"negative","positive")))</f>
        <v>negative</v>
      </c>
      <c r="I35">
        <f>IF('Model output'!I34="","",IF(ISNUMBER('Model output'!I34),'Model output'!I34,1))</f>
        <v>6</v>
      </c>
      <c r="J35">
        <f>IF('Model output'!J34="","",IF(AND(ISNUMBER('Model output'!J34),'Model output'!J34&lt;=I35),'Model output'!J34,IF(ISNUMBER(SEARCH("0/",'Model output'!J34)),0,1)))</f>
        <v>0</v>
      </c>
      <c r="K35" t="str" cm="1">
        <f t="array" ref="K35">IF(COUNT(FIND({0,1,2,3,4,5,6,7,8,9},'Model output'!K34))&gt;0,'Model output'!K34,"")</f>
        <v/>
      </c>
      <c r="L35" s="8" t="str">
        <f t="shared" si="9"/>
        <v/>
      </c>
      <c r="M35" t="str" cm="1">
        <f t="array" ref="M35">IF(L35="","",IF(ISNUMBER(SEARCH("cm",L35)),MAX(VALUE(SUBSTITUTE(_xlfn.FILTERXML("&lt;t&gt;&lt;s&gt;"&amp;SUBSTITUTE(L35,",","&lt;/s&gt;&lt;s&gt;")&amp;"&lt;/s&gt;&lt;/t&gt;","//s"),"cm",""))),MAX(VALUE(SUBSTITUTE(_xlfn.FILTERXML("&lt;t&gt;&lt;s&gt;"&amp;SUBSTITUTE(L35,",","&lt;/s&gt;&lt;s&gt;")&amp;"&lt;/s&gt;&lt;/t&gt;","//s"),"mm","")))/10))</f>
        <v/>
      </c>
      <c r="N35" t="str">
        <f>IF('Model output'!L34="","",'Model output'!L34)</f>
        <v>Papillary carcinoma</v>
      </c>
      <c r="O35" t="str">
        <f>IF('Model output'!M34="","",'Model output'!M34)</f>
        <v>Tall cell variant</v>
      </c>
      <c r="P35" t="str">
        <f>IF('Model output'!N34="","",'Model output'!N34)</f>
        <v>2.1 cm</v>
      </c>
      <c r="Q35" t="str">
        <f t="shared" si="1"/>
        <v>2.1cm</v>
      </c>
      <c r="R35" cm="1">
        <f t="array" ref="R35">IF(Q35="","",IF(ISNUMBER(SEARCH("cm",Q35)),MAX(VALUE(SUBSTITUTE(_xlfn.FILTERXML("&lt;t&gt;&lt;s&gt;"&amp;SUBSTITUTE(Q35,",","&lt;/s&gt;&lt;s&gt;")&amp;"&lt;/s&gt;&lt;/t&gt;","//s"),"cm",""))),MAX(VALUE(SUBSTITUTE(_xlfn.FILTERXML("&lt;t&gt;&lt;s&gt;"&amp;SUBSTITUTE(Q35,",","&lt;/s&gt;&lt;s&gt;")&amp;"&lt;/s&gt;&lt;/t&gt;","//s"),"mm","")))/10))</f>
        <v>2.1</v>
      </c>
      <c r="S35" t="str">
        <f>IF(OR('Model output'!P34="",ISNUMBER(SEARCH("Not identified", 'Model output'!P34)),ISNUMBER(SEARCH("Absent",'Model output'!P34)),AND(ISNUMBER(SEARCH("No",'Model output'!P34)),NOT(ISNUMBER(SEARCH("diagnostic",'Model output'!P34)))),ISNUMBER(SEARCH("Negative",'Model output'!P34))),"negative","positive")</f>
        <v>negative</v>
      </c>
      <c r="T35" t="str">
        <f>IF('Model output'!O34="","",'Model output'!O34)</f>
        <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negative</v>
      </c>
      <c r="X35" t="str">
        <f>IF('Model output'!S34="","", IF('Model output'!S34= "[]", "", 'Model output'!S34))</f>
        <v>Present</v>
      </c>
      <c r="Y35" t="str">
        <f>IF(OR('Model output'!S34="",ISNUMBER(SEARCH("Absent",'Model output'!S34)),ISNUMBER(SEARCH("Not identified",'Model output'!S34)),ISNUMBER(SEARCH("No",'Model output'!S34)),ISNUMBER(SEARCH("negative",'Model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 IF('Model output'!T34="[]", "", IF('Model output'!T34="Not mentioned", "No", "Yes")))</f>
        <v>Yes</v>
      </c>
      <c r="AB35" t="str">
        <f>IF(AA35&lt;&gt;"Yes","",IF(OR('Model output'!U34="",'Model output'!U34="[]",ISNUMBER(SEARCH("Not identified",'Model output'!U34))),"",'Model output'!U34))</f>
        <v>DRAF mutation</v>
      </c>
      <c r="AC35" s="9" t="str">
        <f>IF(OR('Model output'!V34="", AND(ISERROR(SEARCH("Positive",'Model output'!V34)), ISNUMBER(SEARCH("Negative",'Model output'!V34))), 'Model output'!V34="No", ISNUMBER(SEARCH("Uninvolved",'Model output'!V34)), ISNUMBER(SEARCH("Not involved",'Model output'!V34)), ISNUMBER(SEARCH("Free",'Model output'!V34)), ISNUMBER(SEARCH("Cannot be assessed",'Model output'!V34)), ISNUMBER(SEARCH("1 mm",'Model output'!V34)), ISNUMBER(SEARCH("0.1 CM",'Model output'!V34)), ISNUMBER(SEARCH("less than 0.5 mm",'Model output'!V34)), ISNUMBER(SEARCH("abut",'Model output'!V34))), "negative", "positive")</f>
        <v>positive</v>
      </c>
      <c r="AE35" s="29"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cribriform",O35,1)),ISNUMBER(SEARCH("diffuse",O35,1)),ISNUMBER(SEARCH("columnar",O35,1)),ISNUMBER(SEARCH("solid",O35,1)),ISNUMBER(SEARCH("tall",N35,1)),ISNUMBER(SEARCH("hobnail",N35,1)),ISNUMBER(SEARCH("cribriform",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34" t="str">
        <f t="shared" si="2"/>
        <v>2</v>
      </c>
      <c r="AG35" s="34" t="str">
        <f t="shared" si="3"/>
        <v>0</v>
      </c>
      <c r="AH35" s="30" t="str">
        <f t="shared" si="10"/>
        <v>0</v>
      </c>
      <c r="AI35" s="37" t="str">
        <f t="shared" si="11"/>
        <v>I</v>
      </c>
      <c r="AJ35" s="29" t="s">
        <v>885</v>
      </c>
      <c r="AK35" s="34" t="s">
        <v>889</v>
      </c>
      <c r="AL35" s="34" t="s">
        <v>891</v>
      </c>
      <c r="AM35" s="34" t="s">
        <v>894</v>
      </c>
      <c r="AN35" s="34" t="s">
        <v>68</v>
      </c>
      <c r="AO35" s="35">
        <f t="shared" si="4"/>
        <v>1</v>
      </c>
      <c r="AP35" s="30">
        <f t="shared" si="5"/>
        <v>0</v>
      </c>
      <c r="AQ35" s="30">
        <f t="shared" si="6"/>
        <v>1</v>
      </c>
      <c r="AR35" s="30">
        <f t="shared" si="7"/>
        <v>1</v>
      </c>
      <c r="AS35" s="36">
        <f t="shared" si="8"/>
        <v>1</v>
      </c>
      <c r="AT35" s="1"/>
    </row>
    <row r="36" spans="1:46">
      <c r="A36" t="str">
        <f>'Model output'!A35</f>
        <v>TCGA-BJ-A45J</v>
      </c>
      <c r="B36" s="45">
        <v>39</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1a</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1a</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X</v>
      </c>
      <c r="F36" t="str">
        <f t="shared" si="0"/>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output'!G35)),OR(,ISNUMBER(SEARCH("II",'Model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output'!G35)),ISNUMBER(SEARCH("V ",'Model output'!G35)),ISNUMBER(SEARCH("five",'Model output'!G35)),ISNUMBER(SEARCH("5",'Model output'!G35))))), "lateral", "central"))</f>
        <v>central</v>
      </c>
      <c r="H36" t="str">
        <f>IF('Model output'!H35="","negative",IF('Model output'!H35="[]", "negative", IF(OR(ISNUMBER(SEARCH("lymph node",'Model output'!H35)),ISNUMBER(SEARCH("Not mentioned",'Model output'!H35)),ISNUMBER(SEARCH("neck",'Model output'!H35)),ISNUMBER(SEARCH("Not applicable",'Model output'!H35))),"negative","positive")))</f>
        <v>negative</v>
      </c>
      <c r="I36">
        <f>IF('Model output'!I35="","",IF(ISNUMBER('Model output'!I35),'Model output'!I35,1))</f>
        <v>2</v>
      </c>
      <c r="J36">
        <f>IF('Model output'!J35="","",IF(AND(ISNUMBER('Model output'!J35),'Model output'!J35&lt;=I36),'Model output'!J35,IF(ISNUMBER(SEARCH("0/",'Model output'!J35)),0,1)))</f>
        <v>2</v>
      </c>
      <c r="K36" t="str" cm="1">
        <f t="array" ref="K36">IF(COUNT(FIND({0,1,2,3,4,5,6,7,8,9},'Model output'!K35))&gt;0,'Model output'!K35,"")</f>
        <v>1/1 cm</v>
      </c>
      <c r="L36" s="8" t="str">
        <f t="shared" si="9"/>
        <v>1,1cm</v>
      </c>
      <c r="M36" cm="1">
        <f t="array" ref="M36">IF(L36="","",IF(ISNUMBER(SEARCH("cm",L36)),MAX(VALUE(SUBSTITUTE(_xlfn.FILTERXML("&lt;t&gt;&lt;s&gt;"&amp;SUBSTITUTE(L36,",","&lt;/s&gt;&lt;s&gt;")&amp;"&lt;/s&gt;&lt;/t&gt;","//s"),"cm",""))),MAX(VALUE(SUBSTITUTE(_xlfn.FILTERXML("&lt;t&gt;&lt;s&gt;"&amp;SUBSTITUTE(L36,",","&lt;/s&gt;&lt;s&gt;")&amp;"&lt;/s&gt;&lt;/t&gt;","//s"),"mm","")))/10))</f>
        <v>1</v>
      </c>
      <c r="N36" t="str">
        <f>IF('Model output'!L35="","",'Model output'!L35)</f>
        <v>Papillary carcinoma</v>
      </c>
      <c r="O36" t="str">
        <f>IF('Model output'!M35="","",'Model output'!M35)</f>
        <v>Tall cell variant</v>
      </c>
      <c r="P36" t="str">
        <f>IF('Model output'!N35="","",'Model output'!N35)</f>
        <v>0.3 cm</v>
      </c>
      <c r="Q36" t="str">
        <f t="shared" si="1"/>
        <v>0.3cm</v>
      </c>
      <c r="R36" cm="1">
        <f t="array" ref="R36">IF(Q36="","",IF(ISNUMBER(SEARCH("cm",Q36)),MAX(VALUE(SUBSTITUTE(_xlfn.FILTERXML("&lt;t&gt;&lt;s&gt;"&amp;SUBSTITUTE(Q36,",","&lt;/s&gt;&lt;s&gt;")&amp;"&lt;/s&gt;&lt;/t&gt;","//s"),"cm",""))),MAX(VALUE(SUBSTITUTE(_xlfn.FILTERXML("&lt;t&gt;&lt;s&gt;"&amp;SUBSTITUTE(Q36,",","&lt;/s&gt;&lt;s&gt;")&amp;"&lt;/s&gt;&lt;/t&gt;","//s"),"mm","")))/10))</f>
        <v>0.3</v>
      </c>
      <c r="S36" t="str">
        <f>IF(OR('Model output'!P35="",ISNUMBER(SEARCH("Not identified", 'Model output'!P35)),ISNUMBER(SEARCH("Absent",'Model output'!P35)),AND(ISNUMBER(SEARCH("No",'Model output'!P35)),NOT(ISNUMBER(SEARCH("diagnostic",'Model output'!P35)))),ISNUMBER(SEARCH("Negative",'Model output'!P35))),"negative","positive")</f>
        <v>positive</v>
      </c>
      <c r="T36" t="str">
        <f>IF('Model output'!O35="","",'Model output'!O35)</f>
        <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negative</v>
      </c>
      <c r="X36" t="str">
        <f>IF('Model output'!S35="","", IF('Model output'!S35= "[]", "", 'Model output'!S35))</f>
        <v>Not Identified</v>
      </c>
      <c r="Y36" t="str">
        <f>IF(OR('Model output'!S35="",ISNUMBER(SEARCH("Absent",'Model output'!S35)),ISNUMBER(SEARCH("Not identified",'Model output'!S35)),ISNUMBER(SEARCH("No",'Model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 IF('Model output'!T35="[]", "", IF('Model output'!T35="Not mentioned", "No", "Yes")))</f>
        <v>Yes</v>
      </c>
      <c r="AB36" t="str">
        <f>IF(AA36&lt;&gt;"Yes","",IF(OR('Model output'!U35="",'Model output'!U35="[]",ISNUMBER(SEARCH("Not identified",'Model output'!U35))),"",'Model output'!U35))</f>
        <v>BRAF (p.V600E)</v>
      </c>
      <c r="AC36" s="9" t="str">
        <f>IF(OR('Model output'!V35="", AND(ISERROR(SEARCH("Positive",'Model output'!V35)), ISNUMBER(SEARCH("Negative",'Model output'!V35))), 'Model output'!V35="No", ISNUMBER(SEARCH("Uninvolved",'Model output'!V35)), ISNUMBER(SEARCH("Not involved",'Model output'!V35)), ISNUMBER(SEARCH("Free",'Model output'!V35)), ISNUMBER(SEARCH("Cannot be assessed",'Model output'!V35)), ISNUMBER(SEARCH("1 mm",'Model output'!V35)), ISNUMBER(SEARCH("0.1 CM",'Model output'!V35)), ISNUMBER(SEARCH("less than 0.5 mm",'Model output'!V35)), ISNUMBER(SEARCH("abut",'Model output'!V35))), "negative", "positive")</f>
        <v>negative</v>
      </c>
      <c r="AE36" s="29" t="str" cm="1">
        <f t="array" aca="1" ref="AE36" ca="1">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cribriform",O36,1)),ISNUMBER(SEARCH("diffuse",O36,1)),ISNUMBER(SEARCH("columnar",O36,1)),ISNUMBER(SEARCH("solid",O36,1)),ISNUMBER(SEARCH("tall",N36,1)),ISNUMBER(SEARCH("hobnail",N36,1)),ISNUMBER(SEARCH("cribriform",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intermediate</v>
      </c>
      <c r="AF36" s="34" t="str">
        <f t="shared" si="2"/>
        <v>1a</v>
      </c>
      <c r="AG36" s="34" t="str">
        <f t="shared" si="3"/>
        <v>1a</v>
      </c>
      <c r="AH36" s="30" t="str">
        <f t="shared" si="10"/>
        <v>0</v>
      </c>
      <c r="AI36" s="37" t="str">
        <f t="shared" si="11"/>
        <v>I</v>
      </c>
      <c r="AJ36" s="29" t="s">
        <v>887</v>
      </c>
      <c r="AK36" s="34" t="s">
        <v>895</v>
      </c>
      <c r="AL36" s="34" t="s">
        <v>895</v>
      </c>
      <c r="AM36" s="34" t="s">
        <v>894</v>
      </c>
      <c r="AN36" s="34" t="s">
        <v>68</v>
      </c>
      <c r="AO36" s="35">
        <f t="shared" ca="1" si="4"/>
        <v>1</v>
      </c>
      <c r="AP36" s="30">
        <f t="shared" si="5"/>
        <v>1</v>
      </c>
      <c r="AQ36" s="30">
        <f t="shared" si="6"/>
        <v>1</v>
      </c>
      <c r="AR36" s="30">
        <f t="shared" si="7"/>
        <v>1</v>
      </c>
      <c r="AS36" s="36">
        <f t="shared" si="8"/>
        <v>1</v>
      </c>
      <c r="AT36" s="1"/>
    </row>
    <row r="37" spans="1:46">
      <c r="A37" t="str">
        <f>'Model output'!A36</f>
        <v>TCGA-BJ-A45K</v>
      </c>
      <c r="B37" s="45">
        <v>33</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2</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X</v>
      </c>
      <c r="F37" t="str">
        <f t="shared" si="0"/>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output'!G36)),OR(,ISNUMBER(SEARCH("II",'Model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output'!G36)),ISNUMBER(SEARCH("V ",'Model output'!G36)),ISNUMBER(SEARCH("five",'Model output'!G36)),ISNUMBER(SEARCH("5",'Model output'!G36))))), "lateral", "central"))</f>
        <v/>
      </c>
      <c r="H37" t="str">
        <f>IF('Model output'!H36="","negative",IF('Model output'!H36="[]", "negative", IF(OR(ISNUMBER(SEARCH("lymph node",'Model output'!H36)),ISNUMBER(SEARCH("Not mentioned",'Model output'!H36)),ISNUMBER(SEARCH("neck",'Model output'!H36)),ISNUMBER(SEARCH("Not applicable",'Model output'!H36))),"negative","positive")))</f>
        <v>negative</v>
      </c>
      <c r="I37">
        <f>IF('Model output'!I36="","",IF(ISNUMBER('Model output'!I36),'Model output'!I36,1))</f>
        <v>8</v>
      </c>
      <c r="J37">
        <f>IF('Model output'!J36="","",IF(AND(ISNUMBER('Model output'!J36),'Model output'!J36&lt;=I37),'Model output'!J36,IF(ISNUMBER(SEARCH("0/",'Model output'!J36)),0,1)))</f>
        <v>0</v>
      </c>
      <c r="K37" t="str" cm="1">
        <f t="array" ref="K37">IF(COUNT(FIND({0,1,2,3,4,5,6,7,8,9},'Model output'!K36))&gt;0,'Model output'!K36,"")</f>
        <v/>
      </c>
      <c r="L37" s="8" t="str">
        <f t="shared" si="9"/>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 carcinoma</v>
      </c>
      <c r="O37" t="str">
        <f>IF('Model output'!M36="","",'Model output'!M36)</f>
        <v>Follicular variant, non-encapsulated</v>
      </c>
      <c r="P37" t="str">
        <f>IF('Model output'!N36="","",'Model output'!N36)</f>
        <v>2.3 cm</v>
      </c>
      <c r="Q37" t="str">
        <f t="shared" si="1"/>
        <v>2.3cm</v>
      </c>
      <c r="R37" cm="1">
        <f t="array" ref="R37">IF(Q37="","",IF(ISNUMBER(SEARCH("cm",Q37)),MAX(VALUE(SUBSTITUTE(_xlfn.FILTERXML("&lt;t&gt;&lt;s&gt;"&amp;SUBSTITUTE(Q37,",","&lt;/s&gt;&lt;s&gt;")&amp;"&lt;/s&gt;&lt;/t&gt;","//s"),"cm",""))),MAX(VALUE(SUBSTITUTE(_xlfn.FILTERXML("&lt;t&gt;&lt;s&gt;"&amp;SUBSTITUTE(Q37,",","&lt;/s&gt;&lt;s&gt;")&amp;"&lt;/s&gt;&lt;/t&gt;","//s"),"mm","")))/10))</f>
        <v>2.2999999999999998</v>
      </c>
      <c r="S37" t="str">
        <f>IF(OR('Model output'!P36="",ISNUMBER(SEARCH("Not identified", 'Model output'!P36)),ISNUMBER(SEARCH("Absent",'Model output'!P36)),AND(ISNUMBER(SEARCH("No",'Model output'!P36)),NOT(ISNUMBER(SEARCH("diagnostic",'Model output'!P36)))),ISNUMBER(SEARCH("Negative",'Model output'!P36))),"negative","positive")</f>
        <v>negative</v>
      </c>
      <c r="T37">
        <f>IF('Model output'!O36="","",'Model output'!O36)</f>
        <v>2</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f>
        <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negative</v>
      </c>
      <c r="X37" t="str">
        <f>IF('Model output'!S36="","", IF('Model output'!S36= "[]", "", 'Model output'!S36))</f>
        <v>Not identified</v>
      </c>
      <c r="Y37" t="str">
        <f>IF(OR('Model output'!S36="",ISNUMBER(SEARCH("Absent",'Model output'!S36)),ISNUMBER(SEARCH("Not identified",'Model output'!S36)),ISNUMBER(SEARCH("No",'Model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 IF('Model output'!T36="[]", "", IF('Model output'!T36="Not mentioned", "No", "Yes")))</f>
        <v/>
      </c>
      <c r="AB37" t="str">
        <f>IF(AA37&lt;&gt;"Yes","",IF(OR('Model output'!U36="",'Model output'!U36="[]",ISNUMBER(SEARCH("Not identified",'Model output'!U36))),"",'Model output'!U36))</f>
        <v/>
      </c>
      <c r="AC37" s="9" t="str">
        <f>IF(OR('Model output'!V36="", AND(ISERROR(SEARCH("Positive",'Model output'!V36)), ISNUMBER(SEARCH("Negative",'Model output'!V36))), 'Model output'!V36="No", ISNUMBER(SEARCH("Uninvolved",'Model output'!V36)), ISNUMBER(SEARCH("Not involved",'Model output'!V36)), ISNUMBER(SEARCH("Free",'Model output'!V36)), ISNUMBER(SEARCH("Cannot be assessed",'Model output'!V36)), ISNUMBER(SEARCH("1 mm",'Model output'!V36)), ISNUMBER(SEARCH("0.1 CM",'Model output'!V36)), ISNUMBER(SEARCH("less than 0.5 mm",'Model output'!V36)), ISNUMBER(SEARCH("abut",'Model output'!V36))), "negative", "positive")</f>
        <v>negative</v>
      </c>
      <c r="AE37" s="29" t="str" cm="1">
        <f t="array" aca="1" ref="AE37" ca="1">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cribriform",O37,1)),ISNUMBER(SEARCH("diffuse",O37,1)),ISNUMBER(SEARCH("columnar",O37,1)),ISNUMBER(SEARCH("solid",O37,1)),ISNUMBER(SEARCH("tall",N37,1)),ISNUMBER(SEARCH("hobnail",N37,1)),ISNUMBER(SEARCH("cribriform",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low</v>
      </c>
      <c r="AF37" s="34" t="str">
        <f t="shared" si="2"/>
        <v>2</v>
      </c>
      <c r="AG37" s="34" t="str">
        <f t="shared" si="3"/>
        <v>0</v>
      </c>
      <c r="AH37" s="30" t="str">
        <f t="shared" si="10"/>
        <v>0</v>
      </c>
      <c r="AI37" s="37" t="str">
        <f t="shared" si="11"/>
        <v>I</v>
      </c>
      <c r="AJ37" s="29" t="s">
        <v>886</v>
      </c>
      <c r="AK37" s="34" t="s">
        <v>893</v>
      </c>
      <c r="AL37" s="34" t="s">
        <v>891</v>
      </c>
      <c r="AM37" s="34" t="s">
        <v>894</v>
      </c>
      <c r="AN37" s="34" t="s">
        <v>68</v>
      </c>
      <c r="AO37" s="35">
        <f t="shared" ca="1" si="4"/>
        <v>1</v>
      </c>
      <c r="AP37" s="30">
        <f t="shared" si="5"/>
        <v>1</v>
      </c>
      <c r="AQ37" s="30">
        <f t="shared" si="6"/>
        <v>1</v>
      </c>
      <c r="AR37" s="30">
        <f t="shared" si="7"/>
        <v>1</v>
      </c>
      <c r="AS37" s="36">
        <f t="shared" si="8"/>
        <v>1</v>
      </c>
      <c r="AT37" s="1"/>
    </row>
    <row r="38" spans="1:46">
      <c r="A38" t="str">
        <f>'Model output'!A37</f>
        <v>TCGA-BJ-A4O8</v>
      </c>
      <c r="B38" s="45">
        <v>47</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3</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1a</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X</v>
      </c>
      <c r="F38" t="str">
        <f t="shared" si="0"/>
        <v>positive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output'!G37)),OR(,ISNUMBER(SEARCH("II",'Model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output'!G37)),ISNUMBER(SEARCH("V ",'Model output'!G37)),ISNUMBER(SEARCH("five",'Model output'!G37)),ISNUMBER(SEARCH("5",'Model output'!G37))))), "lateral", "central"))</f>
        <v>central</v>
      </c>
      <c r="H38" t="str">
        <f>IF('Model output'!H37="","negative",IF('Model output'!H37="[]", "negative", IF(OR(ISNUMBER(SEARCH("lymph node",'Model output'!H37)),ISNUMBER(SEARCH("Not mentioned",'Model output'!H37)),ISNUMBER(SEARCH("neck",'Model output'!H37)),ISNUMBER(SEARCH("Not applicable",'Model output'!H37))),"negative","positive")))</f>
        <v>negative</v>
      </c>
      <c r="I38">
        <f>IF('Model output'!I37="","",IF(ISNUMBER('Model output'!I37),'Model output'!I37,1))</f>
        <v>14</v>
      </c>
      <c r="J38">
        <f>IF('Model output'!J37="","",IF(AND(ISNUMBER('Model output'!J37),'Model output'!J37&lt;=I38),'Model output'!J37,IF(ISNUMBER(SEARCH("0/",'Model output'!J37)),0,1)))</f>
        <v>6</v>
      </c>
      <c r="K38" t="str" cm="1">
        <f t="array" ref="K38">IF(COUNT(FIND({0,1,2,3,4,5,6,7,8,9},'Model output'!K37))&gt;0,'Model output'!K37,"")</f>
        <v/>
      </c>
      <c r="L38" s="8" t="str">
        <f t="shared" si="9"/>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Papillary carcinoma</v>
      </c>
      <c r="O38" t="str">
        <f>IF('Model output'!M37="","",'Model output'!M37)</f>
        <v/>
      </c>
      <c r="P38" t="str">
        <f>IF('Model output'!N37="","",'Model output'!N37)</f>
        <v>1.5 cm</v>
      </c>
      <c r="Q38" t="str">
        <f t="shared" si="1"/>
        <v>1.5cm</v>
      </c>
      <c r="R38" cm="1">
        <f t="array" ref="R38">IF(Q38="","",IF(ISNUMBER(SEARCH("cm",Q38)),MAX(VALUE(SUBSTITUTE(_xlfn.FILTERXML("&lt;t&gt;&lt;s&gt;"&amp;SUBSTITUTE(Q38,",","&lt;/s&gt;&lt;s&gt;")&amp;"&lt;/s&gt;&lt;/t&gt;","//s"),"cm",""))),MAX(VALUE(SUBSTITUTE(_xlfn.FILTERXML("&lt;t&gt;&lt;s&gt;"&amp;SUBSTITUTE(Q38,",","&lt;/s&gt;&lt;s&gt;")&amp;"&lt;/s&gt;&lt;/t&gt;","//s"),"mm","")))/10))</f>
        <v>1.5</v>
      </c>
      <c r="S38" t="str">
        <f>IF(OR('Model output'!P37="",ISNUMBER(SEARCH("Not identified", 'Model output'!P37)),ISNUMBER(SEARCH("Absent",'Model output'!P37)),AND(ISNUMBER(SEARCH("No",'Model output'!P37)),NOT(ISNUMBER(SEARCH("diagnostic",'Model output'!P37)))),ISNUMBER(SEARCH("Negative",'Model output'!P37))),"negative","positive")</f>
        <v>negative</v>
      </c>
      <c r="T38">
        <f>IF('Model output'!O37="","",'Model output'!O37)</f>
        <v>2</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negative</v>
      </c>
      <c r="X38" t="str">
        <f>IF('Model output'!S37="","", IF('Model output'!S37= "[]", "", 'Model output'!S37))</f>
        <v>Present</v>
      </c>
      <c r="Y38" t="str">
        <f>IF(OR('Model output'!S37="",ISNUMBER(SEARCH("Absent",'Model output'!S37)),ISNUMBER(SEARCH("Not identified",'Model output'!S37)),ISNUMBER(SEARCH("No",'Model output'!S37)),ISNUMBER(SEARCH("negative",'Model output'!S37))),"negative",IF(Z38="positive","gETE", "positive"))</f>
        <v>positive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 IF('Model output'!T37="[]", "", IF('Model output'!T37="Not mentioned", "No", "Yes")))</f>
        <v>Yes</v>
      </c>
      <c r="AB38" t="str">
        <f>IF(AA38&lt;&gt;"Yes","",IF(OR('Model output'!U37="",'Model output'!U37="[]",ISNUMBER(SEARCH("Not identified",'Model output'!U37))),"",'Model output'!U37))</f>
        <v>BRAF p.V600E</v>
      </c>
      <c r="AC38" s="9" t="str">
        <f>IF(OR('Model output'!V37="", AND(ISERROR(SEARCH("Positive",'Model output'!V37)), ISNUMBER(SEARCH("Negative",'Model output'!V37))), 'Model output'!V37="No", ISNUMBER(SEARCH("Uninvolved",'Model output'!V37)), ISNUMBER(SEARCH("Not involved",'Model output'!V37)), ISNUMBER(SEARCH("Free",'Model output'!V37)), ISNUMBER(SEARCH("Cannot be assessed",'Model output'!V37)), ISNUMBER(SEARCH("1 mm",'Model output'!V37)), ISNUMBER(SEARCH("0.1 CM",'Model output'!V37)), ISNUMBER(SEARCH("less than 0.5 mm",'Model output'!V37)), ISNUMBER(SEARCH("abut",'Model output'!V37))), "negative", "positive")</f>
        <v>negative</v>
      </c>
      <c r="AE38" s="29"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cribriform",O38,1)),ISNUMBER(SEARCH("diffuse",O38,1)),ISNUMBER(SEARCH("columnar",O38,1)),ISNUMBER(SEARCH("solid",O38,1)),ISNUMBER(SEARCH("tall",N38,1)),ISNUMBER(SEARCH("hobnail",N38,1)),ISNUMBER(SEARCH("cribriform",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intermediate</v>
      </c>
      <c r="AF38" s="34" t="str">
        <f t="shared" si="2"/>
        <v>1b</v>
      </c>
      <c r="AG38" s="34" t="str">
        <f t="shared" si="3"/>
        <v>1a</v>
      </c>
      <c r="AH38" s="30" t="str">
        <f t="shared" si="10"/>
        <v>0</v>
      </c>
      <c r="AI38" s="37" t="str">
        <f t="shared" si="11"/>
        <v>I</v>
      </c>
      <c r="AJ38" s="29" t="s">
        <v>887</v>
      </c>
      <c r="AK38" s="34" t="s">
        <v>890</v>
      </c>
      <c r="AL38" s="34" t="s">
        <v>895</v>
      </c>
      <c r="AM38" s="34" t="s">
        <v>894</v>
      </c>
      <c r="AN38" s="34" t="s">
        <v>68</v>
      </c>
      <c r="AO38" s="35">
        <f t="shared" ca="1" si="4"/>
        <v>1</v>
      </c>
      <c r="AP38" s="30">
        <f t="shared" si="5"/>
        <v>1</v>
      </c>
      <c r="AQ38" s="30">
        <f t="shared" si="6"/>
        <v>1</v>
      </c>
      <c r="AR38" s="30">
        <f t="shared" si="7"/>
        <v>1</v>
      </c>
      <c r="AS38" s="36">
        <f t="shared" si="8"/>
        <v>1</v>
      </c>
      <c r="AT38" s="1"/>
    </row>
    <row r="39" spans="1:46">
      <c r="A39" t="str">
        <f>'Model output'!A38</f>
        <v>TCGA-BJ-A4O9</v>
      </c>
      <c r="B39" s="45">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2</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X</v>
      </c>
      <c r="F39" t="str">
        <f t="shared" si="0"/>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output'!G38)),OR(,ISNUMBER(SEARCH("II",'Model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output'!G38)),ISNUMBER(SEARCH("V ",'Model output'!G38)),ISNUMBER(SEARCH("five",'Model output'!G38)),ISNUMBER(SEARCH("5",'Model output'!G38))))), "lateral", "central"))</f>
        <v/>
      </c>
      <c r="H39" t="str">
        <f>IF('Model output'!H38="","negative",IF('Model output'!H38="[]", "negative", IF(OR(ISNUMBER(SEARCH("lymph node",'Model output'!H38)),ISNUMBER(SEARCH("Not mentioned",'Model output'!H38)),ISNUMBER(SEARCH("neck",'Model output'!H38)),ISNUMBER(SEARCH("Not applicable",'Model output'!H38))),"negative","positive")))</f>
        <v>negative</v>
      </c>
      <c r="I39">
        <f>IF('Model output'!I38="","",IF(ISNUMBER('Model output'!I38),'Model output'!I38,1))</f>
        <v>8</v>
      </c>
      <c r="J39">
        <f>IF('Model output'!J38="","",IF(AND(ISNUMBER('Model output'!J38),'Model output'!J38&lt;=I39),'Model output'!J38,IF(ISNUMBER(SEARCH("0/",'Model output'!J38)),0,1)))</f>
        <v>0</v>
      </c>
      <c r="K39" t="str" cm="1">
        <f t="array" ref="K39">IF(COUNT(FIND({0,1,2,3,4,5,6,7,8,9},'Model output'!K38))&gt;0,'Model output'!K38,"")</f>
        <v/>
      </c>
      <c r="L39" s="8" t="str">
        <f t="shared" si="9"/>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 carcinoma</v>
      </c>
      <c r="O39" t="str">
        <f>IF('Model output'!M38="","",'Model output'!M38)</f>
        <v>Encapsulated follicular variant</v>
      </c>
      <c r="P39" t="str">
        <f>IF('Model output'!N38="","",'Model output'!N38)</f>
        <v>3.8 cm</v>
      </c>
      <c r="Q39" t="str">
        <f t="shared" si="1"/>
        <v>3.8cm</v>
      </c>
      <c r="R39" cm="1">
        <f t="array" ref="R39">IF(Q39="","",IF(ISNUMBER(SEARCH("cm",Q39)),MAX(VALUE(SUBSTITUTE(_xlfn.FILTERXML("&lt;t&gt;&lt;s&gt;"&amp;SUBSTITUTE(Q39,",","&lt;/s&gt;&lt;s&gt;")&amp;"&lt;/s&gt;&lt;/t&gt;","//s"),"cm",""))),MAX(VALUE(SUBSTITUTE(_xlfn.FILTERXML("&lt;t&gt;&lt;s&gt;"&amp;SUBSTITUTE(Q39,",","&lt;/s&gt;&lt;s&gt;")&amp;"&lt;/s&gt;&lt;/t&gt;","//s"),"mm","")))/10))</f>
        <v>3.8</v>
      </c>
      <c r="S39" t="str">
        <f>IF(OR('Model output'!P38="",ISNUMBER(SEARCH("Not identified", 'Model output'!P38)),ISNUMBER(SEARCH("Absent",'Model output'!P38)),AND(ISNUMBER(SEARCH("No",'Model output'!P38)),NOT(ISNUMBER(SEARCH("diagnostic",'Model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t="str">
        <f>IF('Model output'!S38="","", IF('Model output'!S38= "[]", "", 'Model output'!S38))</f>
        <v>Not Identified</v>
      </c>
      <c r="Y39" t="str">
        <f>IF(OR('Model output'!S38="",ISNUMBER(SEARCH("Absent",'Model output'!S38)),ISNUMBER(SEARCH("Not identified",'Model output'!S38)),ISNUMBER(SEARCH("No",'Model output'!S38)),ISNUMBER(SEARCH("negative",'Model output'!S38))),"negative",IF(Z39="positive","gETE", "positive"))</f>
        <v>negative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 IF('Model output'!T38="[]", "", IF('Model output'!T38="Not mentioned", "No", "Yes")))</f>
        <v>Yes</v>
      </c>
      <c r="AB39" t="str">
        <f>IF(AA39&lt;&gt;"Yes","",IF(OR('Model output'!U38="",'Model output'!U38="[]",ISNUMBER(SEARCH("Not identified",'Model output'!U38))),"",'Model output'!U38))</f>
        <v>BRAF (p.V600E)</v>
      </c>
      <c r="AC39" s="9" t="str">
        <f>IF(OR('Model output'!V38="", AND(ISERROR(SEARCH("Positive",'Model output'!V38)), ISNUMBER(SEARCH("Negative",'Model output'!V38))), 'Model output'!V38="No", ISNUMBER(SEARCH("Uninvolved",'Model output'!V38)), ISNUMBER(SEARCH("Not involved",'Model output'!V38)), ISNUMBER(SEARCH("Free",'Model output'!V38)), ISNUMBER(SEARCH("Cannot be assessed",'Model output'!V38)), ISNUMBER(SEARCH("1 mm",'Model output'!V38)), ISNUMBER(SEARCH("0.1 CM",'Model output'!V38)), ISNUMBER(SEARCH("less than 0.5 mm",'Model output'!V38)), ISNUMBER(SEARCH("abut",'Model output'!V38))), "negative", "positive")</f>
        <v>negative</v>
      </c>
      <c r="AE39" s="29"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cribriform",O39,1)),ISNUMBER(SEARCH("diffuse",O39,1)),ISNUMBER(SEARCH("columnar",O39,1)),ISNUMBER(SEARCH("solid",O39,1)),ISNUMBER(SEARCH("tall",N39,1)),ISNUMBER(SEARCH("hobnail",N39,1)),ISNUMBER(SEARCH("cribriform",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low</v>
      </c>
      <c r="AF39" s="34" t="str">
        <f t="shared" si="2"/>
        <v>2</v>
      </c>
      <c r="AG39" s="34" t="str">
        <f t="shared" si="3"/>
        <v>0</v>
      </c>
      <c r="AH39" s="30" t="str">
        <f t="shared" si="10"/>
        <v>0</v>
      </c>
      <c r="AI39" s="37" t="str">
        <f t="shared" si="11"/>
        <v>I</v>
      </c>
      <c r="AJ39" s="29" t="s">
        <v>886</v>
      </c>
      <c r="AK39" s="34" t="s">
        <v>893</v>
      </c>
      <c r="AL39" s="34" t="s">
        <v>891</v>
      </c>
      <c r="AM39" s="34" t="s">
        <v>894</v>
      </c>
      <c r="AN39" s="34" t="s">
        <v>68</v>
      </c>
      <c r="AO39" s="35">
        <f t="shared" ca="1" si="4"/>
        <v>1</v>
      </c>
      <c r="AP39" s="30">
        <f t="shared" si="5"/>
        <v>1</v>
      </c>
      <c r="AQ39" s="30">
        <f t="shared" si="6"/>
        <v>1</v>
      </c>
      <c r="AR39" s="30">
        <f t="shared" si="7"/>
        <v>1</v>
      </c>
      <c r="AS39" s="36">
        <f t="shared" si="8"/>
        <v>1</v>
      </c>
      <c r="AT39" s="1"/>
    </row>
    <row r="40" spans="1:46">
      <c r="A40" t="str">
        <f>'Model output'!A39</f>
        <v>TCGA-DE-A0Y2</v>
      </c>
      <c r="B40" s="45">
        <v>30</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1a</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X</v>
      </c>
      <c r="F40" t="str">
        <f t="shared" si="0"/>
        <v>positive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output'!G39)),OR(,ISNUMBER(SEARCH("II",'Model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output'!G39)),ISNUMBER(SEARCH("V ",'Model output'!G39)),ISNUMBER(SEARCH("five",'Model output'!G39)),ISNUMBER(SEARCH("5",'Model output'!G39))))), "lateral", "central"))</f>
        <v>lateral</v>
      </c>
      <c r="H40" t="str">
        <f>IF('Model output'!H39="","negative",IF('Model output'!H39="[]", "negative", IF(OR(ISNUMBER(SEARCH("lymph node",'Model output'!H39)),ISNUMBER(SEARCH("Not mentioned",'Model output'!H39)),ISNUMBER(SEARCH("neck",'Model output'!H39)),ISNUMBER(SEARCH("Not applicable",'Model output'!H39))),"negative","positive")))</f>
        <v>negative</v>
      </c>
      <c r="I40">
        <f>IF('Model output'!I39="","",IF(ISNUMBER('Model output'!I39),'Model output'!I39,1))</f>
        <v>10</v>
      </c>
      <c r="J40">
        <f>IF('Model output'!J39="","",IF(AND(ISNUMBER('Model output'!J39),'Model output'!J39&lt;=I40),'Model output'!J39,IF(ISNUMBER(SEARCH("0/",'Model output'!J39)),0,1)))</f>
        <v>5</v>
      </c>
      <c r="K40" t="str" cm="1">
        <f t="array" ref="K40">IF(COUNT(FIND({0,1,2,3,4,5,6,7,8,9},'Model output'!K39))&gt;0,'Model output'!K39,"")</f>
        <v>5 mm</v>
      </c>
      <c r="L40" s="8" t="str">
        <f t="shared" si="9"/>
        <v>5mm</v>
      </c>
      <c r="M40" cm="1">
        <f t="array" ref="M40">IF(L40="","",IF(ISNUMBER(SEARCH("cm",L40)),MAX(VALUE(SUBSTITUTE(_xlfn.FILTERXML("&lt;t&gt;&lt;s&gt;"&amp;SUBSTITUTE(L40,",","&lt;/s&gt;&lt;s&gt;")&amp;"&lt;/s&gt;&lt;/t&gt;","//s"),"cm",""))),MAX(VALUE(SUBSTITUTE(_xlfn.FILTERXML("&lt;t&gt;&lt;s&gt;"&amp;SUBSTITUTE(L40,",","&lt;/s&gt;&lt;s&gt;")&amp;"&lt;/s&gt;&lt;/t&gt;","//s"),"mm","")))/10))</f>
        <v>0.5</v>
      </c>
      <c r="N40" t="str">
        <f>IF('Model output'!L39="","",'Model output'!L39)</f>
        <v>Papillary</v>
      </c>
      <c r="O40" t="str">
        <f>IF('Model output'!M39="","",'Model output'!M39)</f>
        <v/>
      </c>
      <c r="P40" t="str">
        <f>IF('Model output'!N39="","",'Model output'!N39)</f>
        <v>2.4 cm</v>
      </c>
      <c r="Q40" t="str">
        <f t="shared" si="1"/>
        <v>2.4cm</v>
      </c>
      <c r="R40" cm="1">
        <f t="array" ref="R40">IF(Q40="","",IF(ISNUMBER(SEARCH("cm",Q40)),MAX(VALUE(SUBSTITUTE(_xlfn.FILTERXML("&lt;t&gt;&lt;s&gt;"&amp;SUBSTITUTE(Q40,",","&lt;/s&gt;&lt;s&gt;")&amp;"&lt;/s&gt;&lt;/t&gt;","//s"),"cm",""))),MAX(VALUE(SUBSTITUTE(_xlfn.FILTERXML("&lt;t&gt;&lt;s&gt;"&amp;SUBSTITUTE(Q40,",","&lt;/s&gt;&lt;s&gt;")&amp;"&lt;/s&gt;&lt;/t&gt;","//s"),"mm","")))/10))</f>
        <v>2.4</v>
      </c>
      <c r="S40" t="str">
        <f>IF(OR('Model output'!P39="",ISNUMBER(SEARCH("Not identified", 'Model output'!P39)),ISNUMBER(SEARCH("Absent",'Model output'!P39)),AND(ISNUMBER(SEARCH("No",'Model output'!P39)),NOT(ISNUMBER(SEARCH("diagnostic",'Model output'!P39)))),ISNUMBER(SEARCH("Negative",'Model output'!P39))),"negative","positive")</f>
        <v>negative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f>
        <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t="str">
        <f>IF('Model output'!S39="","", IF('Model output'!S39= "[]", "", 'Model output'!S39))</f>
        <v/>
      </c>
      <c r="Y40" t="str">
        <f>IF(OR('Model output'!S39="",ISNUMBER(SEARCH("Absent",'Model output'!S39)),ISNUMBER(SEARCH("Not identified",'Model output'!S39)),ISNUMBER(SEARCH("No",'Model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 IF('Model output'!T39="[]", "", IF('Model output'!T39="Not mentioned", "No", "Yes")))</f>
        <v/>
      </c>
      <c r="AB40" t="str">
        <f>IF(AA40&lt;&gt;"Yes","",IF(OR('Model output'!U39="",'Model output'!U39="[]",ISNUMBER(SEARCH("Not identified",'Model output'!U39))),"",'Model output'!U39))</f>
        <v/>
      </c>
      <c r="AC40" s="9" t="str">
        <f>IF(OR('Model output'!V39="", AND(ISERROR(SEARCH("Positive",'Model output'!V39)), ISNUMBER(SEARCH("Negative",'Model output'!V39))), 'Model output'!V39="No", ISNUMBER(SEARCH("Uninvolved",'Model output'!V39)), ISNUMBER(SEARCH("Not involved",'Model output'!V39)), ISNUMBER(SEARCH("Free",'Model output'!V39)), ISNUMBER(SEARCH("Cannot be assessed",'Model output'!V39)), ISNUMBER(SEARCH("1 mm",'Model output'!V39)), ISNUMBER(SEARCH("0.1 CM",'Model output'!V39)), ISNUMBER(SEARCH("less than 0.5 mm",'Model output'!V39)), ISNUMBER(SEARCH("abut",'Model output'!V39))), "negative", "positive")</f>
        <v>negative</v>
      </c>
      <c r="AE40" s="29"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cribriform",O40,1)),ISNUMBER(SEARCH("diffuse",O40,1)),ISNUMBER(SEARCH("columnar",O40,1)),ISNUMBER(SEARCH("solid",O40,1)),ISNUMBER(SEARCH("tall",N40,1)),ISNUMBER(SEARCH("hobnail",N40,1)),ISNUMBER(SEARCH("cribriform",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intermediate</v>
      </c>
      <c r="AF40" s="34" t="str">
        <f t="shared" si="2"/>
        <v>2</v>
      </c>
      <c r="AG40" s="34" t="str">
        <f t="shared" si="3"/>
        <v>1b</v>
      </c>
      <c r="AH40" s="30" t="str">
        <f t="shared" si="10"/>
        <v>0</v>
      </c>
      <c r="AI40" s="37" t="str">
        <f t="shared" si="11"/>
        <v>I</v>
      </c>
      <c r="AJ40" s="29" t="s">
        <v>887</v>
      </c>
      <c r="AK40" s="34" t="s">
        <v>893</v>
      </c>
      <c r="AL40" s="34" t="s">
        <v>895</v>
      </c>
      <c r="AM40" s="34" t="s">
        <v>894</v>
      </c>
      <c r="AN40" s="34" t="s">
        <v>68</v>
      </c>
      <c r="AO40" s="35">
        <f t="shared" ca="1" si="4"/>
        <v>1</v>
      </c>
      <c r="AP40" s="30">
        <f t="shared" si="5"/>
        <v>1</v>
      </c>
      <c r="AQ40" s="30">
        <f t="shared" si="6"/>
        <v>0</v>
      </c>
      <c r="AR40" s="30">
        <f t="shared" si="7"/>
        <v>1</v>
      </c>
      <c r="AS40" s="36">
        <f t="shared" si="8"/>
        <v>1</v>
      </c>
      <c r="AT40" s="1"/>
    </row>
    <row r="41" spans="1:46">
      <c r="A41" t="str">
        <f>'Model output'!A40</f>
        <v>TCGA-DE-A2OL</v>
      </c>
      <c r="B41" s="45">
        <v>44</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X</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0"/>
        <v>negative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output'!G40)),OR(,ISNUMBER(SEARCH("II",'Model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output'!G40)),ISNUMBER(SEARCH("V ",'Model output'!G40)),ISNUMBER(SEARCH("five",'Model output'!G40)),ISNUMBER(SEARCH("5",'Model output'!G40))))), "lateral", "central"))</f>
        <v/>
      </c>
      <c r="H41" t="str">
        <f>IF('Model output'!H40="","negative",IF('Model output'!H40="[]", "negative", IF(OR(ISNUMBER(SEARCH("lymph node",'Model output'!H40)),ISNUMBER(SEARCH("Not mentioned",'Model output'!H40)),ISNUMBER(SEARCH("neck",'Model output'!H40)),ISNUMBER(SEARCH("Not applicable",'Model output'!H40))),"negative","positive")))</f>
        <v>negative</v>
      </c>
      <c r="I41" t="str">
        <f>IF('Model output'!I40="","",IF(ISNUMBER('Model output'!I40),'Model output'!I40,1))</f>
        <v/>
      </c>
      <c r="J41" t="str">
        <f>IF('Model output'!J40="","",IF(AND(ISNUMBER('Model output'!J40),'Model output'!J40&lt;=I41),'Model output'!J40,IF(ISNUMBER(SEARCH("0/",'Model output'!J40)),0,1)))</f>
        <v/>
      </c>
      <c r="K41" t="str" cm="1">
        <f t="array" ref="K41">IF(COUNT(FIND({0,1,2,3,4,5,6,7,8,9},'Model output'!K40))&gt;0,'Model output'!K40,"")</f>
        <v/>
      </c>
      <c r="L41" s="8" t="str">
        <f t="shared" si="9"/>
        <v/>
      </c>
      <c r="M41" t="str" cm="1">
        <f t="array" ref="M41">IF(L41="","",IF(ISNUMBER(SEARCH("cm",L41)),MAX(VALUE(SUBSTITUTE(_xlfn.FILTERXML("&lt;t&gt;&lt;s&gt;"&amp;SUBSTITUTE(L41,",","&lt;/s&gt;&lt;s&gt;")&amp;"&lt;/s&gt;&lt;/t&gt;","//s"),"cm",""))),MAX(VALUE(SUBSTITUTE(_xlfn.FILTERXML("&lt;t&gt;&lt;s&gt;"&amp;SUBSTITUTE(L41,",","&lt;/s&gt;&lt;s&gt;")&amp;"&lt;/s&gt;&lt;/t&gt;","//s"),"mm","")))/10))</f>
        <v/>
      </c>
      <c r="N41" t="str">
        <f>IF('Model output'!L40="","",'Model output'!L40)</f>
        <v>Papillary</v>
      </c>
      <c r="O41" t="str">
        <f>IF('Model output'!M40="","",'Model output'!M40)</f>
        <v>Follicular variant</v>
      </c>
      <c r="P41" t="str">
        <f>IF('Model output'!N40="","",'Model output'!N40)</f>
        <v>2.9 cm</v>
      </c>
      <c r="Q41" t="str">
        <f t="shared" si="1"/>
        <v>2.9cm</v>
      </c>
      <c r="R41" cm="1">
        <f t="array" ref="R41">IF(Q41="","",IF(ISNUMBER(SEARCH("cm",Q41)),MAX(VALUE(SUBSTITUTE(_xlfn.FILTERXML("&lt;t&gt;&lt;s&gt;"&amp;SUBSTITUTE(Q41,",","&lt;/s&gt;&lt;s&gt;")&amp;"&lt;/s&gt;&lt;/t&gt;","//s"),"cm",""))),MAX(VALUE(SUBSTITUTE(_xlfn.FILTERXML("&lt;t&gt;&lt;s&gt;"&amp;SUBSTITUTE(Q41,",","&lt;/s&gt;&lt;s&gt;")&amp;"&lt;/s&gt;&lt;/t&gt;","//s"),"mm","")))/10))</f>
        <v>2.9</v>
      </c>
      <c r="S41" t="str">
        <f>IF(OR('Model output'!P40="",ISNUMBER(SEARCH("Not identified", 'Model output'!P40)),ISNUMBER(SEARCH("Absent",'Model output'!P40)),AND(ISNUMBER(SEARCH("No",'Model output'!P40)),NOT(ISNUMBER(SEARCH("diagnostic",'Model output'!P40)))),ISNUMBER(SEARCH("Negative",'Model output'!P40))),"negative","positive")</f>
        <v>negative</v>
      </c>
      <c r="T41" t="str">
        <f>IF('Model output'!O40="","",'Model output'!O40)</f>
        <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t="str">
        <f>IF('Model output'!S40="","", IF('Model output'!S40= "[]", "", 'Model output'!S40))</f>
        <v>Negative</v>
      </c>
      <c r="Y41" t="str">
        <f>IF(OR('Model output'!S40="",ISNUMBER(SEARCH("Absent",'Model output'!S40)),ISNUMBER(SEARCH("Not identified",'Model output'!S40)),ISNUMBER(SEARCH("No",'Model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 IF('Model output'!T40="[]", "", IF('Model output'!T40="Not mentioned", "No", "Yes")))</f>
        <v/>
      </c>
      <c r="AB41" t="str">
        <f>IF(AA41&lt;&gt;"Yes","",IF(OR('Model output'!U40="",'Model output'!U40="[]",ISNUMBER(SEARCH("Not identified",'Model output'!U40))),"",'Model output'!U40))</f>
        <v/>
      </c>
      <c r="AC41" s="9" t="str">
        <f>IF(OR('Model output'!V40="", AND(ISERROR(SEARCH("Positive",'Model output'!V40)), ISNUMBER(SEARCH("Negative",'Model output'!V40))), 'Model output'!V40="No", ISNUMBER(SEARCH("Uninvolved",'Model output'!V40)), ISNUMBER(SEARCH("Not involved",'Model output'!V40)), ISNUMBER(SEARCH("Free",'Model output'!V40)), ISNUMBER(SEARCH("Cannot be assessed",'Model output'!V40)), ISNUMBER(SEARCH("1 mm",'Model output'!V40)), ISNUMBER(SEARCH("0.1 CM",'Model output'!V40)), ISNUMBER(SEARCH("less than 0.5 mm",'Model output'!V40)), ISNUMBER(SEARCH("abut",'Model output'!V40))), "negative", "positive")</f>
        <v>negative</v>
      </c>
      <c r="AE41" s="29"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cribriform",O41,1)),ISNUMBER(SEARCH("diffuse",O41,1)),ISNUMBER(SEARCH("columnar",O41,1)),ISNUMBER(SEARCH("solid",O41,1)),ISNUMBER(SEARCH("tall",N41,1)),ISNUMBER(SEARCH("hobnail",N41,1)),ISNUMBER(SEARCH("cribriform",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low</v>
      </c>
      <c r="AF41" s="34" t="str">
        <f t="shared" si="2"/>
        <v>2</v>
      </c>
      <c r="AG41" s="34" t="str">
        <f t="shared" si="3"/>
        <v>0</v>
      </c>
      <c r="AH41" s="30" t="str">
        <f t="shared" si="10"/>
        <v>0</v>
      </c>
      <c r="AI41" s="37" t="str">
        <f t="shared" si="11"/>
        <v>I</v>
      </c>
      <c r="AJ41" s="29" t="s">
        <v>886</v>
      </c>
      <c r="AK41" s="34" t="s">
        <v>893</v>
      </c>
      <c r="AL41" s="34" t="s">
        <v>894</v>
      </c>
      <c r="AM41" s="34" t="s">
        <v>894</v>
      </c>
      <c r="AN41" s="34" t="s">
        <v>68</v>
      </c>
      <c r="AO41" s="35">
        <f t="shared" ca="1" si="4"/>
        <v>1</v>
      </c>
      <c r="AP41" s="30">
        <f t="shared" si="5"/>
        <v>1</v>
      </c>
      <c r="AQ41" s="30">
        <f t="shared" si="6"/>
        <v>1</v>
      </c>
      <c r="AR41" s="30">
        <f t="shared" si="7"/>
        <v>1</v>
      </c>
      <c r="AS41" s="36">
        <f t="shared" si="8"/>
        <v>1</v>
      </c>
      <c r="AT41" s="1"/>
    </row>
    <row r="42" spans="1:46">
      <c r="A42" t="str">
        <f>'Model output'!A41</f>
        <v>TCGA-DE-A3KN</v>
      </c>
      <c r="B42" s="45">
        <v>49</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3</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1b</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
      </c>
      <c r="F42" t="str">
        <f t="shared" si="0"/>
        <v>positive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output'!G41)),OR(,ISNUMBER(SEARCH("II",'Model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output'!G41)),ISNUMBER(SEARCH("V ",'Model output'!G41)),ISNUMBER(SEARCH("five",'Model output'!G41)),ISNUMBER(SEARCH("5",'Model output'!G41))))), "lateral", "central"))</f>
        <v>central</v>
      </c>
      <c r="H42" t="str">
        <f>IF('Model output'!H41="","negative",IF('Model output'!H41="[]", "negative", IF(OR(ISNUMBER(SEARCH("lymph node",'Model output'!H41)),ISNUMBER(SEARCH("Not mentioned",'Model output'!H41)),ISNUMBER(SEARCH("neck",'Model output'!H41)),ISNUMBER(SEARCH("Not applicable",'Model output'!H41))),"negative","positive")))</f>
        <v>negative</v>
      </c>
      <c r="I42">
        <f>IF('Model output'!I41="","",IF(ISNUMBER('Model output'!I41),'Model output'!I41,1))</f>
        <v>9</v>
      </c>
      <c r="J42">
        <f>IF('Model output'!J41="","",IF(AND(ISNUMBER('Model output'!J41),'Model output'!J41&lt;=I42),'Model output'!J41,IF(ISNUMBER(SEARCH("0/",'Model output'!J41)),0,1)))</f>
        <v>5</v>
      </c>
      <c r="K42" t="str" cm="1">
        <f t="array" ref="K42">IF(COUNT(FIND({0,1,2,3,4,5,6,7,8,9},'Model output'!K41))&gt;0,'Model output'!K41,"")</f>
        <v>0.6 cm</v>
      </c>
      <c r="L42" s="8" t="str">
        <f t="shared" si="9"/>
        <v>0.6cm</v>
      </c>
      <c r="M42" cm="1">
        <f t="array" ref="M42">IF(L42="","",IF(ISNUMBER(SEARCH("cm",L42)),MAX(VALUE(SUBSTITUTE(_xlfn.FILTERXML("&lt;t&gt;&lt;s&gt;"&amp;SUBSTITUTE(L42,",","&lt;/s&gt;&lt;s&gt;")&amp;"&lt;/s&gt;&lt;/t&gt;","//s"),"cm",""))),MAX(VALUE(SUBSTITUTE(_xlfn.FILTERXML("&lt;t&gt;&lt;s&gt;"&amp;SUBSTITUTE(L42,",","&lt;/s&gt;&lt;s&gt;")&amp;"&lt;/s&gt;&lt;/t&gt;","//s"),"mm","")))/10))</f>
        <v>0.6</v>
      </c>
      <c r="N42" t="str">
        <f>IF('Model output'!L41="","",'Model output'!L41)</f>
        <v>papillary carcinoma</v>
      </c>
      <c r="O42" t="str">
        <f>IF('Model output'!M41="","",'Model output'!M41)</f>
        <v/>
      </c>
      <c r="P42" t="str">
        <f>IF('Model output'!N41="","",'Model output'!N41)</f>
        <v>4.5 x 2.5 x 2.0 cm</v>
      </c>
      <c r="Q42" t="str">
        <f t="shared" si="1"/>
        <v>4.5,2.5,2.0cm</v>
      </c>
      <c r="R42" cm="1">
        <f t="array" ref="R42">IF(Q42="","",IF(ISNUMBER(SEARCH("cm",Q42)),MAX(VALUE(SUBSTITUTE(_xlfn.FILTERXML("&lt;t&gt;&lt;s&gt;"&amp;SUBSTITUTE(Q42,",","&lt;/s&gt;&lt;s&gt;")&amp;"&lt;/s&gt;&lt;/t&gt;","//s"),"cm",""))),MAX(VALUE(SUBSTITUTE(_xlfn.FILTERXML("&lt;t&gt;&lt;s&gt;"&amp;SUBSTITUTE(Q42,",","&lt;/s&gt;&lt;s&gt;")&amp;"&lt;/s&gt;&lt;/t&gt;","//s"),"mm","")))/10))</f>
        <v>4.5</v>
      </c>
      <c r="S42" t="str">
        <f>IF(OR('Model output'!P41="",ISNUMBER(SEARCH("Not identified", 'Model output'!P41)),ISNUMBER(SEARCH("Absent",'Model output'!P41)),AND(ISNUMBER(SEARCH("No",'Model output'!P41)),NOT(ISNUMBER(SEARCH("diagnostic",'Model output'!P41)))),ISNUMBER(SEARCH("Negative",'Model output'!P41))),"negative","positive")</f>
        <v>negative</v>
      </c>
      <c r="T42">
        <f>IF('Model output'!O41="","",'Model output'!O41)</f>
        <v>1</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t="str">
        <f>IF('Model output'!S41="","", IF('Model output'!S41= "[]", "", 'Model output'!S41))</f>
        <v>present, focal extension into perithyroidal soft tissues (C4)</v>
      </c>
      <c r="Y42" t="str">
        <f>IF(OR('Model output'!S41="",ISNUMBER(SEARCH("Absent",'Model output'!S41)),ISNUMBER(SEARCH("Not identified",'Model output'!S41)),ISNUMBER(SEARCH("No",'Model output'!S41)),ISNUMBER(SEARCH("negative",'Model output'!S41))),"negative",IF(Z42="positive","gETE", "positive"))</f>
        <v>positive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 IF('Model output'!T41="[]", "", IF('Model output'!T41="Not mentioned", "No", "Yes")))</f>
        <v/>
      </c>
      <c r="AB42" t="str">
        <f>IF(AA42&lt;&gt;"Yes","",IF(OR('Model output'!U41="",'Model output'!U41="[]",ISNUMBER(SEARCH("Not identified",'Model output'!U41))),"",'Model output'!U41))</f>
        <v/>
      </c>
      <c r="AC42" s="9" t="str">
        <f>IF(OR('Model output'!V41="", AND(ISERROR(SEARCH("Positive",'Model output'!V41)), ISNUMBER(SEARCH("Negative",'Model output'!V41))), 'Model output'!V41="No", ISNUMBER(SEARCH("Uninvolved",'Model output'!V41)), ISNUMBER(SEARCH("Not involved",'Model output'!V41)), ISNUMBER(SEARCH("Free",'Model output'!V41)), ISNUMBER(SEARCH("Cannot be assessed",'Model output'!V41)), ISNUMBER(SEARCH("1 mm",'Model output'!V41)), ISNUMBER(SEARCH("0.1 CM",'Model output'!V41)), ISNUMBER(SEARCH("less than 0.5 mm",'Model output'!V41)), ISNUMBER(SEARCH("abut",'Model output'!V41))), "negative", "positive")</f>
        <v>negative</v>
      </c>
      <c r="AE42" s="29"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cribriform",O42,1)),ISNUMBER(SEARCH("diffuse",O42,1)),ISNUMBER(SEARCH("columnar",O42,1)),ISNUMBER(SEARCH("solid",O42,1)),ISNUMBER(SEARCH("tall",N42,1)),ISNUMBER(SEARCH("hobnail",N42,1)),ISNUMBER(SEARCH("cribriform",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intermediate</v>
      </c>
      <c r="AF42" s="34" t="str">
        <f t="shared" si="2"/>
        <v>3a</v>
      </c>
      <c r="AG42" s="34" t="str">
        <f t="shared" si="3"/>
        <v>1a</v>
      </c>
      <c r="AH42" s="30" t="str">
        <f t="shared" si="10"/>
        <v>0</v>
      </c>
      <c r="AI42" s="37" t="str">
        <f t="shared" si="11"/>
        <v>I</v>
      </c>
      <c r="AJ42" s="29" t="s">
        <v>887</v>
      </c>
      <c r="AK42" s="34" t="s">
        <v>896</v>
      </c>
      <c r="AL42" s="34" t="s">
        <v>895</v>
      </c>
      <c r="AM42" s="34" t="s">
        <v>894</v>
      </c>
      <c r="AN42" s="34" t="s">
        <v>68</v>
      </c>
      <c r="AO42" s="35">
        <f t="shared" ca="1" si="4"/>
        <v>1</v>
      </c>
      <c r="AP42" s="30">
        <f t="shared" si="5"/>
        <v>1</v>
      </c>
      <c r="AQ42" s="30">
        <f t="shared" si="6"/>
        <v>1</v>
      </c>
      <c r="AR42" s="30">
        <f t="shared" si="7"/>
        <v>1</v>
      </c>
      <c r="AS42" s="36">
        <f t="shared" si="8"/>
        <v>1</v>
      </c>
      <c r="AT42" s="1"/>
    </row>
    <row r="43" spans="1:46">
      <c r="A43" t="str">
        <f>'Model output'!A42</f>
        <v>TCGA-DE-A4M9</v>
      </c>
      <c r="B43" s="45">
        <v>28</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2</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x</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x</v>
      </c>
      <c r="F43" t="str">
        <f t="shared" si="0"/>
        <v>negative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output'!G42)),OR(,ISNUMBER(SEARCH("II",'Model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output'!G42)),ISNUMBER(SEARCH("V ",'Model output'!G42)),ISNUMBER(SEARCH("five",'Model output'!G42)),ISNUMBER(SEARCH("5",'Model output'!G42))))), "lateral", "central"))</f>
        <v/>
      </c>
      <c r="H43" t="str">
        <f>IF('Model output'!H42="","negative",IF('Model output'!H42="[]", "negative", IF(OR(ISNUMBER(SEARCH("lymph node",'Model output'!H42)),ISNUMBER(SEARCH("Not mentioned",'Model output'!H42)),ISNUMBER(SEARCH("neck",'Model output'!H42)),ISNUMBER(SEARCH("Not applicable",'Model output'!H42))),"negative","positive")))</f>
        <v>negative</v>
      </c>
      <c r="I43" t="str">
        <f>IF('Model output'!I42="","",IF(ISNUMBER('Model output'!I42),'Model output'!I42,1))</f>
        <v/>
      </c>
      <c r="J43" t="str">
        <f>IF('Model output'!J42="","",IF(AND(ISNUMBER('Model output'!J42),'Model output'!J42&lt;=I43),'Model output'!J42,IF(ISNUMBER(SEARCH("0/",'Model output'!J42)),0,1)))</f>
        <v/>
      </c>
      <c r="K43" t="str" cm="1">
        <f t="array" ref="K43">IF(COUNT(FIND({0,1,2,3,4,5,6,7,8,9},'Model output'!K42))&gt;0,'Model output'!K42,"")</f>
        <v/>
      </c>
      <c r="L43" s="8" t="str">
        <f t="shared" si="9"/>
        <v/>
      </c>
      <c r="M43" t="str" cm="1">
        <f t="array" ref="M43">IF(L43="","",IF(ISNUMBER(SEARCH("cm",L43)),MAX(VALUE(SUBSTITUTE(_xlfn.FILTERXML("&lt;t&gt;&lt;s&gt;"&amp;SUBSTITUTE(L43,",","&lt;/s&gt;&lt;s&gt;")&amp;"&lt;/s&gt;&lt;/t&gt;","//s"),"cm",""))),MAX(VALUE(SUBSTITUTE(_xlfn.FILTERXML("&lt;t&gt;&lt;s&gt;"&amp;SUBSTITUTE(L43,",","&lt;/s&gt;&lt;s&gt;")&amp;"&lt;/s&gt;&lt;/t&gt;","//s"),"mm","")))/10))</f>
        <v/>
      </c>
      <c r="N43" t="str">
        <f>IF('Model output'!L42="","",'Model output'!L42)</f>
        <v>Papillary</v>
      </c>
      <c r="O43" t="str">
        <f>IF('Model output'!M42="","",'Model output'!M42)</f>
        <v>Follicular and solid types</v>
      </c>
      <c r="P43" t="str">
        <f>IF('Model output'!N42="","",'Model output'!N42)</f>
        <v>3.0 cm</v>
      </c>
      <c r="Q43" t="str">
        <f t="shared" si="1"/>
        <v>3.0cm</v>
      </c>
      <c r="R43" cm="1">
        <f t="array" ref="R43">IF(Q43="","",IF(ISNUMBER(SEARCH("cm",Q43)),MAX(VALUE(SUBSTITUTE(_xlfn.FILTERXML("&lt;t&gt;&lt;s&gt;"&amp;SUBSTITUTE(Q43,",","&lt;/s&gt;&lt;s&gt;")&amp;"&lt;/s&gt;&lt;/t&gt;","//s"),"cm",""))),MAX(VALUE(SUBSTITUTE(_xlfn.FILTERXML("&lt;t&gt;&lt;s&gt;"&amp;SUBSTITUTE(Q43,",","&lt;/s&gt;&lt;s&gt;")&amp;"&lt;/s&gt;&lt;/t&gt;","//s"),"mm","")))/10))</f>
        <v>3</v>
      </c>
      <c r="S43" t="str">
        <f>IF(OR('Model output'!P42="",ISNUMBER(SEARCH("Not identified", 'Model output'!P42)),ISNUMBER(SEARCH("Absent",'Model output'!P42)),AND(ISNUMBER(SEARCH("No",'Model output'!P42)),NOT(ISNUMBER(SEARCH("diagnostic",'Model output'!P42)))),ISNUMBER(SEARCH("Negative",'Model output'!P42))),"negative","positive")</f>
        <v>positive</v>
      </c>
      <c r="T43">
        <f>IF('Model output'!O42="","",'Model output'!O42)</f>
        <v>2</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negative</v>
      </c>
      <c r="X43" t="str">
        <f>IF('Model output'!S42="","", IF('Model output'!S42= "[]", "", 'Model output'!S42))</f>
        <v>Not identified</v>
      </c>
      <c r="Y43" t="str">
        <f>IF(OR('Model output'!S42="",ISNUMBER(SEARCH("Absent",'Model output'!S42)),ISNUMBER(SEARCH("Not identified",'Model output'!S42)),ISNUMBER(SEARCH("No",'Model output'!S42)),ISNUMBER(SEARCH("negative",'Model output'!S42))),"negative",IF(Z43="positive","gETE", "positive"))</f>
        <v>negative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 IF('Model output'!T42="[]", "", IF('Model output'!T42="Not mentioned", "No", "Yes")))</f>
        <v/>
      </c>
      <c r="AB43" t="str">
        <f>IF(AA43&lt;&gt;"Yes","",IF(OR('Model output'!U42="",'Model output'!U42="[]",ISNUMBER(SEARCH("Not identified",'Model output'!U42))),"",'Model output'!U42))</f>
        <v/>
      </c>
      <c r="AC43" s="9" t="str">
        <f>IF(OR('Model output'!V42="", AND(ISERROR(SEARCH("Positive",'Model output'!V42)), ISNUMBER(SEARCH("Negative",'Model output'!V42))), 'Model output'!V42="No", ISNUMBER(SEARCH("Uninvolved",'Model output'!V42)), ISNUMBER(SEARCH("Not involved",'Model output'!V42)), ISNUMBER(SEARCH("Free",'Model output'!V42)), ISNUMBER(SEARCH("Cannot be assessed",'Model output'!V42)), ISNUMBER(SEARCH("1 mm",'Model output'!V42)), ISNUMBER(SEARCH("0.1 CM",'Model output'!V42)), ISNUMBER(SEARCH("less than 0.5 mm",'Model output'!V42)), ISNUMBER(SEARCH("abut",'Model output'!V42))), "negative", "positive")</f>
        <v>positive</v>
      </c>
      <c r="AE43" s="29"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cribriform",O43,1)),ISNUMBER(SEARCH("diffuse",O43,1)),ISNUMBER(SEARCH("columnar",O43,1)),ISNUMBER(SEARCH("solid",O43,1)),ISNUMBER(SEARCH("tall",N43,1)),ISNUMBER(SEARCH("hobnail",N43,1)),ISNUMBER(SEARCH("cribriform",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high</v>
      </c>
      <c r="AF43" s="34" t="str">
        <f t="shared" si="2"/>
        <v>2</v>
      </c>
      <c r="AG43" s="34" t="str">
        <f t="shared" si="3"/>
        <v>0</v>
      </c>
      <c r="AH43" s="30" t="str">
        <f t="shared" si="10"/>
        <v>0</v>
      </c>
      <c r="AI43" s="37" t="str">
        <f t="shared" si="11"/>
        <v>I</v>
      </c>
      <c r="AJ43" s="29" t="s">
        <v>885</v>
      </c>
      <c r="AK43" s="34" t="s">
        <v>893</v>
      </c>
      <c r="AL43" s="34" t="s">
        <v>894</v>
      </c>
      <c r="AM43" s="34" t="s">
        <v>894</v>
      </c>
      <c r="AN43" s="34" t="s">
        <v>68</v>
      </c>
      <c r="AO43" s="35">
        <f t="shared" si="4"/>
        <v>1</v>
      </c>
      <c r="AP43" s="30">
        <f t="shared" si="5"/>
        <v>1</v>
      </c>
      <c r="AQ43" s="30">
        <f t="shared" si="6"/>
        <v>1</v>
      </c>
      <c r="AR43" s="30">
        <f t="shared" si="7"/>
        <v>1</v>
      </c>
      <c r="AS43" s="36">
        <f t="shared" si="8"/>
        <v>1</v>
      </c>
      <c r="AT43" s="1"/>
    </row>
    <row r="44" spans="1:46">
      <c r="A44" t="str">
        <f>'Model output'!A43</f>
        <v>TCGA-DE-A4MA</v>
      </c>
      <c r="B44" s="45">
        <v>52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3</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X</v>
      </c>
      <c r="F44" t="str">
        <f t="shared" si="0"/>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output'!G43)),OR(,ISNUMBER(SEARCH("II",'Model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output'!G43)),ISNUMBER(SEARCH("V ",'Model output'!G43)),ISNUMBER(SEARCH("five",'Model output'!G43)),ISNUMBER(SEARCH("5",'Model output'!G43))))), "lateral", "central"))</f>
        <v>central</v>
      </c>
      <c r="H44" t="str">
        <f>IF('Model output'!H43="","negative",IF('Model output'!H43="[]", "negative", IF(OR(ISNUMBER(SEARCH("lymph node",'Model output'!H43)),ISNUMBER(SEARCH("Not mentioned",'Model output'!H43)),ISNUMBER(SEARCH("neck",'Model output'!H43)),ISNUMBER(SEARCH("Not applicable",'Model output'!H43))),"negative","positive")))</f>
        <v>negative</v>
      </c>
      <c r="I44">
        <f>IF('Model output'!I43="","",IF(ISNUMBER('Model output'!I43),'Model output'!I43,1))</f>
        <v>8</v>
      </c>
      <c r="J44">
        <f>IF('Model output'!J43="","",IF(AND(ISNUMBER('Model output'!J43),'Model output'!J43&lt;=I44),'Model output'!J43,IF(ISNUMBER(SEARCH("0/",'Model output'!J43)),0,1)))</f>
        <v>7</v>
      </c>
      <c r="K44" t="str" cm="1">
        <f t="array" ref="K44">IF(COUNT(FIND({0,1,2,3,4,5,6,7,8,9},'Model output'!K43))&gt;0,'Model output'!K43,"")</f>
        <v>0.5 cm</v>
      </c>
      <c r="L44" s="8" t="str">
        <f t="shared" si="9"/>
        <v>0.5cm</v>
      </c>
      <c r="M44" cm="1">
        <f t="array" ref="M44">IF(L44="","",IF(ISNUMBER(SEARCH("cm",L44)),MAX(VALUE(SUBSTITUTE(_xlfn.FILTERXML("&lt;t&gt;&lt;s&gt;"&amp;SUBSTITUTE(L44,",","&lt;/s&gt;&lt;s&gt;")&amp;"&lt;/s&gt;&lt;/t&gt;","//s"),"cm",""))),MAX(VALUE(SUBSTITUTE(_xlfn.FILTERXML("&lt;t&gt;&lt;s&gt;"&amp;SUBSTITUTE(L44,",","&lt;/s&gt;&lt;s&gt;")&amp;"&lt;/s&gt;&lt;/t&gt;","//s"),"mm","")))/10))</f>
        <v>0.5</v>
      </c>
      <c r="N44" t="str">
        <f>IF('Model output'!L43="","",'Model output'!L43)</f>
        <v>Papillary</v>
      </c>
      <c r="O44" t="str">
        <f>IF('Model output'!M43="","",'Model output'!M43)</f>
        <v/>
      </c>
      <c r="P44" t="str">
        <f>IF('Model output'!N43="","",'Model output'!N43)</f>
        <v>4.2 x 3 x 2.2 cm</v>
      </c>
      <c r="Q44" t="str">
        <f t="shared" si="1"/>
        <v>4.2,3,2.2cm</v>
      </c>
      <c r="R44" cm="1">
        <f t="array" ref="R44">IF(Q44="","",IF(ISNUMBER(SEARCH("cm",Q44)),MAX(VALUE(SUBSTITUTE(_xlfn.FILTERXML("&lt;t&gt;&lt;s&gt;"&amp;SUBSTITUTE(Q44,",","&lt;/s&gt;&lt;s&gt;")&amp;"&lt;/s&gt;&lt;/t&gt;","//s"),"cm",""))),MAX(VALUE(SUBSTITUTE(_xlfn.FILTERXML("&lt;t&gt;&lt;s&gt;"&amp;SUBSTITUTE(Q44,",","&lt;/s&gt;&lt;s&gt;")&amp;"&lt;/s&gt;&lt;/t&gt;","//s"),"mm","")))/10))</f>
        <v>4.2</v>
      </c>
      <c r="S44" t="str">
        <f>IF(OR('Model output'!P43="",ISNUMBER(SEARCH("Not identified", 'Model output'!P43)),ISNUMBER(SEARCH("Absent",'Model output'!P43)),AND(ISNUMBER(SEARCH("No",'Model output'!P43)),NOT(ISNUMBER(SEARCH("diagnostic",'Model output'!P43)))),ISNUMBER(SEARCH("Negative",'Model output'!P43))),"negative","positive")</f>
        <v>positive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f>
        <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extensive</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positive</v>
      </c>
      <c r="X44" t="str">
        <f>IF('Model output'!S43="","", IF('Model output'!S43= "[]", "", 'Model output'!S43))</f>
        <v>Focus suspicious for extra thyroidal involvement of adipose tissue</v>
      </c>
      <c r="Y44" t="str">
        <f>IF(OR('Model output'!S43="",ISNUMBER(SEARCH("Absent",'Model output'!S43)),ISNUMBER(SEARCH("Not identified",'Model output'!S43)),ISNUMBER(SEARCH("No",'Model output'!S43)),ISNUMBER(SEARCH("negative",'Model output'!S43))),"negative",IF(Z44="positive","gETE", "positive"))</f>
        <v>positive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 IF('Model output'!T43="[]", "", IF('Model output'!T43="Not mentioned", "No", "Yes")))</f>
        <v/>
      </c>
      <c r="AB44" t="str">
        <f>IF(AA44&lt;&gt;"Yes","",IF(OR('Model output'!U43="",'Model output'!U43="[]",ISNUMBER(SEARCH("Not identified",'Model output'!U43))),"",'Model output'!U43))</f>
        <v/>
      </c>
      <c r="AC44" s="9" t="str">
        <f>IF(OR('Model output'!V43="", AND(ISERROR(SEARCH("Positive",'Model output'!V43)), ISNUMBER(SEARCH("Negative",'Model output'!V43))), 'Model output'!V43="No", ISNUMBER(SEARCH("Uninvolved",'Model output'!V43)), ISNUMBER(SEARCH("Not involved",'Model output'!V43)), ISNUMBER(SEARCH("Free",'Model output'!V43)), ISNUMBER(SEARCH("Cannot be assessed",'Model output'!V43)), ISNUMBER(SEARCH("1 mm",'Model output'!V43)), ISNUMBER(SEARCH("0.1 CM",'Model output'!V43)), ISNUMBER(SEARCH("less than 0.5 mm",'Model output'!V43)), ISNUMBER(SEARCH("abut",'Model output'!V43))), "negative", "positive")</f>
        <v>negative</v>
      </c>
      <c r="AE44" s="29" t="str" cm="1">
        <f t="array" aca="1" ref="AE44" ca="1">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cribriform",O44,1)),ISNUMBER(SEARCH("diffuse",O44,1)),ISNUMBER(SEARCH("columnar",O44,1)),ISNUMBER(SEARCH("solid",O44,1)),ISNUMBER(SEARCH("tall",N44,1)),ISNUMBER(SEARCH("hobnail",N44,1)),ISNUMBER(SEARCH("cribriform",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intermediate</v>
      </c>
      <c r="AF44" s="34" t="str">
        <f t="shared" si="2"/>
        <v>3a</v>
      </c>
      <c r="AG44" s="34" t="str">
        <f t="shared" si="3"/>
        <v>1a</v>
      </c>
      <c r="AH44" s="30" t="str">
        <f t="shared" si="10"/>
        <v>0</v>
      </c>
      <c r="AI44" s="37" t="str">
        <f t="shared" si="11"/>
        <v>I</v>
      </c>
      <c r="AJ44" s="29" t="s">
        <v>887</v>
      </c>
      <c r="AK44" s="34" t="s">
        <v>896</v>
      </c>
      <c r="AL44" s="34" t="s">
        <v>895</v>
      </c>
      <c r="AM44" s="34" t="s">
        <v>894</v>
      </c>
      <c r="AN44" s="34" t="s">
        <v>68</v>
      </c>
      <c r="AO44" s="35">
        <f t="shared" ca="1" si="4"/>
        <v>1</v>
      </c>
      <c r="AP44" s="30">
        <f t="shared" si="5"/>
        <v>1</v>
      </c>
      <c r="AQ44" s="30">
        <f t="shared" si="6"/>
        <v>1</v>
      </c>
      <c r="AR44" s="30">
        <f t="shared" si="7"/>
        <v>1</v>
      </c>
      <c r="AS44" s="36">
        <f t="shared" si="8"/>
        <v>1</v>
      </c>
      <c r="AT44" s="1"/>
    </row>
    <row r="45" spans="1:46">
      <c r="A45" t="str">
        <f>'Model output'!A44</f>
        <v>TCGA-DE-A4MC</v>
      </c>
      <c r="B45" s="45">
        <v>43</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3</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1b</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
      </c>
      <c r="F45" t="str">
        <f>IF(OR(G45&lt;&gt;"",AND(J45&lt;&gt;"",ISNUMBER(J45),J45&gt;0),AND(M45&lt;&gt;"",M45&gt;0)),"positive","negative")</f>
        <v>positive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output'!G44)),OR(,ISNUMBER(SEARCH("II",'Model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output'!G44)),ISNUMBER(SEARCH("V ",'Model output'!G44)),ISNUMBER(SEARCH("five",'Model output'!G44)),ISNUMBER(SEARCH("5",'Model output'!G44))))), "lateral", "central"))</f>
        <v/>
      </c>
      <c r="H45" t="str">
        <f>IF('Model output'!H44="","negative",IF('Model output'!H44="[]", "negative", IF(OR(ISNUMBER(SEARCH("lymph node",'Model output'!H44)),ISNUMBER(SEARCH("Not mentioned",'Model output'!H44)),ISNUMBER(SEARCH("neck",'Model output'!H44)),ISNUMBER(SEARCH("Not applicable",'Model output'!H44))),"negative","positive")))</f>
        <v>negative</v>
      </c>
      <c r="I45" t="str">
        <f>IF('Model output'!I44="","",IF(ISNUMBER('Model output'!I44),'Model output'!I44,1))</f>
        <v/>
      </c>
      <c r="J45">
        <f>IF('Model output'!J44="","",IF(AND(ISNUMBER('Model output'!J44),'Model output'!J44&lt;=I45),'Model output'!J44,IF(ISNUMBER(SEARCH("0/",'Model output'!J44)),0,1)))</f>
        <v>1</v>
      </c>
      <c r="K45" t="str" cm="1">
        <f t="array" ref="K45">IF(COUNT(FIND({0,1,2,3,4,5,6,7,8,9},'Model output'!K44))&gt;0,'Model output'!K44,"")</f>
        <v>7mm</v>
      </c>
      <c r="L45" s="8" t="str">
        <f t="shared" si="9"/>
        <v>7mm</v>
      </c>
      <c r="M45" cm="1">
        <f t="array" ref="M45">IF(L45="","",IF(ISNUMBER(SEARCH("cm",L45)),MAX(VALUE(SUBSTITUTE(_xlfn.FILTERXML("&lt;t&gt;&lt;s&gt;"&amp;SUBSTITUTE(L45,",","&lt;/s&gt;&lt;s&gt;")&amp;"&lt;/s&gt;&lt;/t&gt;","//s"),"cm",""))),MAX(VALUE(SUBSTITUTE(_xlfn.FILTERXML("&lt;t&gt;&lt;s&gt;"&amp;SUBSTITUTE(L45,",","&lt;/s&gt;&lt;s&gt;")&amp;"&lt;/s&gt;&lt;/t&gt;","//s"),"mm","")))/10))</f>
        <v>0.7</v>
      </c>
      <c r="N45" t="str">
        <f>IF('Model output'!L44="","",'Model output'!L44)</f>
        <v>Papillary</v>
      </c>
      <c r="O45" t="str">
        <f>IF('Model output'!M44="","",'Model output'!M44)</f>
        <v/>
      </c>
      <c r="P45" t="str">
        <f>IF('Model output'!N44="","",'Model output'!N44)</f>
        <v>2.8cm</v>
      </c>
      <c r="Q45" t="str">
        <f t="shared" si="1"/>
        <v>2.8cm</v>
      </c>
      <c r="R45" cm="1">
        <f t="array" ref="R45">IF(Q45="","",IF(ISNUMBER(SEARCH("cm",Q45)),MAX(VALUE(SUBSTITUTE(_xlfn.FILTERXML("&lt;t&gt;&lt;s&gt;"&amp;SUBSTITUTE(Q45,",","&lt;/s&gt;&lt;s&gt;")&amp;"&lt;/s&gt;&lt;/t&gt;","//s"),"cm",""))),MAX(VALUE(SUBSTITUTE(_xlfn.FILTERXML("&lt;t&gt;&lt;s&gt;"&amp;SUBSTITUTE(Q45,",","&lt;/s&gt;&lt;s&gt;")&amp;"&lt;/s&gt;&lt;/t&gt;","//s"),"mm","")))/10))</f>
        <v>2.8</v>
      </c>
      <c r="S45" t="str">
        <f>IF(OR('Model output'!P44="",ISNUMBER(SEARCH("Not identified", 'Model output'!P44)),ISNUMBER(SEARCH("Absent",'Model output'!P44)),AND(ISNUMBER(SEARCH("No",'Model output'!P44)),NOT(ISNUMBER(SEARCH("diagnostic",'Model output'!P44)))),ISNUMBER(SEARCH("Negative",'Model output'!P44))),"negative","positive")</f>
        <v>negative</v>
      </c>
      <c r="T45">
        <f>IF('Model output'!O44="","",'Model output'!O44)</f>
        <v>1</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positive</v>
      </c>
      <c r="X45" t="str">
        <f>IF('Model output'!S44="","", IF('Model output'!S44= "[]", "", 'Model output'!S44))</f>
        <v>Yes (A1, A3)</v>
      </c>
      <c r="Y45" t="str">
        <f>IF(OR('Model output'!S44="",ISNUMBER(SEARCH("Absent",'Model output'!S44)),ISNUMBER(SEARCH("Not identified",'Model output'!S44)),ISNUMBER(SEARCH("No",'Model output'!S44)),ISNUMBER(SEARCH("negative",'Model output'!S44))),"negative",IF(Z45="positive","gETE", "positive"))</f>
        <v>positive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 IF('Model output'!T44="[]", "", IF('Model output'!T44="Not mentioned", "No", "Yes")))</f>
        <v/>
      </c>
      <c r="AB45" t="str">
        <f>IF(AA45&lt;&gt;"Yes","",IF(OR('Model output'!U44="",'Model output'!U44="[]",ISNUMBER(SEARCH("Not identified",'Model output'!U44))),"",'Model output'!U44))</f>
        <v/>
      </c>
      <c r="AC45" s="9" t="str">
        <f>IF(OR('Model output'!V44="", AND(ISERROR(SEARCH("Positive",'Model output'!V44)), ISNUMBER(SEARCH("Negative",'Model output'!V44))), 'Model output'!V44="No", ISNUMBER(SEARCH("Uninvolved",'Model output'!V44)), ISNUMBER(SEARCH("Not involved",'Model output'!V44)), ISNUMBER(SEARCH("Free",'Model output'!V44)), ISNUMBER(SEARCH("Cannot be assessed",'Model output'!V44)), ISNUMBER(SEARCH("1 mm",'Model output'!V44)), ISNUMBER(SEARCH("0.1 CM",'Model output'!V44)), ISNUMBER(SEARCH("less than 0.5 mm",'Model output'!V44)), ISNUMBER(SEARCH("abut",'Model output'!V44))), "negative", "positive")</f>
        <v>negative</v>
      </c>
      <c r="AE45" s="29"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cribriform",O45,1)),ISNUMBER(SEARCH("diffuse",O45,1)),ISNUMBER(SEARCH("columnar",O45,1)),ISNUMBER(SEARCH("solid",O45,1)),ISNUMBER(SEARCH("tall",N45,1)),ISNUMBER(SEARCH("hobnail",N45,1)),ISNUMBER(SEARCH("cribriform",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intermediate</v>
      </c>
      <c r="AF45" s="34" t="str">
        <f t="shared" si="2"/>
        <v>2</v>
      </c>
      <c r="AG45" s="34" t="str">
        <f t="shared" si="3"/>
        <v>1a</v>
      </c>
      <c r="AH45" s="30" t="str">
        <f t="shared" si="10"/>
        <v>0</v>
      </c>
      <c r="AI45" s="37" t="str">
        <f t="shared" si="11"/>
        <v>I</v>
      </c>
      <c r="AJ45" s="29" t="s">
        <v>887</v>
      </c>
      <c r="AK45" s="34" t="s">
        <v>893</v>
      </c>
      <c r="AL45" s="34" t="s">
        <v>890</v>
      </c>
      <c r="AM45" s="34" t="s">
        <v>891</v>
      </c>
      <c r="AN45" s="34" t="s">
        <v>68</v>
      </c>
      <c r="AO45" s="35">
        <f t="shared" ca="1" si="4"/>
        <v>1</v>
      </c>
      <c r="AP45" s="30">
        <f t="shared" si="5"/>
        <v>1</v>
      </c>
      <c r="AQ45" s="30">
        <f t="shared" si="6"/>
        <v>0</v>
      </c>
      <c r="AR45" s="30">
        <f t="shared" si="7"/>
        <v>1</v>
      </c>
      <c r="AS45" s="36">
        <f t="shared" si="8"/>
        <v>1</v>
      </c>
      <c r="AT45" s="1"/>
    </row>
    <row r="46" spans="1:46">
      <c r="A46" t="str">
        <f>'Model output'!A45</f>
        <v>TCGA-DE-A4MD</v>
      </c>
      <c r="B46" s="45">
        <v>71</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
      </c>
      <c r="F46" t="str">
        <f t="shared" ref="F46:F52" si="12">IF(OR(G46&lt;&gt;"",AND(J46&lt;&gt;"",ISNUMBER(J46),J46&gt;0),AND(M46&lt;&gt;"",M46&gt;0)),"positive","negative")</f>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output'!G45)),OR(,ISNUMBER(SEARCH("II",'Model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output'!G45)),ISNUMBER(SEARCH("V ",'Model output'!G45)),ISNUMBER(SEARCH("five",'Model output'!G45)),ISNUMBER(SEARCH("5",'Model output'!G45))))), "lateral", "central"))</f>
        <v>lateral</v>
      </c>
      <c r="H46" t="str">
        <f>IF('Model output'!H45="","negative",IF('Model output'!H45="[]", "negative", IF(OR(ISNUMBER(SEARCH("lymph node",'Model output'!H45)),ISNUMBER(SEARCH("Not mentioned",'Model output'!H45)),ISNUMBER(SEARCH("neck",'Model output'!H45)),ISNUMBER(SEARCH("Not applicable",'Model output'!H45))),"negative","positive")))</f>
        <v>negative</v>
      </c>
      <c r="I46">
        <f>IF('Model output'!I45="","",IF(ISNUMBER('Model output'!I45),'Model output'!I45,1))</f>
        <v>41</v>
      </c>
      <c r="J46">
        <f>IF('Model output'!J45="","",IF(AND(ISNUMBER('Model output'!J45),'Model output'!J45&lt;=I46),'Model output'!J45,IF(ISNUMBER(SEARCH("0/",'Model output'!J45)),0,1)))</f>
        <v>9</v>
      </c>
      <c r="K46" t="str" cm="1">
        <f t="array" ref="K46">IF(COUNT(FIND({0,1,2,3,4,5,6,7,8,9},'Model output'!K45))&gt;0,'Model output'!K45,"")</f>
        <v>6.0 cm</v>
      </c>
      <c r="L46" s="8" t="str">
        <f t="shared" si="9"/>
        <v>6.0cm</v>
      </c>
      <c r="M46" cm="1">
        <f t="array" ref="M46">IF(L46="","",IF(ISNUMBER(SEARCH("cm",L46)),MAX(VALUE(SUBSTITUTE(_xlfn.FILTERXML("&lt;t&gt;&lt;s&gt;"&amp;SUBSTITUTE(L46,",","&lt;/s&gt;&lt;s&gt;")&amp;"&lt;/s&gt;&lt;/t&gt;","//s"),"cm",""))),MAX(VALUE(SUBSTITUTE(_xlfn.FILTERXML("&lt;t&gt;&lt;s&gt;"&amp;SUBSTITUTE(L46,",","&lt;/s&gt;&lt;s&gt;")&amp;"&lt;/s&gt;&lt;/t&gt;","//s"),"mm","")))/10))</f>
        <v>6</v>
      </c>
      <c r="N46" t="str">
        <f>IF('Model output'!L45="","",'Model output'!L45)</f>
        <v>papillary thyroid carcinoma</v>
      </c>
      <c r="O46" t="str">
        <f>IF('Model output'!M45="","",'Model output'!M45)</f>
        <v/>
      </c>
      <c r="P46" t="str">
        <f>IF('Model output'!N45="","",'Model output'!N45)</f>
        <v>6.0 cm</v>
      </c>
      <c r="Q46" t="str">
        <f t="shared" si="1"/>
        <v>6.0cm</v>
      </c>
      <c r="R46" cm="1">
        <f t="array" ref="R46">IF(Q46="","",IF(ISNUMBER(SEARCH("cm",Q46)),MAX(VALUE(SUBSTITUTE(_xlfn.FILTERXML("&lt;t&gt;&lt;s&gt;"&amp;SUBSTITUTE(Q46,",","&lt;/s&gt;&lt;s&gt;")&amp;"&lt;/s&gt;&lt;/t&gt;","//s"),"cm",""))),MAX(VALUE(SUBSTITUTE(_xlfn.FILTERXML("&lt;t&gt;&lt;s&gt;"&amp;SUBSTITUTE(Q46,",","&lt;/s&gt;&lt;s&gt;")&amp;"&lt;/s&gt;&lt;/t&gt;","//s"),"mm","")))/10))</f>
        <v>6</v>
      </c>
      <c r="S46" t="str">
        <f>IF(OR('Model output'!P45="",ISNUMBER(SEARCH("Not identified", 'Model output'!P45)),ISNUMBER(SEARCH("Absent",'Model output'!P45)),AND(ISNUMBER(SEARCH("No",'Model output'!P45)),NOT(ISNUMBER(SEARCH("diagnostic",'Model output'!P45)))),ISNUMBER(SEARCH("Negative",'Model output'!P45))),"negative","positive")</f>
        <v>positive</v>
      </c>
      <c r="T46">
        <f>IF('Model output'!O45="","",'Model output'!O45)</f>
        <v>1</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f>
        <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negative</v>
      </c>
      <c r="X46" t="str">
        <f>IF('Model output'!S45="","", IF('Model output'!S45= "[]", "", 'Model output'!S45))</f>
        <v>not identified</v>
      </c>
      <c r="Y46" t="str">
        <f>IF(OR('Model output'!S45="",ISNUMBER(SEARCH("Absent",'Model output'!S45)),ISNUMBER(SEARCH("Not identified",'Model output'!S45)),ISNUMBER(SEARCH("No",'Model output'!S45)),ISNUMBER(SEARCH("negative",'Model output'!S45))),"negative",IF(Z46="positive","gETE", "positive"))</f>
        <v>negative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 IF('Model output'!T45="[]", "", IF('Model output'!T45="Not mentioned", "No", "Yes")))</f>
        <v/>
      </c>
      <c r="AB46" t="str">
        <f>IF(AA46&lt;&gt;"Yes","",IF(OR('Model output'!U45="",'Model output'!U45="[]",ISNUMBER(SEARCH("Not identified",'Model output'!U45))),"",'Model output'!U45))</f>
        <v/>
      </c>
      <c r="AC46" s="9" t="str">
        <f>IF(OR('Model output'!V45="", AND(ISERROR(SEARCH("Positive",'Model output'!V45)), ISNUMBER(SEARCH("Negative",'Model output'!V45))), 'Model output'!V45="No", ISNUMBER(SEARCH("Uninvolved",'Model output'!V45)), ISNUMBER(SEARCH("Not involved",'Model output'!V45)), ISNUMBER(SEARCH("Free",'Model output'!V45)), ISNUMBER(SEARCH("Cannot be assessed",'Model output'!V45)), ISNUMBER(SEARCH("1 mm",'Model output'!V45)), ISNUMBER(SEARCH("0.1 CM",'Model output'!V45)), ISNUMBER(SEARCH("less than 0.5 mm",'Model output'!V45)), ISNUMBER(SEARCH("abut",'Model output'!V45))), "negative", "positive")</f>
        <v>negative</v>
      </c>
      <c r="AE46" s="29"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cribriform",O46,1)),ISNUMBER(SEARCH("diffuse",O46,1)),ISNUMBER(SEARCH("columnar",O46,1)),ISNUMBER(SEARCH("solid",O46,1)),ISNUMBER(SEARCH("tall",N46,1)),ISNUMBER(SEARCH("hobnail",N46,1)),ISNUMBER(SEARCH("cribriform",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34" t="str">
        <f t="shared" si="2"/>
        <v>3a</v>
      </c>
      <c r="AG46" s="34" t="str">
        <f t="shared" si="3"/>
        <v>1b</v>
      </c>
      <c r="AH46" s="30" t="str">
        <f t="shared" si="10"/>
        <v>0</v>
      </c>
      <c r="AI46" s="37" t="str">
        <f t="shared" si="11"/>
        <v>II</v>
      </c>
      <c r="AJ46" s="29" t="s">
        <v>885</v>
      </c>
      <c r="AK46" s="34" t="s">
        <v>896</v>
      </c>
      <c r="AL46" s="34" t="s">
        <v>890</v>
      </c>
      <c r="AM46" s="34" t="s">
        <v>894</v>
      </c>
      <c r="AN46" s="34" t="s">
        <v>892</v>
      </c>
      <c r="AO46" s="35">
        <f t="shared" si="4"/>
        <v>1</v>
      </c>
      <c r="AP46" s="30">
        <f t="shared" si="5"/>
        <v>1</v>
      </c>
      <c r="AQ46" s="30">
        <f t="shared" si="6"/>
        <v>1</v>
      </c>
      <c r="AR46" s="30">
        <f t="shared" si="7"/>
        <v>1</v>
      </c>
      <c r="AS46" s="36">
        <f t="shared" si="8"/>
        <v>1</v>
      </c>
      <c r="AT46" s="1"/>
    </row>
    <row r="47" spans="1:46">
      <c r="A47" t="str">
        <f>'Model output'!A46</f>
        <v>TCGA-DE-A69J</v>
      </c>
      <c r="B47" s="45">
        <v>34</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2</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x</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X</v>
      </c>
      <c r="F47" t="str">
        <f t="shared" si="12"/>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output'!G46)),OR(,ISNUMBER(SEARCH("II",'Model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output'!G46)),ISNUMBER(SEARCH("V ",'Model output'!G46)),ISNUMBER(SEARCH("five",'Model output'!G46)),ISNUMBER(SEARCH("5",'Model output'!G46))))), "lateral", "central"))</f>
        <v/>
      </c>
      <c r="H47" t="str">
        <f>IF('Model output'!H46="","negative",IF('Model output'!H46="[]", "negative", IF(OR(ISNUMBER(SEARCH("lymph node",'Model output'!H46)),ISNUMBER(SEARCH("Not mentioned",'Model output'!H46)),ISNUMBER(SEARCH("neck",'Model output'!H46)),ISNUMBER(SEARCH("Not applicable",'Model output'!H46))),"negative","positive")))</f>
        <v>negative</v>
      </c>
      <c r="I47">
        <f>IF('Model output'!I46="","",IF(ISNUMBER('Model output'!I46),'Model output'!I46,1))</f>
        <v>0</v>
      </c>
      <c r="J47">
        <f>IF('Model output'!J46="","",IF(AND(ISNUMBER('Model output'!J46),'Model output'!J46&lt;=I47),'Model output'!J46,IF(ISNUMBER(SEARCH("0/",'Model output'!J46)),0,1)))</f>
        <v>0</v>
      </c>
      <c r="K47" t="str" cm="1">
        <f t="array" ref="K47">IF(COUNT(FIND({0,1,2,3,4,5,6,7,8,9},'Model output'!K46))&gt;0,'Model output'!K46,"")</f>
        <v/>
      </c>
      <c r="L47" s="8" t="str">
        <f t="shared" si="9"/>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v>
      </c>
      <c r="O47" t="str">
        <f>IF('Model output'!M46="","",'Model output'!M46)</f>
        <v/>
      </c>
      <c r="P47" t="str">
        <f>IF('Model output'!N46="","",'Model output'!N46)</f>
        <v>2.5 cm</v>
      </c>
      <c r="Q47" t="str">
        <f t="shared" si="1"/>
        <v>2.5cm</v>
      </c>
      <c r="R47" cm="1">
        <f t="array" ref="R47">IF(Q47="","",IF(ISNUMBER(SEARCH("cm",Q47)),MAX(VALUE(SUBSTITUTE(_xlfn.FILTERXML("&lt;t&gt;&lt;s&gt;"&amp;SUBSTITUTE(Q47,",","&lt;/s&gt;&lt;s&gt;")&amp;"&lt;/s&gt;&lt;/t&gt;","//s"),"cm",""))),MAX(VALUE(SUBSTITUTE(_xlfn.FILTERXML("&lt;t&gt;&lt;s&gt;"&amp;SUBSTITUTE(Q47,",","&lt;/s&gt;&lt;s&gt;")&amp;"&lt;/s&gt;&lt;/t&gt;","//s"),"mm","")))/10))</f>
        <v>2.5</v>
      </c>
      <c r="S47" t="str">
        <f>IF(OR('Model output'!P46="",ISNUMBER(SEARCH("Not identified", 'Model output'!P46)),ISNUMBER(SEARCH("Absent",'Model output'!P46)),AND(ISNUMBER(SEARCH("No",'Model output'!P46)),NOT(ISNUMBER(SEARCH("diagnostic",'Model output'!P46)))),ISNUMBER(SEARCH("Negative",'Model output'!P46))),"negative","positive")</f>
        <v>negative</v>
      </c>
      <c r="T47">
        <f>IF('Model output'!O46="","",'Model output'!O46)</f>
        <v>2</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f>
        <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t="str">
        <f>IF('Model output'!S46="","", IF('Model output'!S46= "[]", "", 'Model output'!S46))</f>
        <v>Not identified</v>
      </c>
      <c r="Y47" t="str">
        <f>IF(OR('Model output'!S46="",ISNUMBER(SEARCH("Absent",'Model output'!S46)),ISNUMBER(SEARCH("Not identified",'Model output'!S46)),ISNUMBER(SEARCH("No",'Model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 IF('Model output'!T46="[]", "", IF('Model output'!T46="Not mentioned", "No", "Yes")))</f>
        <v/>
      </c>
      <c r="AB47" t="str">
        <f>IF(AA47&lt;&gt;"Yes","",IF(OR('Model output'!U46="",'Model output'!U46="[]",ISNUMBER(SEARCH("Not identified",'Model output'!U46))),"",'Model output'!U46))</f>
        <v/>
      </c>
      <c r="AC47" s="9" t="str">
        <f>IF(OR('Model output'!V46="", AND(ISERROR(SEARCH("Positive",'Model output'!V46)), ISNUMBER(SEARCH("Negative",'Model output'!V46))), 'Model output'!V46="No", ISNUMBER(SEARCH("Uninvolved",'Model output'!V46)), ISNUMBER(SEARCH("Not involved",'Model output'!V46)), ISNUMBER(SEARCH("Free",'Model output'!V46)), ISNUMBER(SEARCH("Cannot be assessed",'Model output'!V46)), ISNUMBER(SEARCH("1 mm",'Model output'!V46)), ISNUMBER(SEARCH("0.1 CM",'Model output'!V46)), ISNUMBER(SEARCH("less than 0.5 mm",'Model output'!V46)), ISNUMBER(SEARCH("abut",'Model output'!V46))), "negative", "positive")</f>
        <v>negative</v>
      </c>
      <c r="AE47" s="29"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cribriform",O47,1)),ISNUMBER(SEARCH("diffuse",O47,1)),ISNUMBER(SEARCH("columnar",O47,1)),ISNUMBER(SEARCH("solid",O47,1)),ISNUMBER(SEARCH("tall",N47,1)),ISNUMBER(SEARCH("hobnail",N47,1)),ISNUMBER(SEARCH("cribriform",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low</v>
      </c>
      <c r="AF47" s="34" t="str">
        <f t="shared" si="2"/>
        <v>2</v>
      </c>
      <c r="AG47" s="34" t="str">
        <f t="shared" si="3"/>
        <v>0</v>
      </c>
      <c r="AH47" s="30" t="str">
        <f t="shared" si="10"/>
        <v>0</v>
      </c>
      <c r="AI47" s="37" t="str">
        <f t="shared" si="11"/>
        <v>I</v>
      </c>
      <c r="AJ47" s="29" t="s">
        <v>886</v>
      </c>
      <c r="AK47" s="34" t="s">
        <v>893</v>
      </c>
      <c r="AL47" s="34" t="s">
        <v>894</v>
      </c>
      <c r="AM47" s="34" t="s">
        <v>894</v>
      </c>
      <c r="AN47" s="34" t="s">
        <v>68</v>
      </c>
      <c r="AO47" s="35">
        <f t="shared" ca="1" si="4"/>
        <v>1</v>
      </c>
      <c r="AP47" s="30">
        <f t="shared" si="5"/>
        <v>1</v>
      </c>
      <c r="AQ47" s="30">
        <f t="shared" si="6"/>
        <v>1</v>
      </c>
      <c r="AR47" s="30">
        <f t="shared" si="7"/>
        <v>1</v>
      </c>
      <c r="AS47" s="36">
        <f t="shared" si="8"/>
        <v>1</v>
      </c>
      <c r="AT47" s="1"/>
    </row>
    <row r="48" spans="1:46">
      <c r="A48" t="str">
        <f>'Model output'!A47</f>
        <v>TCGA-DJ-A13L</v>
      </c>
      <c r="B48" s="45">
        <v>85</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1</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X</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X</v>
      </c>
      <c r="F48" t="str">
        <f t="shared" si="12"/>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output'!G47)),OR(,ISNUMBER(SEARCH("II",'Model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output'!G47)),ISNUMBER(SEARCH("V ",'Model output'!G47)),ISNUMBER(SEARCH("five",'Model output'!G47)),ISNUMBER(SEARCH("5",'Model output'!G47))))), "lateral", "central"))</f>
        <v/>
      </c>
      <c r="H48" t="str">
        <f>IF('Model output'!H47="","negative",IF('Model output'!H47="[]", "negative", IF(OR(ISNUMBER(SEARCH("lymph node",'Model output'!H47)),ISNUMBER(SEARCH("Not mentioned",'Model output'!H47)),ISNUMBER(SEARCH("neck",'Model output'!H47)),ISNUMBER(SEARCH("Not applicable",'Model output'!H47))),"negative","positive")))</f>
        <v>negative</v>
      </c>
      <c r="I48">
        <f>IF('Model output'!I47="","",IF(ISNUMBER('Model output'!I47),'Model output'!I47,1))</f>
        <v>10</v>
      </c>
      <c r="J48">
        <f>IF('Model output'!J47="","",IF(AND(ISNUMBER('Model output'!J47),'Model output'!J47&lt;=I48),'Model output'!J47,IF(ISNUMBER(SEARCH("0/",'Model output'!J47)),0,1)))</f>
        <v>2</v>
      </c>
      <c r="K48" t="str" cm="1">
        <f t="array" ref="K48">IF(COUNT(FIND({0,1,2,3,4,5,6,7,8,9},'Model output'!K47))&gt;0,'Model output'!K47,"")</f>
        <v>0.9 cm</v>
      </c>
      <c r="L48" s="8" t="str">
        <f t="shared" si="9"/>
        <v>0.9cm</v>
      </c>
      <c r="M48" cm="1">
        <f t="array" ref="M48">IF(L48="","",IF(ISNUMBER(SEARCH("cm",L48)),MAX(VALUE(SUBSTITUTE(_xlfn.FILTERXML("&lt;t&gt;&lt;s&gt;"&amp;SUBSTITUTE(L48,",","&lt;/s&gt;&lt;s&gt;")&amp;"&lt;/s&gt;&lt;/t&gt;","//s"),"cm",""))),MAX(VALUE(SUBSTITUTE(_xlfn.FILTERXML("&lt;t&gt;&lt;s&gt;"&amp;SUBSTITUTE(L48,",","&lt;/s&gt;&lt;s&gt;")&amp;"&lt;/s&gt;&lt;/t&gt;","//s"),"mm","")))/10))</f>
        <v>0.9</v>
      </c>
      <c r="N48" t="str">
        <f>IF('Model output'!L47="","",'Model output'!L47)</f>
        <v>Papillary carcinoma</v>
      </c>
      <c r="O48" t="str">
        <f>IF('Model output'!M47="","",'Model output'!M47)</f>
        <v>Tall cell variant</v>
      </c>
      <c r="P48" t="str">
        <f>IF('Model output'!N47="","",'Model output'!N47)</f>
        <v>1.4 cm</v>
      </c>
      <c r="Q48" t="str">
        <f t="shared" si="1"/>
        <v>1.4cm</v>
      </c>
      <c r="R48" cm="1">
        <f t="array" ref="R48">IF(Q48="","",IF(ISNUMBER(SEARCH("cm",Q48)),MAX(VALUE(SUBSTITUTE(_xlfn.FILTERXML("&lt;t&gt;&lt;s&gt;"&amp;SUBSTITUTE(Q48,",","&lt;/s&gt;&lt;s&gt;")&amp;"&lt;/s&gt;&lt;/t&gt;","//s"),"cm",""))),MAX(VALUE(SUBSTITUTE(_xlfn.FILTERXML("&lt;t&gt;&lt;s&gt;"&amp;SUBSTITUTE(Q48,",","&lt;/s&gt;&lt;s&gt;")&amp;"&lt;/s&gt;&lt;/t&gt;","//s"),"mm","")))/10))</f>
        <v>1.4</v>
      </c>
      <c r="S48" t="str">
        <f>IF(OR('Model output'!P47="",ISNUMBER(SEARCH("Not identified", 'Model output'!P47)),ISNUMBER(SEARCH("Absent",'Model output'!P47)),AND(ISNUMBER(SEARCH("No",'Model output'!P47)),NOT(ISNUMBER(SEARCH("diagnostic",'Model output'!P47)))),ISNUMBER(SEARCH("Negative",'Model output'!P47))),"negative","positive")</f>
        <v>negative</v>
      </c>
      <c r="T48" t="str">
        <f>IF('Model output'!O47="","",'Model output'!O47)</f>
        <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f>
        <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t="str">
        <f>IF('Model output'!S47="","", IF('Model output'!S47= "[]", "", 'Model output'!S47))</f>
        <v>No definite extrathyroidal extension is noted</v>
      </c>
      <c r="Y48" t="str">
        <f>IF(OR('Model output'!S47="",ISNUMBER(SEARCH("Absent",'Model output'!S47)),ISNUMBER(SEARCH("Not identified",'Model output'!S47)),ISNUMBER(SEARCH("No",'Model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 IF('Model output'!T47="[]", "", IF('Model output'!T47="Not mentioned", "No", "Yes")))</f>
        <v/>
      </c>
      <c r="AB48" t="str">
        <f>IF(AA48&lt;&gt;"Yes","",IF(OR('Model output'!U47="",'Model output'!U47="[]",ISNUMBER(SEARCH("Not identified",'Model output'!U47))),"",'Model output'!U47))</f>
        <v/>
      </c>
      <c r="AC48" s="9" t="str">
        <f>IF(OR('Model output'!V47="", AND(ISERROR(SEARCH("Positive",'Model output'!V47)), ISNUMBER(SEARCH("Negative",'Model output'!V47))), 'Model output'!V47="No", ISNUMBER(SEARCH("Uninvolved",'Model output'!V47)), ISNUMBER(SEARCH("Not involved",'Model output'!V47)), ISNUMBER(SEARCH("Free",'Model output'!V47)), ISNUMBER(SEARCH("Cannot be assessed",'Model output'!V47)), ISNUMBER(SEARCH("1 mm",'Model output'!V47)), ISNUMBER(SEARCH("0.1 CM",'Model output'!V47)), ISNUMBER(SEARCH("less than 0.5 mm",'Model output'!V47)), ISNUMBER(SEARCH("abut",'Model output'!V47))), "negative", "positive")</f>
        <v>negative</v>
      </c>
      <c r="AE48" s="29"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cribriform",O48,1)),ISNUMBER(SEARCH("diffuse",O48,1)),ISNUMBER(SEARCH("columnar",O48,1)),ISNUMBER(SEARCH("solid",O48,1)),ISNUMBER(SEARCH("tall",N48,1)),ISNUMBER(SEARCH("hobnail",N48,1)),ISNUMBER(SEARCH("cribriform",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34" t="str">
        <f t="shared" si="2"/>
        <v>1b</v>
      </c>
      <c r="AG48" s="34" t="str">
        <f t="shared" si="3"/>
        <v>1a</v>
      </c>
      <c r="AH48" s="30" t="str">
        <f t="shared" si="10"/>
        <v>0</v>
      </c>
      <c r="AI48" s="37" t="str">
        <f t="shared" si="11"/>
        <v>II</v>
      </c>
      <c r="AJ48" s="29" t="s">
        <v>887</v>
      </c>
      <c r="AK48" s="34" t="s">
        <v>890</v>
      </c>
      <c r="AL48" s="34" t="s">
        <v>894</v>
      </c>
      <c r="AM48" s="34" t="s">
        <v>894</v>
      </c>
      <c r="AN48" s="34" t="s">
        <v>68</v>
      </c>
      <c r="AO48" s="35">
        <f t="shared" ca="1" si="4"/>
        <v>1</v>
      </c>
      <c r="AP48" s="30">
        <f t="shared" si="5"/>
        <v>1</v>
      </c>
      <c r="AQ48" s="30">
        <f t="shared" si="6"/>
        <v>0</v>
      </c>
      <c r="AR48" s="30">
        <f t="shared" si="7"/>
        <v>1</v>
      </c>
      <c r="AS48" s="36">
        <f t="shared" si="8"/>
        <v>0</v>
      </c>
      <c r="AT48" s="1"/>
    </row>
    <row r="49" spans="1:46">
      <c r="A49" t="str">
        <f>'Model output'!A48</f>
        <v>TCGA-DJ-A13M</v>
      </c>
      <c r="B49" s="45">
        <v>28</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X</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X</v>
      </c>
      <c r="F49" t="str">
        <f t="shared" si="12"/>
        <v>negative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output'!G48)),OR(,ISNUMBER(SEARCH("II",'Model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output'!G48)),ISNUMBER(SEARCH("V ",'Model output'!G48)),ISNUMBER(SEARCH("five",'Model output'!G48)),ISNUMBER(SEARCH("5",'Model output'!G48))))), "lateral", "central"))</f>
        <v/>
      </c>
      <c r="H49" t="str">
        <f>IF('Model output'!H48="","negative",IF('Model output'!H48="[]", "negative", IF(OR(ISNUMBER(SEARCH("lymph node",'Model output'!H48)),ISNUMBER(SEARCH("Not mentioned",'Model output'!H48)),ISNUMBER(SEARCH("neck",'Model output'!H48)),ISNUMBER(SEARCH("Not applicable",'Model output'!H48))),"negative","positive")))</f>
        <v>negative</v>
      </c>
      <c r="I49">
        <f>IF('Model output'!I48="","",IF(ISNUMBER('Model output'!I48),'Model output'!I48,1))</f>
        <v>4</v>
      </c>
      <c r="J49">
        <f>IF('Model output'!J48="","",IF(AND(ISNUMBER('Model output'!J48),'Model output'!J48&lt;=I49),'Model output'!J48,IF(ISNUMBER(SEARCH("0/",'Model output'!J48)),0,1)))</f>
        <v>0</v>
      </c>
      <c r="K49" t="str" cm="1">
        <f t="array" ref="K49">IF(COUNT(FIND({0,1,2,3,4,5,6,7,8,9},'Model output'!K48))&gt;0,'Model output'!K48,"")</f>
        <v/>
      </c>
      <c r="L49" s="8" t="str">
        <f t="shared" si="9"/>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 carcinoma</v>
      </c>
      <c r="O49" t="str">
        <f>IF('Model output'!M48="","",'Model output'!M48)</f>
        <v>Follicular variant</v>
      </c>
      <c r="P49" t="str">
        <f>IF('Model output'!N48="","",'Model output'!N48)</f>
        <v>2.0 cm</v>
      </c>
      <c r="Q49" t="str">
        <f t="shared" si="1"/>
        <v>2.0cm</v>
      </c>
      <c r="R49" cm="1">
        <f t="array" ref="R49">IF(Q49="","",IF(ISNUMBER(SEARCH("cm",Q49)),MAX(VALUE(SUBSTITUTE(_xlfn.FILTERXML("&lt;t&gt;&lt;s&gt;"&amp;SUBSTITUTE(Q49,",","&lt;/s&gt;&lt;s&gt;")&amp;"&lt;/s&gt;&lt;/t&gt;","//s"),"cm",""))),MAX(VALUE(SUBSTITUTE(_xlfn.FILTERXML("&lt;t&gt;&lt;s&gt;"&amp;SUBSTITUTE(Q49,",","&lt;/s&gt;&lt;s&gt;")&amp;"&lt;/s&gt;&lt;/t&gt;","//s"),"mm","")))/10))</f>
        <v>2</v>
      </c>
      <c r="S49" t="str">
        <f>IF(OR('Model output'!P48="",ISNUMBER(SEARCH("Not identified", 'Model output'!P48)),ISNUMBER(SEARCH("Absent",'Model output'!P48)),AND(ISNUMBER(SEARCH("No",'Model output'!P48)),NOT(ISNUMBER(SEARCH("diagnostic",'Model output'!P48)))),ISNUMBER(SEARCH("Negative",'Model output'!P48))),"negative","positive")</f>
        <v>negative</v>
      </c>
      <c r="T49">
        <f>IF('Model output'!O48="","",'Model output'!O48)</f>
        <v>1</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f>
        <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t="str">
        <f>IF('Model output'!S48="","", IF('Model output'!S48= "[]", "", 'Model output'!S48))</f>
        <v>Not Identified</v>
      </c>
      <c r="Y49" t="str">
        <f>IF(OR('Model output'!S48="",ISNUMBER(SEARCH("Absent",'Model output'!S48)),ISNUMBER(SEARCH("Not identified",'Model output'!S48)),ISNUMBER(SEARCH("No",'Model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 IF('Model output'!T48="[]", "", IF('Model output'!T48="Not mentioned", "No", "Yes")))</f>
        <v/>
      </c>
      <c r="AB49" t="str">
        <f>IF(AA49&lt;&gt;"Yes","",IF(OR('Model output'!U48="",'Model output'!U48="[]",ISNUMBER(SEARCH("Not identified",'Model output'!U48))),"",'Model output'!U48))</f>
        <v/>
      </c>
      <c r="AC49" s="9" t="str">
        <f>IF(OR('Model output'!V48="", AND(ISERROR(SEARCH("Positive",'Model output'!V48)), ISNUMBER(SEARCH("Negative",'Model output'!V48))), 'Model output'!V48="No", ISNUMBER(SEARCH("Uninvolved",'Model output'!V48)), ISNUMBER(SEARCH("Not involved",'Model output'!V48)), ISNUMBER(SEARCH("Free",'Model output'!V48)), ISNUMBER(SEARCH("Cannot be assessed",'Model output'!V48)), ISNUMBER(SEARCH("1 mm",'Model output'!V48)), ISNUMBER(SEARCH("0.1 CM",'Model output'!V48)), ISNUMBER(SEARCH("less than 0.5 mm",'Model output'!V48)), ISNUMBER(SEARCH("abut",'Model output'!V48))), "negative", "positive")</f>
        <v>negative</v>
      </c>
      <c r="AE49" s="29"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cribriform",O49,1)),ISNUMBER(SEARCH("diffuse",O49,1)),ISNUMBER(SEARCH("columnar",O49,1)),ISNUMBER(SEARCH("solid",O49,1)),ISNUMBER(SEARCH("tall",N49,1)),ISNUMBER(SEARCH("hobnail",N49,1)),ISNUMBER(SEARCH("cribriform",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low</v>
      </c>
      <c r="AF49" s="34" t="str">
        <f t="shared" si="2"/>
        <v>1b</v>
      </c>
      <c r="AG49" s="34" t="str">
        <f t="shared" si="3"/>
        <v>0</v>
      </c>
      <c r="AH49" s="30" t="str">
        <f t="shared" si="10"/>
        <v>0</v>
      </c>
      <c r="AI49" s="37" t="str">
        <f t="shared" si="11"/>
        <v>I</v>
      </c>
      <c r="AJ49" s="29" t="s">
        <v>886</v>
      </c>
      <c r="AK49" s="34" t="s">
        <v>890</v>
      </c>
      <c r="AL49" s="34" t="s">
        <v>891</v>
      </c>
      <c r="AM49" s="34" t="s">
        <v>894</v>
      </c>
      <c r="AN49" s="34" t="s">
        <v>68</v>
      </c>
      <c r="AO49" s="35">
        <f t="shared" ca="1" si="4"/>
        <v>1</v>
      </c>
      <c r="AP49" s="30">
        <f t="shared" si="5"/>
        <v>1</v>
      </c>
      <c r="AQ49" s="30">
        <f t="shared" si="6"/>
        <v>1</v>
      </c>
      <c r="AR49" s="30">
        <f t="shared" si="7"/>
        <v>1</v>
      </c>
      <c r="AS49" s="36">
        <f t="shared" si="8"/>
        <v>1</v>
      </c>
      <c r="AT49" s="1"/>
    </row>
    <row r="50" spans="1:46">
      <c r="A50" t="str">
        <f>'Model output'!A49</f>
        <v>TCGA-DJ-A13O</v>
      </c>
      <c r="B50" s="45">
        <v>56</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1</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X</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X</v>
      </c>
      <c r="F50" t="str">
        <f t="shared" si="12"/>
        <v>negative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output'!G49)),OR(,ISNUMBER(SEARCH("II",'Model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output'!G49)),ISNUMBER(SEARCH("V ",'Model output'!G49)),ISNUMBER(SEARCH("five",'Model output'!G49)),ISNUMBER(SEARCH("5",'Model output'!G49))))), "lateral", "central"))</f>
        <v/>
      </c>
      <c r="H50" t="str">
        <f>IF('Model output'!H49="","negative",IF('Model output'!H49="[]", "negative", IF(OR(ISNUMBER(SEARCH("lymph node",'Model output'!H49)),ISNUMBER(SEARCH("Not mentioned",'Model output'!H49)),ISNUMBER(SEARCH("neck",'Model output'!H49)),ISNUMBER(SEARCH("Not applicable",'Model output'!H49))),"negative","positive")))</f>
        <v>negative</v>
      </c>
      <c r="I50">
        <f>IF('Model output'!I49="","",IF(ISNUMBER('Model output'!I49),'Model output'!I49,1))</f>
        <v>2</v>
      </c>
      <c r="J50">
        <f>IF('Model output'!J49="","",IF(AND(ISNUMBER('Model output'!J49),'Model output'!J49&lt;=I50),'Model output'!J49,IF(ISNUMBER(SEARCH("0/",'Model output'!J49)),0,1)))</f>
        <v>0</v>
      </c>
      <c r="K50" t="str" cm="1">
        <f t="array" ref="K50">IF(COUNT(FIND({0,1,2,3,4,5,6,7,8,9},'Model output'!K49))&gt;0,'Model output'!K49,"")</f>
        <v/>
      </c>
      <c r="L50" s="8" t="str">
        <f t="shared" si="9"/>
        <v/>
      </c>
      <c r="M50" t="str" cm="1">
        <f t="array" ref="M50">IF(L50="","",IF(ISNUMBER(SEARCH("cm",L50)),MAX(VALUE(SUBSTITUTE(_xlfn.FILTERXML("&lt;t&gt;&lt;s&gt;"&amp;SUBSTITUTE(L50,",","&lt;/s&gt;&lt;s&gt;")&amp;"&lt;/s&gt;&lt;/t&gt;","//s"),"cm",""))),MAX(VALUE(SUBSTITUTE(_xlfn.FILTERXML("&lt;t&gt;&lt;s&gt;"&amp;SUBSTITUTE(L50,",","&lt;/s&gt;&lt;s&gt;")&amp;"&lt;/s&gt;&lt;/t&gt;","//s"),"mm","")))/10))</f>
        <v/>
      </c>
      <c r="N50" t="str">
        <f>IF('Model output'!L49="","",'Model output'!L49)</f>
        <v>Papillary carcinoma</v>
      </c>
      <c r="O50" t="str">
        <f>IF('Model output'!M49="","",'Model output'!M49)</f>
        <v>Classical type with tall cell features</v>
      </c>
      <c r="P50" t="str">
        <f>IF('Model output'!N49="","",'Model output'!N49)</f>
        <v>1.1 cm</v>
      </c>
      <c r="Q50" t="str">
        <f t="shared" si="1"/>
        <v>1.1cm</v>
      </c>
      <c r="R50" cm="1">
        <f t="array" ref="R50">IF(Q50="","",IF(ISNUMBER(SEARCH("cm",Q50)),MAX(VALUE(SUBSTITUTE(_xlfn.FILTERXML("&lt;t&gt;&lt;s&gt;"&amp;SUBSTITUTE(Q50,",","&lt;/s&gt;&lt;s&gt;")&amp;"&lt;/s&gt;&lt;/t&gt;","//s"),"cm",""))),MAX(VALUE(SUBSTITUTE(_xlfn.FILTERXML("&lt;t&gt;&lt;s&gt;"&amp;SUBSTITUTE(Q50,",","&lt;/s&gt;&lt;s&gt;")&amp;"&lt;/s&gt;&lt;/t&gt;","//s"),"mm","")))/10))</f>
        <v>1.1000000000000001</v>
      </c>
      <c r="S50" t="str">
        <f>IF(OR('Model output'!P49="",ISNUMBER(SEARCH("Not identified", 'Model output'!P49)),ISNUMBER(SEARCH("Absent",'Model output'!P49)),AND(ISNUMBER(SEARCH("No",'Model output'!P49)),NOT(ISNUMBER(SEARCH("diagnostic",'Model output'!P49)))),ISNUMBER(SEARCH("Negative",'Model output'!P49))),"negative","positive")</f>
        <v>negative</v>
      </c>
      <c r="T50">
        <f>IF('Model output'!O49="","",'Model output'!O49)</f>
        <v>1</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t="str">
        <f>IF('Model output'!S49="","", IF('Model output'!S49= "[]", "", 'Model output'!S49))</f>
        <v/>
      </c>
      <c r="Y50" t="str">
        <f>IF(OR('Model output'!S49="",ISNUMBER(SEARCH("Absent",'Model output'!S49)),ISNUMBER(SEARCH("Not identified",'Model output'!S49)),ISNUMBER(SEARCH("No",'Model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 IF('Model output'!T49="[]", "", IF('Model output'!T49="Not mentioned", "No", "Yes")))</f>
        <v/>
      </c>
      <c r="AB50" t="str">
        <f>IF(AA50&lt;&gt;"Yes","",IF(OR('Model output'!U49="",'Model output'!U49="[]",ISNUMBER(SEARCH("Not identified",'Model output'!U49))),"",'Model output'!U49))</f>
        <v/>
      </c>
      <c r="AC50" s="9" t="str">
        <f>IF(OR('Model output'!V49="", AND(ISERROR(SEARCH("Positive",'Model output'!V49)), ISNUMBER(SEARCH("Negative",'Model output'!V49))), 'Model output'!V49="No", ISNUMBER(SEARCH("Uninvolved",'Model output'!V49)), ISNUMBER(SEARCH("Not involved",'Model output'!V49)), ISNUMBER(SEARCH("Free",'Model output'!V49)), ISNUMBER(SEARCH("Cannot be assessed",'Model output'!V49)), ISNUMBER(SEARCH("1 mm",'Model output'!V49)), ISNUMBER(SEARCH("0.1 CM",'Model output'!V49)), ISNUMBER(SEARCH("less than 0.5 mm",'Model output'!V49)), ISNUMBER(SEARCH("abut",'Model output'!V49))), "negative", "positive")</f>
        <v>negative</v>
      </c>
      <c r="AE50" s="29"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cribriform",O50,1)),ISNUMBER(SEARCH("diffuse",O50,1)),ISNUMBER(SEARCH("columnar",O50,1)),ISNUMBER(SEARCH("solid",O50,1)),ISNUMBER(SEARCH("tall",N50,1)),ISNUMBER(SEARCH("hobnail",N50,1)),ISNUMBER(SEARCH("cribriform",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intermediate</v>
      </c>
      <c r="AF50" s="34" t="str">
        <f t="shared" si="2"/>
        <v>1b</v>
      </c>
      <c r="AG50" s="34" t="str">
        <f t="shared" si="3"/>
        <v>0</v>
      </c>
      <c r="AH50" s="30" t="str">
        <f t="shared" si="10"/>
        <v>0</v>
      </c>
      <c r="AI50" s="37" t="str">
        <f t="shared" si="11"/>
        <v>I</v>
      </c>
      <c r="AJ50" s="29" t="s">
        <v>887</v>
      </c>
      <c r="AK50" s="34" t="s">
        <v>890</v>
      </c>
      <c r="AL50" s="34" t="s">
        <v>891</v>
      </c>
      <c r="AM50" s="34" t="s">
        <v>894</v>
      </c>
      <c r="AN50" s="34" t="s">
        <v>68</v>
      </c>
      <c r="AO50" s="35">
        <f t="shared" ca="1" si="4"/>
        <v>1</v>
      </c>
      <c r="AP50" s="30">
        <f t="shared" si="5"/>
        <v>1</v>
      </c>
      <c r="AQ50" s="30">
        <f t="shared" si="6"/>
        <v>1</v>
      </c>
      <c r="AR50" s="30">
        <f t="shared" si="7"/>
        <v>1</v>
      </c>
      <c r="AS50" s="36">
        <f t="shared" si="8"/>
        <v>1</v>
      </c>
      <c r="AT50" s="1"/>
    </row>
    <row r="51" spans="1:46">
      <c r="A51" t="str">
        <f>'Model output'!A50</f>
        <v>TCGA-DJ-A13R</v>
      </c>
      <c r="B51" s="45">
        <v>50</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X</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X</v>
      </c>
      <c r="F51" t="str">
        <f t="shared" si="12"/>
        <v>negative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output'!G50)),OR(,ISNUMBER(SEARCH("II",'Model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output'!G50)),ISNUMBER(SEARCH("V ",'Model output'!G50)),ISNUMBER(SEARCH("five",'Model output'!G50)),ISNUMBER(SEARCH("5",'Model output'!G50))))), "lateral", "central"))</f>
        <v/>
      </c>
      <c r="H51" t="str">
        <f>IF('Model output'!H50="","negative",IF('Model output'!H50="[]", "negative", IF(OR(ISNUMBER(SEARCH("lymph node",'Model output'!H50)),ISNUMBER(SEARCH("Not mentioned",'Model output'!H50)),ISNUMBER(SEARCH("neck",'Model output'!H50)),ISNUMBER(SEARCH("Not applicable",'Model output'!H50))),"negative","positive")))</f>
        <v>negative</v>
      </c>
      <c r="I51">
        <f>IF('Model output'!I50="","",IF(ISNUMBER('Model output'!I50),'Model output'!I50,1))</f>
        <v>2</v>
      </c>
      <c r="J51">
        <f>IF('Model output'!J50="","",IF(AND(ISNUMBER('Model output'!J50),'Model output'!J50&lt;=I51),'Model output'!J50,IF(ISNUMBER(SEARCH("0/",'Model output'!J50)),0,1)))</f>
        <v>0</v>
      </c>
      <c r="K51" t="str" cm="1">
        <f t="array" ref="K51">IF(COUNT(FIND({0,1,2,3,4,5,6,7,8,9},'Model output'!K50))&gt;0,'Model output'!K50,"")</f>
        <v/>
      </c>
      <c r="L51" s="8" t="str">
        <f t="shared" si="9"/>
        <v/>
      </c>
      <c r="M51" t="str" cm="1">
        <f t="array" ref="M51">IF(L51="","",IF(ISNUMBER(SEARCH("cm",L51)),MAX(VALUE(SUBSTITUTE(_xlfn.FILTERXML("&lt;t&gt;&lt;s&gt;"&amp;SUBSTITUTE(L51,",","&lt;/s&gt;&lt;s&gt;")&amp;"&lt;/s&gt;&lt;/t&gt;","//s"),"cm",""))),MAX(VALUE(SUBSTITUTE(_xlfn.FILTERXML("&lt;t&gt;&lt;s&gt;"&amp;SUBSTITUTE(L51,",","&lt;/s&gt;&lt;s&gt;")&amp;"&lt;/s&gt;&lt;/t&gt;","//s"),"mm","")))/10))</f>
        <v/>
      </c>
      <c r="N51" t="str">
        <f>IF('Model output'!L50="","",'Model output'!L50)</f>
        <v>Papillary carcinoma</v>
      </c>
      <c r="O51" t="str">
        <f>IF('Model output'!M50="","",'Model output'!M50)</f>
        <v>Follicular variant with oncocytic features</v>
      </c>
      <c r="P51" t="str">
        <f>IF('Model output'!N50="","",'Model output'!N50)</f>
        <v>5 cm</v>
      </c>
      <c r="Q51" t="str">
        <f t="shared" si="1"/>
        <v>5cm</v>
      </c>
      <c r="R51" cm="1">
        <f t="array" ref="R51">IF(Q51="","",IF(ISNUMBER(SEARCH("cm",Q51)),MAX(VALUE(SUBSTITUTE(_xlfn.FILTERXML("&lt;t&gt;&lt;s&gt;"&amp;SUBSTITUTE(Q51,",","&lt;/s&gt;&lt;s&gt;")&amp;"&lt;/s&gt;&lt;/t&gt;","//s"),"cm",""))),MAX(VALUE(SUBSTITUTE(_xlfn.FILTERXML("&lt;t&gt;&lt;s&gt;"&amp;SUBSTITUTE(Q51,",","&lt;/s&gt;&lt;s&gt;")&amp;"&lt;/s&gt;&lt;/t&gt;","//s"),"mm","")))/10))</f>
        <v>5</v>
      </c>
      <c r="S51" t="str">
        <f>IF(OR('Model output'!P50="",ISNUMBER(SEARCH("Not identified", 'Model output'!P50)),ISNUMBER(SEARCH("Absent",'Model output'!P50)),AND(ISNUMBER(SEARCH("No",'Model output'!P50)),NOT(ISNUMBER(SEARCH("diagnostic",'Model output'!P50)))),ISNUMBER(SEARCH("Negative",'Model output'!P50))),"negative","positive")</f>
        <v>negative</v>
      </c>
      <c r="T51">
        <f>IF('Model output'!O50="","",'Model output'!O50)</f>
        <v>2</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negative</v>
      </c>
      <c r="X51" t="str">
        <f>IF('Model output'!S50="","", IF('Model output'!S50= "[]", "", 'Model output'!S50))</f>
        <v>Not Identified</v>
      </c>
      <c r="Y51" t="str">
        <f>IF(OR('Model output'!S50="",ISNUMBER(SEARCH("Absent",'Model output'!S50)),ISNUMBER(SEARCH("Not identified",'Model output'!S50)),ISNUMBER(SEARCH("No",'Model output'!S50)),ISNUMBER(SEARCH("negative",'Model output'!S50))),"negative",IF(Z51="positive","gETE", "positive"))</f>
        <v>negative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 IF('Model output'!T50="[]", "", IF('Model output'!T50="Not mentioned", "No", "Yes")))</f>
        <v/>
      </c>
      <c r="AB51" t="str">
        <f>IF(AA51&lt;&gt;"Yes","",IF(OR('Model output'!U50="",'Model output'!U50="[]",ISNUMBER(SEARCH("Not identified",'Model output'!U50))),"",'Model output'!U50))</f>
        <v/>
      </c>
      <c r="AC51" s="9" t="str">
        <f>IF(OR('Model output'!V50="", AND(ISERROR(SEARCH("Positive",'Model output'!V50)), ISNUMBER(SEARCH("Negative",'Model output'!V50))), 'Model output'!V50="No", ISNUMBER(SEARCH("Uninvolved",'Model output'!V50)), ISNUMBER(SEARCH("Not involved",'Model output'!V50)), ISNUMBER(SEARCH("Free",'Model output'!V50)), ISNUMBER(SEARCH("Cannot be assessed",'Model output'!V50)), ISNUMBER(SEARCH("1 mm",'Model output'!V50)), ISNUMBER(SEARCH("0.1 CM",'Model output'!V50)), ISNUMBER(SEARCH("less than 0.5 mm",'Model output'!V50)), ISNUMBER(SEARCH("abut",'Model output'!V50))), "negative", "positive")</f>
        <v>negative</v>
      </c>
      <c r="AE51" s="29" t="str" cm="1">
        <f t="array" aca="1" ref="AE51" ca="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cribriform",O51,1)),ISNUMBER(SEARCH("diffuse",O51,1)),ISNUMBER(SEARCH("columnar",O51,1)),ISNUMBER(SEARCH("solid",O51,1)),ISNUMBER(SEARCH("tall",N51,1)),ISNUMBER(SEARCH("hobnail",N51,1)),ISNUMBER(SEARCH("cribriform",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low</v>
      </c>
      <c r="AF51" s="34" t="str">
        <f t="shared" si="2"/>
        <v>3a</v>
      </c>
      <c r="AG51" s="34" t="str">
        <f t="shared" si="3"/>
        <v>0</v>
      </c>
      <c r="AH51" s="30" t="str">
        <f t="shared" si="10"/>
        <v>0</v>
      </c>
      <c r="AI51" s="37" t="str">
        <f t="shared" si="11"/>
        <v>I</v>
      </c>
      <c r="AJ51" s="29" t="s">
        <v>886</v>
      </c>
      <c r="AK51" s="34" t="s">
        <v>896</v>
      </c>
      <c r="AL51" s="34" t="s">
        <v>891</v>
      </c>
      <c r="AM51" s="34" t="s">
        <v>894</v>
      </c>
      <c r="AN51" s="34" t="s">
        <v>68</v>
      </c>
      <c r="AO51" s="35">
        <f t="shared" ca="1" si="4"/>
        <v>1</v>
      </c>
      <c r="AP51" s="30">
        <f t="shared" si="5"/>
        <v>1</v>
      </c>
      <c r="AQ51" s="30">
        <f t="shared" si="6"/>
        <v>1</v>
      </c>
      <c r="AR51" s="30">
        <f t="shared" si="7"/>
        <v>1</v>
      </c>
      <c r="AS51" s="36">
        <f t="shared" si="8"/>
        <v>1</v>
      </c>
      <c r="AT51" s="1"/>
    </row>
    <row r="52" spans="1:46">
      <c r="A52" t="str">
        <f>'Model output'!A51</f>
        <v>TCGA-DJ-A13S</v>
      </c>
      <c r="B52" s="45">
        <v>19</v>
      </c>
      <c r="C52" s="1"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1</v>
      </c>
      <c r="D52" s="1"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X</v>
      </c>
      <c r="E52" s="1"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X</v>
      </c>
      <c r="F52" t="str">
        <f t="shared" si="12"/>
        <v>negative</v>
      </c>
      <c r="G5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output'!G51)),OR(,ISNUMBER(SEARCH("II",'Model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output'!G51)),ISNUMBER(SEARCH("V ",'Model output'!G51)),ISNUMBER(SEARCH("five",'Model output'!G51)),ISNUMBER(SEARCH("5",'Model output'!G51))))), "lateral", "central"))</f>
        <v/>
      </c>
      <c r="H52" t="str">
        <f>IF('Model output'!H51="","negative",IF('Model output'!H51="[]", "negative", IF(OR(ISNUMBER(SEARCH("lymph node",'Model output'!H51)),ISNUMBER(SEARCH("Not mentioned",'Model output'!H51)),ISNUMBER(SEARCH("neck",'Model output'!H51)),ISNUMBER(SEARCH("Not applicable",'Model output'!H51))),"negative","positive")))</f>
        <v>negative</v>
      </c>
      <c r="I52" t="str">
        <f>IF('Model output'!I51="","",IF(ISNUMBER('Model output'!I51),'Model output'!I51,1))</f>
        <v/>
      </c>
      <c r="J52" t="str">
        <f>IF('Model output'!J51="","",IF(AND(ISNUMBER('Model output'!J51),'Model output'!J51&lt;=I52),'Model output'!J51,IF(ISNUMBER(SEARCH("0/",'Model output'!J51)),0,1)))</f>
        <v/>
      </c>
      <c r="K52" t="str" cm="1">
        <f t="array" ref="K52">IF(COUNT(FIND({0,1,2,3,4,5,6,7,8,9},'Model output'!K51))&gt;0,'Model output'!K51,"")</f>
        <v/>
      </c>
      <c r="L52" s="8" t="str">
        <f t="shared" si="9"/>
        <v/>
      </c>
      <c r="M52" t="str" cm="1">
        <f t="array" ref="M52">IF(L52="","",IF(ISNUMBER(SEARCH("cm",L52)),MAX(VALUE(SUBSTITUTE(_xlfn.FILTERXML("&lt;t&gt;&lt;s&gt;"&amp;SUBSTITUTE(L52,",","&lt;/s&gt;&lt;s&gt;")&amp;"&lt;/s&gt;&lt;/t&gt;","//s"),"cm",""))),MAX(VALUE(SUBSTITUTE(_xlfn.FILTERXML("&lt;t&gt;&lt;s&gt;"&amp;SUBSTITUTE(L52,",","&lt;/s&gt;&lt;s&gt;")&amp;"&lt;/s&gt;&lt;/t&gt;","//s"),"mm","")))/10))</f>
        <v/>
      </c>
      <c r="N52" t="str">
        <f>IF('Model output'!L51="","",'Model output'!L51)</f>
        <v>Papillary carcinoma</v>
      </c>
      <c r="O52" t="str">
        <f>IF('Model output'!M51="","",'Model output'!M51)</f>
        <v>Follicular variant</v>
      </c>
      <c r="P52" t="str">
        <f>IF('Model output'!N51="","",'Model output'!N51)</f>
        <v>1.8 cm</v>
      </c>
      <c r="Q52" t="str">
        <f t="shared" si="1"/>
        <v>1.8cm</v>
      </c>
      <c r="R52" cm="1">
        <f t="array" ref="R52">IF(Q52="","",IF(ISNUMBER(SEARCH("cm",Q52)),MAX(VALUE(SUBSTITUTE(_xlfn.FILTERXML("&lt;t&gt;&lt;s&gt;"&amp;SUBSTITUTE(Q52,",","&lt;/s&gt;&lt;s&gt;")&amp;"&lt;/s&gt;&lt;/t&gt;","//s"),"cm",""))),MAX(VALUE(SUBSTITUTE(_xlfn.FILTERXML("&lt;t&gt;&lt;s&gt;"&amp;SUBSTITUTE(Q52,",","&lt;/s&gt;&lt;s&gt;")&amp;"&lt;/s&gt;&lt;/t&gt;","//s"),"mm","")))/10))</f>
        <v>1.8</v>
      </c>
      <c r="S52" t="str">
        <f>IF(OR('Model output'!P51="",ISNUMBER(SEARCH("Not identified", 'Model output'!P51)),ISNUMBER(SEARCH("Absent",'Model output'!P51)),AND(ISNUMBER(SEARCH("No",'Model output'!P51)),NOT(ISNUMBER(SEARCH("diagnostic",'Model output'!P51)))),ISNUMBER(SEARCH("Negative",'Model output'!P51))),"negative","positive")</f>
        <v>negative</v>
      </c>
      <c r="T52">
        <f>IF('Model output'!O51="","",'Model output'!O51)</f>
        <v>1</v>
      </c>
      <c r="U52"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f>
        <v/>
      </c>
      <c r="V5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t="str">
        <f>IF('Model output'!S51="","", IF('Model output'!S51= "[]", "", 'Model output'!S51))</f>
        <v>Not identified</v>
      </c>
      <c r="Y52" t="str">
        <f>IF(OR('Model output'!S51="",ISNUMBER(SEARCH("Absent",'Model output'!S51)),ISNUMBER(SEARCH("Not identified",'Model output'!S51)),ISNUMBER(SEARCH("No",'Model output'!S51)),ISNUMBER(SEARCH("negative",'Model output'!S51))),"negative",IF(Z52="positive","gETE", "positive"))</f>
        <v>negative</v>
      </c>
      <c r="Z5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t="str">
        <f>IF('Model output'!T51="","", IF('Model output'!T51="[]", "", IF('Model output'!T51="Not mentioned", "No", "Yes")))</f>
        <v/>
      </c>
      <c r="AB52" t="str">
        <f>IF(AA52&lt;&gt;"Yes","",IF(OR('Model output'!U51="",'Model output'!U51="[]",ISNUMBER(SEARCH("Not identified",'Model output'!U51))),"",'Model output'!U51))</f>
        <v/>
      </c>
      <c r="AC52" s="9" t="str">
        <f>IF(OR('Model output'!V51="", AND(ISERROR(SEARCH("Positive",'Model output'!V51)), ISNUMBER(SEARCH("Negative",'Model output'!V51))), 'Model output'!V51="No", ISNUMBER(SEARCH("Uninvolved",'Model output'!V51)), ISNUMBER(SEARCH("Not involved",'Model output'!V51)), ISNUMBER(SEARCH("Free",'Model output'!V51)), ISNUMBER(SEARCH("Cannot be assessed",'Model output'!V51)), ISNUMBER(SEARCH("1 mm",'Model output'!V51)), ISNUMBER(SEARCH("0.1 CM",'Model output'!V51)), ISNUMBER(SEARCH("less than 0.5 mm",'Model output'!V51)), ISNUMBER(SEARCH("abut",'Model output'!V51))), "negative", "positive")</f>
        <v>negative</v>
      </c>
      <c r="AE52" s="29" t="str" cm="1">
        <f t="array" aca="1" ref="AE52" ca="1">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cribriform",O52,1)),ISNUMBER(SEARCH("diffuse",O52,1)),ISNUMBER(SEARCH("columnar",O52,1)),ISNUMBER(SEARCH("solid",O52,1)),ISNUMBER(SEARCH("tall",N52,1)),ISNUMBER(SEARCH("hobnail",N52,1)),ISNUMBER(SEARCH("cribriform",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low</v>
      </c>
      <c r="AF52" s="34" t="str">
        <f t="shared" si="2"/>
        <v>1b</v>
      </c>
      <c r="AG52" s="34" t="str">
        <f t="shared" si="3"/>
        <v>0</v>
      </c>
      <c r="AH52" s="30" t="str">
        <f t="shared" si="10"/>
        <v>0</v>
      </c>
      <c r="AI52" s="37" t="str">
        <f t="shared" si="11"/>
        <v>I</v>
      </c>
      <c r="AJ52" s="29" t="s">
        <v>886</v>
      </c>
      <c r="AK52" s="34" t="s">
        <v>890</v>
      </c>
      <c r="AL52" s="34" t="s">
        <v>894</v>
      </c>
      <c r="AM52" s="34" t="s">
        <v>894</v>
      </c>
      <c r="AN52" s="34" t="s">
        <v>68</v>
      </c>
      <c r="AO52" s="35">
        <f t="shared" ca="1" si="4"/>
        <v>1</v>
      </c>
      <c r="AP52" s="30">
        <f t="shared" si="5"/>
        <v>1</v>
      </c>
      <c r="AQ52" s="30">
        <f t="shared" si="6"/>
        <v>1</v>
      </c>
      <c r="AR52" s="30">
        <f t="shared" si="7"/>
        <v>1</v>
      </c>
      <c r="AS52" s="36">
        <f t="shared" si="8"/>
        <v>1</v>
      </c>
      <c r="AT52" s="1"/>
    </row>
    <row r="53" spans="1:46">
      <c r="A53" t="str">
        <f>'Model output'!A52</f>
        <v>TCGA-DJ-A13T</v>
      </c>
      <c r="B53" s="45">
        <v>37</v>
      </c>
      <c r="C53" s="1" t="str">
        <f>IF(OR(ISNUMBER(SEARCH("0",'Model output'!D52)), ISNUMBER(SEARCH("1",'Model output'!D52)), ISNUMBER(SEARCH("1a",'Model output'!D52)), ISNUMBER(SEARCH("1b",'Model output'!D52)), ISNUMBER(SEARCH("2",'Model output'!D52)), ISNUMBER(SEARCH("3",'Model output'!D52)), ISNUMBER(SEARCH("4a",'Model output'!D52)), ISNUMBER(SEARCH("4b",'Model output'!D52))), IF(ISNUMBER(SEARCH("pT",'Model output'!D52)),IF(OR(ISNUMBER(SEARCH("a",'Model output'!D52)),ISNUMBER(SEARCH("b",'Model output'!D52))),MID(SUBSTITUTE('Model output'!D52," ",""),SEARCH("pT",'Model output'!D52)+2,2),MID(SUBSTITUTE('Model output'!D52," ",""),SEARCH("pT",'Model output'!D52)+2,1)),IF(ISNUMBER(SEARCH("T",'Model output'!D52)),IF(OR(ISNUMBER(SEARCH("a",'Model output'!D52)),ISNUMBER(SEARCH("b",'Model output'!D52))),MID(SUBSTITUTE('Model output'!D52," ",""),SEARCH("T",'Model output'!D52)+1,2),MID(SUBSTITUTE('Model output'!D52," ",""),SEARCH("T",'Model output'!D52)+1,1)),SUBSTITUTE('Model output'!D52," ",""))),"")</f>
        <v>1</v>
      </c>
      <c r="D53" s="1" t="str">
        <f>IF(ISNUMBER(SEARCH("lymph node",'Model output'!E52)),"1", IF(AND('Model output'!E52&lt;&gt;"",ISNUMBER('Model output'!E52),'Model output'!E52&gt;0),"1",IF(OR(ISNUMBER(SEARCH("0",'Model output'!E52)), ISNUMBER(SEARCH("1",'Model output'!E52)), ISNUMBER(SEARCH("1a",'Model output'!E52)), ISNUMBER(SEARCH("1b",'Model output'!E52)), ISNUMBER(SEARCH("X",'Model output'!E52))), IF(ISNUMBER(SEARCH("pN",'Model output'!E52)),IF(OR(ISNUMBER(SEARCH("a",'Model output'!E52)),ISNUMBER(SEARCH("b",'Model output'!E52))),MID(SUBSTITUTE('Model output'!E52," ",""),SEARCH("pN",'Model output'!E52)+2,2),MID(SUBSTITUTE('Model output'!E52," ",""),SEARCH("pN",'Model output'!E52)+2,1)),IF(ISNUMBER(SEARCH("N",'Model output'!E52)),IF(OR(ISNUMBER(SEARCH("a",'Model output'!E52)),ISNUMBER(SEARCH("b",'Model output'!E52))),MID(SUBSTITUTE('Model output'!E52," ",""),SEARCH("N",'Model output'!E52)+1,2),MID(SUBSTITUTE('Model output'!E52," ",""),SEARCH("N",'Model output'!E52)+1,1)),SUBSTITUTE('Model output'!E52," ",""))),"")))</f>
        <v>X</v>
      </c>
      <c r="E53" s="1" t="str">
        <f>IF(OR(ISNUMBER(SEARCH("Not applicable",'Model output'!F52)), ISNUMBER(SEARCH("N/A",'Model output'!F52))),"0",IF(OR(ISNUMBER(SEARCH("0",'Model output'!F52)), ISNUMBER(SEARCH("1",'Model output'!F52)), ISNUMBER(SEARCH("X",'Model output'!F52))), IF(ISNUMBER(SEARCH("pM",'Model output'!F52)),MID(SUBSTITUTE('Model output'!F52," ",""),SEARCH("pM",'Model output'!F52)+2,1),IF(ISNUMBER(SEARCH("M",'Model output'!F52)),MID(SUBSTITUTE('Model output'!F52," ",""),SEARCH("M",'Model output'!F52)+1,1),SUBSTITUTE('Model output'!F52," ",""))),""))</f>
        <v>X</v>
      </c>
      <c r="F53" t="str">
        <f t="shared" ref="F53:F115" si="13">IF(OR(G53&lt;&gt;"",AND(J53&lt;&gt;"",ISNUMBER(J53),J53&gt;0),AND(M53&lt;&gt;"",M53&gt;0)),"positive","negative")</f>
        <v>negative</v>
      </c>
      <c r="G53" t="str">
        <f>IF(OR('Model output'!G52="",AND(ISNUMBER('Model output'!J52),'Model output'!J52&lt;1)),"",IF(OR(ISNUMBER(SEARCH("lateral",'Model output'!G52)),ISNUMBER(SEARCH("cervical",'Model output'!G52)),ISNUMBER(SEARCH("jugular",'Model output'!G52)),ISNUMBER(SEARCH("left neck",'Model output'!G52)),ISNUMBER(SEARCH("left anterior neck",'Model output'!G52)),ISNUMBER(SEARCH("left posterior neck",'Model output'!G52)),ISNUMBER(SEARCH("right neck",'Model output'!G52)),ISNUMBER(SEARCH("right anterior neck",'Model output'!G52)),ISNUMBER(SEARCH("right posterior neck",'Model output'!G52)),AND(ISNUMBER(SEARCH("level",'Model output'!G52)),OR(,ISNUMBER(SEARCH("II",'Model output'!G52)),ISNUMBER(SEARCH("two",'Model output'!G52)),ISNUMBER(SEARCH("2",'Model output'!G52)),ISNUMBER(SEARCH("III",'Model output'!G52)),ISNUMBER(SEARCH("three",'Model output'!G52)),ISNUMBER(SEARCH("3",'Model output'!G52)),ISNUMBER(SEARCH("IV",'Model output'!G52)),ISNUMBER(SEARCH("four",'Model output'!G52)),ISNUMBER(SEARCH("4",'Model output'!G52)),ISNUMBER(SEARCH("V ",'Model output'!G52)),ISNUMBER(SEARCH("five",'Model output'!G52)),ISNUMBER(SEARCH("5",'Model output'!G52))))), "lateral", "central"))</f>
        <v/>
      </c>
      <c r="H53" t="str">
        <f>IF('Model output'!H52="","negative",IF('Model output'!H52="[]", "negative", IF(OR(ISNUMBER(SEARCH("lymph node",'Model output'!H52)),ISNUMBER(SEARCH("Not mentioned",'Model output'!H52)),ISNUMBER(SEARCH("neck",'Model output'!H52)),ISNUMBER(SEARCH("Not applicable",'Model output'!H52))),"negative","positive")))</f>
        <v>negative</v>
      </c>
      <c r="I53">
        <f>IF('Model output'!I52="","",IF(ISNUMBER('Model output'!I52),'Model output'!I52,1))</f>
        <v>5</v>
      </c>
      <c r="J53">
        <f>IF('Model output'!J52="","",IF(AND(ISNUMBER('Model output'!J52),'Model output'!J52&lt;=I53),'Model output'!J52,IF(ISNUMBER(SEARCH("0/",'Model output'!J52)),0,1)))</f>
        <v>0</v>
      </c>
      <c r="K53" t="str" cm="1">
        <f t="array" ref="K53">IF(COUNT(FIND({0,1,2,3,4,5,6,7,8,9},'Model output'!K52))&gt;0,'Model output'!K52,"")</f>
        <v/>
      </c>
      <c r="L53" s="8" t="str">
        <f t="shared" si="9"/>
        <v/>
      </c>
      <c r="M53" t="str" cm="1">
        <f t="array" ref="M53">IF(L53="","",IF(ISNUMBER(SEARCH("cm",L53)),MAX(VALUE(SUBSTITUTE(_xlfn.FILTERXML("&lt;t&gt;&lt;s&gt;"&amp;SUBSTITUTE(L53,",","&lt;/s&gt;&lt;s&gt;")&amp;"&lt;/s&gt;&lt;/t&gt;","//s"),"cm",""))),MAX(VALUE(SUBSTITUTE(_xlfn.FILTERXML("&lt;t&gt;&lt;s&gt;"&amp;SUBSTITUTE(L53,",","&lt;/s&gt;&lt;s&gt;")&amp;"&lt;/s&gt;&lt;/t&gt;","//s"),"mm","")))/10))</f>
        <v/>
      </c>
      <c r="N53" t="str">
        <f>IF('Model output'!L52="","",'Model output'!L52)</f>
        <v>Papillary carcinoma</v>
      </c>
      <c r="O53" t="str">
        <f>IF('Model output'!M52="","",'Model output'!M52)</f>
        <v>Classical type</v>
      </c>
      <c r="P53" t="str">
        <f>IF('Model output'!N52="","",'Model output'!N52)</f>
        <v>2.2 cm</v>
      </c>
      <c r="Q53" t="str">
        <f t="shared" si="1"/>
        <v>2.2cm</v>
      </c>
      <c r="R53" cm="1">
        <f t="array" ref="R53">IF(Q53="","",IF(ISNUMBER(SEARCH("cm",Q53)),MAX(VALUE(SUBSTITUTE(_xlfn.FILTERXML("&lt;t&gt;&lt;s&gt;"&amp;SUBSTITUTE(Q53,",","&lt;/s&gt;&lt;s&gt;")&amp;"&lt;/s&gt;&lt;/t&gt;","//s"),"cm",""))),MAX(VALUE(SUBSTITUTE(_xlfn.FILTERXML("&lt;t&gt;&lt;s&gt;"&amp;SUBSTITUTE(Q53,",","&lt;/s&gt;&lt;s&gt;")&amp;"&lt;/s&gt;&lt;/t&gt;","//s"),"mm","")))/10))</f>
        <v>2.2000000000000002</v>
      </c>
      <c r="S53" t="str">
        <f>IF(OR('Model output'!P52="",ISNUMBER(SEARCH("Not identified", 'Model output'!P52)),ISNUMBER(SEARCH("Absent",'Model output'!P52)),AND(ISNUMBER(SEARCH("No",'Model output'!P52)),NOT(ISNUMBER(SEARCH("diagnostic",'Model output'!P52)))),ISNUMBER(SEARCH("Negative",'Model output'!P52))),"negative","positive")</f>
        <v>positive</v>
      </c>
      <c r="T53">
        <f>IF('Model output'!O52="","",'Model output'!O52)</f>
        <v>1</v>
      </c>
      <c r="U53" t="str">
        <f>IF('Model output'!Q52&lt;&gt;"",'Model output'!Q52,IF('Classification result'!S53="positive",IF(ISNUMBER(SEARCH("single",'Model output'!P52)),1,IF(OR(ISNUMBER(SEARCH("&lt;4",'Model output'!P52)),ISNUMBER(SEARCH("&lt; 4",'Model output'!P52)),ISNUMBER(SEARCH("less than 4",'Model output'!P52))),"&lt;4",IF(OR(ISNUMBER(SEARCH("&gt;4",'Model output'!P52)),ISNUMBER(SEARCH("&gt; 4",'Model output'!P52)),ISNUMBER(SEARCH("4 or more",'Model output'!P52))),"&gt;4",""))),""))</f>
        <v/>
      </c>
      <c r="V53" t="str">
        <f>IF(S53="negative","",IF(OR(ISNUMBER(SEARCH("Focal",'Model output'!P52)),'Classification result'!U53&lt;4,ISNUMBER(SEARCH("Focal",'Classification result'!U53)),ISNUMBER(SEARCH("&lt;4",'Classification result'!U53)),ISNUMBER(SEARCH("&lt; 4",'Classification result'!U53))),"minimal", IF(OR(ISNUMBER(SEARCH("Extensive",'Model output'!P52)),ISNUMBER(SEARCH("Extensive",'Classification result'!U53)),ISNUMBER(SEARCH("&gt;4",'Classification result'!U53)),ISNUMBER(SEARCH("&gt; 4",'Classification result'!U53)),ISNUMBER(SEARCH("4 or more",'Classification result'!U53))),"extensive","")))</f>
        <v>minimal</v>
      </c>
      <c r="W53" t="str">
        <f>IF(OR('Model output'!R52="",ISNUMBER(SEARCH("Not identified", 'Model output'!R52)),ISNUMBER(SEARCH("Absent",'Model output'!R52)),ISNUMBER(SEARCH("No",'Model output'!R52)),ISNUMBER(SEARCH("Negative",'Model output'!R52)),ISNUMBER(SEARCH("None seen",'Model output'!R52)),ISNUMBER(SEARCH("Free",'Model output'!R52)),ISNUMBER(SEARCH("Cannot be assessed",'Model output'!R52))),"negative","positive")</f>
        <v>negative</v>
      </c>
      <c r="X53" t="str">
        <f>IF('Model output'!S52="","", IF('Model output'!S52= "[]", "", 'Model output'!S52))</f>
        <v>No</v>
      </c>
      <c r="Y53" t="str">
        <f>IF(OR('Model output'!S52="",ISNUMBER(SEARCH("Absent",'Model output'!S52)),ISNUMBER(SEARCH("Not identified",'Model output'!S52)),ISNUMBER(SEARCH("No",'Model output'!S52)),ISNUMBER(SEARCH("negative",'Model output'!S52))),"negative",IF(Z53="positive","gETE", "positive"))</f>
        <v>negative</v>
      </c>
      <c r="Z53" t="str">
        <f>IF(OR('Model output'!S52="",ISNUMBER(SEARCH("Absent",'Model output'!S52)),ISNUMBER(SEARCH("Not identified",'Model output'!S52)),ISNUMBER(SEARCH("No",'Model output'!S52)),ISNUMBER(SEARCH("Minimal",'Model output'!S52)),ISNUMBER(SEARCH("negative",'Model output'!S52))),"negative",IF(OR(ISNUMBER(SEARCH("extensive",X53)),ISNUMBER(SEARCH("skeletal muscle",X53)),ISNUMBER(SEARCH("larynx",X53)),ISNUMBER(SEARCH("trachea",X53)),ISNUMBER(SEARCH("esophagus",X53)),ISNUMBER(SEARCH("recurrent laryngeal nerve",X53))),"positive","negative"))</f>
        <v>negative</v>
      </c>
      <c r="AA53" t="str">
        <f>IF('Model output'!T52="","", IF('Model output'!T52="[]", "", IF('Model output'!T52="Not mentioned", "No", "Yes")))</f>
        <v/>
      </c>
      <c r="AB53" t="str">
        <f>IF(AA53&lt;&gt;"Yes","",IF(OR('Model output'!U52="",'Model output'!U52="[]",ISNUMBER(SEARCH("Not identified",'Model output'!U52))),"",'Model output'!U52))</f>
        <v/>
      </c>
      <c r="AC53" s="9" t="str">
        <f>IF(OR('Model output'!V52="", AND(ISERROR(SEARCH("Positive",'Model output'!V52)), ISNUMBER(SEARCH("Negative",'Model output'!V52))), 'Model output'!V52="No", ISNUMBER(SEARCH("Uninvolved",'Model output'!V52)), ISNUMBER(SEARCH("Not involved",'Model output'!V52)), ISNUMBER(SEARCH("Free",'Model output'!V52)), ISNUMBER(SEARCH("Cannot be assessed",'Model output'!V52)), ISNUMBER(SEARCH("1 mm",'Model output'!V52)), ISNUMBER(SEARCH("0.1 CM",'Model output'!V52)), ISNUMBER(SEARCH("less than 0.5 mm",'Model output'!V52)), ISNUMBER(SEARCH("abut",'Model output'!V52))), "negative", "positive")</f>
        <v>negative</v>
      </c>
      <c r="AE53" s="29" t="str" cm="1">
        <f t="array" aca="1" ref="AE53" ca="1">IF(OR(AC53="positive",Z53="positive",AND(OR(ISNUMBER(SEARCH("Follicular carcinoma",N53)),ISNUMBER(SEARCH("Follicular thyroid carcinoma",N53))),V53="extensive"),AND(AND(ISNUMBER(J53),J53&gt;0),AND(ISNUMBER(M53),M53&gt;3)),OR(H53="positive",AH53=1)),"high",IF(OR(ISNUMBER(SEARCH("lateral",G53,1)),ISNUMBER(SEARCH("positive",Y53,1)),ISNUMBER(SEARCH("tall",O53,1)),ISNUMBER(SEARCH("hobnail",O53,1)),ISNUMBER(SEARCH("cribriform",O53,1)),ISNUMBER(SEARCH("diffuse",O53,1)),ISNUMBER(SEARCH("columnar",O53,1)),ISNUMBER(SEARCH("solid",O53,1)),ISNUMBER(SEARCH("tall",N53,1)),ISNUMBER(SEARCH("hobnail",N53,1)),ISNUMBER(SEARCH("cribriform",N53,1)),ISNUMBER(SEARCH("diffuse",N53,1)),ISNUMBER(SEARCH("columnar",N53,1)),ISNUMBER(SEARCH("solid",N53,1)),AND(ISNUMBER(SEARCH("papillary",N53,1)),S53="positive"),AND(AND(ISNUMBER(J53),J53&gt;=5),M53=""),AND(AND(ISNUMBER(J53),J53&gt;=5),AND(ISNUMBER(M53),M53&gt;=1)),AND(ISNUMBER(SERACH("papillary",N53)),OR(Y53="positive",Z53="positive"), ISNUMBER(SEARCH("BRAF",AB53)))),"intermediate","low"))</f>
        <v>intermediate</v>
      </c>
      <c r="AF53" s="34" t="str">
        <f t="shared" si="2"/>
        <v>2</v>
      </c>
      <c r="AG53" s="34" t="str">
        <f t="shared" si="3"/>
        <v>0</v>
      </c>
      <c r="AH53" s="30" t="str">
        <f t="shared" si="10"/>
        <v>0</v>
      </c>
      <c r="AI53" s="37" t="str">
        <f t="shared" si="11"/>
        <v>I</v>
      </c>
      <c r="AJ53" s="29" t="s">
        <v>887</v>
      </c>
      <c r="AK53" s="34" t="s">
        <v>893</v>
      </c>
      <c r="AL53" s="34" t="s">
        <v>891</v>
      </c>
      <c r="AM53" s="34" t="s">
        <v>894</v>
      </c>
      <c r="AN53" s="34" t="s">
        <v>68</v>
      </c>
      <c r="AO53" s="35">
        <f t="shared" ca="1" si="4"/>
        <v>1</v>
      </c>
      <c r="AP53" s="30">
        <f t="shared" si="5"/>
        <v>1</v>
      </c>
      <c r="AQ53" s="30">
        <f t="shared" si="6"/>
        <v>1</v>
      </c>
      <c r="AR53" s="30">
        <f t="shared" si="7"/>
        <v>1</v>
      </c>
      <c r="AS53" s="36">
        <f t="shared" si="8"/>
        <v>1</v>
      </c>
    </row>
    <row r="54" spans="1:46">
      <c r="A54" t="str">
        <f>'Model output'!A53</f>
        <v>TCGA-DJ-A13U</v>
      </c>
      <c r="B54" s="45">
        <v>60</v>
      </c>
      <c r="C54" s="1" t="str">
        <f>IF(OR(ISNUMBER(SEARCH("0",'Model output'!D53)), ISNUMBER(SEARCH("1",'Model output'!D53)), ISNUMBER(SEARCH("1a",'Model output'!D53)), ISNUMBER(SEARCH("1b",'Model output'!D53)), ISNUMBER(SEARCH("2",'Model output'!D53)), ISNUMBER(SEARCH("3",'Model output'!D53)), ISNUMBER(SEARCH("4a",'Model output'!D53)), ISNUMBER(SEARCH("4b",'Model output'!D53))), IF(ISNUMBER(SEARCH("pT",'Model output'!D53)),IF(OR(ISNUMBER(SEARCH("a",'Model output'!D53)),ISNUMBER(SEARCH("b",'Model output'!D53))),MID(SUBSTITUTE('Model output'!D53," ",""),SEARCH("pT",'Model output'!D53)+2,2),MID(SUBSTITUTE('Model output'!D53," ",""),SEARCH("pT",'Model output'!D53)+2,1)),IF(ISNUMBER(SEARCH("T",'Model output'!D53)),IF(OR(ISNUMBER(SEARCH("a",'Model output'!D53)),ISNUMBER(SEARCH("b",'Model output'!D53))),MID(SUBSTITUTE('Model output'!D53," ",""),SEARCH("T",'Model output'!D53)+1,2),MID(SUBSTITUTE('Model output'!D53," ",""),SEARCH("T",'Model output'!D53)+1,1)),SUBSTITUTE('Model output'!D53," ",""))),"")</f>
        <v>1</v>
      </c>
      <c r="D54" s="1" t="str">
        <f>IF(ISNUMBER(SEARCH("lymph node",'Model output'!E53)),"1", IF(AND('Model output'!E53&lt;&gt;"",ISNUMBER('Model output'!E53),'Model output'!E53&gt;0),"1",IF(OR(ISNUMBER(SEARCH("0",'Model output'!E53)), ISNUMBER(SEARCH("1",'Model output'!E53)), ISNUMBER(SEARCH("1a",'Model output'!E53)), ISNUMBER(SEARCH("1b",'Model output'!E53)), ISNUMBER(SEARCH("X",'Model output'!E53))), IF(ISNUMBER(SEARCH("pN",'Model output'!E53)),IF(OR(ISNUMBER(SEARCH("a",'Model output'!E53)),ISNUMBER(SEARCH("b",'Model output'!E53))),MID(SUBSTITUTE('Model output'!E53," ",""),SEARCH("pN",'Model output'!E53)+2,2),MID(SUBSTITUTE('Model output'!E53," ",""),SEARCH("pN",'Model output'!E53)+2,1)),IF(ISNUMBER(SEARCH("N",'Model output'!E53)),IF(OR(ISNUMBER(SEARCH("a",'Model output'!E53)),ISNUMBER(SEARCH("b",'Model output'!E53))),MID(SUBSTITUTE('Model output'!E53," ",""),SEARCH("N",'Model output'!E53)+1,2),MID(SUBSTITUTE('Model output'!E53," ",""),SEARCH("N",'Model output'!E53)+1,1)),SUBSTITUTE('Model output'!E53," ",""))),"")))</f>
        <v>X</v>
      </c>
      <c r="E54" s="1" t="str">
        <f>IF(OR(ISNUMBER(SEARCH("Not applicable",'Model output'!F53)), ISNUMBER(SEARCH("N/A",'Model output'!F53))),"0",IF(OR(ISNUMBER(SEARCH("0",'Model output'!F53)), ISNUMBER(SEARCH("1",'Model output'!F53)), ISNUMBER(SEARCH("X",'Model output'!F53))), IF(ISNUMBER(SEARCH("pM",'Model output'!F53)),MID(SUBSTITUTE('Model output'!F53," ",""),SEARCH("pM",'Model output'!F53)+2,1),IF(ISNUMBER(SEARCH("M",'Model output'!F53)),MID(SUBSTITUTE('Model output'!F53," ",""),SEARCH("M",'Model output'!F53)+1,1),SUBSTITUTE('Model output'!F53," ",""))),""))</f>
        <v>X</v>
      </c>
      <c r="F54" t="str">
        <f t="shared" si="13"/>
        <v>negative</v>
      </c>
      <c r="G54" t="str">
        <f>IF(OR('Model output'!G53="",AND(ISNUMBER('Model output'!J53),'Model output'!J53&lt;1)),"",IF(OR(ISNUMBER(SEARCH("lateral",'Model output'!G53)),ISNUMBER(SEARCH("cervical",'Model output'!G53)),ISNUMBER(SEARCH("jugular",'Model output'!G53)),ISNUMBER(SEARCH("left neck",'Model output'!G53)),ISNUMBER(SEARCH("left anterior neck",'Model output'!G53)),ISNUMBER(SEARCH("left posterior neck",'Model output'!G53)),ISNUMBER(SEARCH("right neck",'Model output'!G53)),ISNUMBER(SEARCH("right anterior neck",'Model output'!G53)),ISNUMBER(SEARCH("right posterior neck",'Model output'!G53)),AND(ISNUMBER(SEARCH("level",'Model output'!G53)),OR(,ISNUMBER(SEARCH("II",'Model output'!G53)),ISNUMBER(SEARCH("two",'Model output'!G53)),ISNUMBER(SEARCH("2",'Model output'!G53)),ISNUMBER(SEARCH("III",'Model output'!G53)),ISNUMBER(SEARCH("three",'Model output'!G53)),ISNUMBER(SEARCH("3",'Model output'!G53)),ISNUMBER(SEARCH("IV",'Model output'!G53)),ISNUMBER(SEARCH("four",'Model output'!G53)),ISNUMBER(SEARCH("4",'Model output'!G53)),ISNUMBER(SEARCH("V ",'Model output'!G53)),ISNUMBER(SEARCH("five",'Model output'!G53)),ISNUMBER(SEARCH("5",'Model output'!G53))))), "lateral", "central"))</f>
        <v/>
      </c>
      <c r="H54" t="str">
        <f>IF('Model output'!H53="","negative",IF('Model output'!H53="[]", "negative", IF(OR(ISNUMBER(SEARCH("lymph node",'Model output'!H53)),ISNUMBER(SEARCH("Not mentioned",'Model output'!H53)),ISNUMBER(SEARCH("neck",'Model output'!H53)),ISNUMBER(SEARCH("Not applicable",'Model output'!H53))),"negative","positive")))</f>
        <v>negative</v>
      </c>
      <c r="I54" t="str">
        <f>IF('Model output'!I53="","",IF(ISNUMBER('Model output'!I53),'Model output'!I53,1))</f>
        <v/>
      </c>
      <c r="J54" t="str">
        <f>IF('Model output'!J53="","",IF(AND(ISNUMBER('Model output'!J53),'Model output'!J53&lt;=I54),'Model output'!J53,IF(ISNUMBER(SEARCH("0/",'Model output'!J53)),0,1)))</f>
        <v/>
      </c>
      <c r="K54" t="str" cm="1">
        <f t="array" ref="K54">IF(COUNT(FIND({0,1,2,3,4,5,6,7,8,9},'Model output'!K53))&gt;0,'Model output'!K53,"")</f>
        <v/>
      </c>
      <c r="L54" s="8" t="str">
        <f t="shared" si="9"/>
        <v/>
      </c>
      <c r="M54" t="str" cm="1">
        <f t="array" ref="M54">IF(L54="","",IF(ISNUMBER(SEARCH("cm",L54)),MAX(VALUE(SUBSTITUTE(_xlfn.FILTERXML("&lt;t&gt;&lt;s&gt;"&amp;SUBSTITUTE(L54,",","&lt;/s&gt;&lt;s&gt;")&amp;"&lt;/s&gt;&lt;/t&gt;","//s"),"cm",""))),MAX(VALUE(SUBSTITUTE(_xlfn.FILTERXML("&lt;t&gt;&lt;s&gt;"&amp;SUBSTITUTE(L54,",","&lt;/s&gt;&lt;s&gt;")&amp;"&lt;/s&gt;&lt;/t&gt;","//s"),"mm","")))/10))</f>
        <v/>
      </c>
      <c r="N54" t="str">
        <f>IF('Model output'!L53="","",'Model output'!L53)</f>
        <v>Papillary carcinoma</v>
      </c>
      <c r="O54" t="str">
        <f>IF('Model output'!M53="","",'Model output'!M53)</f>
        <v>Classical type</v>
      </c>
      <c r="P54" t="str">
        <f>IF('Model output'!N53="","",'Model output'!N53)</f>
        <v>1.1 cm</v>
      </c>
      <c r="Q54" t="str">
        <f t="shared" si="1"/>
        <v>1.1cm</v>
      </c>
      <c r="R54" cm="1">
        <f t="array" ref="R54">IF(Q54="","",IF(ISNUMBER(SEARCH("cm",Q54)),MAX(VALUE(SUBSTITUTE(_xlfn.FILTERXML("&lt;t&gt;&lt;s&gt;"&amp;SUBSTITUTE(Q54,",","&lt;/s&gt;&lt;s&gt;")&amp;"&lt;/s&gt;&lt;/t&gt;","//s"),"cm",""))),MAX(VALUE(SUBSTITUTE(_xlfn.FILTERXML("&lt;t&gt;&lt;s&gt;"&amp;SUBSTITUTE(Q54,",","&lt;/s&gt;&lt;s&gt;")&amp;"&lt;/s&gt;&lt;/t&gt;","//s"),"mm","")))/10))</f>
        <v>1.1000000000000001</v>
      </c>
      <c r="S54" t="str">
        <f>IF(OR('Model output'!P53="",ISNUMBER(SEARCH("Not identified", 'Model output'!P53)),ISNUMBER(SEARCH("Absent",'Model output'!P53)),AND(ISNUMBER(SEARCH("No",'Model output'!P53)),NOT(ISNUMBER(SEARCH("diagnostic",'Model output'!P53)))),ISNUMBER(SEARCH("Negative",'Model output'!P53))),"negative","positive")</f>
        <v>positive</v>
      </c>
      <c r="T54">
        <f>IF('Model output'!O53="","",'Model output'!O53)</f>
        <v>1</v>
      </c>
      <c r="U54">
        <f>IF('Model output'!Q53&lt;&gt;"",'Model output'!Q53,IF('Classification result'!S54="positive",IF(ISNUMBER(SEARCH("single",'Model output'!P53)),1,IF(OR(ISNUMBER(SEARCH("&lt;4",'Model output'!P53)),ISNUMBER(SEARCH("&lt; 4",'Model output'!P53)),ISNUMBER(SEARCH("less than 4",'Model output'!P53))),"&lt;4",IF(OR(ISNUMBER(SEARCH("&gt;4",'Model output'!P53)),ISNUMBER(SEARCH("&gt; 4",'Model output'!P53)),ISNUMBER(SEARCH("4 or more",'Model output'!P53))),"&gt;4",""))),""))</f>
        <v>1</v>
      </c>
      <c r="V54" t="str">
        <f>IF(S54="negative","",IF(OR(ISNUMBER(SEARCH("Focal",'Model output'!P53)),'Classification result'!U54&lt;4,ISNUMBER(SEARCH("Focal",'Classification result'!U54)),ISNUMBER(SEARCH("&lt;4",'Classification result'!U54)),ISNUMBER(SEARCH("&lt; 4",'Classification result'!U54))),"minimal", IF(OR(ISNUMBER(SEARCH("Extensive",'Model output'!P53)),ISNUMBER(SEARCH("Extensive",'Classification result'!U54)),ISNUMBER(SEARCH("&gt;4",'Classification result'!U54)),ISNUMBER(SEARCH("&gt; 4",'Classification result'!U54)),ISNUMBER(SEARCH("4 or more",'Classification result'!U54))),"extensive","")))</f>
        <v>minimal</v>
      </c>
      <c r="W54" t="str">
        <f>IF(OR('Model output'!R53="",ISNUMBER(SEARCH("Not identified", 'Model output'!R53)),ISNUMBER(SEARCH("Absent",'Model output'!R53)),ISNUMBER(SEARCH("No",'Model output'!R53)),ISNUMBER(SEARCH("Negative",'Model output'!R53)),ISNUMBER(SEARCH("None seen",'Model output'!R53)),ISNUMBER(SEARCH("Free",'Model output'!R53)),ISNUMBER(SEARCH("Cannot be assessed",'Model output'!R53))),"negative","positive")</f>
        <v>negative</v>
      </c>
      <c r="X54" t="str">
        <f>IF('Model output'!S53="","", IF('Model output'!S53= "[]", "", 'Model output'!S53))</f>
        <v>Invades perithyroid fibroadipose tissue</v>
      </c>
      <c r="Y54" t="str">
        <f>IF(OR('Model output'!S53="",ISNUMBER(SEARCH("Absent",'Model output'!S53)),ISNUMBER(SEARCH("Not identified",'Model output'!S53)),ISNUMBER(SEARCH("No",'Model output'!S53)),ISNUMBER(SEARCH("negative",'Model output'!S53))),"negative",IF(Z54="positive","gETE", "positive"))</f>
        <v>positive</v>
      </c>
      <c r="Z54" t="str">
        <f>IF(OR('Model output'!S53="",ISNUMBER(SEARCH("Absent",'Model output'!S53)),ISNUMBER(SEARCH("Not identified",'Model output'!S53)),ISNUMBER(SEARCH("No",'Model output'!S53)),ISNUMBER(SEARCH("Minimal",'Model output'!S53)),ISNUMBER(SEARCH("negative",'Model output'!S53))),"negative",IF(OR(ISNUMBER(SEARCH("extensive",X54)),ISNUMBER(SEARCH("skeletal muscle",X54)),ISNUMBER(SEARCH("larynx",X54)),ISNUMBER(SEARCH("trachea",X54)),ISNUMBER(SEARCH("esophagus",X54)),ISNUMBER(SEARCH("recurrent laryngeal nerve",X54))),"positive","negative"))</f>
        <v>negative</v>
      </c>
      <c r="AA54" t="str">
        <f>IF('Model output'!T53="","", IF('Model output'!T53="[]", "", IF('Model output'!T53="Not mentioned", "No", "Yes")))</f>
        <v/>
      </c>
      <c r="AB54" t="str">
        <f>IF(AA54&lt;&gt;"Yes","",IF(OR('Model output'!U53="",'Model output'!U53="[]",ISNUMBER(SEARCH("Not identified",'Model output'!U53))),"",'Model output'!U53))</f>
        <v/>
      </c>
      <c r="AC54" s="9" t="str">
        <f>IF(OR('Model output'!V53="", AND(ISERROR(SEARCH("Positive",'Model output'!V53)), ISNUMBER(SEARCH("Negative",'Model output'!V53))), 'Model output'!V53="No", ISNUMBER(SEARCH("Uninvolved",'Model output'!V53)), ISNUMBER(SEARCH("Not involved",'Model output'!V53)), ISNUMBER(SEARCH("Free",'Model output'!V53)), ISNUMBER(SEARCH("Cannot be assessed",'Model output'!V53)), ISNUMBER(SEARCH("1 mm",'Model output'!V53)), ISNUMBER(SEARCH("0.1 CM",'Model output'!V53)), ISNUMBER(SEARCH("less than 0.5 mm",'Model output'!V53)), ISNUMBER(SEARCH("abut",'Model output'!V53))), "negative", "positive")</f>
        <v>negative</v>
      </c>
      <c r="AE54" s="29" t="str" cm="1">
        <f t="array" aca="1" ref="AE54" ca="1">IF(OR(AC54="positive",Z54="positive",AND(OR(ISNUMBER(SEARCH("Follicular carcinoma",N54)),ISNUMBER(SEARCH("Follicular thyroid carcinoma",N54))),V54="extensive"),AND(AND(ISNUMBER(J54),J54&gt;0),AND(ISNUMBER(M54),M54&gt;3)),OR(H54="positive",AH54=1)),"high",IF(OR(ISNUMBER(SEARCH("lateral",G54,1)),ISNUMBER(SEARCH("positive",Y54,1)),ISNUMBER(SEARCH("tall",O54,1)),ISNUMBER(SEARCH("hobnail",O54,1)),ISNUMBER(SEARCH("cribriform",O54,1)),ISNUMBER(SEARCH("diffuse",O54,1)),ISNUMBER(SEARCH("columnar",O54,1)),ISNUMBER(SEARCH("solid",O54,1)),ISNUMBER(SEARCH("tall",N54,1)),ISNUMBER(SEARCH("hobnail",N54,1)),ISNUMBER(SEARCH("cribriform",N54,1)),ISNUMBER(SEARCH("diffuse",N54,1)),ISNUMBER(SEARCH("columnar",N54,1)),ISNUMBER(SEARCH("solid",N54,1)),AND(ISNUMBER(SEARCH("papillary",N54,1)),S54="positive"),AND(AND(ISNUMBER(J54),J54&gt;=5),M54=""),AND(AND(ISNUMBER(J54),J54&gt;=5),AND(ISNUMBER(M54),M54&gt;=1)),AND(ISNUMBER(SERACH("papillary",N54)),OR(Y54="positive",Z54="positive"), ISNUMBER(SEARCH("BRAF",AB54)))),"intermediate","low"))</f>
        <v>intermediate</v>
      </c>
      <c r="AF54" s="34" t="str">
        <f t="shared" si="2"/>
        <v>1b</v>
      </c>
      <c r="AG54" s="34" t="str">
        <f t="shared" si="3"/>
        <v>0</v>
      </c>
      <c r="AH54" s="30" t="str">
        <f t="shared" si="10"/>
        <v>0</v>
      </c>
      <c r="AI54" s="37" t="str">
        <f t="shared" si="11"/>
        <v>I</v>
      </c>
      <c r="AJ54" s="29" t="s">
        <v>887</v>
      </c>
      <c r="AK54" s="34" t="s">
        <v>890</v>
      </c>
      <c r="AL54" s="34" t="s">
        <v>894</v>
      </c>
      <c r="AM54" s="34" t="s">
        <v>891</v>
      </c>
      <c r="AN54" s="34" t="s">
        <v>68</v>
      </c>
      <c r="AO54" s="35">
        <f t="shared" ca="1" si="4"/>
        <v>1</v>
      </c>
      <c r="AP54" s="30">
        <f t="shared" si="5"/>
        <v>1</v>
      </c>
      <c r="AQ54" s="30">
        <f t="shared" si="6"/>
        <v>1</v>
      </c>
      <c r="AR54" s="30">
        <f t="shared" si="7"/>
        <v>1</v>
      </c>
      <c r="AS54" s="36">
        <f t="shared" si="8"/>
        <v>1</v>
      </c>
    </row>
    <row r="55" spans="1:46">
      <c r="A55" t="str">
        <f>'Model output'!A54</f>
        <v>TCGA-DJ-A13V</v>
      </c>
      <c r="B55" s="45">
        <v>21</v>
      </c>
      <c r="C55" s="1" t="str">
        <f>IF(OR(ISNUMBER(SEARCH("0",'Model output'!D54)), ISNUMBER(SEARCH("1",'Model output'!D54)), ISNUMBER(SEARCH("1a",'Model output'!D54)), ISNUMBER(SEARCH("1b",'Model output'!D54)), ISNUMBER(SEARCH("2",'Model output'!D54)), ISNUMBER(SEARCH("3",'Model output'!D54)), ISNUMBER(SEARCH("4a",'Model output'!D54)), ISNUMBER(SEARCH("4b",'Model output'!D54))), IF(ISNUMBER(SEARCH("pT",'Model output'!D54)),IF(OR(ISNUMBER(SEARCH("a",'Model output'!D54)),ISNUMBER(SEARCH("b",'Model output'!D54))),MID(SUBSTITUTE('Model output'!D54," ",""),SEARCH("pT",'Model output'!D54)+2,2),MID(SUBSTITUTE('Model output'!D54," ",""),SEARCH("pT",'Model output'!D54)+2,1)),IF(ISNUMBER(SEARCH("T",'Model output'!D54)),IF(OR(ISNUMBER(SEARCH("a",'Model output'!D54)),ISNUMBER(SEARCH("b",'Model output'!D54))),MID(SUBSTITUTE('Model output'!D54," ",""),SEARCH("T",'Model output'!D54)+1,2),MID(SUBSTITUTE('Model output'!D54," ",""),SEARCH("T",'Model output'!D54)+1,1)),SUBSTITUTE('Model output'!D54," ",""))),"")</f>
        <v>1</v>
      </c>
      <c r="D55" s="1" t="str">
        <f>IF(ISNUMBER(SEARCH("lymph node",'Model output'!E54)),"1", IF(AND('Model output'!E54&lt;&gt;"",ISNUMBER('Model output'!E54),'Model output'!E54&gt;0),"1",IF(OR(ISNUMBER(SEARCH("0",'Model output'!E54)), ISNUMBER(SEARCH("1",'Model output'!E54)), ISNUMBER(SEARCH("1a",'Model output'!E54)), ISNUMBER(SEARCH("1b",'Model output'!E54)), ISNUMBER(SEARCH("X",'Model output'!E54))), IF(ISNUMBER(SEARCH("pN",'Model output'!E54)),IF(OR(ISNUMBER(SEARCH("a",'Model output'!E54)),ISNUMBER(SEARCH("b",'Model output'!E54))),MID(SUBSTITUTE('Model output'!E54," ",""),SEARCH("pN",'Model output'!E54)+2,2),MID(SUBSTITUTE('Model output'!E54," ",""),SEARCH("pN",'Model output'!E54)+2,1)),IF(ISNUMBER(SEARCH("N",'Model output'!E54)),IF(OR(ISNUMBER(SEARCH("a",'Model output'!E54)),ISNUMBER(SEARCH("b",'Model output'!E54))),MID(SUBSTITUTE('Model output'!E54," ",""),SEARCH("N",'Model output'!E54)+1,2),MID(SUBSTITUTE('Model output'!E54," ",""),SEARCH("N",'Model output'!E54)+1,1)),SUBSTITUTE('Model output'!E54," ",""))),"")))</f>
        <v>1b</v>
      </c>
      <c r="E55" s="1" t="str">
        <f>IF(OR(ISNUMBER(SEARCH("Not applicable",'Model output'!F54)), ISNUMBER(SEARCH("N/A",'Model output'!F54))),"0",IF(OR(ISNUMBER(SEARCH("0",'Model output'!F54)), ISNUMBER(SEARCH("1",'Model output'!F54)), ISNUMBER(SEARCH("X",'Model output'!F54))), IF(ISNUMBER(SEARCH("pM",'Model output'!F54)),MID(SUBSTITUTE('Model output'!F54," ",""),SEARCH("pM",'Model output'!F54)+2,1),IF(ISNUMBER(SEARCH("M",'Model output'!F54)),MID(SUBSTITUTE('Model output'!F54," ",""),SEARCH("M",'Model output'!F54)+1,1),SUBSTITUTE('Model output'!F54," ",""))),""))</f>
        <v>X</v>
      </c>
      <c r="F55" t="str">
        <f t="shared" si="13"/>
        <v>positive</v>
      </c>
      <c r="G55" t="str">
        <f>IF(OR('Model output'!G54="",AND(ISNUMBER('Model output'!J54),'Model output'!J54&lt;1)),"",IF(OR(ISNUMBER(SEARCH("lateral",'Model output'!G54)),ISNUMBER(SEARCH("cervical",'Model output'!G54)),ISNUMBER(SEARCH("jugular",'Model output'!G54)),ISNUMBER(SEARCH("left neck",'Model output'!G54)),ISNUMBER(SEARCH("left anterior neck",'Model output'!G54)),ISNUMBER(SEARCH("left posterior neck",'Model output'!G54)),ISNUMBER(SEARCH("right neck",'Model output'!G54)),ISNUMBER(SEARCH("right anterior neck",'Model output'!G54)),ISNUMBER(SEARCH("right posterior neck",'Model output'!G54)),AND(ISNUMBER(SEARCH("level",'Model output'!G54)),OR(,ISNUMBER(SEARCH("II",'Model output'!G54)),ISNUMBER(SEARCH("two",'Model output'!G54)),ISNUMBER(SEARCH("2",'Model output'!G54)),ISNUMBER(SEARCH("III",'Model output'!G54)),ISNUMBER(SEARCH("three",'Model output'!G54)),ISNUMBER(SEARCH("3",'Model output'!G54)),ISNUMBER(SEARCH("IV",'Model output'!G54)),ISNUMBER(SEARCH("four",'Model output'!G54)),ISNUMBER(SEARCH("4",'Model output'!G54)),ISNUMBER(SEARCH("V ",'Model output'!G54)),ISNUMBER(SEARCH("five",'Model output'!G54)),ISNUMBER(SEARCH("5",'Model output'!G54))))), "lateral", "central"))</f>
        <v>central</v>
      </c>
      <c r="H55" t="str">
        <f>IF('Model output'!H54="","negative",IF('Model output'!H54="[]", "negative", IF(OR(ISNUMBER(SEARCH("lymph node",'Model output'!H54)),ISNUMBER(SEARCH("Not mentioned",'Model output'!H54)),ISNUMBER(SEARCH("neck",'Model output'!H54)),ISNUMBER(SEARCH("Not applicable",'Model output'!H54))),"negative","positive")))</f>
        <v>negative</v>
      </c>
      <c r="I55">
        <f>IF('Model output'!I54="","",IF(ISNUMBER('Model output'!I54),'Model output'!I54,1))</f>
        <v>16</v>
      </c>
      <c r="J55">
        <f>IF('Model output'!J54="","",IF(AND(ISNUMBER('Model output'!J54),'Model output'!J54&lt;=I55),'Model output'!J54,IF(ISNUMBER(SEARCH("0/",'Model output'!J54)),0,1)))</f>
        <v>13</v>
      </c>
      <c r="K55" t="str" cm="1">
        <f t="array" ref="K55">IF(COUNT(FIND({0,1,2,3,4,5,6,7,8,9},'Model output'!K54))&gt;0,'Model output'!K54,"")</f>
        <v>1.4 cm</v>
      </c>
      <c r="L55" s="8" t="str">
        <f t="shared" si="9"/>
        <v>1.4cm</v>
      </c>
      <c r="M55" cm="1">
        <f t="array" ref="M55">IF(L55="","",IF(ISNUMBER(SEARCH("cm",L55)),MAX(VALUE(SUBSTITUTE(_xlfn.FILTERXML("&lt;t&gt;&lt;s&gt;"&amp;SUBSTITUTE(L55,",","&lt;/s&gt;&lt;s&gt;")&amp;"&lt;/s&gt;&lt;/t&gt;","//s"),"cm",""))),MAX(VALUE(SUBSTITUTE(_xlfn.FILTERXML("&lt;t&gt;&lt;s&gt;"&amp;SUBSTITUTE(L55,",","&lt;/s&gt;&lt;s&gt;")&amp;"&lt;/s&gt;&lt;/t&gt;","//s"),"mm","")))/10))</f>
        <v>1.4</v>
      </c>
      <c r="N55" t="str">
        <f>IF('Model output'!L54="","",'Model output'!L54)</f>
        <v>Papillary carcinoma</v>
      </c>
      <c r="O55" t="str">
        <f>IF('Model output'!M54="","",'Model output'!M54)</f>
        <v/>
      </c>
      <c r="P55" t="str">
        <f>IF('Model output'!N54="","",'Model output'!N54)</f>
        <v>2.9 cm</v>
      </c>
      <c r="Q55" t="str">
        <f t="shared" si="1"/>
        <v>2.9cm</v>
      </c>
      <c r="R55" cm="1">
        <f t="array" ref="R55">IF(Q55="","",IF(ISNUMBER(SEARCH("cm",Q55)),MAX(VALUE(SUBSTITUTE(_xlfn.FILTERXML("&lt;t&gt;&lt;s&gt;"&amp;SUBSTITUTE(Q55,",","&lt;/s&gt;&lt;s&gt;")&amp;"&lt;/s&gt;&lt;/t&gt;","//s"),"cm",""))),MAX(VALUE(SUBSTITUTE(_xlfn.FILTERXML("&lt;t&gt;&lt;s&gt;"&amp;SUBSTITUTE(Q55,",","&lt;/s&gt;&lt;s&gt;")&amp;"&lt;/s&gt;&lt;/t&gt;","//s"),"mm","")))/10))</f>
        <v>2.9</v>
      </c>
      <c r="S55" t="str">
        <f>IF(OR('Model output'!P54="",ISNUMBER(SEARCH("Not identified", 'Model output'!P54)),ISNUMBER(SEARCH("Absent",'Model output'!P54)),AND(ISNUMBER(SEARCH("No",'Model output'!P54)),NOT(ISNUMBER(SEARCH("diagnostic",'Model output'!P54)))),ISNUMBER(SEARCH("Negative",'Model output'!P54))),"negative","positive")</f>
        <v>negative</v>
      </c>
      <c r="T55">
        <f>IF('Model output'!O54="","",'Model output'!O54)</f>
        <v>1</v>
      </c>
      <c r="U55" t="str">
        <f>IF('Model output'!Q54&lt;&gt;"",'Model output'!Q54,IF('Classification result'!S55="positive",IF(ISNUMBER(SEARCH("single",'Model output'!P54)),1,IF(OR(ISNUMBER(SEARCH("&lt;4",'Model output'!P54)),ISNUMBER(SEARCH("&lt; 4",'Model output'!P54)),ISNUMBER(SEARCH("less than 4",'Model output'!P54))),"&lt;4",IF(OR(ISNUMBER(SEARCH("&gt;4",'Model output'!P54)),ISNUMBER(SEARCH("&gt; 4",'Model output'!P54)),ISNUMBER(SEARCH("4 or more",'Model output'!P54))),"&gt;4",""))),""))</f>
        <v/>
      </c>
      <c r="V55" t="str">
        <f>IF(S55="negative","",IF(OR(ISNUMBER(SEARCH("Focal",'Model output'!P54)),'Classification result'!U55&lt;4,ISNUMBER(SEARCH("Focal",'Classification result'!U55)),ISNUMBER(SEARCH("&lt;4",'Classification result'!U55)),ISNUMBER(SEARCH("&lt; 4",'Classification result'!U55))),"minimal", IF(OR(ISNUMBER(SEARCH("Extensive",'Model output'!P54)),ISNUMBER(SEARCH("Extensive",'Classification result'!U55)),ISNUMBER(SEARCH("&gt;4",'Classification result'!U55)),ISNUMBER(SEARCH("&gt; 4",'Classification result'!U55)),ISNUMBER(SEARCH("4 or more",'Classification result'!U55))),"extensive","")))</f>
        <v/>
      </c>
      <c r="W55" t="str">
        <f>IF(OR('Model output'!R54="",ISNUMBER(SEARCH("Not identified", 'Model output'!R54)),ISNUMBER(SEARCH("Absent",'Model output'!R54)),ISNUMBER(SEARCH("No",'Model output'!R54)),ISNUMBER(SEARCH("Negative",'Model output'!R54)),ISNUMBER(SEARCH("None seen",'Model output'!R54)),ISNUMBER(SEARCH("Free",'Model output'!R54)),ISNUMBER(SEARCH("Cannot be assessed",'Model output'!R54))),"negative","positive")</f>
        <v>negative</v>
      </c>
      <c r="X55" t="str">
        <f>IF('Model output'!S54="","", IF('Model output'!S54= "[]", "", 'Model output'!S54))</f>
        <v>Yes</v>
      </c>
      <c r="Y55" t="str">
        <f>IF(OR('Model output'!S54="",ISNUMBER(SEARCH("Absent",'Model output'!S54)),ISNUMBER(SEARCH("Not identified",'Model output'!S54)),ISNUMBER(SEARCH("No",'Model output'!S54)),ISNUMBER(SEARCH("negative",'Model output'!S54))),"negative",IF(Z55="positive","gETE", "positive"))</f>
        <v>positive</v>
      </c>
      <c r="Z55" t="str">
        <f>IF(OR('Model output'!S54="",ISNUMBER(SEARCH("Absent",'Model output'!S54)),ISNUMBER(SEARCH("Not identified",'Model output'!S54)),ISNUMBER(SEARCH("No",'Model output'!S54)),ISNUMBER(SEARCH("Minimal",'Model output'!S54)),ISNUMBER(SEARCH("negative",'Model output'!S54))),"negative",IF(OR(ISNUMBER(SEARCH("extensive",X55)),ISNUMBER(SEARCH("skeletal muscle",X55)),ISNUMBER(SEARCH("larynx",X55)),ISNUMBER(SEARCH("trachea",X55)),ISNUMBER(SEARCH("esophagus",X55)),ISNUMBER(SEARCH("recurrent laryngeal nerve",X55))),"positive","negative"))</f>
        <v>negative</v>
      </c>
      <c r="AA55" t="str">
        <f>IF('Model output'!T54="","", IF('Model output'!T54="[]", "", IF('Model output'!T54="Not mentioned", "No", "Yes")))</f>
        <v/>
      </c>
      <c r="AB55" t="str">
        <f>IF(AA55&lt;&gt;"Yes","",IF(OR('Model output'!U54="",'Model output'!U54="[]",ISNUMBER(SEARCH("Not identified",'Model output'!U54))),"",'Model output'!U54))</f>
        <v/>
      </c>
      <c r="AC55" s="9" t="str">
        <f>IF(OR('Model output'!V54="", AND(ISERROR(SEARCH("Positive",'Model output'!V54)), ISNUMBER(SEARCH("Negative",'Model output'!V54))), 'Model output'!V54="No", ISNUMBER(SEARCH("Uninvolved",'Model output'!V54)), ISNUMBER(SEARCH("Not involved",'Model output'!V54)), ISNUMBER(SEARCH("Free",'Model output'!V54)), ISNUMBER(SEARCH("Cannot be assessed",'Model output'!V54)), ISNUMBER(SEARCH("1 mm",'Model output'!V54)), ISNUMBER(SEARCH("0.1 CM",'Model output'!V54)), ISNUMBER(SEARCH("less than 0.5 mm",'Model output'!V54)), ISNUMBER(SEARCH("abut",'Model output'!V54))), "negative", "positive")</f>
        <v>positive</v>
      </c>
      <c r="AE55" s="29" t="str" cm="1">
        <f t="array" ref="AE55">IF(OR(AC55="positive",Z55="positive",AND(OR(ISNUMBER(SEARCH("Follicular carcinoma",N55)),ISNUMBER(SEARCH("Follicular thyroid carcinoma",N55))),V55="extensive"),AND(AND(ISNUMBER(J55),J55&gt;0),AND(ISNUMBER(M55),M55&gt;3)),OR(H55="positive",AH55=1)),"high",IF(OR(ISNUMBER(SEARCH("lateral",G55,1)),ISNUMBER(SEARCH("positive",Y55,1)),ISNUMBER(SEARCH("tall",O55,1)),ISNUMBER(SEARCH("hobnail",O55,1)),ISNUMBER(SEARCH("cribriform",O55,1)),ISNUMBER(SEARCH("diffuse",O55,1)),ISNUMBER(SEARCH("columnar",O55,1)),ISNUMBER(SEARCH("solid",O55,1)),ISNUMBER(SEARCH("tall",N55,1)),ISNUMBER(SEARCH("hobnail",N55,1)),ISNUMBER(SEARCH("cribriform",N55,1)),ISNUMBER(SEARCH("diffuse",N55,1)),ISNUMBER(SEARCH("columnar",N55,1)),ISNUMBER(SEARCH("solid",N55,1)),AND(ISNUMBER(SEARCH("papillary",N55,1)),S55="positive"),AND(AND(ISNUMBER(J55),J55&gt;=5),M55=""),AND(AND(ISNUMBER(J55),J55&gt;=5),AND(ISNUMBER(M55),M55&gt;=1)),AND(ISNUMBER(SERACH("papillary",N55)),OR(Y55="positive",Z55="positive"), ISNUMBER(SEARCH("BRAF",AB55)))),"intermediate","low"))</f>
        <v>high</v>
      </c>
      <c r="AF55" s="30" t="str">
        <f t="shared" si="2"/>
        <v>2</v>
      </c>
      <c r="AG55" s="30" t="str">
        <f t="shared" si="3"/>
        <v>1a</v>
      </c>
      <c r="AH55" s="30" t="str">
        <f t="shared" si="10"/>
        <v>0</v>
      </c>
      <c r="AI55" s="37" t="str">
        <f t="shared" si="11"/>
        <v>I</v>
      </c>
      <c r="AJ55" s="29" t="s">
        <v>887</v>
      </c>
      <c r="AK55" s="34" t="s">
        <v>893</v>
      </c>
      <c r="AL55" s="34" t="s">
        <v>895</v>
      </c>
      <c r="AM55" s="34" t="s">
        <v>894</v>
      </c>
      <c r="AN55" s="34" t="s">
        <v>68</v>
      </c>
      <c r="AO55" s="35">
        <f t="shared" si="4"/>
        <v>0</v>
      </c>
      <c r="AP55" s="30">
        <f t="shared" si="5"/>
        <v>1</v>
      </c>
      <c r="AQ55" s="30">
        <f t="shared" si="6"/>
        <v>1</v>
      </c>
      <c r="AR55" s="30">
        <f t="shared" si="7"/>
        <v>1</v>
      </c>
      <c r="AS55" s="36">
        <f t="shared" si="8"/>
        <v>1</v>
      </c>
      <c r="AT55" s="10"/>
    </row>
    <row r="56" spans="1:46">
      <c r="A56" t="str">
        <f>'Model output'!A55</f>
        <v>TCGA-DJ-A13W</v>
      </c>
      <c r="B56" s="45">
        <v>45</v>
      </c>
      <c r="C56" s="1" t="str">
        <f>IF(OR(ISNUMBER(SEARCH("0",'Model output'!D55)), ISNUMBER(SEARCH("1",'Model output'!D55)), ISNUMBER(SEARCH("1a",'Model output'!D55)), ISNUMBER(SEARCH("1b",'Model output'!D55)), ISNUMBER(SEARCH("2",'Model output'!D55)), ISNUMBER(SEARCH("3",'Model output'!D55)), ISNUMBER(SEARCH("4a",'Model output'!D55)), ISNUMBER(SEARCH("4b",'Model output'!D55))), IF(ISNUMBER(SEARCH("pT",'Model output'!D55)),IF(OR(ISNUMBER(SEARCH("a",'Model output'!D55)),ISNUMBER(SEARCH("b",'Model output'!D55))),MID(SUBSTITUTE('Model output'!D55," ",""),SEARCH("pT",'Model output'!D55)+2,2),MID(SUBSTITUTE('Model output'!D55," ",""),SEARCH("pT",'Model output'!D55)+2,1)),IF(ISNUMBER(SEARCH("T",'Model output'!D55)),IF(OR(ISNUMBER(SEARCH("a",'Model output'!D55)),ISNUMBER(SEARCH("b",'Model output'!D55))),MID(SUBSTITUTE('Model output'!D55," ",""),SEARCH("T",'Model output'!D55)+1,2),MID(SUBSTITUTE('Model output'!D55," ",""),SEARCH("T",'Model output'!D55)+1,1)),SUBSTITUTE('Model output'!D55," ",""))),"")</f>
        <v>2</v>
      </c>
      <c r="D56" s="1" t="str">
        <f>IF(ISNUMBER(SEARCH("lymph node",'Model output'!E55)),"1", IF(AND('Model output'!E55&lt;&gt;"",ISNUMBER('Model output'!E55),'Model output'!E55&gt;0),"1",IF(OR(ISNUMBER(SEARCH("0",'Model output'!E55)), ISNUMBER(SEARCH("1",'Model output'!E55)), ISNUMBER(SEARCH("1a",'Model output'!E55)), ISNUMBER(SEARCH("1b",'Model output'!E55)), ISNUMBER(SEARCH("X",'Model output'!E55))), IF(ISNUMBER(SEARCH("pN",'Model output'!E55)),IF(OR(ISNUMBER(SEARCH("a",'Model output'!E55)),ISNUMBER(SEARCH("b",'Model output'!E55))),MID(SUBSTITUTE('Model output'!E55," ",""),SEARCH("pN",'Model output'!E55)+2,2),MID(SUBSTITUTE('Model output'!E55," ",""),SEARCH("pN",'Model output'!E55)+2,1)),IF(ISNUMBER(SEARCH("N",'Model output'!E55)),IF(OR(ISNUMBER(SEARCH("a",'Model output'!E55)),ISNUMBER(SEARCH("b",'Model output'!E55))),MID(SUBSTITUTE('Model output'!E55," ",""),SEARCH("N",'Model output'!E55)+1,2),MID(SUBSTITUTE('Model output'!E55," ",""),SEARCH("N",'Model output'!E55)+1,1)),SUBSTITUTE('Model output'!E55," ",""))),"")))</f>
        <v>X</v>
      </c>
      <c r="E56" s="1" t="str">
        <f>IF(OR(ISNUMBER(SEARCH("Not applicable",'Model output'!F55)), ISNUMBER(SEARCH("N/A",'Model output'!F55))),"0",IF(OR(ISNUMBER(SEARCH("0",'Model output'!F55)), ISNUMBER(SEARCH("1",'Model output'!F55)), ISNUMBER(SEARCH("X",'Model output'!F55))), IF(ISNUMBER(SEARCH("pM",'Model output'!F55)),MID(SUBSTITUTE('Model output'!F55," ",""),SEARCH("pM",'Model output'!F55)+2,1),IF(ISNUMBER(SEARCH("M",'Model output'!F55)),MID(SUBSTITUTE('Model output'!F55," ",""),SEARCH("M",'Model output'!F55)+1,1),SUBSTITUTE('Model output'!F55," ",""))),""))</f>
        <v>X</v>
      </c>
      <c r="F56" t="str">
        <f t="shared" si="13"/>
        <v>negative</v>
      </c>
      <c r="G56" t="str">
        <f>IF(OR('Model output'!G55="",AND(ISNUMBER('Model output'!J55),'Model output'!J55&lt;1)),"",IF(OR(ISNUMBER(SEARCH("lateral",'Model output'!G55)),ISNUMBER(SEARCH("cervical",'Model output'!G55)),ISNUMBER(SEARCH("jugular",'Model output'!G55)),ISNUMBER(SEARCH("left neck",'Model output'!G55)),ISNUMBER(SEARCH("left anterior neck",'Model output'!G55)),ISNUMBER(SEARCH("left posterior neck",'Model output'!G55)),ISNUMBER(SEARCH("right neck",'Model output'!G55)),ISNUMBER(SEARCH("right anterior neck",'Model output'!G55)),ISNUMBER(SEARCH("right posterior neck",'Model output'!G55)),AND(ISNUMBER(SEARCH("level",'Model output'!G55)),OR(,ISNUMBER(SEARCH("II",'Model output'!G55)),ISNUMBER(SEARCH("two",'Model output'!G55)),ISNUMBER(SEARCH("2",'Model output'!G55)),ISNUMBER(SEARCH("III",'Model output'!G55)),ISNUMBER(SEARCH("three",'Model output'!G55)),ISNUMBER(SEARCH("3",'Model output'!G55)),ISNUMBER(SEARCH("IV",'Model output'!G55)),ISNUMBER(SEARCH("four",'Model output'!G55)),ISNUMBER(SEARCH("4",'Model output'!G55)),ISNUMBER(SEARCH("V ",'Model output'!G55)),ISNUMBER(SEARCH("five",'Model output'!G55)),ISNUMBER(SEARCH("5",'Model output'!G55))))), "lateral", "central"))</f>
        <v/>
      </c>
      <c r="H56" t="str">
        <f>IF('Model output'!H55="","negative",IF('Model output'!H55="[]", "negative", IF(OR(ISNUMBER(SEARCH("lymph node",'Model output'!H55)),ISNUMBER(SEARCH("Not mentioned",'Model output'!H55)),ISNUMBER(SEARCH("neck",'Model output'!H55)),ISNUMBER(SEARCH("Not applicable",'Model output'!H55))),"negative","positive")))</f>
        <v>negative</v>
      </c>
      <c r="I56">
        <f>IF('Model output'!I55="","",IF(ISNUMBER('Model output'!I55),'Model output'!I55,1))</f>
        <v>3</v>
      </c>
      <c r="J56">
        <f>IF('Model output'!J55="","",IF(AND(ISNUMBER('Model output'!J55),'Model output'!J55&lt;=I56),'Model output'!J55,IF(ISNUMBER(SEARCH("0/",'Model output'!J55)),0,1)))</f>
        <v>0</v>
      </c>
      <c r="K56" t="str" cm="1">
        <f t="array" ref="K56">IF(COUNT(FIND({0,1,2,3,4,5,6,7,8,9},'Model output'!K55))&gt;0,'Model output'!K55,"")</f>
        <v/>
      </c>
      <c r="L56" s="8" t="str">
        <f t="shared" si="9"/>
        <v/>
      </c>
      <c r="M56" t="str" cm="1">
        <f t="array" ref="M56">IF(L56="","",IF(ISNUMBER(SEARCH("cm",L56)),MAX(VALUE(SUBSTITUTE(_xlfn.FILTERXML("&lt;t&gt;&lt;s&gt;"&amp;SUBSTITUTE(L56,",","&lt;/s&gt;&lt;s&gt;")&amp;"&lt;/s&gt;&lt;/t&gt;","//s"),"cm",""))),MAX(VALUE(SUBSTITUTE(_xlfn.FILTERXML("&lt;t&gt;&lt;s&gt;"&amp;SUBSTITUTE(L56,",","&lt;/s&gt;&lt;s&gt;")&amp;"&lt;/s&gt;&lt;/t&gt;","//s"),"mm","")))/10))</f>
        <v/>
      </c>
      <c r="N56" t="str">
        <f>IF('Model output'!L55="","",'Model output'!L55)</f>
        <v>Papillary carcinoma</v>
      </c>
      <c r="O56" t="str">
        <f>IF('Model output'!M55="","",'Model output'!M55)</f>
        <v>Follicular variant</v>
      </c>
      <c r="P56" t="str">
        <f>IF('Model output'!N55="","",'Model output'!N55)</f>
        <v>2.0 cm</v>
      </c>
      <c r="Q56" t="str">
        <f t="shared" si="1"/>
        <v>2.0cm</v>
      </c>
      <c r="R56" cm="1">
        <f t="array" ref="R56">IF(Q56="","",IF(ISNUMBER(SEARCH("cm",Q56)),MAX(VALUE(SUBSTITUTE(_xlfn.FILTERXML("&lt;t&gt;&lt;s&gt;"&amp;SUBSTITUTE(Q56,",","&lt;/s&gt;&lt;s&gt;")&amp;"&lt;/s&gt;&lt;/t&gt;","//s"),"cm",""))),MAX(VALUE(SUBSTITUTE(_xlfn.FILTERXML("&lt;t&gt;&lt;s&gt;"&amp;SUBSTITUTE(Q56,",","&lt;/s&gt;&lt;s&gt;")&amp;"&lt;/s&gt;&lt;/t&gt;","//s"),"mm","")))/10))</f>
        <v>2</v>
      </c>
      <c r="S56" t="str">
        <f>IF(OR('Model output'!P55="",ISNUMBER(SEARCH("Not identified", 'Model output'!P55)),ISNUMBER(SEARCH("Absent",'Model output'!P55)),AND(ISNUMBER(SEARCH("No",'Model output'!P55)),NOT(ISNUMBER(SEARCH("diagnostic",'Model output'!P55)))),ISNUMBER(SEARCH("Negative",'Model output'!P55))),"negative","positive")</f>
        <v>negative</v>
      </c>
      <c r="T56">
        <f>IF('Model output'!O55="","",'Model output'!O55)</f>
        <v>1</v>
      </c>
      <c r="U56" t="str">
        <f>IF('Model output'!Q55&lt;&gt;"",'Model output'!Q55,IF('Classification result'!S56="positive",IF(ISNUMBER(SEARCH("single",'Model output'!P55)),1,IF(OR(ISNUMBER(SEARCH("&lt;4",'Model output'!P55)),ISNUMBER(SEARCH("&lt; 4",'Model output'!P55)),ISNUMBER(SEARCH("less than 4",'Model output'!P55))),"&lt;4",IF(OR(ISNUMBER(SEARCH("&gt;4",'Model output'!P55)),ISNUMBER(SEARCH("&gt; 4",'Model output'!P55)),ISNUMBER(SEARCH("4 or more",'Model output'!P55))),"&gt;4",""))),""))</f>
        <v/>
      </c>
      <c r="V56" t="str">
        <f>IF(S56="negative","",IF(OR(ISNUMBER(SEARCH("Focal",'Model output'!P55)),'Classification result'!U56&lt;4,ISNUMBER(SEARCH("Focal",'Classification result'!U56)),ISNUMBER(SEARCH("&lt;4",'Classification result'!U56)),ISNUMBER(SEARCH("&lt; 4",'Classification result'!U56))),"minimal", IF(OR(ISNUMBER(SEARCH("Extensive",'Model output'!P55)),ISNUMBER(SEARCH("Extensive",'Classification result'!U56)),ISNUMBER(SEARCH("&gt;4",'Classification result'!U56)),ISNUMBER(SEARCH("&gt; 4",'Classification result'!U56)),ISNUMBER(SEARCH("4 or more",'Classification result'!U56))),"extensive","")))</f>
        <v/>
      </c>
      <c r="W56" t="str">
        <f>IF(OR('Model output'!R55="",ISNUMBER(SEARCH("Not identified", 'Model output'!R55)),ISNUMBER(SEARCH("Absent",'Model output'!R55)),ISNUMBER(SEARCH("No",'Model output'!R55)),ISNUMBER(SEARCH("Negative",'Model output'!R55)),ISNUMBER(SEARCH("None seen",'Model output'!R55)),ISNUMBER(SEARCH("Free",'Model output'!R55)),ISNUMBER(SEARCH("Cannot be assessed",'Model output'!R55))),"negative","positive")</f>
        <v>negative</v>
      </c>
      <c r="X56" t="str">
        <f>IF('Model output'!S55="","", IF('Model output'!S55= "[]", "", 'Model output'!S55))</f>
        <v>Not Identified</v>
      </c>
      <c r="Y56" t="str">
        <f>IF(OR('Model output'!S55="",ISNUMBER(SEARCH("Absent",'Model output'!S55)),ISNUMBER(SEARCH("Not identified",'Model output'!S55)),ISNUMBER(SEARCH("No",'Model output'!S55)),ISNUMBER(SEARCH("negative",'Model output'!S55))),"negative",IF(Z56="positive","gETE", "positive"))</f>
        <v>negative</v>
      </c>
      <c r="Z56" t="str">
        <f>IF(OR('Model output'!S55="",ISNUMBER(SEARCH("Absent",'Model output'!S55)),ISNUMBER(SEARCH("Not identified",'Model output'!S55)),ISNUMBER(SEARCH("No",'Model output'!S55)),ISNUMBER(SEARCH("Minimal",'Model output'!S55)),ISNUMBER(SEARCH("negative",'Model output'!S55))),"negative",IF(OR(ISNUMBER(SEARCH("extensive",X56)),ISNUMBER(SEARCH("skeletal muscle",X56)),ISNUMBER(SEARCH("larynx",X56)),ISNUMBER(SEARCH("trachea",X56)),ISNUMBER(SEARCH("esophagus",X56)),ISNUMBER(SEARCH("recurrent laryngeal nerve",X56))),"positive","negative"))</f>
        <v>negative</v>
      </c>
      <c r="AA56" t="str">
        <f>IF('Model output'!T55="","", IF('Model output'!T55="[]", "", IF('Model output'!T55="Not mentioned", "No", "Yes")))</f>
        <v/>
      </c>
      <c r="AB56" t="str">
        <f>IF(AA56&lt;&gt;"Yes","",IF(OR('Model output'!U55="",'Model output'!U55="[]",ISNUMBER(SEARCH("Not identified",'Model output'!U55))),"",'Model output'!U55))</f>
        <v/>
      </c>
      <c r="AC56" s="9" t="str">
        <f>IF(OR('Model output'!V55="", AND(ISERROR(SEARCH("Positive",'Model output'!V55)), ISNUMBER(SEARCH("Negative",'Model output'!V55))), 'Model output'!V55="No", ISNUMBER(SEARCH("Uninvolved",'Model output'!V55)), ISNUMBER(SEARCH("Not involved",'Model output'!V55)), ISNUMBER(SEARCH("Free",'Model output'!V55)), ISNUMBER(SEARCH("Cannot be assessed",'Model output'!V55)), ISNUMBER(SEARCH("1 mm",'Model output'!V55)), ISNUMBER(SEARCH("0.1 CM",'Model output'!V55)), ISNUMBER(SEARCH("less than 0.5 mm",'Model output'!V55)), ISNUMBER(SEARCH("abut",'Model output'!V55))), "negative", "positive")</f>
        <v>negative</v>
      </c>
      <c r="AE56" s="29" t="str" cm="1">
        <f t="array" aca="1" ref="AE56" ca="1">IF(OR(AC56="positive",Z56="positive",AND(OR(ISNUMBER(SEARCH("Follicular carcinoma",N56)),ISNUMBER(SEARCH("Follicular thyroid carcinoma",N56))),V56="extensive"),AND(AND(ISNUMBER(J56),J56&gt;0),AND(ISNUMBER(M56),M56&gt;3)),OR(H56="positive",AH56=1)),"high",IF(OR(ISNUMBER(SEARCH("lateral",G56,1)),ISNUMBER(SEARCH("positive",Y56,1)),ISNUMBER(SEARCH("tall",O56,1)),ISNUMBER(SEARCH("hobnail",O56,1)),ISNUMBER(SEARCH("cribriform",O56,1)),ISNUMBER(SEARCH("diffuse",O56,1)),ISNUMBER(SEARCH("columnar",O56,1)),ISNUMBER(SEARCH("solid",O56,1)),ISNUMBER(SEARCH("tall",N56,1)),ISNUMBER(SEARCH("hobnail",N56,1)),ISNUMBER(SEARCH("cribriform",N56,1)),ISNUMBER(SEARCH("diffuse",N56,1)),ISNUMBER(SEARCH("columnar",N56,1)),ISNUMBER(SEARCH("solid",N56,1)),AND(ISNUMBER(SEARCH("papillary",N56,1)),S56="positive"),AND(AND(ISNUMBER(J56),J56&gt;=5),M56=""),AND(AND(ISNUMBER(J56),J56&gt;=5),AND(ISNUMBER(M56),M56&gt;=1)),AND(ISNUMBER(SERACH("papillary",N56)),OR(Y56="positive",Z56="positive"), ISNUMBER(SEARCH("BRAF",AB56)))),"intermediate","low"))</f>
        <v>low</v>
      </c>
      <c r="AF56" s="30" t="str">
        <f t="shared" si="2"/>
        <v>1b</v>
      </c>
      <c r="AG56" s="30" t="str">
        <f t="shared" si="3"/>
        <v>0</v>
      </c>
      <c r="AH56" s="30" t="str">
        <f t="shared" si="10"/>
        <v>0</v>
      </c>
      <c r="AI56" s="37" t="str">
        <f t="shared" si="11"/>
        <v>I</v>
      </c>
      <c r="AJ56" s="29" t="s">
        <v>886</v>
      </c>
      <c r="AK56" s="34" t="s">
        <v>890</v>
      </c>
      <c r="AL56" s="34" t="s">
        <v>891</v>
      </c>
      <c r="AM56" s="34" t="s">
        <v>894</v>
      </c>
      <c r="AN56" s="34" t="s">
        <v>68</v>
      </c>
      <c r="AO56" s="35">
        <f t="shared" ca="1" si="4"/>
        <v>1</v>
      </c>
      <c r="AP56" s="30">
        <f t="shared" si="5"/>
        <v>1</v>
      </c>
      <c r="AQ56" s="30">
        <f t="shared" si="6"/>
        <v>1</v>
      </c>
      <c r="AR56" s="30">
        <f t="shared" si="7"/>
        <v>1</v>
      </c>
      <c r="AS56" s="36">
        <f t="shared" si="8"/>
        <v>1</v>
      </c>
    </row>
    <row r="57" spans="1:46">
      <c r="A57" t="str">
        <f>'Model output'!A56</f>
        <v>TCGA-DJ-A13X</v>
      </c>
      <c r="B57" s="45">
        <v>51</v>
      </c>
      <c r="C57" s="1" t="str">
        <f>IF(OR(ISNUMBER(SEARCH("0",'Model output'!D56)), ISNUMBER(SEARCH("1",'Model output'!D56)), ISNUMBER(SEARCH("1a",'Model output'!D56)), ISNUMBER(SEARCH("1b",'Model output'!D56)), ISNUMBER(SEARCH("2",'Model output'!D56)), ISNUMBER(SEARCH("3",'Model output'!D56)), ISNUMBER(SEARCH("4a",'Model output'!D56)), ISNUMBER(SEARCH("4b",'Model output'!D56))), IF(ISNUMBER(SEARCH("pT",'Model output'!D56)),IF(OR(ISNUMBER(SEARCH("a",'Model output'!D56)),ISNUMBER(SEARCH("b",'Model output'!D56))),MID(SUBSTITUTE('Model output'!D56," ",""),SEARCH("pT",'Model output'!D56)+2,2),MID(SUBSTITUTE('Model output'!D56," ",""),SEARCH("pT",'Model output'!D56)+2,1)),IF(ISNUMBER(SEARCH("T",'Model output'!D56)),IF(OR(ISNUMBER(SEARCH("a",'Model output'!D56)),ISNUMBER(SEARCH("b",'Model output'!D56))),MID(SUBSTITUTE('Model output'!D56," ",""),SEARCH("T",'Model output'!D56)+1,2),MID(SUBSTITUTE('Model output'!D56," ",""),SEARCH("T",'Model output'!D56)+1,1)),SUBSTITUTE('Model output'!D56," ",""))),"")</f>
        <v/>
      </c>
      <c r="D57" s="1" t="str">
        <f>IF(ISNUMBER(SEARCH("lymph node",'Model output'!E56)),"1", IF(AND('Model output'!E56&lt;&gt;"",ISNUMBER('Model output'!E56),'Model output'!E56&gt;0),"1",IF(OR(ISNUMBER(SEARCH("0",'Model output'!E56)), ISNUMBER(SEARCH("1",'Model output'!E56)), ISNUMBER(SEARCH("1a",'Model output'!E56)), ISNUMBER(SEARCH("1b",'Model output'!E56)), ISNUMBER(SEARCH("X",'Model output'!E56))), IF(ISNUMBER(SEARCH("pN",'Model output'!E56)),IF(OR(ISNUMBER(SEARCH("a",'Model output'!E56)),ISNUMBER(SEARCH("b",'Model output'!E56))),MID(SUBSTITUTE('Model output'!E56," ",""),SEARCH("pN",'Model output'!E56)+2,2),MID(SUBSTITUTE('Model output'!E56," ",""),SEARCH("pN",'Model output'!E56)+2,1)),IF(ISNUMBER(SEARCH("N",'Model output'!E56)),IF(OR(ISNUMBER(SEARCH("a",'Model output'!E56)),ISNUMBER(SEARCH("b",'Model output'!E56))),MID(SUBSTITUTE('Model output'!E56," ",""),SEARCH("N",'Model output'!E56)+1,2),MID(SUBSTITUTE('Model output'!E56," ",""),SEARCH("N",'Model output'!E56)+1,1)),SUBSTITUTE('Model output'!E56," ",""))),"")))</f>
        <v>X</v>
      </c>
      <c r="E57" s="1" t="str">
        <f>IF(OR(ISNUMBER(SEARCH("Not applicable",'Model output'!F56)), ISNUMBER(SEARCH("N/A",'Model output'!F56))),"0",IF(OR(ISNUMBER(SEARCH("0",'Model output'!F56)), ISNUMBER(SEARCH("1",'Model output'!F56)), ISNUMBER(SEARCH("X",'Model output'!F56))), IF(ISNUMBER(SEARCH("pM",'Model output'!F56)),MID(SUBSTITUTE('Model output'!F56," ",""),SEARCH("pM",'Model output'!F56)+2,1),IF(ISNUMBER(SEARCH("M",'Model output'!F56)),MID(SUBSTITUTE('Model output'!F56," ",""),SEARCH("M",'Model output'!F56)+1,1),SUBSTITUTE('Model output'!F56," ",""))),""))</f>
        <v>X</v>
      </c>
      <c r="F57" t="str">
        <f t="shared" si="13"/>
        <v>positive</v>
      </c>
      <c r="G57" t="str">
        <f>IF(OR('Model output'!G56="",AND(ISNUMBER('Model output'!J56),'Model output'!J56&lt;1)),"",IF(OR(ISNUMBER(SEARCH("lateral",'Model output'!G56)),ISNUMBER(SEARCH("cervical",'Model output'!G56)),ISNUMBER(SEARCH("jugular",'Model output'!G56)),ISNUMBER(SEARCH("left neck",'Model output'!G56)),ISNUMBER(SEARCH("left anterior neck",'Model output'!G56)),ISNUMBER(SEARCH("left posterior neck",'Model output'!G56)),ISNUMBER(SEARCH("right neck",'Model output'!G56)),ISNUMBER(SEARCH("right anterior neck",'Model output'!G56)),ISNUMBER(SEARCH("right posterior neck",'Model output'!G56)),AND(ISNUMBER(SEARCH("level",'Model output'!G56)),OR(,ISNUMBER(SEARCH("II",'Model output'!G56)),ISNUMBER(SEARCH("two",'Model output'!G56)),ISNUMBER(SEARCH("2",'Model output'!G56)),ISNUMBER(SEARCH("III",'Model output'!G56)),ISNUMBER(SEARCH("three",'Model output'!G56)),ISNUMBER(SEARCH("3",'Model output'!G56)),ISNUMBER(SEARCH("IV",'Model output'!G56)),ISNUMBER(SEARCH("four",'Model output'!G56)),ISNUMBER(SEARCH("4",'Model output'!G56)),ISNUMBER(SEARCH("V ",'Model output'!G56)),ISNUMBER(SEARCH("five",'Model output'!G56)),ISNUMBER(SEARCH("5",'Model output'!G56))))), "lateral", "central"))</f>
        <v/>
      </c>
      <c r="H57" t="str">
        <f>IF('Model output'!H56="","negative",IF('Model output'!H56="[]", "negative", IF(OR(ISNUMBER(SEARCH("lymph node",'Model output'!H56)),ISNUMBER(SEARCH("Not mentioned",'Model output'!H56)),ISNUMBER(SEARCH("neck",'Model output'!H56)),ISNUMBER(SEARCH("Not applicable",'Model output'!H56))),"negative","positive")))</f>
        <v>negative</v>
      </c>
      <c r="I57">
        <f>IF('Model output'!I56="","",IF(ISNUMBER('Model output'!I56),'Model output'!I56,1))</f>
        <v>1</v>
      </c>
      <c r="J57">
        <f>IF('Model output'!J56="","",IF(AND(ISNUMBER('Model output'!J56),'Model output'!J56&lt;=I57),'Model output'!J56,IF(ISNUMBER(SEARCH("0/",'Model output'!J56)),0,1)))</f>
        <v>0</v>
      </c>
      <c r="K57" t="str" cm="1">
        <f t="array" ref="K57">IF(COUNT(FIND({0,1,2,3,4,5,6,7,8,9},'Model output'!K56))&gt;0,'Model output'!K56,"")</f>
        <v>0.6 cm</v>
      </c>
      <c r="L57" s="8" t="str">
        <f t="shared" si="9"/>
        <v>0.6cm</v>
      </c>
      <c r="M57" cm="1">
        <f t="array" ref="M57">IF(L57="","",IF(ISNUMBER(SEARCH("cm",L57)),MAX(VALUE(SUBSTITUTE(_xlfn.FILTERXML("&lt;t&gt;&lt;s&gt;"&amp;SUBSTITUTE(L57,",","&lt;/s&gt;&lt;s&gt;")&amp;"&lt;/s&gt;&lt;/t&gt;","//s"),"cm",""))),MAX(VALUE(SUBSTITUTE(_xlfn.FILTERXML("&lt;t&gt;&lt;s&gt;"&amp;SUBSTITUTE(L57,",","&lt;/s&gt;&lt;s&gt;")&amp;"&lt;/s&gt;&lt;/t&gt;","//s"),"mm","")))/10))</f>
        <v>0.6</v>
      </c>
      <c r="N57" t="str">
        <f>IF('Model output'!L56="","",'Model output'!L56)</f>
        <v>Papillary carcinoma</v>
      </c>
      <c r="O57" t="str">
        <f>IF('Model output'!M56="","",'Model output'!M56)</f>
        <v>Follicular variant</v>
      </c>
      <c r="P57" t="str">
        <f>IF('Model output'!N56="","",'Model output'!N56)</f>
        <v>6.5 cm</v>
      </c>
      <c r="Q57" t="str">
        <f t="shared" si="1"/>
        <v>6.5cm</v>
      </c>
      <c r="R57" cm="1">
        <f t="array" ref="R57">IF(Q57="","",IF(ISNUMBER(SEARCH("cm",Q57)),MAX(VALUE(SUBSTITUTE(_xlfn.FILTERXML("&lt;t&gt;&lt;s&gt;"&amp;SUBSTITUTE(Q57,",","&lt;/s&gt;&lt;s&gt;")&amp;"&lt;/s&gt;&lt;/t&gt;","//s"),"cm",""))),MAX(VALUE(SUBSTITUTE(_xlfn.FILTERXML("&lt;t&gt;&lt;s&gt;"&amp;SUBSTITUTE(Q57,",","&lt;/s&gt;&lt;s&gt;")&amp;"&lt;/s&gt;&lt;/t&gt;","//s"),"mm","")))/10))</f>
        <v>6.5</v>
      </c>
      <c r="S57" t="str">
        <f>IF(OR('Model output'!P56="",ISNUMBER(SEARCH("Not identified", 'Model output'!P56)),ISNUMBER(SEARCH("Absent",'Model output'!P56)),AND(ISNUMBER(SEARCH("No",'Model output'!P56)),NOT(ISNUMBER(SEARCH("diagnostic",'Model output'!P56)))),ISNUMBER(SEARCH("Negative",'Model output'!P56))),"negative","positive")</f>
        <v>negative</v>
      </c>
      <c r="T57" t="str">
        <f>IF('Model output'!O56="","",'Model output'!O56)</f>
        <v/>
      </c>
      <c r="U57" t="str">
        <f>IF('Model output'!Q56&lt;&gt;"",'Model output'!Q56,IF('Classification result'!S57="positive",IF(ISNUMBER(SEARCH("single",'Model output'!P56)),1,IF(OR(ISNUMBER(SEARCH("&lt;4",'Model output'!P56)),ISNUMBER(SEARCH("&lt; 4",'Model output'!P56)),ISNUMBER(SEARCH("less than 4",'Model output'!P56))),"&lt;4",IF(OR(ISNUMBER(SEARCH("&gt;4",'Model output'!P56)),ISNUMBER(SEARCH("&gt; 4",'Model output'!P56)),ISNUMBER(SEARCH("4 or more",'Model output'!P56))),"&gt;4",""))),""))</f>
        <v/>
      </c>
      <c r="V57" t="str">
        <f>IF(S57="negative","",IF(OR(ISNUMBER(SEARCH("Focal",'Model output'!P56)),'Classification result'!U57&lt;4,ISNUMBER(SEARCH("Focal",'Classification result'!U57)),ISNUMBER(SEARCH("&lt;4",'Classification result'!U57)),ISNUMBER(SEARCH("&lt; 4",'Classification result'!U57))),"minimal", IF(OR(ISNUMBER(SEARCH("Extensive",'Model output'!P56)),ISNUMBER(SEARCH("Extensive",'Classification result'!U57)),ISNUMBER(SEARCH("&gt;4",'Classification result'!U57)),ISNUMBER(SEARCH("&gt; 4",'Classification result'!U57)),ISNUMBER(SEARCH("4 or more",'Classification result'!U57))),"extensive","")))</f>
        <v/>
      </c>
      <c r="W57" t="str">
        <f>IF(OR('Model output'!R56="",ISNUMBER(SEARCH("Not identified", 'Model output'!R56)),ISNUMBER(SEARCH("Absent",'Model output'!R56)),ISNUMBER(SEARCH("No",'Model output'!R56)),ISNUMBER(SEARCH("Negative",'Model output'!R56)),ISNUMBER(SEARCH("None seen",'Model output'!R56)),ISNUMBER(SEARCH("Free",'Model output'!R56)),ISNUMBER(SEARCH("Cannot be assessed",'Model output'!R56))),"negative","positive")</f>
        <v>positive</v>
      </c>
      <c r="X57" t="str">
        <f>IF('Model output'!S56="","", IF('Model output'!S56= "[]", "", 'Model output'!S56))</f>
        <v>Not identified</v>
      </c>
      <c r="Y57" t="str">
        <f>IF(OR('Model output'!S56="",ISNUMBER(SEARCH("Absent",'Model output'!S56)),ISNUMBER(SEARCH("Not identified",'Model output'!S56)),ISNUMBER(SEARCH("No",'Model output'!S56)),ISNUMBER(SEARCH("negative",'Model output'!S56))),"negative",IF(Z57="positive","gETE", "positive"))</f>
        <v>negative</v>
      </c>
      <c r="Z57" t="str">
        <f>IF(OR('Model output'!S56="",ISNUMBER(SEARCH("Absent",'Model output'!S56)),ISNUMBER(SEARCH("Not identified",'Model output'!S56)),ISNUMBER(SEARCH("No",'Model output'!S56)),ISNUMBER(SEARCH("Minimal",'Model output'!S56)),ISNUMBER(SEARCH("negative",'Model output'!S56))),"negative",IF(OR(ISNUMBER(SEARCH("extensive",X57)),ISNUMBER(SEARCH("skeletal muscle",X57)),ISNUMBER(SEARCH("larynx",X57)),ISNUMBER(SEARCH("trachea",X57)),ISNUMBER(SEARCH("esophagus",X57)),ISNUMBER(SEARCH("recurrent laryngeal nerve",X57))),"positive","negative"))</f>
        <v>negative</v>
      </c>
      <c r="AA57" t="str">
        <f>IF('Model output'!T56="","", IF('Model output'!T56="[]", "", IF('Model output'!T56="Not mentioned", "No", "Yes")))</f>
        <v/>
      </c>
      <c r="AB57" t="str">
        <f>IF(AA57&lt;&gt;"Yes","",IF(OR('Model output'!U56="",'Model output'!U56="[]",ISNUMBER(SEARCH("Not identified",'Model output'!U56))),"",'Model output'!U56))</f>
        <v/>
      </c>
      <c r="AC57" s="9" t="str">
        <f>IF(OR('Model output'!V56="", AND(ISERROR(SEARCH("Positive",'Model output'!V56)), ISNUMBER(SEARCH("Negative",'Model output'!V56))), 'Model output'!V56="No", ISNUMBER(SEARCH("Uninvolved",'Model output'!V56)), ISNUMBER(SEARCH("Not involved",'Model output'!V56)), ISNUMBER(SEARCH("Free",'Model output'!V56)), ISNUMBER(SEARCH("Cannot be assessed",'Model output'!V56)), ISNUMBER(SEARCH("1 mm",'Model output'!V56)), ISNUMBER(SEARCH("0.1 CM",'Model output'!V56)), ISNUMBER(SEARCH("less than 0.5 mm",'Model output'!V56)), ISNUMBER(SEARCH("abut",'Model output'!V56))), "negative", "positive")</f>
        <v>negative</v>
      </c>
      <c r="AE57" s="29" t="str" cm="1">
        <f t="array" aca="1" ref="AE57" ca="1">IF(OR(AC57="positive",Z57="positive",AND(OR(ISNUMBER(SEARCH("Follicular carcinoma",N57)),ISNUMBER(SEARCH("Follicular thyroid carcinoma",N57))),V57="extensive"),AND(AND(ISNUMBER(J57),J57&gt;0),AND(ISNUMBER(M57),M57&gt;3)),OR(H57="positive",AH57=1)),"high",IF(OR(ISNUMBER(SEARCH("lateral",G57,1)),ISNUMBER(SEARCH("positive",Y57,1)),ISNUMBER(SEARCH("tall",O57,1)),ISNUMBER(SEARCH("hobnail",O57,1)),ISNUMBER(SEARCH("cribriform",O57,1)),ISNUMBER(SEARCH("diffuse",O57,1)),ISNUMBER(SEARCH("columnar",O57,1)),ISNUMBER(SEARCH("solid",O57,1)),ISNUMBER(SEARCH("tall",N57,1)),ISNUMBER(SEARCH("hobnail",N57,1)),ISNUMBER(SEARCH("cribriform",N57,1)),ISNUMBER(SEARCH("diffuse",N57,1)),ISNUMBER(SEARCH("columnar",N57,1)),ISNUMBER(SEARCH("solid",N57,1)),AND(ISNUMBER(SEARCH("papillary",N57,1)),S57="positive"),AND(AND(ISNUMBER(J57),J57&gt;=5),M57=""),AND(AND(ISNUMBER(J57),J57&gt;=5),AND(ISNUMBER(M57),M57&gt;=1)),AND(ISNUMBER(SERACH("papillary",N57)),OR(Y57="positive",Z57="positive"), ISNUMBER(SEARCH("BRAF",AB57)))),"intermediate","low"))</f>
        <v>low</v>
      </c>
      <c r="AF57" s="30" t="str">
        <f t="shared" si="2"/>
        <v>3a</v>
      </c>
      <c r="AG57" s="30" t="str">
        <f t="shared" si="3"/>
        <v>0</v>
      </c>
      <c r="AH57" s="30" t="str">
        <f t="shared" si="10"/>
        <v>0</v>
      </c>
      <c r="AI57" s="37" t="str">
        <f t="shared" si="11"/>
        <v>I</v>
      </c>
      <c r="AJ57" s="29" t="s">
        <v>886</v>
      </c>
      <c r="AK57" s="34" t="s">
        <v>896</v>
      </c>
      <c r="AL57" s="34" t="s">
        <v>891</v>
      </c>
      <c r="AM57" s="34" t="s">
        <v>894</v>
      </c>
      <c r="AN57" s="34" t="s">
        <v>68</v>
      </c>
      <c r="AO57" s="35">
        <f t="shared" ca="1" si="4"/>
        <v>1</v>
      </c>
      <c r="AP57" s="30">
        <f t="shared" si="5"/>
        <v>1</v>
      </c>
      <c r="AQ57" s="30">
        <f t="shared" si="6"/>
        <v>1</v>
      </c>
      <c r="AR57" s="30">
        <f t="shared" si="7"/>
        <v>1</v>
      </c>
      <c r="AS57" s="36">
        <f t="shared" si="8"/>
        <v>1</v>
      </c>
    </row>
    <row r="58" spans="1:46">
      <c r="A58" t="str">
        <f>'Model output'!A57</f>
        <v>TCGA-DJ-A1QG</v>
      </c>
      <c r="B58" s="45">
        <v>62</v>
      </c>
      <c r="C58" s="1" t="str">
        <f>IF(OR(ISNUMBER(SEARCH("0",'Model output'!D57)), ISNUMBER(SEARCH("1",'Model output'!D57)), ISNUMBER(SEARCH("1a",'Model output'!D57)), ISNUMBER(SEARCH("1b",'Model output'!D57)), ISNUMBER(SEARCH("2",'Model output'!D57)), ISNUMBER(SEARCH("3",'Model output'!D57)), ISNUMBER(SEARCH("4a",'Model output'!D57)), ISNUMBER(SEARCH("4b",'Model output'!D57))), IF(ISNUMBER(SEARCH("pT",'Model output'!D57)),IF(OR(ISNUMBER(SEARCH("a",'Model output'!D57)),ISNUMBER(SEARCH("b",'Model output'!D57))),MID(SUBSTITUTE('Model output'!D57," ",""),SEARCH("pT",'Model output'!D57)+2,2),MID(SUBSTITUTE('Model output'!D57," ",""),SEARCH("pT",'Model output'!D57)+2,1)),IF(ISNUMBER(SEARCH("T",'Model output'!D57)),IF(OR(ISNUMBER(SEARCH("a",'Model output'!D57)),ISNUMBER(SEARCH("b",'Model output'!D57))),MID(SUBSTITUTE('Model output'!D57," ",""),SEARCH("T",'Model output'!D57)+1,2),MID(SUBSTITUTE('Model output'!D57," ",""),SEARCH("T",'Model output'!D57)+1,1)),SUBSTITUTE('Model output'!D57," ",""))),"")</f>
        <v/>
      </c>
      <c r="D58" s="1" t="str">
        <f>IF(ISNUMBER(SEARCH("lymph node",'Model output'!E57)),"1", IF(AND('Model output'!E57&lt;&gt;"",ISNUMBER('Model output'!E57),'Model output'!E57&gt;0),"1",IF(OR(ISNUMBER(SEARCH("0",'Model output'!E57)), ISNUMBER(SEARCH("1",'Model output'!E57)), ISNUMBER(SEARCH("1a",'Model output'!E57)), ISNUMBER(SEARCH("1b",'Model output'!E57)), ISNUMBER(SEARCH("X",'Model output'!E57))), IF(ISNUMBER(SEARCH("pN",'Model output'!E57)),IF(OR(ISNUMBER(SEARCH("a",'Model output'!E57)),ISNUMBER(SEARCH("b",'Model output'!E57))),MID(SUBSTITUTE('Model output'!E57," ",""),SEARCH("pN",'Model output'!E57)+2,2),MID(SUBSTITUTE('Model output'!E57," ",""),SEARCH("pN",'Model output'!E57)+2,1)),IF(ISNUMBER(SEARCH("N",'Model output'!E57)),IF(OR(ISNUMBER(SEARCH("a",'Model output'!E57)),ISNUMBER(SEARCH("b",'Model output'!E57))),MID(SUBSTITUTE('Model output'!E57," ",""),SEARCH("N",'Model output'!E57)+1,2),MID(SUBSTITUTE('Model output'!E57," ",""),SEARCH("N",'Model output'!E57)+1,1)),SUBSTITUTE('Model output'!E57," ",""))),"")))</f>
        <v>X</v>
      </c>
      <c r="E58" s="1" t="str">
        <f>IF(OR(ISNUMBER(SEARCH("Not applicable",'Model output'!F57)), ISNUMBER(SEARCH("N/A",'Model output'!F57))),"0",IF(OR(ISNUMBER(SEARCH("0",'Model output'!F57)), ISNUMBER(SEARCH("1",'Model output'!F57)), ISNUMBER(SEARCH("X",'Model output'!F57))), IF(ISNUMBER(SEARCH("pM",'Model output'!F57)),MID(SUBSTITUTE('Model output'!F57," ",""),SEARCH("pM",'Model output'!F57)+2,1),IF(ISNUMBER(SEARCH("M",'Model output'!F57)),MID(SUBSTITUTE('Model output'!F57," ",""),SEARCH("M",'Model output'!F57)+1,1),SUBSTITUTE('Model output'!F57," ",""))),""))</f>
        <v>X</v>
      </c>
      <c r="F58" t="str">
        <f t="shared" si="13"/>
        <v>negative</v>
      </c>
      <c r="G58" t="str">
        <f>IF(OR('Model output'!G57="",AND(ISNUMBER('Model output'!J57),'Model output'!J57&lt;1)),"",IF(OR(ISNUMBER(SEARCH("lateral",'Model output'!G57)),ISNUMBER(SEARCH("cervical",'Model output'!G57)),ISNUMBER(SEARCH("jugular",'Model output'!G57)),ISNUMBER(SEARCH("left neck",'Model output'!G57)),ISNUMBER(SEARCH("left anterior neck",'Model output'!G57)),ISNUMBER(SEARCH("left posterior neck",'Model output'!G57)),ISNUMBER(SEARCH("right neck",'Model output'!G57)),ISNUMBER(SEARCH("right anterior neck",'Model output'!G57)),ISNUMBER(SEARCH("right posterior neck",'Model output'!G57)),AND(ISNUMBER(SEARCH("level",'Model output'!G57)),OR(,ISNUMBER(SEARCH("II",'Model output'!G57)),ISNUMBER(SEARCH("two",'Model output'!G57)),ISNUMBER(SEARCH("2",'Model output'!G57)),ISNUMBER(SEARCH("III",'Model output'!G57)),ISNUMBER(SEARCH("three",'Model output'!G57)),ISNUMBER(SEARCH("3",'Model output'!G57)),ISNUMBER(SEARCH("IV",'Model output'!G57)),ISNUMBER(SEARCH("four",'Model output'!G57)),ISNUMBER(SEARCH("4",'Model output'!G57)),ISNUMBER(SEARCH("V ",'Model output'!G57)),ISNUMBER(SEARCH("five",'Model output'!G57)),ISNUMBER(SEARCH("5",'Model output'!G57))))), "lateral", "central"))</f>
        <v/>
      </c>
      <c r="H58" t="str">
        <f>IF('Model output'!H57="","negative",IF('Model output'!H57="[]", "negative", IF(OR(ISNUMBER(SEARCH("lymph node",'Model output'!H57)),ISNUMBER(SEARCH("Not mentioned",'Model output'!H57)),ISNUMBER(SEARCH("neck",'Model output'!H57)),ISNUMBER(SEARCH("Not applicable",'Model output'!H57))),"negative","positive")))</f>
        <v>negative</v>
      </c>
      <c r="I58">
        <f>IF('Model output'!I57="","",IF(ISNUMBER('Model output'!I57),'Model output'!I57,1))</f>
        <v>4</v>
      </c>
      <c r="J58">
        <f>IF('Model output'!J57="","",IF(AND(ISNUMBER('Model output'!J57),'Model output'!J57&lt;=I58),'Model output'!J57,IF(ISNUMBER(SEARCH("0/",'Model output'!J57)),0,1)))</f>
        <v>0</v>
      </c>
      <c r="K58" t="str" cm="1">
        <f t="array" ref="K58">IF(COUNT(FIND({0,1,2,3,4,5,6,7,8,9},'Model output'!K57))&gt;0,'Model output'!K57,"")</f>
        <v/>
      </c>
      <c r="L58" s="8" t="str">
        <f t="shared" si="9"/>
        <v/>
      </c>
      <c r="M58" t="str" cm="1">
        <f t="array" ref="M58">IF(L58="","",IF(ISNUMBER(SEARCH("cm",L58)),MAX(VALUE(SUBSTITUTE(_xlfn.FILTERXML("&lt;t&gt;&lt;s&gt;"&amp;SUBSTITUTE(L58,",","&lt;/s&gt;&lt;s&gt;")&amp;"&lt;/s&gt;&lt;/t&gt;","//s"),"cm",""))),MAX(VALUE(SUBSTITUTE(_xlfn.FILTERXML("&lt;t&gt;&lt;s&gt;"&amp;SUBSTITUTE(L58,",","&lt;/s&gt;&lt;s&gt;")&amp;"&lt;/s&gt;&lt;/t&gt;","//s"),"mm","")))/10))</f>
        <v/>
      </c>
      <c r="N58" t="str">
        <f>IF('Model output'!L57="","",'Model output'!L57)</f>
        <v>Papillary carcinoma</v>
      </c>
      <c r="O58" t="str">
        <f>IF('Model output'!M57="","",'Model output'!M57)</f>
        <v>Classical type, Follicular variant, Microcarcinomas</v>
      </c>
      <c r="P58" t="str">
        <f>IF('Model output'!N57="","",'Model output'!N57)</f>
        <v>1.8 cm</v>
      </c>
      <c r="Q58" t="str">
        <f t="shared" si="1"/>
        <v>1.8cm</v>
      </c>
      <c r="R58" cm="1">
        <f t="array" ref="R58">IF(Q58="","",IF(ISNUMBER(SEARCH("cm",Q58)),MAX(VALUE(SUBSTITUTE(_xlfn.FILTERXML("&lt;t&gt;&lt;s&gt;"&amp;SUBSTITUTE(Q58,",","&lt;/s&gt;&lt;s&gt;")&amp;"&lt;/s&gt;&lt;/t&gt;","//s"),"cm",""))),MAX(VALUE(SUBSTITUTE(_xlfn.FILTERXML("&lt;t&gt;&lt;s&gt;"&amp;SUBSTITUTE(Q58,",","&lt;/s&gt;&lt;s&gt;")&amp;"&lt;/s&gt;&lt;/t&gt;","//s"),"mm","")))/10))</f>
        <v>1.8</v>
      </c>
      <c r="S58" t="str">
        <f>IF(OR('Model output'!P57="",ISNUMBER(SEARCH("Not identified", 'Model output'!P57)),ISNUMBER(SEARCH("Absent",'Model output'!P57)),AND(ISNUMBER(SEARCH("No",'Model output'!P57)),NOT(ISNUMBER(SEARCH("diagnostic",'Model output'!P57)))),ISNUMBER(SEARCH("Negative",'Model output'!P57))),"negative","positive")</f>
        <v>negative</v>
      </c>
      <c r="T58">
        <f>IF('Model output'!O57="","",'Model output'!O57)</f>
        <v>4</v>
      </c>
      <c r="U58" t="str">
        <f>IF('Model output'!Q57&lt;&gt;"",'Model output'!Q57,IF('Classification result'!S58="positive",IF(ISNUMBER(SEARCH("single",'Model output'!P57)),1,IF(OR(ISNUMBER(SEARCH("&lt;4",'Model output'!P57)),ISNUMBER(SEARCH("&lt; 4",'Model output'!P57)),ISNUMBER(SEARCH("less than 4",'Model output'!P57))),"&lt;4",IF(OR(ISNUMBER(SEARCH("&gt;4",'Model output'!P57)),ISNUMBER(SEARCH("&gt; 4",'Model output'!P57)),ISNUMBER(SEARCH("4 or more",'Model output'!P57))),"&gt;4",""))),""))</f>
        <v/>
      </c>
      <c r="V58" t="str">
        <f>IF(S58="negative","",IF(OR(ISNUMBER(SEARCH("Focal",'Model output'!P57)),'Classification result'!U58&lt;4,ISNUMBER(SEARCH("Focal",'Classification result'!U58)),ISNUMBER(SEARCH("&lt;4",'Classification result'!U58)),ISNUMBER(SEARCH("&lt; 4",'Classification result'!U58))),"minimal", IF(OR(ISNUMBER(SEARCH("Extensive",'Model output'!P57)),ISNUMBER(SEARCH("Extensive",'Classification result'!U58)),ISNUMBER(SEARCH("&gt;4",'Classification result'!U58)),ISNUMBER(SEARCH("&gt; 4",'Classification result'!U58)),ISNUMBER(SEARCH("4 or more",'Classification result'!U58))),"extensive","")))</f>
        <v/>
      </c>
      <c r="W58" t="str">
        <f>IF(OR('Model output'!R57="",ISNUMBER(SEARCH("Not identified", 'Model output'!R57)),ISNUMBER(SEARCH("Absent",'Model output'!R57)),ISNUMBER(SEARCH("No",'Model output'!R57)),ISNUMBER(SEARCH("Negative",'Model output'!R57)),ISNUMBER(SEARCH("None seen",'Model output'!R57)),ISNUMBER(SEARCH("Free",'Model output'!R57)),ISNUMBER(SEARCH("Cannot be assessed",'Model output'!R57))),"negative","positive")</f>
        <v>positive</v>
      </c>
      <c r="X58" t="str">
        <f>IF('Model output'!S57="","", IF('Model output'!S57= "[]", "", 'Model output'!S57))</f>
        <v>No</v>
      </c>
      <c r="Y58" t="str">
        <f>IF(OR('Model output'!S57="",ISNUMBER(SEARCH("Absent",'Model output'!S57)),ISNUMBER(SEARCH("Not identified",'Model output'!S57)),ISNUMBER(SEARCH("No",'Model output'!S57)),ISNUMBER(SEARCH("negative",'Model output'!S57))),"negative",IF(Z58="positive","gETE", "positive"))</f>
        <v>negative</v>
      </c>
      <c r="Z58" t="str">
        <f>IF(OR('Model output'!S57="",ISNUMBER(SEARCH("Absent",'Model output'!S57)),ISNUMBER(SEARCH("Not identified",'Model output'!S57)),ISNUMBER(SEARCH("No",'Model output'!S57)),ISNUMBER(SEARCH("Minimal",'Model output'!S57)),ISNUMBER(SEARCH("negative",'Model output'!S57))),"negative",IF(OR(ISNUMBER(SEARCH("extensive",X58)),ISNUMBER(SEARCH("skeletal muscle",X58)),ISNUMBER(SEARCH("larynx",X58)),ISNUMBER(SEARCH("trachea",X58)),ISNUMBER(SEARCH("esophagus",X58)),ISNUMBER(SEARCH("recurrent laryngeal nerve",X58))),"positive","negative"))</f>
        <v>negative</v>
      </c>
      <c r="AA58" t="str">
        <f>IF('Model output'!T57="","", IF('Model output'!T57="[]", "", IF('Model output'!T57="Not mentioned", "No", "Yes")))</f>
        <v/>
      </c>
      <c r="AB58" t="str">
        <f>IF(AA58&lt;&gt;"Yes","",IF(OR('Model output'!U57="",'Model output'!U57="[]",ISNUMBER(SEARCH("Not identified",'Model output'!U57))),"",'Model output'!U57))</f>
        <v/>
      </c>
      <c r="AC58" s="9" t="str">
        <f>IF(OR('Model output'!V57="", AND(ISERROR(SEARCH("Positive",'Model output'!V57)), ISNUMBER(SEARCH("Negative",'Model output'!V57))), 'Model output'!V57="No", ISNUMBER(SEARCH("Uninvolved",'Model output'!V57)), ISNUMBER(SEARCH("Not involved",'Model output'!V57)), ISNUMBER(SEARCH("Free",'Model output'!V57)), ISNUMBER(SEARCH("Cannot be assessed",'Model output'!V57)), ISNUMBER(SEARCH("1 mm",'Model output'!V57)), ISNUMBER(SEARCH("0.1 CM",'Model output'!V57)), ISNUMBER(SEARCH("less than 0.5 mm",'Model output'!V57)), ISNUMBER(SEARCH("abut",'Model output'!V57))), "negative", "positive")</f>
        <v>negative</v>
      </c>
      <c r="AE58" s="29" t="str" cm="1">
        <f t="array" aca="1" ref="AE58" ca="1">IF(OR(AC58="positive",Z58="positive",AND(OR(ISNUMBER(SEARCH("Follicular carcinoma",N58)),ISNUMBER(SEARCH("Follicular thyroid carcinoma",N58))),V58="extensive"),AND(AND(ISNUMBER(J58),J58&gt;0),AND(ISNUMBER(M58),M58&gt;3)),OR(H58="positive",AH58=1)),"high",IF(OR(ISNUMBER(SEARCH("lateral",G58,1)),ISNUMBER(SEARCH("positive",Y58,1)),ISNUMBER(SEARCH("tall",O58,1)),ISNUMBER(SEARCH("hobnail",O58,1)),ISNUMBER(SEARCH("cribriform",O58,1)),ISNUMBER(SEARCH("diffuse",O58,1)),ISNUMBER(SEARCH("columnar",O58,1)),ISNUMBER(SEARCH("solid",O58,1)),ISNUMBER(SEARCH("tall",N58,1)),ISNUMBER(SEARCH("hobnail",N58,1)),ISNUMBER(SEARCH("cribriform",N58,1)),ISNUMBER(SEARCH("diffuse",N58,1)),ISNUMBER(SEARCH("columnar",N58,1)),ISNUMBER(SEARCH("solid",N58,1)),AND(ISNUMBER(SEARCH("papillary",N58,1)),S58="positive"),AND(AND(ISNUMBER(J58),J58&gt;=5),M58=""),AND(AND(ISNUMBER(J58),J58&gt;=5),AND(ISNUMBER(M58),M58&gt;=1)),AND(ISNUMBER(SERACH("papillary",N58)),OR(Y58="positive",Z58="positive"), ISNUMBER(SEARCH("BRAF",AB58)))),"intermediate","low"))</f>
        <v>low</v>
      </c>
      <c r="AF58" s="30" t="str">
        <f t="shared" si="2"/>
        <v>1b</v>
      </c>
      <c r="AG58" s="30" t="str">
        <f t="shared" si="3"/>
        <v>0</v>
      </c>
      <c r="AH58" s="30" t="str">
        <f t="shared" si="10"/>
        <v>0</v>
      </c>
      <c r="AI58" s="37" t="str">
        <f t="shared" si="11"/>
        <v>I</v>
      </c>
      <c r="AJ58" s="29" t="s">
        <v>886</v>
      </c>
      <c r="AK58" s="34" t="s">
        <v>890</v>
      </c>
      <c r="AL58" s="34" t="s">
        <v>891</v>
      </c>
      <c r="AM58" s="34" t="s">
        <v>894</v>
      </c>
      <c r="AN58" s="34" t="s">
        <v>68</v>
      </c>
      <c r="AO58" s="35">
        <f t="shared" ca="1" si="4"/>
        <v>1</v>
      </c>
      <c r="AP58" s="30">
        <f t="shared" si="5"/>
        <v>1</v>
      </c>
      <c r="AQ58" s="30">
        <f t="shared" si="6"/>
        <v>1</v>
      </c>
      <c r="AR58" s="30">
        <f t="shared" si="7"/>
        <v>1</v>
      </c>
      <c r="AS58" s="36">
        <f t="shared" si="8"/>
        <v>1</v>
      </c>
    </row>
    <row r="59" spans="1:46">
      <c r="A59" t="str">
        <f>'Model output'!A58</f>
        <v>TCGA-DJ-A1QH</v>
      </c>
      <c r="B59" s="45">
        <v>58</v>
      </c>
      <c r="C59" s="1" t="str">
        <f>IF(OR(ISNUMBER(SEARCH("0",'Model output'!D58)), ISNUMBER(SEARCH("1",'Model output'!D58)), ISNUMBER(SEARCH("1a",'Model output'!D58)), ISNUMBER(SEARCH("1b",'Model output'!D58)), ISNUMBER(SEARCH("2",'Model output'!D58)), ISNUMBER(SEARCH("3",'Model output'!D58)), ISNUMBER(SEARCH("4a",'Model output'!D58)), ISNUMBER(SEARCH("4b",'Model output'!D58))), IF(ISNUMBER(SEARCH("pT",'Model output'!D58)),IF(OR(ISNUMBER(SEARCH("a",'Model output'!D58)),ISNUMBER(SEARCH("b",'Model output'!D58))),MID(SUBSTITUTE('Model output'!D58," ",""),SEARCH("pT",'Model output'!D58)+2,2),MID(SUBSTITUTE('Model output'!D58," ",""),SEARCH("pT",'Model output'!D58)+2,1)),IF(ISNUMBER(SEARCH("T",'Model output'!D58)),IF(OR(ISNUMBER(SEARCH("a",'Model output'!D58)),ISNUMBER(SEARCH("b",'Model output'!D58))),MID(SUBSTITUTE('Model output'!D58," ",""),SEARCH("T",'Model output'!D58)+1,2),MID(SUBSTITUTE('Model output'!D58," ",""),SEARCH("T",'Model output'!D58)+1,1)),SUBSTITUTE('Model output'!D58," ",""))),"")</f>
        <v/>
      </c>
      <c r="D59" s="1" t="str">
        <f>IF(ISNUMBER(SEARCH("lymph node",'Model output'!E58)),"1", IF(AND('Model output'!E58&lt;&gt;"",ISNUMBER('Model output'!E58),'Model output'!E58&gt;0),"1",IF(OR(ISNUMBER(SEARCH("0",'Model output'!E58)), ISNUMBER(SEARCH("1",'Model output'!E58)), ISNUMBER(SEARCH("1a",'Model output'!E58)), ISNUMBER(SEARCH("1b",'Model output'!E58)), ISNUMBER(SEARCH("X",'Model output'!E58))), IF(ISNUMBER(SEARCH("pN",'Model output'!E58)),IF(OR(ISNUMBER(SEARCH("a",'Model output'!E58)),ISNUMBER(SEARCH("b",'Model output'!E58))),MID(SUBSTITUTE('Model output'!E58," ",""),SEARCH("pN",'Model output'!E58)+2,2),MID(SUBSTITUTE('Model output'!E58," ",""),SEARCH("pN",'Model output'!E58)+2,1)),IF(ISNUMBER(SEARCH("N",'Model output'!E58)),IF(OR(ISNUMBER(SEARCH("a",'Model output'!E58)),ISNUMBER(SEARCH("b",'Model output'!E58))),MID(SUBSTITUTE('Model output'!E58," ",""),SEARCH("N",'Model output'!E58)+1,2),MID(SUBSTITUTE('Model output'!E58," ",""),SEARCH("N",'Model output'!E58)+1,1)),SUBSTITUTE('Model output'!E58," ",""))),"")))</f>
        <v>1b</v>
      </c>
      <c r="E59" s="1" t="str">
        <f>IF(OR(ISNUMBER(SEARCH("Not applicable",'Model output'!F58)), ISNUMBER(SEARCH("N/A",'Model output'!F58))),"0",IF(OR(ISNUMBER(SEARCH("0",'Model output'!F58)), ISNUMBER(SEARCH("1",'Model output'!F58)), ISNUMBER(SEARCH("X",'Model output'!F58))), IF(ISNUMBER(SEARCH("pM",'Model output'!F58)),MID(SUBSTITUTE('Model output'!F58," ",""),SEARCH("pM",'Model output'!F58)+2,1),IF(ISNUMBER(SEARCH("M",'Model output'!F58)),MID(SUBSTITUTE('Model output'!F58," ",""),SEARCH("M",'Model output'!F58)+1,1),SUBSTITUTE('Model output'!F58," ",""))),""))</f>
        <v/>
      </c>
      <c r="F59" t="str">
        <f t="shared" si="13"/>
        <v>positive</v>
      </c>
      <c r="G59" t="str">
        <f>IF(OR('Model output'!G58="",AND(ISNUMBER('Model output'!J58),'Model output'!J58&lt;1)),"",IF(OR(ISNUMBER(SEARCH("lateral",'Model output'!G58)),ISNUMBER(SEARCH("cervical",'Model output'!G58)),ISNUMBER(SEARCH("jugular",'Model output'!G58)),ISNUMBER(SEARCH("left neck",'Model output'!G58)),ISNUMBER(SEARCH("left anterior neck",'Model output'!G58)),ISNUMBER(SEARCH("left posterior neck",'Model output'!G58)),ISNUMBER(SEARCH("right neck",'Model output'!G58)),ISNUMBER(SEARCH("right anterior neck",'Model output'!G58)),ISNUMBER(SEARCH("right posterior neck",'Model output'!G58)),AND(ISNUMBER(SEARCH("level",'Model output'!G58)),OR(,ISNUMBER(SEARCH("II",'Model output'!G58)),ISNUMBER(SEARCH("two",'Model output'!G58)),ISNUMBER(SEARCH("2",'Model output'!G58)),ISNUMBER(SEARCH("III",'Model output'!G58)),ISNUMBER(SEARCH("three",'Model output'!G58)),ISNUMBER(SEARCH("3",'Model output'!G58)),ISNUMBER(SEARCH("IV",'Model output'!G58)),ISNUMBER(SEARCH("four",'Model output'!G58)),ISNUMBER(SEARCH("4",'Model output'!G58)),ISNUMBER(SEARCH("V ",'Model output'!G58)),ISNUMBER(SEARCH("five",'Model output'!G58)),ISNUMBER(SEARCH("5",'Model output'!G58))))), "lateral", "central"))</f>
        <v>central</v>
      </c>
      <c r="H59" t="str">
        <f>IF('Model output'!H58="","negative",IF('Model output'!H58="[]", "negative", IF(OR(ISNUMBER(SEARCH("lymph node",'Model output'!H58)),ISNUMBER(SEARCH("Not mentioned",'Model output'!H58)),ISNUMBER(SEARCH("neck",'Model output'!H58)),ISNUMBER(SEARCH("Not applicable",'Model output'!H58))),"negative","positive")))</f>
        <v>negative</v>
      </c>
      <c r="I59">
        <f>IF('Model output'!I58="","",IF(ISNUMBER('Model output'!I58),'Model output'!I58,1))</f>
        <v>5</v>
      </c>
      <c r="J59">
        <f>IF('Model output'!J58="","",IF(AND(ISNUMBER('Model output'!J58),'Model output'!J58&lt;=I59),'Model output'!J58,IF(ISNUMBER(SEARCH("0/",'Model output'!J58)),0,1)))</f>
        <v>4</v>
      </c>
      <c r="K59" t="str" cm="1">
        <f t="array" ref="K59">IF(COUNT(FIND({0,1,2,3,4,5,6,7,8,9},'Model output'!K58))&gt;0,'Model output'!K58,"")</f>
        <v>1cm</v>
      </c>
      <c r="L59" s="8" t="str">
        <f t="shared" si="9"/>
        <v>1cm</v>
      </c>
      <c r="M59" cm="1">
        <f t="array" ref="M59">IF(L59="","",IF(ISNUMBER(SEARCH("cm",L59)),MAX(VALUE(SUBSTITUTE(_xlfn.FILTERXML("&lt;t&gt;&lt;s&gt;"&amp;SUBSTITUTE(L59,",","&lt;/s&gt;&lt;s&gt;")&amp;"&lt;/s&gt;&lt;/t&gt;","//s"),"cm",""))),MAX(VALUE(SUBSTITUTE(_xlfn.FILTERXML("&lt;t&gt;&lt;s&gt;"&amp;SUBSTITUTE(L59,",","&lt;/s&gt;&lt;s&gt;")&amp;"&lt;/s&gt;&lt;/t&gt;","//s"),"mm","")))/10))</f>
        <v>1</v>
      </c>
      <c r="N59" t="str">
        <f>IF('Model output'!L58="","",'Model output'!L58)</f>
        <v>Papillary carcinoma</v>
      </c>
      <c r="O59" t="str">
        <f>IF('Model output'!M58="","",'Model output'!M58)</f>
        <v>Tall cell variant</v>
      </c>
      <c r="P59" t="str">
        <f>IF('Model output'!N58="","",'Model output'!N58)</f>
        <v>7cm</v>
      </c>
      <c r="Q59" t="str">
        <f t="shared" si="1"/>
        <v>7cm</v>
      </c>
      <c r="R59" cm="1">
        <f t="array" ref="R59">IF(Q59="","",IF(ISNUMBER(SEARCH("cm",Q59)),MAX(VALUE(SUBSTITUTE(_xlfn.FILTERXML("&lt;t&gt;&lt;s&gt;"&amp;SUBSTITUTE(Q59,",","&lt;/s&gt;&lt;s&gt;")&amp;"&lt;/s&gt;&lt;/t&gt;","//s"),"cm",""))),MAX(VALUE(SUBSTITUTE(_xlfn.FILTERXML("&lt;t&gt;&lt;s&gt;"&amp;SUBSTITUTE(Q59,",","&lt;/s&gt;&lt;s&gt;")&amp;"&lt;/s&gt;&lt;/t&gt;","//s"),"mm","")))/10))</f>
        <v>7</v>
      </c>
      <c r="S59" t="str">
        <f>IF(OR('Model output'!P58="",ISNUMBER(SEARCH("Not identified", 'Model output'!P58)),ISNUMBER(SEARCH("Absent",'Model output'!P58)),AND(ISNUMBER(SEARCH("No",'Model output'!P58)),NOT(ISNUMBER(SEARCH("diagnostic",'Model output'!P58)))),ISNUMBER(SEARCH("Negative",'Model output'!P58))),"negative","positive")</f>
        <v>negative</v>
      </c>
      <c r="T59" t="str">
        <f>IF('Model output'!O58="","",'Model output'!O58)</f>
        <v/>
      </c>
      <c r="U59" t="str">
        <f>IF('Model output'!Q58&lt;&gt;"",'Model output'!Q58,IF('Classification result'!S59="positive",IF(ISNUMBER(SEARCH("single",'Model output'!P58)),1,IF(OR(ISNUMBER(SEARCH("&lt;4",'Model output'!P58)),ISNUMBER(SEARCH("&lt; 4",'Model output'!P58)),ISNUMBER(SEARCH("less than 4",'Model output'!P58))),"&lt;4",IF(OR(ISNUMBER(SEARCH("&gt;4",'Model output'!P58)),ISNUMBER(SEARCH("&gt; 4",'Model output'!P58)),ISNUMBER(SEARCH("4 or more",'Model output'!P58))),"&gt;4",""))),""))</f>
        <v/>
      </c>
      <c r="V59" t="str">
        <f>IF(S59="negative","",IF(OR(ISNUMBER(SEARCH("Focal",'Model output'!P58)),'Classification result'!U59&lt;4,ISNUMBER(SEARCH("Focal",'Classification result'!U59)),ISNUMBER(SEARCH("&lt;4",'Classification result'!U59)),ISNUMBER(SEARCH("&lt; 4",'Classification result'!U59))),"minimal", IF(OR(ISNUMBER(SEARCH("Extensive",'Model output'!P58)),ISNUMBER(SEARCH("Extensive",'Classification result'!U59)),ISNUMBER(SEARCH("&gt;4",'Classification result'!U59)),ISNUMBER(SEARCH("&gt; 4",'Classification result'!U59)),ISNUMBER(SEARCH("4 or more",'Classification result'!U59))),"extensive","")))</f>
        <v/>
      </c>
      <c r="W59" t="str">
        <f>IF(OR('Model output'!R58="",ISNUMBER(SEARCH("Not identified", 'Model output'!R58)),ISNUMBER(SEARCH("Absent",'Model output'!R58)),ISNUMBER(SEARCH("No",'Model output'!R58)),ISNUMBER(SEARCH("Negative",'Model output'!R58)),ISNUMBER(SEARCH("None seen",'Model output'!R58)),ISNUMBER(SEARCH("Free",'Model output'!R58)),ISNUMBER(SEARCH("Cannot be assessed",'Model output'!R58))),"negative","positive")</f>
        <v>negative</v>
      </c>
      <c r="X59" t="str">
        <f>IF('Model output'!S58="","", IF('Model output'!S58= "[]", "", 'Model output'!S58))</f>
        <v>Yes, into peri-thyroidal fibroadipose tissue and skeletal muscle</v>
      </c>
      <c r="Y59" t="str">
        <f>IF(OR('Model output'!S58="",ISNUMBER(SEARCH("Absent",'Model output'!S58)),ISNUMBER(SEARCH("Not identified",'Model output'!S58)),ISNUMBER(SEARCH("No",'Model output'!S58)),ISNUMBER(SEARCH("negative",'Model output'!S58))),"negative",IF(Z59="positive","gETE", "positive"))</f>
        <v>gETE</v>
      </c>
      <c r="Z59" t="str">
        <f>IF(OR('Model output'!S58="",ISNUMBER(SEARCH("Absent",'Model output'!S58)),ISNUMBER(SEARCH("Not identified",'Model output'!S58)),ISNUMBER(SEARCH("No",'Model output'!S58)),ISNUMBER(SEARCH("Minimal",'Model output'!S58)),ISNUMBER(SEARCH("negative",'Model output'!S58))),"negative",IF(OR(ISNUMBER(SEARCH("extensive",X59)),ISNUMBER(SEARCH("skeletal muscle",X59)),ISNUMBER(SEARCH("larynx",X59)),ISNUMBER(SEARCH("trachea",X59)),ISNUMBER(SEARCH("esophagus",X59)),ISNUMBER(SEARCH("recurrent laryngeal nerve",X59))),"positive","negative"))</f>
        <v>positive</v>
      </c>
      <c r="AA59" t="str">
        <f>IF('Model output'!T58="","", IF('Model output'!T58="[]", "", IF('Model output'!T58="Not mentioned", "No", "Yes")))</f>
        <v/>
      </c>
      <c r="AB59" t="str">
        <f>IF(AA59&lt;&gt;"Yes","",IF(OR('Model output'!U58="",'Model output'!U58="[]",ISNUMBER(SEARCH("Not identified",'Model output'!U58))),"",'Model output'!U58))</f>
        <v/>
      </c>
      <c r="AC59" s="9" t="str">
        <f>IF(OR('Model output'!V58="", AND(ISERROR(SEARCH("Positive",'Model output'!V58)), ISNUMBER(SEARCH("Negative",'Model output'!V58))), 'Model output'!V58="No", ISNUMBER(SEARCH("Uninvolved",'Model output'!V58)), ISNUMBER(SEARCH("Not involved",'Model output'!V58)), ISNUMBER(SEARCH("Free",'Model output'!V58)), ISNUMBER(SEARCH("Cannot be assessed",'Model output'!V58)), ISNUMBER(SEARCH("1 mm",'Model output'!V58)), ISNUMBER(SEARCH("0.1 CM",'Model output'!V58)), ISNUMBER(SEARCH("less than 0.5 mm",'Model output'!V58)), ISNUMBER(SEARCH("abut",'Model output'!V58))), "negative", "positive")</f>
        <v>positive</v>
      </c>
      <c r="AE59" s="29" t="str" cm="1">
        <f t="array" ref="AE59">IF(OR(AC59="positive",Z59="positive",AND(OR(ISNUMBER(SEARCH("Follicular carcinoma",N59)),ISNUMBER(SEARCH("Follicular thyroid carcinoma",N59))),V59="extensive"),AND(AND(ISNUMBER(J59),J59&gt;0),AND(ISNUMBER(M59),M59&gt;3)),OR(H59="positive",AH59=1)),"high",IF(OR(ISNUMBER(SEARCH("lateral",G59,1)),ISNUMBER(SEARCH("positive",Y59,1)),ISNUMBER(SEARCH("tall",O59,1)),ISNUMBER(SEARCH("hobnail",O59,1)),ISNUMBER(SEARCH("cribriform",O59,1)),ISNUMBER(SEARCH("diffuse",O59,1)),ISNUMBER(SEARCH("columnar",O59,1)),ISNUMBER(SEARCH("solid",O59,1)),ISNUMBER(SEARCH("tall",N59,1)),ISNUMBER(SEARCH("hobnail",N59,1)),ISNUMBER(SEARCH("cribriform",N59,1)),ISNUMBER(SEARCH("diffuse",N59,1)),ISNUMBER(SEARCH("columnar",N59,1)),ISNUMBER(SEARCH("solid",N59,1)),AND(ISNUMBER(SEARCH("papillary",N59,1)),S59="positive"),AND(AND(ISNUMBER(J59),J59&gt;=5),M59=""),AND(AND(ISNUMBER(J59),J59&gt;=5),AND(ISNUMBER(M59),M59&gt;=1)),AND(ISNUMBER(SERACH("papillary",N59)),OR(Y59="positive",Z59="positive"), ISNUMBER(SEARCH("BRAF",AB59)))),"intermediate","low"))</f>
        <v>high</v>
      </c>
      <c r="AF59" s="30" t="str">
        <f t="shared" si="2"/>
        <v>3b</v>
      </c>
      <c r="AG59" s="30" t="str">
        <f t="shared" si="3"/>
        <v>1a</v>
      </c>
      <c r="AH59" s="30" t="str">
        <f t="shared" si="10"/>
        <v>0</v>
      </c>
      <c r="AI59" s="37" t="str">
        <f t="shared" si="11"/>
        <v>II</v>
      </c>
      <c r="AJ59" s="29" t="s">
        <v>885</v>
      </c>
      <c r="AK59" s="34" t="s">
        <v>889</v>
      </c>
      <c r="AL59" s="34" t="s">
        <v>895</v>
      </c>
      <c r="AM59" s="34" t="s">
        <v>894</v>
      </c>
      <c r="AN59" s="34" t="s">
        <v>892</v>
      </c>
      <c r="AO59" s="35">
        <f t="shared" si="4"/>
        <v>1</v>
      </c>
      <c r="AP59" s="30">
        <f t="shared" si="5"/>
        <v>1</v>
      </c>
      <c r="AQ59" s="30">
        <f t="shared" si="6"/>
        <v>1</v>
      </c>
      <c r="AR59" s="30">
        <f t="shared" si="7"/>
        <v>1</v>
      </c>
      <c r="AS59" s="36">
        <f t="shared" si="8"/>
        <v>1</v>
      </c>
    </row>
    <row r="60" spans="1:46">
      <c r="A60" t="str">
        <f>'Model output'!A59</f>
        <v>TCGA-DJ-A1QL</v>
      </c>
      <c r="B60" s="45">
        <v>70</v>
      </c>
      <c r="C60" s="1" t="str">
        <f>IF(OR(ISNUMBER(SEARCH("0",'Model output'!D59)), ISNUMBER(SEARCH("1",'Model output'!D59)), ISNUMBER(SEARCH("1a",'Model output'!D59)), ISNUMBER(SEARCH("1b",'Model output'!D59)), ISNUMBER(SEARCH("2",'Model output'!D59)), ISNUMBER(SEARCH("3",'Model output'!D59)), ISNUMBER(SEARCH("4a",'Model output'!D59)), ISNUMBER(SEARCH("4b",'Model output'!D59))), IF(ISNUMBER(SEARCH("pT",'Model output'!D59)),IF(OR(ISNUMBER(SEARCH("a",'Model output'!D59)),ISNUMBER(SEARCH("b",'Model output'!D59))),MID(SUBSTITUTE('Model output'!D59," ",""),SEARCH("pT",'Model output'!D59)+2,2),MID(SUBSTITUTE('Model output'!D59," ",""),SEARCH("pT",'Model output'!D59)+2,1)),IF(ISNUMBER(SEARCH("T",'Model output'!D59)),IF(OR(ISNUMBER(SEARCH("a",'Model output'!D59)),ISNUMBER(SEARCH("b",'Model output'!D59))),MID(SUBSTITUTE('Model output'!D59," ",""),SEARCH("T",'Model output'!D59)+1,2),MID(SUBSTITUTE('Model output'!D59," ",""),SEARCH("T",'Model output'!D59)+1,1)),SUBSTITUTE('Model output'!D59," ",""))),"")</f>
        <v>1</v>
      </c>
      <c r="D60" s="1" t="str">
        <f>IF(ISNUMBER(SEARCH("lymph node",'Model output'!E59)),"1", IF(AND('Model output'!E59&lt;&gt;"",ISNUMBER('Model output'!E59),'Model output'!E59&gt;0),"1",IF(OR(ISNUMBER(SEARCH("0",'Model output'!E59)), ISNUMBER(SEARCH("1",'Model output'!E59)), ISNUMBER(SEARCH("1a",'Model output'!E59)), ISNUMBER(SEARCH("1b",'Model output'!E59)), ISNUMBER(SEARCH("X",'Model output'!E59))), IF(ISNUMBER(SEARCH("pN",'Model output'!E59)),IF(OR(ISNUMBER(SEARCH("a",'Model output'!E59)),ISNUMBER(SEARCH("b",'Model output'!E59))),MID(SUBSTITUTE('Model output'!E59," ",""),SEARCH("pN",'Model output'!E59)+2,2),MID(SUBSTITUTE('Model output'!E59," ",""),SEARCH("pN",'Model output'!E59)+2,1)),IF(ISNUMBER(SEARCH("N",'Model output'!E59)),IF(OR(ISNUMBER(SEARCH("a",'Model output'!E59)),ISNUMBER(SEARCH("b",'Model output'!E59))),MID(SUBSTITUTE('Model output'!E59," ",""),SEARCH("N",'Model output'!E59)+1,2),MID(SUBSTITUTE('Model output'!E59," ",""),SEARCH("N",'Model output'!E59)+1,1)),SUBSTITUTE('Model output'!E59," ",""))),"")))</f>
        <v>X</v>
      </c>
      <c r="E60" s="1" t="str">
        <f>IF(OR(ISNUMBER(SEARCH("Not applicable",'Model output'!F59)), ISNUMBER(SEARCH("N/A",'Model output'!F59))),"0",IF(OR(ISNUMBER(SEARCH("0",'Model output'!F59)), ISNUMBER(SEARCH("1",'Model output'!F59)), ISNUMBER(SEARCH("X",'Model output'!F59))), IF(ISNUMBER(SEARCH("pM",'Model output'!F59)),MID(SUBSTITUTE('Model output'!F59," ",""),SEARCH("pM",'Model output'!F59)+2,1),IF(ISNUMBER(SEARCH("M",'Model output'!F59)),MID(SUBSTITUTE('Model output'!F59," ",""),SEARCH("M",'Model output'!F59)+1,1),SUBSTITUTE('Model output'!F59," ",""))),""))</f>
        <v>X</v>
      </c>
      <c r="F60" t="str">
        <f t="shared" si="13"/>
        <v>negative</v>
      </c>
      <c r="G60" t="str">
        <f>IF(OR('Model output'!G59="",AND(ISNUMBER('Model output'!J59),'Model output'!J59&lt;1)),"",IF(OR(ISNUMBER(SEARCH("lateral",'Model output'!G59)),ISNUMBER(SEARCH("cervical",'Model output'!G59)),ISNUMBER(SEARCH("jugular",'Model output'!G59)),ISNUMBER(SEARCH("left neck",'Model output'!G59)),ISNUMBER(SEARCH("left anterior neck",'Model output'!G59)),ISNUMBER(SEARCH("left posterior neck",'Model output'!G59)),ISNUMBER(SEARCH("right neck",'Model output'!G59)),ISNUMBER(SEARCH("right anterior neck",'Model output'!G59)),ISNUMBER(SEARCH("right posterior neck",'Model output'!G59)),AND(ISNUMBER(SEARCH("level",'Model output'!G59)),OR(,ISNUMBER(SEARCH("II",'Model output'!G59)),ISNUMBER(SEARCH("two",'Model output'!G59)),ISNUMBER(SEARCH("2",'Model output'!G59)),ISNUMBER(SEARCH("III",'Model output'!G59)),ISNUMBER(SEARCH("three",'Model output'!G59)),ISNUMBER(SEARCH("3",'Model output'!G59)),ISNUMBER(SEARCH("IV",'Model output'!G59)),ISNUMBER(SEARCH("four",'Model output'!G59)),ISNUMBER(SEARCH("4",'Model output'!G59)),ISNUMBER(SEARCH("V ",'Model output'!G59)),ISNUMBER(SEARCH("five",'Model output'!G59)),ISNUMBER(SEARCH("5",'Model output'!G59))))), "lateral", "central"))</f>
        <v/>
      </c>
      <c r="H60" t="str">
        <f>IF('Model output'!H59="","negative",IF('Model output'!H59="[]", "negative", IF(OR(ISNUMBER(SEARCH("lymph node",'Model output'!H59)),ISNUMBER(SEARCH("Not mentioned",'Model output'!H59)),ISNUMBER(SEARCH("neck",'Model output'!H59)),ISNUMBER(SEARCH("Not applicable",'Model output'!H59))),"negative","positive")))</f>
        <v>negative</v>
      </c>
      <c r="I60" t="str">
        <f>IF('Model output'!I59="","",IF(ISNUMBER('Model output'!I59),'Model output'!I59,1))</f>
        <v/>
      </c>
      <c r="J60" t="str">
        <f>IF('Model output'!J59="","",IF(AND(ISNUMBER('Model output'!J59),'Model output'!J59&lt;=I60),'Model output'!J59,IF(ISNUMBER(SEARCH("0/",'Model output'!J59)),0,1)))</f>
        <v/>
      </c>
      <c r="K60" t="str" cm="1">
        <f t="array" ref="K60">IF(COUNT(FIND({0,1,2,3,4,5,6,7,8,9},'Model output'!K59))&gt;0,'Model output'!K59,"")</f>
        <v/>
      </c>
      <c r="L60" s="8" t="str">
        <f t="shared" si="9"/>
        <v/>
      </c>
      <c r="M60" t="str" cm="1">
        <f t="array" ref="M60">IF(L60="","",IF(ISNUMBER(SEARCH("cm",L60)),MAX(VALUE(SUBSTITUTE(_xlfn.FILTERXML("&lt;t&gt;&lt;s&gt;"&amp;SUBSTITUTE(L60,",","&lt;/s&gt;&lt;s&gt;")&amp;"&lt;/s&gt;&lt;/t&gt;","//s"),"cm",""))),MAX(VALUE(SUBSTITUTE(_xlfn.FILTERXML("&lt;t&gt;&lt;s&gt;"&amp;SUBSTITUTE(L60,",","&lt;/s&gt;&lt;s&gt;")&amp;"&lt;/s&gt;&lt;/t&gt;","//s"),"mm","")))/10))</f>
        <v/>
      </c>
      <c r="N60" t="str">
        <f>IF('Model output'!L59="","",'Model output'!L59)</f>
        <v>Papillary carcinoma</v>
      </c>
      <c r="O60" t="str">
        <f>IF('Model output'!M59="","",'Model output'!M59)</f>
        <v>Follicular variant</v>
      </c>
      <c r="P60" t="str">
        <f>IF('Model output'!N59="","",'Model output'!N59)</f>
        <v>2.2 cm</v>
      </c>
      <c r="Q60" t="str">
        <f t="shared" si="1"/>
        <v>2.2cm</v>
      </c>
      <c r="R60" cm="1">
        <f t="array" ref="R60">IF(Q60="","",IF(ISNUMBER(SEARCH("cm",Q60)),MAX(VALUE(SUBSTITUTE(_xlfn.FILTERXML("&lt;t&gt;&lt;s&gt;"&amp;SUBSTITUTE(Q60,",","&lt;/s&gt;&lt;s&gt;")&amp;"&lt;/s&gt;&lt;/t&gt;","//s"),"cm",""))),MAX(VALUE(SUBSTITUTE(_xlfn.FILTERXML("&lt;t&gt;&lt;s&gt;"&amp;SUBSTITUTE(Q60,",","&lt;/s&gt;&lt;s&gt;")&amp;"&lt;/s&gt;&lt;/t&gt;","//s"),"mm","")))/10))</f>
        <v>2.2000000000000002</v>
      </c>
      <c r="S60" t="str">
        <f>IF(OR('Model output'!P59="",ISNUMBER(SEARCH("Not identified", 'Model output'!P59)),ISNUMBER(SEARCH("Absent",'Model output'!P59)),AND(ISNUMBER(SEARCH("No",'Model output'!P59)),NOT(ISNUMBER(SEARCH("diagnostic",'Model output'!P59)))),ISNUMBER(SEARCH("Negative",'Model output'!P59))),"negative","positive")</f>
        <v>negative</v>
      </c>
      <c r="T60">
        <f>IF('Model output'!O59="","",'Model output'!O59)</f>
        <v>1</v>
      </c>
      <c r="U60" t="str">
        <f>IF('Model output'!Q59&lt;&gt;"",'Model output'!Q59,IF('Classification result'!S60="positive",IF(ISNUMBER(SEARCH("single",'Model output'!P59)),1,IF(OR(ISNUMBER(SEARCH("&lt;4",'Model output'!P59)),ISNUMBER(SEARCH("&lt; 4",'Model output'!P59)),ISNUMBER(SEARCH("less than 4",'Model output'!P59))),"&lt;4",IF(OR(ISNUMBER(SEARCH("&gt;4",'Model output'!P59)),ISNUMBER(SEARCH("&gt; 4",'Model output'!P59)),ISNUMBER(SEARCH("4 or more",'Model output'!P59))),"&gt;4",""))),""))</f>
        <v/>
      </c>
      <c r="V60" t="str">
        <f>IF(S60="negative","",IF(OR(ISNUMBER(SEARCH("Focal",'Model output'!P59)),'Classification result'!U60&lt;4,ISNUMBER(SEARCH("Focal",'Classification result'!U60)),ISNUMBER(SEARCH("&lt;4",'Classification result'!U60)),ISNUMBER(SEARCH("&lt; 4",'Classification result'!U60))),"minimal", IF(OR(ISNUMBER(SEARCH("Extensive",'Model output'!P59)),ISNUMBER(SEARCH("Extensive",'Classification result'!U60)),ISNUMBER(SEARCH("&gt;4",'Classification result'!U60)),ISNUMBER(SEARCH("&gt; 4",'Classification result'!U60)),ISNUMBER(SEARCH("4 or more",'Classification result'!U60))),"extensive","")))</f>
        <v/>
      </c>
      <c r="W60" t="str">
        <f>IF(OR('Model output'!R59="",ISNUMBER(SEARCH("Not identified", 'Model output'!R59)),ISNUMBER(SEARCH("Absent",'Model output'!R59)),ISNUMBER(SEARCH("No",'Model output'!R59)),ISNUMBER(SEARCH("Negative",'Model output'!R59)),ISNUMBER(SEARCH("None seen",'Model output'!R59)),ISNUMBER(SEARCH("Free",'Model output'!R59)),ISNUMBER(SEARCH("Cannot be assessed",'Model output'!R59))),"negative","positive")</f>
        <v>negative</v>
      </c>
      <c r="X60" t="str">
        <f>IF('Model output'!S59="","", IF('Model output'!S59= "[]", "", 'Model output'!S59))</f>
        <v>Not identified</v>
      </c>
      <c r="Y60" t="str">
        <f>IF(OR('Model output'!S59="",ISNUMBER(SEARCH("Absent",'Model output'!S59)),ISNUMBER(SEARCH("Not identified",'Model output'!S59)),ISNUMBER(SEARCH("No",'Model output'!S59)),ISNUMBER(SEARCH("negative",'Model output'!S59))),"negative",IF(Z60="positive","gETE", "positive"))</f>
        <v>negative</v>
      </c>
      <c r="Z60" t="str">
        <f>IF(OR('Model output'!S59="",ISNUMBER(SEARCH("Absent",'Model output'!S59)),ISNUMBER(SEARCH("Not identified",'Model output'!S59)),ISNUMBER(SEARCH("No",'Model output'!S59)),ISNUMBER(SEARCH("Minimal",'Model output'!S59)),ISNUMBER(SEARCH("negative",'Model output'!S59))),"negative",IF(OR(ISNUMBER(SEARCH("extensive",X60)),ISNUMBER(SEARCH("skeletal muscle",X60)),ISNUMBER(SEARCH("larynx",X60)),ISNUMBER(SEARCH("trachea",X60)),ISNUMBER(SEARCH("esophagus",X60)),ISNUMBER(SEARCH("recurrent laryngeal nerve",X60))),"positive","negative"))</f>
        <v>negative</v>
      </c>
      <c r="AA60" t="str">
        <f>IF('Model output'!T59="","", IF('Model output'!T59="[]", "", IF('Model output'!T59="Not mentioned", "No", "Yes")))</f>
        <v/>
      </c>
      <c r="AB60" t="str">
        <f>IF(AA60&lt;&gt;"Yes","",IF(OR('Model output'!U59="",'Model output'!U59="[]",ISNUMBER(SEARCH("Not identified",'Model output'!U59))),"",'Model output'!U59))</f>
        <v/>
      </c>
      <c r="AC60" s="9" t="str">
        <f>IF(OR('Model output'!V59="", AND(ISERROR(SEARCH("Positive",'Model output'!V59)), ISNUMBER(SEARCH("Negative",'Model output'!V59))), 'Model output'!V59="No", ISNUMBER(SEARCH("Uninvolved",'Model output'!V59)), ISNUMBER(SEARCH("Not involved",'Model output'!V59)), ISNUMBER(SEARCH("Free",'Model output'!V59)), ISNUMBER(SEARCH("Cannot be assessed",'Model output'!V59)), ISNUMBER(SEARCH("1 mm",'Model output'!V59)), ISNUMBER(SEARCH("0.1 CM",'Model output'!V59)), ISNUMBER(SEARCH("less than 0.5 mm",'Model output'!V59)), ISNUMBER(SEARCH("abut",'Model output'!V59))), "negative", "positive")</f>
        <v>negative</v>
      </c>
      <c r="AE60" s="29" t="str" cm="1">
        <f t="array" aca="1" ref="AE60" ca="1">IF(OR(AC60="positive",Z60="positive",AND(OR(ISNUMBER(SEARCH("Follicular carcinoma",N60)),ISNUMBER(SEARCH("Follicular thyroid carcinoma",N60))),V60="extensive"),AND(AND(ISNUMBER(J60),J60&gt;0),AND(ISNUMBER(M60),M60&gt;3)),OR(H60="positive",AH60=1)),"high",IF(OR(ISNUMBER(SEARCH("lateral",G60,1)),ISNUMBER(SEARCH("positive",Y60,1)),ISNUMBER(SEARCH("tall",O60,1)),ISNUMBER(SEARCH("hobnail",O60,1)),ISNUMBER(SEARCH("cribriform",O60,1)),ISNUMBER(SEARCH("diffuse",O60,1)),ISNUMBER(SEARCH("columnar",O60,1)),ISNUMBER(SEARCH("solid",O60,1)),ISNUMBER(SEARCH("tall",N60,1)),ISNUMBER(SEARCH("hobnail",N60,1)),ISNUMBER(SEARCH("cribriform",N60,1)),ISNUMBER(SEARCH("diffuse",N60,1)),ISNUMBER(SEARCH("columnar",N60,1)),ISNUMBER(SEARCH("solid",N60,1)),AND(ISNUMBER(SEARCH("papillary",N60,1)),S60="positive"),AND(AND(ISNUMBER(J60),J60&gt;=5),M60=""),AND(AND(ISNUMBER(J60),J60&gt;=5),AND(ISNUMBER(M60),M60&gt;=1)),AND(ISNUMBER(SERACH("papillary",N60)),OR(Y60="positive",Z60="positive"), ISNUMBER(SEARCH("BRAF",AB60)))),"intermediate","low"))</f>
        <v>low</v>
      </c>
      <c r="AF60" s="30" t="str">
        <f t="shared" si="2"/>
        <v>2</v>
      </c>
      <c r="AG60" s="30" t="str">
        <f t="shared" si="3"/>
        <v>0</v>
      </c>
      <c r="AH60" s="30" t="str">
        <f t="shared" si="10"/>
        <v>0</v>
      </c>
      <c r="AI60" s="37" t="str">
        <f t="shared" si="11"/>
        <v>I</v>
      </c>
      <c r="AJ60" s="29" t="s">
        <v>886</v>
      </c>
      <c r="AK60" s="34" t="s">
        <v>893</v>
      </c>
      <c r="AL60" s="34" t="s">
        <v>894</v>
      </c>
      <c r="AM60" s="34" t="s">
        <v>894</v>
      </c>
      <c r="AN60" s="34" t="s">
        <v>68</v>
      </c>
      <c r="AO60" s="35">
        <f t="shared" ca="1" si="4"/>
        <v>1</v>
      </c>
      <c r="AP60" s="30">
        <f t="shared" si="5"/>
        <v>1</v>
      </c>
      <c r="AQ60" s="30">
        <f t="shared" si="6"/>
        <v>1</v>
      </c>
      <c r="AR60" s="30">
        <f t="shared" si="7"/>
        <v>1</v>
      </c>
      <c r="AS60" s="36">
        <f t="shared" si="8"/>
        <v>1</v>
      </c>
    </row>
    <row r="61" spans="1:46">
      <c r="A61" t="str">
        <f>'Model output'!A60</f>
        <v>TCGA-DJ-A1QM</v>
      </c>
      <c r="B61" s="45">
        <v>42</v>
      </c>
      <c r="C61" s="1" t="str">
        <f>IF(OR(ISNUMBER(SEARCH("0",'Model output'!D60)), ISNUMBER(SEARCH("1",'Model output'!D60)), ISNUMBER(SEARCH("1a",'Model output'!D60)), ISNUMBER(SEARCH("1b",'Model output'!D60)), ISNUMBER(SEARCH("2",'Model output'!D60)), ISNUMBER(SEARCH("3",'Model output'!D60)), ISNUMBER(SEARCH("4a",'Model output'!D60)), ISNUMBER(SEARCH("4b",'Model output'!D60))), IF(ISNUMBER(SEARCH("pT",'Model output'!D60)),IF(OR(ISNUMBER(SEARCH("a",'Model output'!D60)),ISNUMBER(SEARCH("b",'Model output'!D60))),MID(SUBSTITUTE('Model output'!D60," ",""),SEARCH("pT",'Model output'!D60)+2,2),MID(SUBSTITUTE('Model output'!D60," ",""),SEARCH("pT",'Model output'!D60)+2,1)),IF(ISNUMBER(SEARCH("T",'Model output'!D60)),IF(OR(ISNUMBER(SEARCH("a",'Model output'!D60)),ISNUMBER(SEARCH("b",'Model output'!D60))),MID(SUBSTITUTE('Model output'!D60," ",""),SEARCH("T",'Model output'!D60)+1,2),MID(SUBSTITUTE('Model output'!D60," ",""),SEARCH("T",'Model output'!D60)+1,1)),SUBSTITUTE('Model output'!D60," ",""))),"")</f>
        <v>1</v>
      </c>
      <c r="D61" s="1" t="str">
        <f>IF(ISNUMBER(SEARCH("lymph node",'Model output'!E60)),"1", IF(AND('Model output'!E60&lt;&gt;"",ISNUMBER('Model output'!E60),'Model output'!E60&gt;0),"1",IF(OR(ISNUMBER(SEARCH("0",'Model output'!E60)), ISNUMBER(SEARCH("1",'Model output'!E60)), ISNUMBER(SEARCH("1a",'Model output'!E60)), ISNUMBER(SEARCH("1b",'Model output'!E60)), ISNUMBER(SEARCH("X",'Model output'!E60))), IF(ISNUMBER(SEARCH("pN",'Model output'!E60)),IF(OR(ISNUMBER(SEARCH("a",'Model output'!E60)),ISNUMBER(SEARCH("b",'Model output'!E60))),MID(SUBSTITUTE('Model output'!E60," ",""),SEARCH("pN",'Model output'!E60)+2,2),MID(SUBSTITUTE('Model output'!E60," ",""),SEARCH("pN",'Model output'!E60)+2,1)),IF(ISNUMBER(SEARCH("N",'Model output'!E60)),IF(OR(ISNUMBER(SEARCH("a",'Model output'!E60)),ISNUMBER(SEARCH("b",'Model output'!E60))),MID(SUBSTITUTE('Model output'!E60," ",""),SEARCH("N",'Model output'!E60)+1,2),MID(SUBSTITUTE('Model output'!E60," ",""),SEARCH("N",'Model output'!E60)+1,1)),SUBSTITUTE('Model output'!E60," ",""))),"")))</f>
        <v>X</v>
      </c>
      <c r="E61" s="1" t="str">
        <f>IF(OR(ISNUMBER(SEARCH("Not applicable",'Model output'!F60)), ISNUMBER(SEARCH("N/A",'Model output'!F60))),"0",IF(OR(ISNUMBER(SEARCH("0",'Model output'!F60)), ISNUMBER(SEARCH("1",'Model output'!F60)), ISNUMBER(SEARCH("X",'Model output'!F60))), IF(ISNUMBER(SEARCH("pM",'Model output'!F60)),MID(SUBSTITUTE('Model output'!F60," ",""),SEARCH("pM",'Model output'!F60)+2,1),IF(ISNUMBER(SEARCH("M",'Model output'!F60)),MID(SUBSTITUTE('Model output'!F60," ",""),SEARCH("M",'Model output'!F60)+1,1),SUBSTITUTE('Model output'!F60," ",""))),""))</f>
        <v>X</v>
      </c>
      <c r="F61" t="str">
        <f t="shared" si="13"/>
        <v>positive</v>
      </c>
      <c r="G61" t="str">
        <f>IF(OR('Model output'!G60="",AND(ISNUMBER('Model output'!J60),'Model output'!J60&lt;1)),"",IF(OR(ISNUMBER(SEARCH("lateral",'Model output'!G60)),ISNUMBER(SEARCH("cervical",'Model output'!G60)),ISNUMBER(SEARCH("jugular",'Model output'!G60)),ISNUMBER(SEARCH("left neck",'Model output'!G60)),ISNUMBER(SEARCH("left anterior neck",'Model output'!G60)),ISNUMBER(SEARCH("left posterior neck",'Model output'!G60)),ISNUMBER(SEARCH("right neck",'Model output'!G60)),ISNUMBER(SEARCH("right anterior neck",'Model output'!G60)),ISNUMBER(SEARCH("right posterior neck",'Model output'!G60)),AND(ISNUMBER(SEARCH("level",'Model output'!G60)),OR(,ISNUMBER(SEARCH("II",'Model output'!G60)),ISNUMBER(SEARCH("two",'Model output'!G60)),ISNUMBER(SEARCH("2",'Model output'!G60)),ISNUMBER(SEARCH("III",'Model output'!G60)),ISNUMBER(SEARCH("three",'Model output'!G60)),ISNUMBER(SEARCH("3",'Model output'!G60)),ISNUMBER(SEARCH("IV",'Model output'!G60)),ISNUMBER(SEARCH("four",'Model output'!G60)),ISNUMBER(SEARCH("4",'Model output'!G60)),ISNUMBER(SEARCH("V ",'Model output'!G60)),ISNUMBER(SEARCH("five",'Model output'!G60)),ISNUMBER(SEARCH("5",'Model output'!G60))))), "lateral", "central"))</f>
        <v/>
      </c>
      <c r="H61" t="str">
        <f>IF('Model output'!H60="","negative",IF('Model output'!H60="[]", "negative", IF(OR(ISNUMBER(SEARCH("lymph node",'Model output'!H60)),ISNUMBER(SEARCH("Not mentioned",'Model output'!H60)),ISNUMBER(SEARCH("neck",'Model output'!H60)),ISNUMBER(SEARCH("Not applicable",'Model output'!H60))),"negative","positive")))</f>
        <v>negative</v>
      </c>
      <c r="I61">
        <f>IF('Model output'!I60="","",IF(ISNUMBER('Model output'!I60),'Model output'!I60,1))</f>
        <v>2</v>
      </c>
      <c r="J61">
        <f>IF('Model output'!J60="","",IF(AND(ISNUMBER('Model output'!J60),'Model output'!J60&lt;=I61),'Model output'!J60,IF(ISNUMBER(SEARCH("0/",'Model output'!J60)),0,1)))</f>
        <v>0</v>
      </c>
      <c r="K61" t="str" cm="1">
        <f t="array" ref="K61">IF(COUNT(FIND({0,1,2,3,4,5,6,7,8,9},'Model output'!K60))&gt;0,'Model output'!K60,"")</f>
        <v>0.3 cm</v>
      </c>
      <c r="L61" s="8" t="str">
        <f t="shared" si="9"/>
        <v>0.3cm</v>
      </c>
      <c r="M61" cm="1">
        <f t="array" ref="M61">IF(L61="","",IF(ISNUMBER(SEARCH("cm",L61)),MAX(VALUE(SUBSTITUTE(_xlfn.FILTERXML("&lt;t&gt;&lt;s&gt;"&amp;SUBSTITUTE(L61,",","&lt;/s&gt;&lt;s&gt;")&amp;"&lt;/s&gt;&lt;/t&gt;","//s"),"cm",""))),MAX(VALUE(SUBSTITUTE(_xlfn.FILTERXML("&lt;t&gt;&lt;s&gt;"&amp;SUBSTITUTE(L61,",","&lt;/s&gt;&lt;s&gt;")&amp;"&lt;/s&gt;&lt;/t&gt;","//s"),"mm","")))/10))</f>
        <v>0.3</v>
      </c>
      <c r="N61" t="str">
        <f>IF('Model output'!L60="","",'Model output'!L60)</f>
        <v>Papillary</v>
      </c>
      <c r="O61" t="str">
        <f>IF('Model output'!M60="","",'Model output'!M60)</f>
        <v>Microcarcinoma with tall cell features</v>
      </c>
      <c r="P61" t="str">
        <f>IF('Model output'!N60="","",'Model output'!N60)</f>
        <v>0.7 cm</v>
      </c>
      <c r="Q61" t="str">
        <f t="shared" si="1"/>
        <v>0.7cm</v>
      </c>
      <c r="R61" cm="1">
        <f t="array" ref="R61">IF(Q61="","",IF(ISNUMBER(SEARCH("cm",Q61)),MAX(VALUE(SUBSTITUTE(_xlfn.FILTERXML("&lt;t&gt;&lt;s&gt;"&amp;SUBSTITUTE(Q61,",","&lt;/s&gt;&lt;s&gt;")&amp;"&lt;/s&gt;&lt;/t&gt;","//s"),"cm",""))),MAX(VALUE(SUBSTITUTE(_xlfn.FILTERXML("&lt;t&gt;&lt;s&gt;"&amp;SUBSTITUTE(Q61,",","&lt;/s&gt;&lt;s&gt;")&amp;"&lt;/s&gt;&lt;/t&gt;","//s"),"mm","")))/10))</f>
        <v>0.7</v>
      </c>
      <c r="S61" t="str">
        <f>IF(OR('Model output'!P60="",ISNUMBER(SEARCH("Not identified", 'Model output'!P60)),ISNUMBER(SEARCH("Absent",'Model output'!P60)),AND(ISNUMBER(SEARCH("No",'Model output'!P60)),NOT(ISNUMBER(SEARCH("diagnostic",'Model output'!P60)))),ISNUMBER(SEARCH("Negative",'Model output'!P60))),"negative","positive")</f>
        <v>negative</v>
      </c>
      <c r="T61" t="str">
        <f>IF('Model output'!O60="","",'Model output'!O60)</f>
        <v/>
      </c>
      <c r="U61" t="str">
        <f>IF('Model output'!Q60&lt;&gt;"",'Model output'!Q60,IF('Classification result'!S61="positive",IF(ISNUMBER(SEARCH("single",'Model output'!P60)),1,IF(OR(ISNUMBER(SEARCH("&lt;4",'Model output'!P60)),ISNUMBER(SEARCH("&lt; 4",'Model output'!P60)),ISNUMBER(SEARCH("less than 4",'Model output'!P60))),"&lt;4",IF(OR(ISNUMBER(SEARCH("&gt;4",'Model output'!P60)),ISNUMBER(SEARCH("&gt; 4",'Model output'!P60)),ISNUMBER(SEARCH("4 or more",'Model output'!P60))),"&gt;4",""))),""))</f>
        <v/>
      </c>
      <c r="V61" t="str">
        <f>IF(S61="negative","",IF(OR(ISNUMBER(SEARCH("Focal",'Model output'!P60)),'Classification result'!U61&lt;4,ISNUMBER(SEARCH("Focal",'Classification result'!U61)),ISNUMBER(SEARCH("&lt;4",'Classification result'!U61)),ISNUMBER(SEARCH("&lt; 4",'Classification result'!U61))),"minimal", IF(OR(ISNUMBER(SEARCH("Extensive",'Model output'!P60)),ISNUMBER(SEARCH("Extensive",'Classification result'!U61)),ISNUMBER(SEARCH("&gt;4",'Classification result'!U61)),ISNUMBER(SEARCH("&gt; 4",'Classification result'!U61)),ISNUMBER(SEARCH("4 or more",'Classification result'!U61))),"extensive","")))</f>
        <v/>
      </c>
      <c r="W61" t="str">
        <f>IF(OR('Model output'!R60="",ISNUMBER(SEARCH("Not identified", 'Model output'!R60)),ISNUMBER(SEARCH("Absent",'Model output'!R60)),ISNUMBER(SEARCH("No",'Model output'!R60)),ISNUMBER(SEARCH("Negative",'Model output'!R60)),ISNUMBER(SEARCH("None seen",'Model output'!R60)),ISNUMBER(SEARCH("Free",'Model output'!R60)),ISNUMBER(SEARCH("Cannot be assessed",'Model output'!R60))),"negative","positive")</f>
        <v>negative</v>
      </c>
      <c r="X61" t="str">
        <f>IF('Model output'!S60="","", IF('Model output'!S60= "[]", "", 'Model output'!S60))</f>
        <v>Not identified</v>
      </c>
      <c r="Y61" t="str">
        <f>IF(OR('Model output'!S60="",ISNUMBER(SEARCH("Absent",'Model output'!S60)),ISNUMBER(SEARCH("Not identified",'Model output'!S60)),ISNUMBER(SEARCH("No",'Model output'!S60)),ISNUMBER(SEARCH("negative",'Model output'!S60))),"negative",IF(Z61="positive","gETE", "positive"))</f>
        <v>negative</v>
      </c>
      <c r="Z61" t="str">
        <f>IF(OR('Model output'!S60="",ISNUMBER(SEARCH("Absent",'Model output'!S60)),ISNUMBER(SEARCH("Not identified",'Model output'!S60)),ISNUMBER(SEARCH("No",'Model output'!S60)),ISNUMBER(SEARCH("Minimal",'Model output'!S60)),ISNUMBER(SEARCH("negative",'Model output'!S60))),"negative",IF(OR(ISNUMBER(SEARCH("extensive",X61)),ISNUMBER(SEARCH("skeletal muscle",X61)),ISNUMBER(SEARCH("larynx",X61)),ISNUMBER(SEARCH("trachea",X61)),ISNUMBER(SEARCH("esophagus",X61)),ISNUMBER(SEARCH("recurrent laryngeal nerve",X61))),"positive","negative"))</f>
        <v>negative</v>
      </c>
      <c r="AA61" t="str">
        <f>IF('Model output'!T60="","", IF('Model output'!T60="[]", "", IF('Model output'!T60="Not mentioned", "No", "Yes")))</f>
        <v/>
      </c>
      <c r="AB61" t="str">
        <f>IF(AA61&lt;&gt;"Yes","",IF(OR('Model output'!U60="",'Model output'!U60="[]",ISNUMBER(SEARCH("Not identified",'Model output'!U60))),"",'Model output'!U60))</f>
        <v/>
      </c>
      <c r="AC61" s="9" t="str">
        <f>IF(OR('Model output'!V60="", AND(ISERROR(SEARCH("Positive",'Model output'!V60)), ISNUMBER(SEARCH("Negative",'Model output'!V60))), 'Model output'!V60="No", ISNUMBER(SEARCH("Uninvolved",'Model output'!V60)), ISNUMBER(SEARCH("Not involved",'Model output'!V60)), ISNUMBER(SEARCH("Free",'Model output'!V60)), ISNUMBER(SEARCH("Cannot be assessed",'Model output'!V60)), ISNUMBER(SEARCH("1 mm",'Model output'!V60)), ISNUMBER(SEARCH("0.1 CM",'Model output'!V60)), ISNUMBER(SEARCH("less than 0.5 mm",'Model output'!V60)), ISNUMBER(SEARCH("abut",'Model output'!V60))), "negative", "positive")</f>
        <v>negative</v>
      </c>
      <c r="AE61" s="29" t="str" cm="1">
        <f t="array" aca="1" ref="AE61" ca="1">IF(OR(AC61="positive",Z61="positive",AND(OR(ISNUMBER(SEARCH("Follicular carcinoma",N61)),ISNUMBER(SEARCH("Follicular thyroid carcinoma",N61))),V61="extensive"),AND(AND(ISNUMBER(J61),J61&gt;0),AND(ISNUMBER(M61),M61&gt;3)),OR(H61="positive",AH61=1)),"high",IF(OR(ISNUMBER(SEARCH("lateral",G61,1)),ISNUMBER(SEARCH("positive",Y61,1)),ISNUMBER(SEARCH("tall",O61,1)),ISNUMBER(SEARCH("hobnail",O61,1)),ISNUMBER(SEARCH("cribriform",O61,1)),ISNUMBER(SEARCH("diffuse",O61,1)),ISNUMBER(SEARCH("columnar",O61,1)),ISNUMBER(SEARCH("solid",O61,1)),ISNUMBER(SEARCH("tall",N61,1)),ISNUMBER(SEARCH("hobnail",N61,1)),ISNUMBER(SEARCH("cribriform",N61,1)),ISNUMBER(SEARCH("diffuse",N61,1)),ISNUMBER(SEARCH("columnar",N61,1)),ISNUMBER(SEARCH("solid",N61,1)),AND(ISNUMBER(SEARCH("papillary",N61,1)),S61="positive"),AND(AND(ISNUMBER(J61),J61&gt;=5),M61=""),AND(AND(ISNUMBER(J61),J61&gt;=5),AND(ISNUMBER(M61),M61&gt;=1)),AND(ISNUMBER(SERACH("papillary",N61)),OR(Y61="positive",Z61="positive"), ISNUMBER(SEARCH("BRAF",AB61)))),"intermediate","low"))</f>
        <v>intermediate</v>
      </c>
      <c r="AF61" s="30" t="str">
        <f t="shared" si="2"/>
        <v>1a</v>
      </c>
      <c r="AG61" s="30" t="str">
        <f t="shared" si="3"/>
        <v>0</v>
      </c>
      <c r="AH61" s="30" t="str">
        <f t="shared" si="10"/>
        <v>0</v>
      </c>
      <c r="AI61" s="37" t="str">
        <f t="shared" si="11"/>
        <v>I</v>
      </c>
      <c r="AJ61" s="29" t="s">
        <v>887</v>
      </c>
      <c r="AK61" s="34" t="s">
        <v>895</v>
      </c>
      <c r="AL61" s="34" t="s">
        <v>891</v>
      </c>
      <c r="AM61" s="34" t="s">
        <v>894</v>
      </c>
      <c r="AN61" s="34" t="s">
        <v>68</v>
      </c>
      <c r="AO61" s="35">
        <f t="shared" ca="1" si="4"/>
        <v>1</v>
      </c>
      <c r="AP61" s="30">
        <f t="shared" si="5"/>
        <v>1</v>
      </c>
      <c r="AQ61" s="30">
        <f t="shared" si="6"/>
        <v>1</v>
      </c>
      <c r="AR61" s="30">
        <f t="shared" si="7"/>
        <v>1</v>
      </c>
      <c r="AS61" s="36">
        <f t="shared" si="8"/>
        <v>1</v>
      </c>
    </row>
    <row r="62" spans="1:46">
      <c r="A62" t="str">
        <f>'Model output'!A61</f>
        <v>TCGA-DJ-A1QN</v>
      </c>
      <c r="B62" s="45">
        <v>42</v>
      </c>
      <c r="C62" s="1" t="str">
        <f>IF(OR(ISNUMBER(SEARCH("0",'Model output'!D61)), ISNUMBER(SEARCH("1",'Model output'!D61)), ISNUMBER(SEARCH("1a",'Model output'!D61)), ISNUMBER(SEARCH("1b",'Model output'!D61)), ISNUMBER(SEARCH("2",'Model output'!D61)), ISNUMBER(SEARCH("3",'Model output'!D61)), ISNUMBER(SEARCH("4a",'Model output'!D61)), ISNUMBER(SEARCH("4b",'Model output'!D61))), IF(ISNUMBER(SEARCH("pT",'Model output'!D61)),IF(OR(ISNUMBER(SEARCH("a",'Model output'!D61)),ISNUMBER(SEARCH("b",'Model output'!D61))),MID(SUBSTITUTE('Model output'!D61," ",""),SEARCH("pT",'Model output'!D61)+2,2),MID(SUBSTITUTE('Model output'!D61," ",""),SEARCH("pT",'Model output'!D61)+2,1)),IF(ISNUMBER(SEARCH("T",'Model output'!D61)),IF(OR(ISNUMBER(SEARCH("a",'Model output'!D61)),ISNUMBER(SEARCH("b",'Model output'!D61))),MID(SUBSTITUTE('Model output'!D61," ",""),SEARCH("T",'Model output'!D61)+1,2),MID(SUBSTITUTE('Model output'!D61," ",""),SEARCH("T",'Model output'!D61)+1,1)),SUBSTITUTE('Model output'!D61," ",""))),"")</f>
        <v/>
      </c>
      <c r="D62" s="1" t="str">
        <f>IF(ISNUMBER(SEARCH("lymph node",'Model output'!E61)),"1", IF(AND('Model output'!E61&lt;&gt;"",ISNUMBER('Model output'!E61),'Model output'!E61&gt;0),"1",IF(OR(ISNUMBER(SEARCH("0",'Model output'!E61)), ISNUMBER(SEARCH("1",'Model output'!E61)), ISNUMBER(SEARCH("1a",'Model output'!E61)), ISNUMBER(SEARCH("1b",'Model output'!E61)), ISNUMBER(SEARCH("X",'Model output'!E61))), IF(ISNUMBER(SEARCH("pN",'Model output'!E61)),IF(OR(ISNUMBER(SEARCH("a",'Model output'!E61)),ISNUMBER(SEARCH("b",'Model output'!E61))),MID(SUBSTITUTE('Model output'!E61," ",""),SEARCH("pN",'Model output'!E61)+2,2),MID(SUBSTITUTE('Model output'!E61," ",""),SEARCH("pN",'Model output'!E61)+2,1)),IF(ISNUMBER(SEARCH("N",'Model output'!E61)),IF(OR(ISNUMBER(SEARCH("a",'Model output'!E61)),ISNUMBER(SEARCH("b",'Model output'!E61))),MID(SUBSTITUTE('Model output'!E61," ",""),SEARCH("N",'Model output'!E61)+1,2),MID(SUBSTITUTE('Model output'!E61," ",""),SEARCH("N",'Model output'!E61)+1,1)),SUBSTITUTE('Model output'!E61," ",""))),"")))</f>
        <v>X</v>
      </c>
      <c r="E62" s="1" t="str">
        <f>IF(OR(ISNUMBER(SEARCH("Not applicable",'Model output'!F61)), ISNUMBER(SEARCH("N/A",'Model output'!F61))),"0",IF(OR(ISNUMBER(SEARCH("0",'Model output'!F61)), ISNUMBER(SEARCH("1",'Model output'!F61)), ISNUMBER(SEARCH("X",'Model output'!F61))), IF(ISNUMBER(SEARCH("pM",'Model output'!F61)),MID(SUBSTITUTE('Model output'!F61," ",""),SEARCH("pM",'Model output'!F61)+2,1),IF(ISNUMBER(SEARCH("M",'Model output'!F61)),MID(SUBSTITUTE('Model output'!F61," ",""),SEARCH("M",'Model output'!F61)+1,1),SUBSTITUTE('Model output'!F61," ",""))),""))</f>
        <v>X</v>
      </c>
      <c r="F62" t="str">
        <f t="shared" si="13"/>
        <v>negative</v>
      </c>
      <c r="G62" t="str">
        <f>IF(OR('Model output'!G61="",AND(ISNUMBER('Model output'!J61),'Model output'!J61&lt;1)),"",IF(OR(ISNUMBER(SEARCH("lateral",'Model output'!G61)),ISNUMBER(SEARCH("cervical",'Model output'!G61)),ISNUMBER(SEARCH("jugular",'Model output'!G61)),ISNUMBER(SEARCH("left neck",'Model output'!G61)),ISNUMBER(SEARCH("left anterior neck",'Model output'!G61)),ISNUMBER(SEARCH("left posterior neck",'Model output'!G61)),ISNUMBER(SEARCH("right neck",'Model output'!G61)),ISNUMBER(SEARCH("right anterior neck",'Model output'!G61)),ISNUMBER(SEARCH("right posterior neck",'Model output'!G61)),AND(ISNUMBER(SEARCH("level",'Model output'!G61)),OR(,ISNUMBER(SEARCH("II",'Model output'!G61)),ISNUMBER(SEARCH("two",'Model output'!G61)),ISNUMBER(SEARCH("2",'Model output'!G61)),ISNUMBER(SEARCH("III",'Model output'!G61)),ISNUMBER(SEARCH("three",'Model output'!G61)),ISNUMBER(SEARCH("3",'Model output'!G61)),ISNUMBER(SEARCH("IV",'Model output'!G61)),ISNUMBER(SEARCH("four",'Model output'!G61)),ISNUMBER(SEARCH("4",'Model output'!G61)),ISNUMBER(SEARCH("V ",'Model output'!G61)),ISNUMBER(SEARCH("five",'Model output'!G61)),ISNUMBER(SEARCH("5",'Model output'!G61))))), "lateral", "central"))</f>
        <v/>
      </c>
      <c r="H62" t="str">
        <f>IF('Model output'!H61="","negative",IF('Model output'!H61="[]", "negative", IF(OR(ISNUMBER(SEARCH("lymph node",'Model output'!H61)),ISNUMBER(SEARCH("Not mentioned",'Model output'!H61)),ISNUMBER(SEARCH("neck",'Model output'!H61)),ISNUMBER(SEARCH("Not applicable",'Model output'!H61))),"negative","positive")))</f>
        <v>negative</v>
      </c>
      <c r="I62" t="str">
        <f>IF('Model output'!I61="","",IF(ISNUMBER('Model output'!I61),'Model output'!I61,1))</f>
        <v/>
      </c>
      <c r="J62" t="str">
        <f>IF('Model output'!J61="","",IF(AND(ISNUMBER('Model output'!J61),'Model output'!J61&lt;=I62),'Model output'!J61,IF(ISNUMBER(SEARCH("0/",'Model output'!J61)),0,1)))</f>
        <v/>
      </c>
      <c r="K62" t="str" cm="1">
        <f t="array" ref="K62">IF(COUNT(FIND({0,1,2,3,4,5,6,7,8,9},'Model output'!K61))&gt;0,'Model output'!K61,"")</f>
        <v/>
      </c>
      <c r="L62" s="8" t="str">
        <f t="shared" si="9"/>
        <v/>
      </c>
      <c r="M62" t="str" cm="1">
        <f t="array" ref="M62">IF(L62="","",IF(ISNUMBER(SEARCH("cm",L62)),MAX(VALUE(SUBSTITUTE(_xlfn.FILTERXML("&lt;t&gt;&lt;s&gt;"&amp;SUBSTITUTE(L62,",","&lt;/s&gt;&lt;s&gt;")&amp;"&lt;/s&gt;&lt;/t&gt;","//s"),"cm",""))),MAX(VALUE(SUBSTITUTE(_xlfn.FILTERXML("&lt;t&gt;&lt;s&gt;"&amp;SUBSTITUTE(L62,",","&lt;/s&gt;&lt;s&gt;")&amp;"&lt;/s&gt;&lt;/t&gt;","//s"),"mm","")))/10))</f>
        <v/>
      </c>
      <c r="N62" t="str">
        <f>IF('Model output'!L61="","",'Model output'!L61)</f>
        <v>Papillary carcinoma</v>
      </c>
      <c r="O62" t="str">
        <f>IF('Model output'!M61="","",'Model output'!M61)</f>
        <v>Microcarcinoma, Classical type, Follicular variant</v>
      </c>
      <c r="P62" t="str">
        <f>IF('Model output'!N61="","",'Model output'!N61)</f>
        <v>1.5 cm</v>
      </c>
      <c r="Q62" t="str">
        <f t="shared" si="1"/>
        <v>1.5cm</v>
      </c>
      <c r="R62" cm="1">
        <f t="array" ref="R62">IF(Q62="","",IF(ISNUMBER(SEARCH("cm",Q62)),MAX(VALUE(SUBSTITUTE(_xlfn.FILTERXML("&lt;t&gt;&lt;s&gt;"&amp;SUBSTITUTE(Q62,",","&lt;/s&gt;&lt;s&gt;")&amp;"&lt;/s&gt;&lt;/t&gt;","//s"),"cm",""))),MAX(VALUE(SUBSTITUTE(_xlfn.FILTERXML("&lt;t&gt;&lt;s&gt;"&amp;SUBSTITUTE(Q62,",","&lt;/s&gt;&lt;s&gt;")&amp;"&lt;/s&gt;&lt;/t&gt;","//s"),"mm","")))/10))</f>
        <v>1.5</v>
      </c>
      <c r="S62" t="str">
        <f>IF(OR('Model output'!P61="",ISNUMBER(SEARCH("Not identified", 'Model output'!P61)),ISNUMBER(SEARCH("Absent",'Model output'!P61)),AND(ISNUMBER(SEARCH("No",'Model output'!P61)),NOT(ISNUMBER(SEARCH("diagnostic",'Model output'!P61)))),ISNUMBER(SEARCH("Negative",'Model output'!P61))),"negative","positive")</f>
        <v>negative</v>
      </c>
      <c r="T62">
        <f>IF('Model output'!O61="","",'Model output'!O61)</f>
        <v>3</v>
      </c>
      <c r="U62" t="str">
        <f>IF('Model output'!Q61&lt;&gt;"",'Model output'!Q61,IF('Classification result'!S62="positive",IF(ISNUMBER(SEARCH("single",'Model output'!P61)),1,IF(OR(ISNUMBER(SEARCH("&lt;4",'Model output'!P61)),ISNUMBER(SEARCH("&lt; 4",'Model output'!P61)),ISNUMBER(SEARCH("less than 4",'Model output'!P61))),"&lt;4",IF(OR(ISNUMBER(SEARCH("&gt;4",'Model output'!P61)),ISNUMBER(SEARCH("&gt; 4",'Model output'!P61)),ISNUMBER(SEARCH("4 or more",'Model output'!P61))),"&gt;4",""))),""))</f>
        <v/>
      </c>
      <c r="V62" t="str">
        <f>IF(S62="negative","",IF(OR(ISNUMBER(SEARCH("Focal",'Model output'!P61)),'Classification result'!U62&lt;4,ISNUMBER(SEARCH("Focal",'Classification result'!U62)),ISNUMBER(SEARCH("&lt;4",'Classification result'!U62)),ISNUMBER(SEARCH("&lt; 4",'Classification result'!U62))),"minimal", IF(OR(ISNUMBER(SEARCH("Extensive",'Model output'!P61)),ISNUMBER(SEARCH("Extensive",'Classification result'!U62)),ISNUMBER(SEARCH("&gt;4",'Classification result'!U62)),ISNUMBER(SEARCH("&gt; 4",'Classification result'!U62)),ISNUMBER(SEARCH("4 or more",'Classification result'!U62))),"extensive","")))</f>
        <v/>
      </c>
      <c r="W62" t="str">
        <f>IF(OR('Model output'!R61="",ISNUMBER(SEARCH("Not identified", 'Model output'!R61)),ISNUMBER(SEARCH("Absent",'Model output'!R61)),ISNUMBER(SEARCH("No",'Model output'!R61)),ISNUMBER(SEARCH("Negative",'Model output'!R61)),ISNUMBER(SEARCH("None seen",'Model output'!R61)),ISNUMBER(SEARCH("Free",'Model output'!R61)),ISNUMBER(SEARCH("Cannot be assessed",'Model output'!R61))),"negative","positive")</f>
        <v>positive</v>
      </c>
      <c r="X62" t="str">
        <f>IF('Model output'!S61="","", IF('Model output'!S61= "[]", "", 'Model output'!S61))</f>
        <v>Not identified</v>
      </c>
      <c r="Y62" t="str">
        <f>IF(OR('Model output'!S61="",ISNUMBER(SEARCH("Absent",'Model output'!S61)),ISNUMBER(SEARCH("Not identified",'Model output'!S61)),ISNUMBER(SEARCH("No",'Model output'!S61)),ISNUMBER(SEARCH("negative",'Model output'!S61))),"negative",IF(Z62="positive","gETE", "positive"))</f>
        <v>negative</v>
      </c>
      <c r="Z62" t="str">
        <f>IF(OR('Model output'!S61="",ISNUMBER(SEARCH("Absent",'Model output'!S61)),ISNUMBER(SEARCH("Not identified",'Model output'!S61)),ISNUMBER(SEARCH("No",'Model output'!S61)),ISNUMBER(SEARCH("Minimal",'Model output'!S61)),ISNUMBER(SEARCH("negative",'Model output'!S61))),"negative",IF(OR(ISNUMBER(SEARCH("extensive",X62)),ISNUMBER(SEARCH("skeletal muscle",X62)),ISNUMBER(SEARCH("larynx",X62)),ISNUMBER(SEARCH("trachea",X62)),ISNUMBER(SEARCH("esophagus",X62)),ISNUMBER(SEARCH("recurrent laryngeal nerve",X62))),"positive","negative"))</f>
        <v>negative</v>
      </c>
      <c r="AA62" t="str">
        <f>IF('Model output'!T61="","", IF('Model output'!T61="[]", "", IF('Model output'!T61="Not mentioned", "No", "Yes")))</f>
        <v/>
      </c>
      <c r="AB62" t="str">
        <f>IF(AA62&lt;&gt;"Yes","",IF(OR('Model output'!U61="",'Model output'!U61="[]",ISNUMBER(SEARCH("Not identified",'Model output'!U61))),"",'Model output'!U61))</f>
        <v/>
      </c>
      <c r="AC62" s="9" t="str">
        <f>IF(OR('Model output'!V61="", AND(ISERROR(SEARCH("Positive",'Model output'!V61)), ISNUMBER(SEARCH("Negative",'Model output'!V61))), 'Model output'!V61="No", ISNUMBER(SEARCH("Uninvolved",'Model output'!V61)), ISNUMBER(SEARCH("Not involved",'Model output'!V61)), ISNUMBER(SEARCH("Free",'Model output'!V61)), ISNUMBER(SEARCH("Cannot be assessed",'Model output'!V61)), ISNUMBER(SEARCH("1 mm",'Model output'!V61)), ISNUMBER(SEARCH("0.1 CM",'Model output'!V61)), ISNUMBER(SEARCH("less than 0.5 mm",'Model output'!V61)), ISNUMBER(SEARCH("abut",'Model output'!V61))), "negative", "positive")</f>
        <v>negative</v>
      </c>
      <c r="AE62" s="29" t="str" cm="1">
        <f t="array" aca="1" ref="AE62" ca="1">IF(OR(AC62="positive",Z62="positive",AND(OR(ISNUMBER(SEARCH("Follicular carcinoma",N62)),ISNUMBER(SEARCH("Follicular thyroid carcinoma",N62))),V62="extensive"),AND(AND(ISNUMBER(J62),J62&gt;0),AND(ISNUMBER(M62),M62&gt;3)),OR(H62="positive",AH62=1)),"high",IF(OR(ISNUMBER(SEARCH("lateral",G62,1)),ISNUMBER(SEARCH("positive",Y62,1)),ISNUMBER(SEARCH("tall",O62,1)),ISNUMBER(SEARCH("hobnail",O62,1)),ISNUMBER(SEARCH("cribriform",O62,1)),ISNUMBER(SEARCH("diffuse",O62,1)),ISNUMBER(SEARCH("columnar",O62,1)),ISNUMBER(SEARCH("solid",O62,1)),ISNUMBER(SEARCH("tall",N62,1)),ISNUMBER(SEARCH("hobnail",N62,1)),ISNUMBER(SEARCH("cribriform",N62,1)),ISNUMBER(SEARCH("diffuse",N62,1)),ISNUMBER(SEARCH("columnar",N62,1)),ISNUMBER(SEARCH("solid",N62,1)),AND(ISNUMBER(SEARCH("papillary",N62,1)),S62="positive"),AND(AND(ISNUMBER(J62),J62&gt;=5),M62=""),AND(AND(ISNUMBER(J62),J62&gt;=5),AND(ISNUMBER(M62),M62&gt;=1)),AND(ISNUMBER(SERACH("papillary",N62)),OR(Y62="positive",Z62="positive"), ISNUMBER(SEARCH("BRAF",AB62)))),"intermediate","low"))</f>
        <v>low</v>
      </c>
      <c r="AF62" s="30" t="str">
        <f t="shared" si="2"/>
        <v>1b</v>
      </c>
      <c r="AG62" s="30" t="str">
        <f t="shared" si="3"/>
        <v>0</v>
      </c>
      <c r="AH62" s="30" t="str">
        <f t="shared" si="10"/>
        <v>0</v>
      </c>
      <c r="AI62" s="37" t="str">
        <f t="shared" si="11"/>
        <v>I</v>
      </c>
      <c r="AJ62" s="29" t="s">
        <v>886</v>
      </c>
      <c r="AK62" s="34" t="s">
        <v>890</v>
      </c>
      <c r="AL62" s="34" t="s">
        <v>894</v>
      </c>
      <c r="AM62" s="34" t="s">
        <v>894</v>
      </c>
      <c r="AN62" s="34" t="s">
        <v>68</v>
      </c>
      <c r="AO62" s="35">
        <f t="shared" ca="1" si="4"/>
        <v>1</v>
      </c>
      <c r="AP62" s="30">
        <f t="shared" si="5"/>
        <v>1</v>
      </c>
      <c r="AQ62" s="30">
        <f t="shared" si="6"/>
        <v>1</v>
      </c>
      <c r="AR62" s="30">
        <f t="shared" si="7"/>
        <v>1</v>
      </c>
      <c r="AS62" s="36">
        <f t="shared" si="8"/>
        <v>1</v>
      </c>
    </row>
    <row r="63" spans="1:46">
      <c r="A63" t="str">
        <f>'Model output'!A62</f>
        <v>TCGA-DJ-A1QO</v>
      </c>
      <c r="B63" s="45">
        <v>69</v>
      </c>
      <c r="C63" s="1" t="str">
        <f>IF(OR(ISNUMBER(SEARCH("0",'Model output'!D62)), ISNUMBER(SEARCH("1",'Model output'!D62)), ISNUMBER(SEARCH("1a",'Model output'!D62)), ISNUMBER(SEARCH("1b",'Model output'!D62)), ISNUMBER(SEARCH("2",'Model output'!D62)), ISNUMBER(SEARCH("3",'Model output'!D62)), ISNUMBER(SEARCH("4a",'Model output'!D62)), ISNUMBER(SEARCH("4b",'Model output'!D62))), IF(ISNUMBER(SEARCH("pT",'Model output'!D62)),IF(OR(ISNUMBER(SEARCH("a",'Model output'!D62)),ISNUMBER(SEARCH("b",'Model output'!D62))),MID(SUBSTITUTE('Model output'!D62," ",""),SEARCH("pT",'Model output'!D62)+2,2),MID(SUBSTITUTE('Model output'!D62," ",""),SEARCH("pT",'Model output'!D62)+2,1)),IF(ISNUMBER(SEARCH("T",'Model output'!D62)),IF(OR(ISNUMBER(SEARCH("a",'Model output'!D62)),ISNUMBER(SEARCH("b",'Model output'!D62))),MID(SUBSTITUTE('Model output'!D62," ",""),SEARCH("T",'Model output'!D62)+1,2),MID(SUBSTITUTE('Model output'!D62," ",""),SEARCH("T",'Model output'!D62)+1,1)),SUBSTITUTE('Model output'!D62," ",""))),"")</f>
        <v>1</v>
      </c>
      <c r="D63" s="1" t="str">
        <f>IF(ISNUMBER(SEARCH("lymph node",'Model output'!E62)),"1", IF(AND('Model output'!E62&lt;&gt;"",ISNUMBER('Model output'!E62),'Model output'!E62&gt;0),"1",IF(OR(ISNUMBER(SEARCH("0",'Model output'!E62)), ISNUMBER(SEARCH("1",'Model output'!E62)), ISNUMBER(SEARCH("1a",'Model output'!E62)), ISNUMBER(SEARCH("1b",'Model output'!E62)), ISNUMBER(SEARCH("X",'Model output'!E62))), IF(ISNUMBER(SEARCH("pN",'Model output'!E62)),IF(OR(ISNUMBER(SEARCH("a",'Model output'!E62)),ISNUMBER(SEARCH("b",'Model output'!E62))),MID(SUBSTITUTE('Model output'!E62," ",""),SEARCH("pN",'Model output'!E62)+2,2),MID(SUBSTITUTE('Model output'!E62," ",""),SEARCH("pN",'Model output'!E62)+2,1)),IF(ISNUMBER(SEARCH("N",'Model output'!E62)),IF(OR(ISNUMBER(SEARCH("a",'Model output'!E62)),ISNUMBER(SEARCH("b",'Model output'!E62))),MID(SUBSTITUTE('Model output'!E62," ",""),SEARCH("N",'Model output'!E62)+1,2),MID(SUBSTITUTE('Model output'!E62," ",""),SEARCH("N",'Model output'!E62)+1,1)),SUBSTITUTE('Model output'!E62," ",""))),"")))</f>
        <v>X</v>
      </c>
      <c r="E63" s="1" t="str">
        <f>IF(OR(ISNUMBER(SEARCH("Not applicable",'Model output'!F62)), ISNUMBER(SEARCH("N/A",'Model output'!F62))),"0",IF(OR(ISNUMBER(SEARCH("0",'Model output'!F62)), ISNUMBER(SEARCH("1",'Model output'!F62)), ISNUMBER(SEARCH("X",'Model output'!F62))), IF(ISNUMBER(SEARCH("pM",'Model output'!F62)),MID(SUBSTITUTE('Model output'!F62," ",""),SEARCH("pM",'Model output'!F62)+2,1),IF(ISNUMBER(SEARCH("M",'Model output'!F62)),MID(SUBSTITUTE('Model output'!F62," ",""),SEARCH("M",'Model output'!F62)+1,1),SUBSTITUTE('Model output'!F62," ",""))),""))</f>
        <v>X</v>
      </c>
      <c r="F63" t="str">
        <f t="shared" si="13"/>
        <v>negative</v>
      </c>
      <c r="G63" t="str">
        <f>IF(OR('Model output'!G62="",AND(ISNUMBER('Model output'!J62),'Model output'!J62&lt;1)),"",IF(OR(ISNUMBER(SEARCH("lateral",'Model output'!G62)),ISNUMBER(SEARCH("cervical",'Model output'!G62)),ISNUMBER(SEARCH("jugular",'Model output'!G62)),ISNUMBER(SEARCH("left neck",'Model output'!G62)),ISNUMBER(SEARCH("left anterior neck",'Model output'!G62)),ISNUMBER(SEARCH("left posterior neck",'Model output'!G62)),ISNUMBER(SEARCH("right neck",'Model output'!G62)),ISNUMBER(SEARCH("right anterior neck",'Model output'!G62)),ISNUMBER(SEARCH("right posterior neck",'Model output'!G62)),AND(ISNUMBER(SEARCH("level",'Model output'!G62)),OR(,ISNUMBER(SEARCH("II",'Model output'!G62)),ISNUMBER(SEARCH("two",'Model output'!G62)),ISNUMBER(SEARCH("2",'Model output'!G62)),ISNUMBER(SEARCH("III",'Model output'!G62)),ISNUMBER(SEARCH("three",'Model output'!G62)),ISNUMBER(SEARCH("3",'Model output'!G62)),ISNUMBER(SEARCH("IV",'Model output'!G62)),ISNUMBER(SEARCH("four",'Model output'!G62)),ISNUMBER(SEARCH("4",'Model output'!G62)),ISNUMBER(SEARCH("V ",'Model output'!G62)),ISNUMBER(SEARCH("five",'Model output'!G62)),ISNUMBER(SEARCH("5",'Model output'!G62))))), "lateral", "central"))</f>
        <v/>
      </c>
      <c r="H63" t="str">
        <f>IF('Model output'!H62="","negative",IF('Model output'!H62="[]", "negative", IF(OR(ISNUMBER(SEARCH("lymph node",'Model output'!H62)),ISNUMBER(SEARCH("Not mentioned",'Model output'!H62)),ISNUMBER(SEARCH("neck",'Model output'!H62)),ISNUMBER(SEARCH("Not applicable",'Model output'!H62))),"negative","positive")))</f>
        <v>negative</v>
      </c>
      <c r="I63">
        <f>IF('Model output'!I62="","",IF(ISNUMBER('Model output'!I62),'Model output'!I62,1))</f>
        <v>1</v>
      </c>
      <c r="J63">
        <f>IF('Model output'!J62="","",IF(AND(ISNUMBER('Model output'!J62),'Model output'!J62&lt;=I63),'Model output'!J62,IF(ISNUMBER(SEARCH("0/",'Model output'!J62)),0,1)))</f>
        <v>0</v>
      </c>
      <c r="K63" t="str" cm="1">
        <f t="array" ref="K63">IF(COUNT(FIND({0,1,2,3,4,5,6,7,8,9},'Model output'!K62))&gt;0,'Model output'!K62,"")</f>
        <v/>
      </c>
      <c r="L63" s="8" t="str">
        <f t="shared" si="9"/>
        <v/>
      </c>
      <c r="M63" t="str" cm="1">
        <f t="array" ref="M63">IF(L63="","",IF(ISNUMBER(SEARCH("cm",L63)),MAX(VALUE(SUBSTITUTE(_xlfn.FILTERXML("&lt;t&gt;&lt;s&gt;"&amp;SUBSTITUTE(L63,",","&lt;/s&gt;&lt;s&gt;")&amp;"&lt;/s&gt;&lt;/t&gt;","//s"),"cm",""))),MAX(VALUE(SUBSTITUTE(_xlfn.FILTERXML("&lt;t&gt;&lt;s&gt;"&amp;SUBSTITUTE(L63,",","&lt;/s&gt;&lt;s&gt;")&amp;"&lt;/s&gt;&lt;/t&gt;","//s"),"mm","")))/10))</f>
        <v/>
      </c>
      <c r="N63" t="str">
        <f>IF('Model output'!L62="","",'Model output'!L62)</f>
        <v>Papillary carcinoma</v>
      </c>
      <c r="O63" t="str">
        <f>IF('Model output'!M62="","",'Model output'!M62)</f>
        <v>Classical type with tall cell features</v>
      </c>
      <c r="P63" t="str">
        <f>IF('Model output'!N62="","",'Model output'!N62)</f>
        <v>2.2 cm</v>
      </c>
      <c r="Q63" t="str">
        <f t="shared" si="1"/>
        <v>2.2cm</v>
      </c>
      <c r="R63" cm="1">
        <f t="array" ref="R63">IF(Q63="","",IF(ISNUMBER(SEARCH("cm",Q63)),MAX(VALUE(SUBSTITUTE(_xlfn.FILTERXML("&lt;t&gt;&lt;s&gt;"&amp;SUBSTITUTE(Q63,",","&lt;/s&gt;&lt;s&gt;")&amp;"&lt;/s&gt;&lt;/t&gt;","//s"),"cm",""))),MAX(VALUE(SUBSTITUTE(_xlfn.FILTERXML("&lt;t&gt;&lt;s&gt;"&amp;SUBSTITUTE(Q63,",","&lt;/s&gt;&lt;s&gt;")&amp;"&lt;/s&gt;&lt;/t&gt;","//s"),"mm","")))/10))</f>
        <v>2.2000000000000002</v>
      </c>
      <c r="S63" t="str">
        <f>IF(OR('Model output'!P62="",ISNUMBER(SEARCH("Not identified", 'Model output'!P62)),ISNUMBER(SEARCH("Absent",'Model output'!P62)),AND(ISNUMBER(SEARCH("No",'Model output'!P62)),NOT(ISNUMBER(SEARCH("diagnostic",'Model output'!P62)))),ISNUMBER(SEARCH("Negative",'Model output'!P62))),"negative","positive")</f>
        <v>negative</v>
      </c>
      <c r="T63">
        <f>IF('Model output'!O62="","",'Model output'!O62)</f>
        <v>3</v>
      </c>
      <c r="U63" t="str">
        <f>IF('Model output'!Q62&lt;&gt;"",'Model output'!Q62,IF('Classification result'!S63="positive",IF(ISNUMBER(SEARCH("single",'Model output'!P62)),1,IF(OR(ISNUMBER(SEARCH("&lt;4",'Model output'!P62)),ISNUMBER(SEARCH("&lt; 4",'Model output'!P62)),ISNUMBER(SEARCH("less than 4",'Model output'!P62))),"&lt;4",IF(OR(ISNUMBER(SEARCH("&gt;4",'Model output'!P62)),ISNUMBER(SEARCH("&gt; 4",'Model output'!P62)),ISNUMBER(SEARCH("4 or more",'Model output'!P62))),"&gt;4",""))),""))</f>
        <v/>
      </c>
      <c r="V63" t="str">
        <f>IF(S63="negative","",IF(OR(ISNUMBER(SEARCH("Focal",'Model output'!P62)),'Classification result'!U63&lt;4,ISNUMBER(SEARCH("Focal",'Classification result'!U63)),ISNUMBER(SEARCH("&lt;4",'Classification result'!U63)),ISNUMBER(SEARCH("&lt; 4",'Classification result'!U63))),"minimal", IF(OR(ISNUMBER(SEARCH("Extensive",'Model output'!P62)),ISNUMBER(SEARCH("Extensive",'Classification result'!U63)),ISNUMBER(SEARCH("&gt;4",'Classification result'!U63)),ISNUMBER(SEARCH("&gt; 4",'Classification result'!U63)),ISNUMBER(SEARCH("4 or more",'Classification result'!U63))),"extensive","")))</f>
        <v/>
      </c>
      <c r="W63" t="str">
        <f>IF(OR('Model output'!R62="",ISNUMBER(SEARCH("Not identified", 'Model output'!R62)),ISNUMBER(SEARCH("Absent",'Model output'!R62)),ISNUMBER(SEARCH("No",'Model output'!R62)),ISNUMBER(SEARCH("Negative",'Model output'!R62)),ISNUMBER(SEARCH("None seen",'Model output'!R62)),ISNUMBER(SEARCH("Free",'Model output'!R62)),ISNUMBER(SEARCH("Cannot be assessed",'Model output'!R62))),"negative","positive")</f>
        <v>negative</v>
      </c>
      <c r="X63" t="str">
        <f>IF('Model output'!S62="","", IF('Model output'!S62= "[]", "", 'Model output'!S62))</f>
        <v>Yes</v>
      </c>
      <c r="Y63" t="str">
        <f>IF(OR('Model output'!S62="",ISNUMBER(SEARCH("Absent",'Model output'!S62)),ISNUMBER(SEARCH("Not identified",'Model output'!S62)),ISNUMBER(SEARCH("No",'Model output'!S62)),ISNUMBER(SEARCH("negative",'Model output'!S62))),"negative",IF(Z63="positive","gETE", "positive"))</f>
        <v>positive</v>
      </c>
      <c r="Z63" t="str">
        <f>IF(OR('Model output'!S62="",ISNUMBER(SEARCH("Absent",'Model output'!S62)),ISNUMBER(SEARCH("Not identified",'Model output'!S62)),ISNUMBER(SEARCH("No",'Model output'!S62)),ISNUMBER(SEARCH("Minimal",'Model output'!S62)),ISNUMBER(SEARCH("negative",'Model output'!S62))),"negative",IF(OR(ISNUMBER(SEARCH("extensive",X63)),ISNUMBER(SEARCH("skeletal muscle",X63)),ISNUMBER(SEARCH("larynx",X63)),ISNUMBER(SEARCH("trachea",X63)),ISNUMBER(SEARCH("esophagus",X63)),ISNUMBER(SEARCH("recurrent laryngeal nerve",X63))),"positive","negative"))</f>
        <v>negative</v>
      </c>
      <c r="AA63" t="str">
        <f>IF('Model output'!T62="","", IF('Model output'!T62="[]", "", IF('Model output'!T62="Not mentioned", "No", "Yes")))</f>
        <v/>
      </c>
      <c r="AB63" t="str">
        <f>IF(AA63&lt;&gt;"Yes","",IF(OR('Model output'!U62="",'Model output'!U62="[]",ISNUMBER(SEARCH("Not identified",'Model output'!U62))),"",'Model output'!U62))</f>
        <v/>
      </c>
      <c r="AC63" s="9" t="str">
        <f>IF(OR('Model output'!V62="", AND(ISERROR(SEARCH("Positive",'Model output'!V62)), ISNUMBER(SEARCH("Negative",'Model output'!V62))), 'Model output'!V62="No", ISNUMBER(SEARCH("Uninvolved",'Model output'!V62)), ISNUMBER(SEARCH("Not involved",'Model output'!V62)), ISNUMBER(SEARCH("Free",'Model output'!V62)), ISNUMBER(SEARCH("Cannot be assessed",'Model output'!V62)), ISNUMBER(SEARCH("1 mm",'Model output'!V62)), ISNUMBER(SEARCH("0.1 CM",'Model output'!V62)), ISNUMBER(SEARCH("less than 0.5 mm",'Model output'!V62)), ISNUMBER(SEARCH("abut",'Model output'!V62))), "negative", "positive")</f>
        <v>positive</v>
      </c>
      <c r="AE63" s="29" t="str" cm="1">
        <f t="array" ref="AE63">IF(OR(AC63="positive",Z63="positive",AND(OR(ISNUMBER(SEARCH("Follicular carcinoma",N63)),ISNUMBER(SEARCH("Follicular thyroid carcinoma",N63))),V63="extensive"),AND(AND(ISNUMBER(J63),J63&gt;0),AND(ISNUMBER(M63),M63&gt;3)),OR(H63="positive",AH63=1)),"high",IF(OR(ISNUMBER(SEARCH("lateral",G63,1)),ISNUMBER(SEARCH("positive",Y63,1)),ISNUMBER(SEARCH("tall",O63,1)),ISNUMBER(SEARCH("hobnail",O63,1)),ISNUMBER(SEARCH("cribriform",O63,1)),ISNUMBER(SEARCH("diffuse",O63,1)),ISNUMBER(SEARCH("columnar",O63,1)),ISNUMBER(SEARCH("solid",O63,1)),ISNUMBER(SEARCH("tall",N63,1)),ISNUMBER(SEARCH("hobnail",N63,1)),ISNUMBER(SEARCH("cribriform",N63,1)),ISNUMBER(SEARCH("diffuse",N63,1)),ISNUMBER(SEARCH("columnar",N63,1)),ISNUMBER(SEARCH("solid",N63,1)),AND(ISNUMBER(SEARCH("papillary",N63,1)),S63="positive"),AND(AND(ISNUMBER(J63),J63&gt;=5),M63=""),AND(AND(ISNUMBER(J63),J63&gt;=5),AND(ISNUMBER(M63),M63&gt;=1)),AND(ISNUMBER(SERACH("papillary",N63)),OR(Y63="positive",Z63="positive"), ISNUMBER(SEARCH("BRAF",AB63)))),"intermediate","low"))</f>
        <v>high</v>
      </c>
      <c r="AF63" s="30" t="str">
        <f t="shared" si="2"/>
        <v>2</v>
      </c>
      <c r="AG63" s="30" t="str">
        <f t="shared" si="3"/>
        <v>0</v>
      </c>
      <c r="AH63" s="30" t="str">
        <f t="shared" si="10"/>
        <v>0</v>
      </c>
      <c r="AI63" s="37" t="str">
        <f t="shared" si="11"/>
        <v>I</v>
      </c>
      <c r="AJ63" s="29" t="s">
        <v>885</v>
      </c>
      <c r="AK63" s="34" t="s">
        <v>893</v>
      </c>
      <c r="AL63" s="34" t="s">
        <v>894</v>
      </c>
      <c r="AM63" s="34" t="s">
        <v>894</v>
      </c>
      <c r="AN63" s="34" t="s">
        <v>68</v>
      </c>
      <c r="AO63" s="35">
        <f t="shared" si="4"/>
        <v>1</v>
      </c>
      <c r="AP63" s="30">
        <f t="shared" si="5"/>
        <v>1</v>
      </c>
      <c r="AQ63" s="30">
        <f t="shared" si="6"/>
        <v>1</v>
      </c>
      <c r="AR63" s="30">
        <f t="shared" si="7"/>
        <v>1</v>
      </c>
      <c r="AS63" s="36">
        <f t="shared" si="8"/>
        <v>1</v>
      </c>
    </row>
    <row r="64" spans="1:46">
      <c r="A64" t="str">
        <f>'Model output'!A63</f>
        <v>TCGA-DJ-A1QQ</v>
      </c>
      <c r="B64" s="45">
        <v>43</v>
      </c>
      <c r="C64" s="1" t="str">
        <f>IF(OR(ISNUMBER(SEARCH("0",'Model output'!D63)), ISNUMBER(SEARCH("1",'Model output'!D63)), ISNUMBER(SEARCH("1a",'Model output'!D63)), ISNUMBER(SEARCH("1b",'Model output'!D63)), ISNUMBER(SEARCH("2",'Model output'!D63)), ISNUMBER(SEARCH("3",'Model output'!D63)), ISNUMBER(SEARCH("4a",'Model output'!D63)), ISNUMBER(SEARCH("4b",'Model output'!D63))), IF(ISNUMBER(SEARCH("pT",'Model output'!D63)),IF(OR(ISNUMBER(SEARCH("a",'Model output'!D63)),ISNUMBER(SEARCH("b",'Model output'!D63))),MID(SUBSTITUTE('Model output'!D63," ",""),SEARCH("pT",'Model output'!D63)+2,2),MID(SUBSTITUTE('Model output'!D63," ",""),SEARCH("pT",'Model output'!D63)+2,1)),IF(ISNUMBER(SEARCH("T",'Model output'!D63)),IF(OR(ISNUMBER(SEARCH("a",'Model output'!D63)),ISNUMBER(SEARCH("b",'Model output'!D63))),MID(SUBSTITUTE('Model output'!D63," ",""),SEARCH("T",'Model output'!D63)+1,2),MID(SUBSTITUTE('Model output'!D63," ",""),SEARCH("T",'Model output'!D63)+1,1)),SUBSTITUTE('Model output'!D63," ",""))),"")</f>
        <v>3</v>
      </c>
      <c r="D64" s="1" t="str">
        <f>IF(ISNUMBER(SEARCH("lymph node",'Model output'!E63)),"1", IF(AND('Model output'!E63&lt;&gt;"",ISNUMBER('Model output'!E63),'Model output'!E63&gt;0),"1",IF(OR(ISNUMBER(SEARCH("0",'Model output'!E63)), ISNUMBER(SEARCH("1",'Model output'!E63)), ISNUMBER(SEARCH("1a",'Model output'!E63)), ISNUMBER(SEARCH("1b",'Model output'!E63)), ISNUMBER(SEARCH("X",'Model output'!E63))), IF(ISNUMBER(SEARCH("pN",'Model output'!E63)),IF(OR(ISNUMBER(SEARCH("a",'Model output'!E63)),ISNUMBER(SEARCH("b",'Model output'!E63))),MID(SUBSTITUTE('Model output'!E63," ",""),SEARCH("pN",'Model output'!E63)+2,2),MID(SUBSTITUTE('Model output'!E63," ",""),SEARCH("pN",'Model output'!E63)+2,1)),IF(ISNUMBER(SEARCH("N",'Model output'!E63)),IF(OR(ISNUMBER(SEARCH("a",'Model output'!E63)),ISNUMBER(SEARCH("b",'Model output'!E63))),MID(SUBSTITUTE('Model output'!E63," ",""),SEARCH("N",'Model output'!E63)+1,2),MID(SUBSTITUTE('Model output'!E63," ",""),SEARCH("N",'Model output'!E63)+1,1)),SUBSTITUTE('Model output'!E63," ",""))),"")))</f>
        <v>X</v>
      </c>
      <c r="E64" s="1" t="str">
        <f>IF(OR(ISNUMBER(SEARCH("Not applicable",'Model output'!F63)), ISNUMBER(SEARCH("N/A",'Model output'!F63))),"0",IF(OR(ISNUMBER(SEARCH("0",'Model output'!F63)), ISNUMBER(SEARCH("1",'Model output'!F63)), ISNUMBER(SEARCH("X",'Model output'!F63))), IF(ISNUMBER(SEARCH("pM",'Model output'!F63)),MID(SUBSTITUTE('Model output'!F63," ",""),SEARCH("pM",'Model output'!F63)+2,1),IF(ISNUMBER(SEARCH("M",'Model output'!F63)),MID(SUBSTITUTE('Model output'!F63," ",""),SEARCH("M",'Model output'!F63)+1,1),SUBSTITUTE('Model output'!F63," ",""))),""))</f>
        <v>X</v>
      </c>
      <c r="F64" t="str">
        <f t="shared" si="13"/>
        <v>positive</v>
      </c>
      <c r="G64" t="str">
        <f>IF(OR('Model output'!G63="",AND(ISNUMBER('Model output'!J63),'Model output'!J63&lt;1)),"",IF(OR(ISNUMBER(SEARCH("lateral",'Model output'!G63)),ISNUMBER(SEARCH("cervical",'Model output'!G63)),ISNUMBER(SEARCH("jugular",'Model output'!G63)),ISNUMBER(SEARCH("left neck",'Model output'!G63)),ISNUMBER(SEARCH("left anterior neck",'Model output'!G63)),ISNUMBER(SEARCH("left posterior neck",'Model output'!G63)),ISNUMBER(SEARCH("right neck",'Model output'!G63)),ISNUMBER(SEARCH("right anterior neck",'Model output'!G63)),ISNUMBER(SEARCH("right posterior neck",'Model output'!G63)),AND(ISNUMBER(SEARCH("level",'Model output'!G63)),OR(,ISNUMBER(SEARCH("II",'Model output'!G63)),ISNUMBER(SEARCH("two",'Model output'!G63)),ISNUMBER(SEARCH("2",'Model output'!G63)),ISNUMBER(SEARCH("III",'Model output'!G63)),ISNUMBER(SEARCH("three",'Model output'!G63)),ISNUMBER(SEARCH("3",'Model output'!G63)),ISNUMBER(SEARCH("IV",'Model output'!G63)),ISNUMBER(SEARCH("four",'Model output'!G63)),ISNUMBER(SEARCH("4",'Model output'!G63)),ISNUMBER(SEARCH("V ",'Model output'!G63)),ISNUMBER(SEARCH("five",'Model output'!G63)),ISNUMBER(SEARCH("5",'Model output'!G63))))), "lateral", "central"))</f>
        <v/>
      </c>
      <c r="H64" t="str">
        <f>IF('Model output'!H63="","negative",IF('Model output'!H63="[]", "negative", IF(OR(ISNUMBER(SEARCH("lymph node",'Model output'!H63)),ISNUMBER(SEARCH("Not mentioned",'Model output'!H63)),ISNUMBER(SEARCH("neck",'Model output'!H63)),ISNUMBER(SEARCH("Not applicable",'Model output'!H63))),"negative","positive")))</f>
        <v>negative</v>
      </c>
      <c r="I64">
        <f>IF('Model output'!I63="","",IF(ISNUMBER('Model output'!I63),'Model output'!I63,1))</f>
        <v>7</v>
      </c>
      <c r="J64">
        <f>IF('Model output'!J63="","",IF(AND(ISNUMBER('Model output'!J63),'Model output'!J63&lt;=I64),'Model output'!J63,IF(ISNUMBER(SEARCH("0/",'Model output'!J63)),0,1)))</f>
        <v>1</v>
      </c>
      <c r="K64" t="str" cm="1">
        <f t="array" ref="K64">IF(COUNT(FIND({0,1,2,3,4,5,6,7,8,9},'Model output'!K63))&gt;0,'Model output'!K63,"")</f>
        <v>0.6 cm</v>
      </c>
      <c r="L64" s="8" t="str">
        <f t="shared" si="9"/>
        <v>0.6cm</v>
      </c>
      <c r="M64" cm="1">
        <f t="array" ref="M64">IF(L64="","",IF(ISNUMBER(SEARCH("cm",L64)),MAX(VALUE(SUBSTITUTE(_xlfn.FILTERXML("&lt;t&gt;&lt;s&gt;"&amp;SUBSTITUTE(L64,",","&lt;/s&gt;&lt;s&gt;")&amp;"&lt;/s&gt;&lt;/t&gt;","//s"),"cm",""))),MAX(VALUE(SUBSTITUTE(_xlfn.FILTERXML("&lt;t&gt;&lt;s&gt;"&amp;SUBSTITUTE(L64,",","&lt;/s&gt;&lt;s&gt;")&amp;"&lt;/s&gt;&lt;/t&gt;","//s"),"mm","")))/10))</f>
        <v>0.6</v>
      </c>
      <c r="N64" t="str">
        <f>IF('Model output'!L63="","",'Model output'!L63)</f>
        <v>Papillary carcinoma</v>
      </c>
      <c r="O64" t="str">
        <f>IF('Model output'!M63="","",'Model output'!M63)</f>
        <v/>
      </c>
      <c r="P64" t="str">
        <f>IF('Model output'!N63="","",'Model output'!N63)</f>
        <v>3 cm</v>
      </c>
      <c r="Q64" t="str">
        <f t="shared" si="1"/>
        <v>3cm</v>
      </c>
      <c r="R64" cm="1">
        <f t="array" ref="R64">IF(Q64="","",IF(ISNUMBER(SEARCH("cm",Q64)),MAX(VALUE(SUBSTITUTE(_xlfn.FILTERXML("&lt;t&gt;&lt;s&gt;"&amp;SUBSTITUTE(Q64,",","&lt;/s&gt;&lt;s&gt;")&amp;"&lt;/s&gt;&lt;/t&gt;","//s"),"cm",""))),MAX(VALUE(SUBSTITUTE(_xlfn.FILTERXML("&lt;t&gt;&lt;s&gt;"&amp;SUBSTITUTE(Q64,",","&lt;/s&gt;&lt;s&gt;")&amp;"&lt;/s&gt;&lt;/t&gt;","//s"),"mm","")))/10))</f>
        <v>3</v>
      </c>
      <c r="S64" t="str">
        <f>IF(OR('Model output'!P63="",ISNUMBER(SEARCH("Not identified", 'Model output'!P63)),ISNUMBER(SEARCH("Absent",'Model output'!P63)),AND(ISNUMBER(SEARCH("No",'Model output'!P63)),NOT(ISNUMBER(SEARCH("diagnostic",'Model output'!P63)))),ISNUMBER(SEARCH("Negative",'Model output'!P63))),"negative","positive")</f>
        <v>negative</v>
      </c>
      <c r="T64">
        <f>IF('Model output'!O63="","",'Model output'!O63)</f>
        <v>3</v>
      </c>
      <c r="U64" t="str">
        <f>IF('Model output'!Q63&lt;&gt;"",'Model output'!Q63,IF('Classification result'!S64="positive",IF(ISNUMBER(SEARCH("single",'Model output'!P63)),1,IF(OR(ISNUMBER(SEARCH("&lt;4",'Model output'!P63)),ISNUMBER(SEARCH("&lt; 4",'Model output'!P63)),ISNUMBER(SEARCH("less than 4",'Model output'!P63))),"&lt;4",IF(OR(ISNUMBER(SEARCH("&gt;4",'Model output'!P63)),ISNUMBER(SEARCH("&gt; 4",'Model output'!P63)),ISNUMBER(SEARCH("4 or more",'Model output'!P63))),"&gt;4",""))),""))</f>
        <v/>
      </c>
      <c r="V64" t="str">
        <f>IF(S64="negative","",IF(OR(ISNUMBER(SEARCH("Focal",'Model output'!P63)),'Classification result'!U64&lt;4,ISNUMBER(SEARCH("Focal",'Classification result'!U64)),ISNUMBER(SEARCH("&lt;4",'Classification result'!U64)),ISNUMBER(SEARCH("&lt; 4",'Classification result'!U64))),"minimal", IF(OR(ISNUMBER(SEARCH("Extensive",'Model output'!P63)),ISNUMBER(SEARCH("Extensive",'Classification result'!U64)),ISNUMBER(SEARCH("&gt;4",'Classification result'!U64)),ISNUMBER(SEARCH("&gt; 4",'Classification result'!U64)),ISNUMBER(SEARCH("4 or more",'Classification result'!U64))),"extensive","")))</f>
        <v/>
      </c>
      <c r="W64" t="str">
        <f>IF(OR('Model output'!R63="",ISNUMBER(SEARCH("Not identified", 'Model output'!R63)),ISNUMBER(SEARCH("Absent",'Model output'!R63)),ISNUMBER(SEARCH("No",'Model output'!R63)),ISNUMBER(SEARCH("Negative",'Model output'!R63)),ISNUMBER(SEARCH("None seen",'Model output'!R63)),ISNUMBER(SEARCH("Free",'Model output'!R63)),ISNUMBER(SEARCH("Cannot be assessed",'Model output'!R63))),"negative","positive")</f>
        <v>positive</v>
      </c>
      <c r="X64" t="str">
        <f>IF('Model output'!S63="","", IF('Model output'!S63= "[]", "", 'Model output'!S63))</f>
        <v>Yes</v>
      </c>
      <c r="Y64" t="str">
        <f>IF(OR('Model output'!S63="",ISNUMBER(SEARCH("Absent",'Model output'!S63)),ISNUMBER(SEARCH("Not identified",'Model output'!S63)),ISNUMBER(SEARCH("No",'Model output'!S63)),ISNUMBER(SEARCH("negative",'Model output'!S63))),"negative",IF(Z64="positive","gETE", "positive"))</f>
        <v>positive</v>
      </c>
      <c r="Z64" t="str">
        <f>IF(OR('Model output'!S63="",ISNUMBER(SEARCH("Absent",'Model output'!S63)),ISNUMBER(SEARCH("Not identified",'Model output'!S63)),ISNUMBER(SEARCH("No",'Model output'!S63)),ISNUMBER(SEARCH("Minimal",'Model output'!S63)),ISNUMBER(SEARCH("negative",'Model output'!S63))),"negative",IF(OR(ISNUMBER(SEARCH("extensive",X64)),ISNUMBER(SEARCH("skeletal muscle",X64)),ISNUMBER(SEARCH("larynx",X64)),ISNUMBER(SEARCH("trachea",X64)),ISNUMBER(SEARCH("esophagus",X64)),ISNUMBER(SEARCH("recurrent laryngeal nerve",X64))),"positive","negative"))</f>
        <v>negative</v>
      </c>
      <c r="AA64" t="str">
        <f>IF('Model output'!T63="","", IF('Model output'!T63="[]", "", IF('Model output'!T63="Not mentioned", "No", "Yes")))</f>
        <v/>
      </c>
      <c r="AB64" t="str">
        <f>IF(AA64&lt;&gt;"Yes","",IF(OR('Model output'!U63="",'Model output'!U63="[]",ISNUMBER(SEARCH("Not identified",'Model output'!U63))),"",'Model output'!U63))</f>
        <v/>
      </c>
      <c r="AC64" s="9" t="str">
        <f>IF(OR('Model output'!V63="", AND(ISERROR(SEARCH("Positive",'Model output'!V63)), ISNUMBER(SEARCH("Negative",'Model output'!V63))), 'Model output'!V63="No", ISNUMBER(SEARCH("Uninvolved",'Model output'!V63)), ISNUMBER(SEARCH("Not involved",'Model output'!V63)), ISNUMBER(SEARCH("Free",'Model output'!V63)), ISNUMBER(SEARCH("Cannot be assessed",'Model output'!V63)), ISNUMBER(SEARCH("1 mm",'Model output'!V63)), ISNUMBER(SEARCH("0.1 CM",'Model output'!V63)), ISNUMBER(SEARCH("less than 0.5 mm",'Model output'!V63)), ISNUMBER(SEARCH("abut",'Model output'!V63))), "negative", "positive")</f>
        <v>negative</v>
      </c>
      <c r="AE64" s="29" t="str" cm="1">
        <f t="array" aca="1" ref="AE64" ca="1">IF(OR(AC64="positive",Z64="positive",AND(OR(ISNUMBER(SEARCH("Follicular carcinoma",N64)),ISNUMBER(SEARCH("Follicular thyroid carcinoma",N64))),V64="extensive"),AND(AND(ISNUMBER(J64),J64&gt;0),AND(ISNUMBER(M64),M64&gt;3)),OR(H64="positive",AH64=1)),"high",IF(OR(ISNUMBER(SEARCH("lateral",G64,1)),ISNUMBER(SEARCH("positive",Y64,1)),ISNUMBER(SEARCH("tall",O64,1)),ISNUMBER(SEARCH("hobnail",O64,1)),ISNUMBER(SEARCH("cribriform",O64,1)),ISNUMBER(SEARCH("diffuse",O64,1)),ISNUMBER(SEARCH("columnar",O64,1)),ISNUMBER(SEARCH("solid",O64,1)),ISNUMBER(SEARCH("tall",N64,1)),ISNUMBER(SEARCH("hobnail",N64,1)),ISNUMBER(SEARCH("cribriform",N64,1)),ISNUMBER(SEARCH("diffuse",N64,1)),ISNUMBER(SEARCH("columnar",N64,1)),ISNUMBER(SEARCH("solid",N64,1)),AND(ISNUMBER(SEARCH("papillary",N64,1)),S64="positive"),AND(AND(ISNUMBER(J64),J64&gt;=5),M64=""),AND(AND(ISNUMBER(J64),J64&gt;=5),AND(ISNUMBER(M64),M64&gt;=1)),AND(ISNUMBER(SERACH("papillary",N64)),OR(Y64="positive",Z64="positive"), ISNUMBER(SEARCH("BRAF",AB64)))),"intermediate","low"))</f>
        <v>intermediate</v>
      </c>
      <c r="AF64" s="30" t="str">
        <f t="shared" si="2"/>
        <v>2</v>
      </c>
      <c r="AG64" s="30" t="str">
        <f t="shared" si="3"/>
        <v>1a</v>
      </c>
      <c r="AH64" s="30" t="str">
        <f t="shared" si="10"/>
        <v>0</v>
      </c>
      <c r="AI64" s="37" t="str">
        <f t="shared" si="11"/>
        <v>I</v>
      </c>
      <c r="AJ64" s="29" t="s">
        <v>887</v>
      </c>
      <c r="AK64" s="34" t="s">
        <v>893</v>
      </c>
      <c r="AL64" s="34" t="s">
        <v>891</v>
      </c>
      <c r="AM64" s="34" t="s">
        <v>894</v>
      </c>
      <c r="AN64" s="34" t="s">
        <v>68</v>
      </c>
      <c r="AO64" s="35">
        <f t="shared" ca="1" si="4"/>
        <v>1</v>
      </c>
      <c r="AP64" s="30">
        <f t="shared" si="5"/>
        <v>1</v>
      </c>
      <c r="AQ64" s="30">
        <f t="shared" si="6"/>
        <v>0</v>
      </c>
      <c r="AR64" s="30">
        <f t="shared" si="7"/>
        <v>1</v>
      </c>
      <c r="AS64" s="36">
        <f t="shared" si="8"/>
        <v>1</v>
      </c>
    </row>
    <row r="65" spans="1:45">
      <c r="A65" t="str">
        <f>'Model output'!A64</f>
        <v>TCGA-DJ-A2PN</v>
      </c>
      <c r="B65" s="45">
        <v>70</v>
      </c>
      <c r="C65" s="1" t="str">
        <f>IF(OR(ISNUMBER(SEARCH("0",'Model output'!D64)), ISNUMBER(SEARCH("1",'Model output'!D64)), ISNUMBER(SEARCH("1a",'Model output'!D64)), ISNUMBER(SEARCH("1b",'Model output'!D64)), ISNUMBER(SEARCH("2",'Model output'!D64)), ISNUMBER(SEARCH("3",'Model output'!D64)), ISNUMBER(SEARCH("4a",'Model output'!D64)), ISNUMBER(SEARCH("4b",'Model output'!D64))), IF(ISNUMBER(SEARCH("pT",'Model output'!D64)),IF(OR(ISNUMBER(SEARCH("a",'Model output'!D64)),ISNUMBER(SEARCH("b",'Model output'!D64))),MID(SUBSTITUTE('Model output'!D64," ",""),SEARCH("pT",'Model output'!D64)+2,2),MID(SUBSTITUTE('Model output'!D64," ",""),SEARCH("pT",'Model output'!D64)+2,1)),IF(ISNUMBER(SEARCH("T",'Model output'!D64)),IF(OR(ISNUMBER(SEARCH("a",'Model output'!D64)),ISNUMBER(SEARCH("b",'Model output'!D64))),MID(SUBSTITUTE('Model output'!D64," ",""),SEARCH("T",'Model output'!D64)+1,2),MID(SUBSTITUTE('Model output'!D64," ",""),SEARCH("T",'Model output'!D64)+1,1)),SUBSTITUTE('Model output'!D64," ",""))),"")</f>
        <v>1</v>
      </c>
      <c r="D65" s="1" t="str">
        <f>IF(ISNUMBER(SEARCH("lymph node",'Model output'!E64)),"1", IF(AND('Model output'!E64&lt;&gt;"",ISNUMBER('Model output'!E64),'Model output'!E64&gt;0),"1",IF(OR(ISNUMBER(SEARCH("0",'Model output'!E64)), ISNUMBER(SEARCH("1",'Model output'!E64)), ISNUMBER(SEARCH("1a",'Model output'!E64)), ISNUMBER(SEARCH("1b",'Model output'!E64)), ISNUMBER(SEARCH("X",'Model output'!E64))), IF(ISNUMBER(SEARCH("pN",'Model output'!E64)),IF(OR(ISNUMBER(SEARCH("a",'Model output'!E64)),ISNUMBER(SEARCH("b",'Model output'!E64))),MID(SUBSTITUTE('Model output'!E64," ",""),SEARCH("pN",'Model output'!E64)+2,2),MID(SUBSTITUTE('Model output'!E64," ",""),SEARCH("pN",'Model output'!E64)+2,1)),IF(ISNUMBER(SEARCH("N",'Model output'!E64)),IF(OR(ISNUMBER(SEARCH("a",'Model output'!E64)),ISNUMBER(SEARCH("b",'Model output'!E64))),MID(SUBSTITUTE('Model output'!E64," ",""),SEARCH("N",'Model output'!E64)+1,2),MID(SUBSTITUTE('Model output'!E64," ",""),SEARCH("N",'Model output'!E64)+1,1)),SUBSTITUTE('Model output'!E64," ",""))),"")))</f>
        <v>X</v>
      </c>
      <c r="E65" s="1" t="str">
        <f>IF(OR(ISNUMBER(SEARCH("Not applicable",'Model output'!F64)), ISNUMBER(SEARCH("N/A",'Model output'!F64))),"0",IF(OR(ISNUMBER(SEARCH("0",'Model output'!F64)), ISNUMBER(SEARCH("1",'Model output'!F64)), ISNUMBER(SEARCH("X",'Model output'!F64))), IF(ISNUMBER(SEARCH("pM",'Model output'!F64)),MID(SUBSTITUTE('Model output'!F64," ",""),SEARCH("pM",'Model output'!F64)+2,1),IF(ISNUMBER(SEARCH("M",'Model output'!F64)),MID(SUBSTITUTE('Model output'!F64," ",""),SEARCH("M",'Model output'!F64)+1,1),SUBSTITUTE('Model output'!F64," ",""))),""))</f>
        <v>X</v>
      </c>
      <c r="F65" t="str">
        <f t="shared" si="13"/>
        <v>negative</v>
      </c>
      <c r="G65" t="str">
        <f>IF(OR('Model output'!G64="",AND(ISNUMBER('Model output'!J64),'Model output'!J64&lt;1)),"",IF(OR(ISNUMBER(SEARCH("lateral",'Model output'!G64)),ISNUMBER(SEARCH("cervical",'Model output'!G64)),ISNUMBER(SEARCH("jugular",'Model output'!G64)),ISNUMBER(SEARCH("left neck",'Model output'!G64)),ISNUMBER(SEARCH("left anterior neck",'Model output'!G64)),ISNUMBER(SEARCH("left posterior neck",'Model output'!G64)),ISNUMBER(SEARCH("right neck",'Model output'!G64)),ISNUMBER(SEARCH("right anterior neck",'Model output'!G64)),ISNUMBER(SEARCH("right posterior neck",'Model output'!G64)),AND(ISNUMBER(SEARCH("level",'Model output'!G64)),OR(,ISNUMBER(SEARCH("II",'Model output'!G64)),ISNUMBER(SEARCH("two",'Model output'!G64)),ISNUMBER(SEARCH("2",'Model output'!G64)),ISNUMBER(SEARCH("III",'Model output'!G64)),ISNUMBER(SEARCH("three",'Model output'!G64)),ISNUMBER(SEARCH("3",'Model output'!G64)),ISNUMBER(SEARCH("IV",'Model output'!G64)),ISNUMBER(SEARCH("four",'Model output'!G64)),ISNUMBER(SEARCH("4",'Model output'!G64)),ISNUMBER(SEARCH("V ",'Model output'!G64)),ISNUMBER(SEARCH("five",'Model output'!G64)),ISNUMBER(SEARCH("5",'Model output'!G64))))), "lateral", "central"))</f>
        <v/>
      </c>
      <c r="H65" t="str">
        <f>IF('Model output'!H64="","negative",IF('Model output'!H64="[]", "negative", IF(OR(ISNUMBER(SEARCH("lymph node",'Model output'!H64)),ISNUMBER(SEARCH("Not mentioned",'Model output'!H64)),ISNUMBER(SEARCH("neck",'Model output'!H64)),ISNUMBER(SEARCH("Not applicable",'Model output'!H64))),"negative","positive")))</f>
        <v>negative</v>
      </c>
      <c r="I65" t="str">
        <f>IF('Model output'!I64="","",IF(ISNUMBER('Model output'!I64),'Model output'!I64,1))</f>
        <v/>
      </c>
      <c r="J65" t="str">
        <f>IF('Model output'!J64="","",IF(AND(ISNUMBER('Model output'!J64),'Model output'!J64&lt;=I65),'Model output'!J64,IF(ISNUMBER(SEARCH("0/",'Model output'!J64)),0,1)))</f>
        <v/>
      </c>
      <c r="K65" t="str" cm="1">
        <f t="array" ref="K65">IF(COUNT(FIND({0,1,2,3,4,5,6,7,8,9},'Model output'!K64))&gt;0,'Model output'!K64,"")</f>
        <v/>
      </c>
      <c r="L65" s="8" t="str">
        <f t="shared" si="9"/>
        <v/>
      </c>
      <c r="M65" t="str" cm="1">
        <f t="array" ref="M65">IF(L65="","",IF(ISNUMBER(SEARCH("cm",L65)),MAX(VALUE(SUBSTITUTE(_xlfn.FILTERXML("&lt;t&gt;&lt;s&gt;"&amp;SUBSTITUTE(L65,",","&lt;/s&gt;&lt;s&gt;")&amp;"&lt;/s&gt;&lt;/t&gt;","//s"),"cm",""))),MAX(VALUE(SUBSTITUTE(_xlfn.FILTERXML("&lt;t&gt;&lt;s&gt;"&amp;SUBSTITUTE(L65,",","&lt;/s&gt;&lt;s&gt;")&amp;"&lt;/s&gt;&lt;/t&gt;","//s"),"mm","")))/10))</f>
        <v/>
      </c>
      <c r="N65" t="str">
        <f>IF('Model output'!L64="","",'Model output'!L64)</f>
        <v>Papillary carcinoma</v>
      </c>
      <c r="O65" t="str">
        <f>IF('Model output'!M64="","",'Model output'!M64)</f>
        <v/>
      </c>
      <c r="P65" t="str">
        <f>IF('Model output'!N64="","",'Model output'!N64)</f>
        <v>1.3 cm</v>
      </c>
      <c r="Q65" t="str">
        <f t="shared" si="1"/>
        <v>1.3cm</v>
      </c>
      <c r="R65" cm="1">
        <f t="array" ref="R65">IF(Q65="","",IF(ISNUMBER(SEARCH("cm",Q65)),MAX(VALUE(SUBSTITUTE(_xlfn.FILTERXML("&lt;t&gt;&lt;s&gt;"&amp;SUBSTITUTE(Q65,",","&lt;/s&gt;&lt;s&gt;")&amp;"&lt;/s&gt;&lt;/t&gt;","//s"),"cm",""))),MAX(VALUE(SUBSTITUTE(_xlfn.FILTERXML("&lt;t&gt;&lt;s&gt;"&amp;SUBSTITUTE(Q65,",","&lt;/s&gt;&lt;s&gt;")&amp;"&lt;/s&gt;&lt;/t&gt;","//s"),"mm","")))/10))</f>
        <v>1.3</v>
      </c>
      <c r="S65" t="str">
        <f>IF(OR('Model output'!P64="",ISNUMBER(SEARCH("Not identified", 'Model output'!P64)),ISNUMBER(SEARCH("Absent",'Model output'!P64)),AND(ISNUMBER(SEARCH("No",'Model output'!P64)),NOT(ISNUMBER(SEARCH("diagnostic",'Model output'!P64)))),ISNUMBER(SEARCH("Negative",'Model output'!P64))),"negative","positive")</f>
        <v>negative</v>
      </c>
      <c r="T65">
        <f>IF('Model output'!O64="","",'Model output'!O64)</f>
        <v>1</v>
      </c>
      <c r="U65" t="str">
        <f>IF('Model output'!Q64&lt;&gt;"",'Model output'!Q64,IF('Classification result'!S65="positive",IF(ISNUMBER(SEARCH("single",'Model output'!P64)),1,IF(OR(ISNUMBER(SEARCH("&lt;4",'Model output'!P64)),ISNUMBER(SEARCH("&lt; 4",'Model output'!P64)),ISNUMBER(SEARCH("less than 4",'Model output'!P64))),"&lt;4",IF(OR(ISNUMBER(SEARCH("&gt;4",'Model output'!P64)),ISNUMBER(SEARCH("&gt; 4",'Model output'!P64)),ISNUMBER(SEARCH("4 or more",'Model output'!P64))),"&gt;4",""))),""))</f>
        <v/>
      </c>
      <c r="V65" t="str">
        <f>IF(S65="negative","",IF(OR(ISNUMBER(SEARCH("Focal",'Model output'!P64)),'Classification result'!U65&lt;4,ISNUMBER(SEARCH("Focal",'Classification result'!U65)),ISNUMBER(SEARCH("&lt;4",'Classification result'!U65)),ISNUMBER(SEARCH("&lt; 4",'Classification result'!U65))),"minimal", IF(OR(ISNUMBER(SEARCH("Extensive",'Model output'!P64)),ISNUMBER(SEARCH("Extensive",'Classification result'!U65)),ISNUMBER(SEARCH("&gt;4",'Classification result'!U65)),ISNUMBER(SEARCH("&gt; 4",'Classification result'!U65)),ISNUMBER(SEARCH("4 or more",'Classification result'!U65))),"extensive","")))</f>
        <v/>
      </c>
      <c r="W65" t="str">
        <f>IF(OR('Model output'!R64="",ISNUMBER(SEARCH("Not identified", 'Model output'!R64)),ISNUMBER(SEARCH("Absent",'Model output'!R64)),ISNUMBER(SEARCH("No",'Model output'!R64)),ISNUMBER(SEARCH("Negative",'Model output'!R64)),ISNUMBER(SEARCH("None seen",'Model output'!R64)),ISNUMBER(SEARCH("Free",'Model output'!R64)),ISNUMBER(SEARCH("Cannot be assessed",'Model output'!R64))),"negative","positive")</f>
        <v>negative</v>
      </c>
      <c r="X65" t="str">
        <f>IF('Model output'!S64="","", IF('Model output'!S64= "[]", "", 'Model output'!S64))</f>
        <v>Not identified</v>
      </c>
      <c r="Y65" t="str">
        <f>IF(OR('Model output'!S64="",ISNUMBER(SEARCH("Absent",'Model output'!S64)),ISNUMBER(SEARCH("Not identified",'Model output'!S64)),ISNUMBER(SEARCH("No",'Model output'!S64)),ISNUMBER(SEARCH("negative",'Model output'!S64))),"negative",IF(Z65="positive","gETE", "positive"))</f>
        <v>negative</v>
      </c>
      <c r="Z65" t="str">
        <f>IF(OR('Model output'!S64="",ISNUMBER(SEARCH("Absent",'Model output'!S64)),ISNUMBER(SEARCH("Not identified",'Model output'!S64)),ISNUMBER(SEARCH("No",'Model output'!S64)),ISNUMBER(SEARCH("Minimal",'Model output'!S64)),ISNUMBER(SEARCH("negative",'Model output'!S64))),"negative",IF(OR(ISNUMBER(SEARCH("extensive",X65)),ISNUMBER(SEARCH("skeletal muscle",X65)),ISNUMBER(SEARCH("larynx",X65)),ISNUMBER(SEARCH("trachea",X65)),ISNUMBER(SEARCH("esophagus",X65)),ISNUMBER(SEARCH("recurrent laryngeal nerve",X65))),"positive","negative"))</f>
        <v>negative</v>
      </c>
      <c r="AA65" t="str">
        <f>IF('Model output'!T64="","", IF('Model output'!T64="[]", "", IF('Model output'!T64="Not mentioned", "No", "Yes")))</f>
        <v/>
      </c>
      <c r="AB65" t="str">
        <f>IF(AA65&lt;&gt;"Yes","",IF(OR('Model output'!U64="",'Model output'!U64="[]",ISNUMBER(SEARCH("Not identified",'Model output'!U64))),"",'Model output'!U64))</f>
        <v/>
      </c>
      <c r="AC65" s="9" t="str">
        <f>IF(OR('Model output'!V64="", AND(ISERROR(SEARCH("Positive",'Model output'!V64)), ISNUMBER(SEARCH("Negative",'Model output'!V64))), 'Model output'!V64="No", ISNUMBER(SEARCH("Uninvolved",'Model output'!V64)), ISNUMBER(SEARCH("Not involved",'Model output'!V64)), ISNUMBER(SEARCH("Free",'Model output'!V64)), ISNUMBER(SEARCH("Cannot be assessed",'Model output'!V64)), ISNUMBER(SEARCH("1 mm",'Model output'!V64)), ISNUMBER(SEARCH("0.1 CM",'Model output'!V64)), ISNUMBER(SEARCH("less than 0.5 mm",'Model output'!V64)), ISNUMBER(SEARCH("abut",'Model output'!V64))), "negative", "positive")</f>
        <v>negative</v>
      </c>
      <c r="AE65" s="29" t="str" cm="1">
        <f t="array" aca="1" ref="AE65" ca="1">IF(OR(AC65="positive",Z65="positive",AND(OR(ISNUMBER(SEARCH("Follicular carcinoma",N65)),ISNUMBER(SEARCH("Follicular thyroid carcinoma",N65))),V65="extensive"),AND(AND(ISNUMBER(J65),J65&gt;0),AND(ISNUMBER(M65),M65&gt;3)),OR(H65="positive",AH65=1)),"high",IF(OR(ISNUMBER(SEARCH("lateral",G65,1)),ISNUMBER(SEARCH("positive",Y65,1)),ISNUMBER(SEARCH("tall",O65,1)),ISNUMBER(SEARCH("hobnail",O65,1)),ISNUMBER(SEARCH("cribriform",O65,1)),ISNUMBER(SEARCH("diffuse",O65,1)),ISNUMBER(SEARCH("columnar",O65,1)),ISNUMBER(SEARCH("solid",O65,1)),ISNUMBER(SEARCH("tall",N65,1)),ISNUMBER(SEARCH("hobnail",N65,1)),ISNUMBER(SEARCH("cribriform",N65,1)),ISNUMBER(SEARCH("diffuse",N65,1)),ISNUMBER(SEARCH("columnar",N65,1)),ISNUMBER(SEARCH("solid",N65,1)),AND(ISNUMBER(SEARCH("papillary",N65,1)),S65="positive"),AND(AND(ISNUMBER(J65),J65&gt;=5),M65=""),AND(AND(ISNUMBER(J65),J65&gt;=5),AND(ISNUMBER(M65),M65&gt;=1)),AND(ISNUMBER(SERACH("papillary",N65)),OR(Y65="positive",Z65="positive"), ISNUMBER(SEARCH("BRAF",AB65)))),"intermediate","low"))</f>
        <v>low</v>
      </c>
      <c r="AF65" s="30" t="str">
        <f t="shared" si="2"/>
        <v>1b</v>
      </c>
      <c r="AG65" s="30" t="str">
        <f t="shared" si="3"/>
        <v>0</v>
      </c>
      <c r="AH65" s="30" t="str">
        <f t="shared" si="10"/>
        <v>0</v>
      </c>
      <c r="AI65" s="37" t="str">
        <f t="shared" si="11"/>
        <v>I</v>
      </c>
      <c r="AJ65" s="29" t="s">
        <v>886</v>
      </c>
      <c r="AK65" s="34" t="s">
        <v>890</v>
      </c>
      <c r="AL65" s="34" t="s">
        <v>894</v>
      </c>
      <c r="AM65" s="34" t="s">
        <v>894</v>
      </c>
      <c r="AN65" s="34" t="s">
        <v>68</v>
      </c>
      <c r="AO65" s="35">
        <f t="shared" ca="1" si="4"/>
        <v>1</v>
      </c>
      <c r="AP65" s="30">
        <f t="shared" si="5"/>
        <v>1</v>
      </c>
      <c r="AQ65" s="30">
        <f t="shared" si="6"/>
        <v>1</v>
      </c>
      <c r="AR65" s="30">
        <f t="shared" si="7"/>
        <v>1</v>
      </c>
      <c r="AS65" s="36">
        <f t="shared" si="8"/>
        <v>1</v>
      </c>
    </row>
    <row r="66" spans="1:45">
      <c r="A66" t="str">
        <f>'Model output'!A65</f>
        <v>TCGA-DJ-A2PP</v>
      </c>
      <c r="B66" s="45">
        <v>47</v>
      </c>
      <c r="C66" s="1" t="str">
        <f>IF(OR(ISNUMBER(SEARCH("0",'Model output'!D65)), ISNUMBER(SEARCH("1",'Model output'!D65)), ISNUMBER(SEARCH("1a",'Model output'!D65)), ISNUMBER(SEARCH("1b",'Model output'!D65)), ISNUMBER(SEARCH("2",'Model output'!D65)), ISNUMBER(SEARCH("3",'Model output'!D65)), ISNUMBER(SEARCH("4a",'Model output'!D65)), ISNUMBER(SEARCH("4b",'Model output'!D65))), IF(ISNUMBER(SEARCH("pT",'Model output'!D65)),IF(OR(ISNUMBER(SEARCH("a",'Model output'!D65)),ISNUMBER(SEARCH("b",'Model output'!D65))),MID(SUBSTITUTE('Model output'!D65," ",""),SEARCH("pT",'Model output'!D65)+2,2),MID(SUBSTITUTE('Model output'!D65," ",""),SEARCH("pT",'Model output'!D65)+2,1)),IF(ISNUMBER(SEARCH("T",'Model output'!D65)),IF(OR(ISNUMBER(SEARCH("a",'Model output'!D65)),ISNUMBER(SEARCH("b",'Model output'!D65))),MID(SUBSTITUTE('Model output'!D65," ",""),SEARCH("T",'Model output'!D65)+1,2),MID(SUBSTITUTE('Model output'!D65," ",""),SEARCH("T",'Model output'!D65)+1,1)),SUBSTITUTE('Model output'!D65," ",""))),"")</f>
        <v>1</v>
      </c>
      <c r="D66" s="1" t="str">
        <f>IF(ISNUMBER(SEARCH("lymph node",'Model output'!E65)),"1", IF(AND('Model output'!E65&lt;&gt;"",ISNUMBER('Model output'!E65),'Model output'!E65&gt;0),"1",IF(OR(ISNUMBER(SEARCH("0",'Model output'!E65)), ISNUMBER(SEARCH("1",'Model output'!E65)), ISNUMBER(SEARCH("1a",'Model output'!E65)), ISNUMBER(SEARCH("1b",'Model output'!E65)), ISNUMBER(SEARCH("X",'Model output'!E65))), IF(ISNUMBER(SEARCH("pN",'Model output'!E65)),IF(OR(ISNUMBER(SEARCH("a",'Model output'!E65)),ISNUMBER(SEARCH("b",'Model output'!E65))),MID(SUBSTITUTE('Model output'!E65," ",""),SEARCH("pN",'Model output'!E65)+2,2),MID(SUBSTITUTE('Model output'!E65," ",""),SEARCH("pN",'Model output'!E65)+2,1)),IF(ISNUMBER(SEARCH("N",'Model output'!E65)),IF(OR(ISNUMBER(SEARCH("a",'Model output'!E65)),ISNUMBER(SEARCH("b",'Model output'!E65))),MID(SUBSTITUTE('Model output'!E65," ",""),SEARCH("N",'Model output'!E65)+1,2),MID(SUBSTITUTE('Model output'!E65," ",""),SEARCH("N",'Model output'!E65)+1,1)),SUBSTITUTE('Model output'!E65," ",""))),"")))</f>
        <v>X</v>
      </c>
      <c r="E66" s="1" t="str">
        <f>IF(OR(ISNUMBER(SEARCH("Not applicable",'Model output'!F65)), ISNUMBER(SEARCH("N/A",'Model output'!F65))),"0",IF(OR(ISNUMBER(SEARCH("0",'Model output'!F65)), ISNUMBER(SEARCH("1",'Model output'!F65)), ISNUMBER(SEARCH("X",'Model output'!F65))), IF(ISNUMBER(SEARCH("pM",'Model output'!F65)),MID(SUBSTITUTE('Model output'!F65," ",""),SEARCH("pM",'Model output'!F65)+2,1),IF(ISNUMBER(SEARCH("M",'Model output'!F65)),MID(SUBSTITUTE('Model output'!F65," ",""),SEARCH("M",'Model output'!F65)+1,1),SUBSTITUTE('Model output'!F65," ",""))),""))</f>
        <v>X</v>
      </c>
      <c r="F66" t="str">
        <f t="shared" si="13"/>
        <v>negative</v>
      </c>
      <c r="G66" t="str">
        <f>IF(OR('Model output'!G65="",AND(ISNUMBER('Model output'!J65),'Model output'!J65&lt;1)),"",IF(OR(ISNUMBER(SEARCH("lateral",'Model output'!G65)),ISNUMBER(SEARCH("cervical",'Model output'!G65)),ISNUMBER(SEARCH("jugular",'Model output'!G65)),ISNUMBER(SEARCH("left neck",'Model output'!G65)),ISNUMBER(SEARCH("left anterior neck",'Model output'!G65)),ISNUMBER(SEARCH("left posterior neck",'Model output'!G65)),ISNUMBER(SEARCH("right neck",'Model output'!G65)),ISNUMBER(SEARCH("right anterior neck",'Model output'!G65)),ISNUMBER(SEARCH("right posterior neck",'Model output'!G65)),AND(ISNUMBER(SEARCH("level",'Model output'!G65)),OR(,ISNUMBER(SEARCH("II",'Model output'!G65)),ISNUMBER(SEARCH("two",'Model output'!G65)),ISNUMBER(SEARCH("2",'Model output'!G65)),ISNUMBER(SEARCH("III",'Model output'!G65)),ISNUMBER(SEARCH("three",'Model output'!G65)),ISNUMBER(SEARCH("3",'Model output'!G65)),ISNUMBER(SEARCH("IV",'Model output'!G65)),ISNUMBER(SEARCH("four",'Model output'!G65)),ISNUMBER(SEARCH("4",'Model output'!G65)),ISNUMBER(SEARCH("V ",'Model output'!G65)),ISNUMBER(SEARCH("five",'Model output'!G65)),ISNUMBER(SEARCH("5",'Model output'!G65))))), "lateral", "central"))</f>
        <v/>
      </c>
      <c r="H66" t="str">
        <f>IF('Model output'!H65="","negative",IF('Model output'!H65="[]", "negative", IF(OR(ISNUMBER(SEARCH("lymph node",'Model output'!H65)),ISNUMBER(SEARCH("Not mentioned",'Model output'!H65)),ISNUMBER(SEARCH("neck",'Model output'!H65)),ISNUMBER(SEARCH("Not applicable",'Model output'!H65))),"negative","positive")))</f>
        <v>negative</v>
      </c>
      <c r="I66">
        <f>IF('Model output'!I65="","",IF(ISNUMBER('Model output'!I65),'Model output'!I65,1))</f>
        <v>3</v>
      </c>
      <c r="J66">
        <f>IF('Model output'!J65="","",IF(AND(ISNUMBER('Model output'!J65),'Model output'!J65&lt;=I66),'Model output'!J65,IF(ISNUMBER(SEARCH("0/",'Model output'!J65)),0,1)))</f>
        <v>0</v>
      </c>
      <c r="K66" t="str" cm="1">
        <f t="array" ref="K66">IF(COUNT(FIND({0,1,2,3,4,5,6,7,8,9},'Model output'!K65))&gt;0,'Model output'!K65,"")</f>
        <v/>
      </c>
      <c r="L66" s="8" t="str">
        <f t="shared" si="9"/>
        <v/>
      </c>
      <c r="M66" t="str" cm="1">
        <f t="array" ref="M66">IF(L66="","",IF(ISNUMBER(SEARCH("cm",L66)),MAX(VALUE(SUBSTITUTE(_xlfn.FILTERXML("&lt;t&gt;&lt;s&gt;"&amp;SUBSTITUTE(L66,",","&lt;/s&gt;&lt;s&gt;")&amp;"&lt;/s&gt;&lt;/t&gt;","//s"),"cm",""))),MAX(VALUE(SUBSTITUTE(_xlfn.FILTERXML("&lt;t&gt;&lt;s&gt;"&amp;SUBSTITUTE(L66,",","&lt;/s&gt;&lt;s&gt;")&amp;"&lt;/s&gt;&lt;/t&gt;","//s"),"mm","")))/10))</f>
        <v/>
      </c>
      <c r="N66" t="str">
        <f>IF('Model output'!L65="","",'Model output'!L65)</f>
        <v>Papillary carcinoma</v>
      </c>
      <c r="O66" t="str">
        <f>IF('Model output'!M65="","",'Model output'!M65)</f>
        <v>Follicular variant with oncocytic features</v>
      </c>
      <c r="P66" t="str">
        <f>IF('Model output'!N65="","",'Model output'!N65)</f>
        <v>3.6 cm</v>
      </c>
      <c r="Q66" t="str">
        <f t="shared" si="1"/>
        <v>3.6cm</v>
      </c>
      <c r="R66" cm="1">
        <f t="array" ref="R66">IF(Q66="","",IF(ISNUMBER(SEARCH("cm",Q66)),MAX(VALUE(SUBSTITUTE(_xlfn.FILTERXML("&lt;t&gt;&lt;s&gt;"&amp;SUBSTITUTE(Q66,",","&lt;/s&gt;&lt;s&gt;")&amp;"&lt;/s&gt;&lt;/t&gt;","//s"),"cm",""))),MAX(VALUE(SUBSTITUTE(_xlfn.FILTERXML("&lt;t&gt;&lt;s&gt;"&amp;SUBSTITUTE(Q66,",","&lt;/s&gt;&lt;s&gt;")&amp;"&lt;/s&gt;&lt;/t&gt;","//s"),"mm","")))/10))</f>
        <v>3.6</v>
      </c>
      <c r="S66" t="str">
        <f>IF(OR('Model output'!P65="",ISNUMBER(SEARCH("Not identified", 'Model output'!P65)),ISNUMBER(SEARCH("Absent",'Model output'!P65)),AND(ISNUMBER(SEARCH("No",'Model output'!P65)),NOT(ISNUMBER(SEARCH("diagnostic",'Model output'!P65)))),ISNUMBER(SEARCH("Negative",'Model output'!P65))),"negative","positive")</f>
        <v>negative</v>
      </c>
      <c r="T66">
        <f>IF('Model output'!O65="","",'Model output'!O65)</f>
        <v>2</v>
      </c>
      <c r="U66" t="str">
        <f>IF('Model output'!Q65&lt;&gt;"",'Model output'!Q65,IF('Classification result'!S66="positive",IF(ISNUMBER(SEARCH("single",'Model output'!P65)),1,IF(OR(ISNUMBER(SEARCH("&lt;4",'Model output'!P65)),ISNUMBER(SEARCH("&lt; 4",'Model output'!P65)),ISNUMBER(SEARCH("less than 4",'Model output'!P65))),"&lt;4",IF(OR(ISNUMBER(SEARCH("&gt;4",'Model output'!P65)),ISNUMBER(SEARCH("&gt; 4",'Model output'!P65)),ISNUMBER(SEARCH("4 or more",'Model output'!P65))),"&gt;4",""))),""))</f>
        <v/>
      </c>
      <c r="V66" t="str">
        <f>IF(S66="negative","",IF(OR(ISNUMBER(SEARCH("Focal",'Model output'!P65)),'Classification result'!U66&lt;4,ISNUMBER(SEARCH("Focal",'Classification result'!U66)),ISNUMBER(SEARCH("&lt;4",'Classification result'!U66)),ISNUMBER(SEARCH("&lt; 4",'Classification result'!U66))),"minimal", IF(OR(ISNUMBER(SEARCH("Extensive",'Model output'!P65)),ISNUMBER(SEARCH("Extensive",'Classification result'!U66)),ISNUMBER(SEARCH("&gt;4",'Classification result'!U66)),ISNUMBER(SEARCH("&gt; 4",'Classification result'!U66)),ISNUMBER(SEARCH("4 or more",'Classification result'!U66))),"extensive","")))</f>
        <v/>
      </c>
      <c r="W66" t="str">
        <f>IF(OR('Model output'!R65="",ISNUMBER(SEARCH("Not identified", 'Model output'!R65)),ISNUMBER(SEARCH("Absent",'Model output'!R65)),ISNUMBER(SEARCH("No",'Model output'!R65)),ISNUMBER(SEARCH("Negative",'Model output'!R65)),ISNUMBER(SEARCH("None seen",'Model output'!R65)),ISNUMBER(SEARCH("Free",'Model output'!R65)),ISNUMBER(SEARCH("Cannot be assessed",'Model output'!R65))),"negative","positive")</f>
        <v>negative</v>
      </c>
      <c r="X66" t="str">
        <f>IF('Model output'!S65="","", IF('Model output'!S65= "[]", "", 'Model output'!S65))</f>
        <v>Not Identified</v>
      </c>
      <c r="Y66" t="str">
        <f>IF(OR('Model output'!S65="",ISNUMBER(SEARCH("Absent",'Model output'!S65)),ISNUMBER(SEARCH("Not identified",'Model output'!S65)),ISNUMBER(SEARCH("No",'Model output'!S65)),ISNUMBER(SEARCH("negative",'Model output'!S65))),"negative",IF(Z66="positive","gETE", "positive"))</f>
        <v>negative</v>
      </c>
      <c r="Z66" t="str">
        <f>IF(OR('Model output'!S65="",ISNUMBER(SEARCH("Absent",'Model output'!S65)),ISNUMBER(SEARCH("Not identified",'Model output'!S65)),ISNUMBER(SEARCH("No",'Model output'!S65)),ISNUMBER(SEARCH("Minimal",'Model output'!S65)),ISNUMBER(SEARCH("negative",'Model output'!S65))),"negative",IF(OR(ISNUMBER(SEARCH("extensive",X66)),ISNUMBER(SEARCH("skeletal muscle",X66)),ISNUMBER(SEARCH("larynx",X66)),ISNUMBER(SEARCH("trachea",X66)),ISNUMBER(SEARCH("esophagus",X66)),ISNUMBER(SEARCH("recurrent laryngeal nerve",X66))),"positive","negative"))</f>
        <v>negative</v>
      </c>
      <c r="AA66" t="str">
        <f>IF('Model output'!T65="","", IF('Model output'!T65="[]", "", IF('Model output'!T65="Not mentioned", "No", "Yes")))</f>
        <v/>
      </c>
      <c r="AB66" t="str">
        <f>IF(AA66&lt;&gt;"Yes","",IF(OR('Model output'!U65="",'Model output'!U65="[]",ISNUMBER(SEARCH("Not identified",'Model output'!U65))),"",'Model output'!U65))</f>
        <v/>
      </c>
      <c r="AC66" s="9" t="str">
        <f>IF(OR('Model output'!V65="", AND(ISERROR(SEARCH("Positive",'Model output'!V65)), ISNUMBER(SEARCH("Negative",'Model output'!V65))), 'Model output'!V65="No", ISNUMBER(SEARCH("Uninvolved",'Model output'!V65)), ISNUMBER(SEARCH("Not involved",'Model output'!V65)), ISNUMBER(SEARCH("Free",'Model output'!V65)), ISNUMBER(SEARCH("Cannot be assessed",'Model output'!V65)), ISNUMBER(SEARCH("1 mm",'Model output'!V65)), ISNUMBER(SEARCH("0.1 CM",'Model output'!V65)), ISNUMBER(SEARCH("less than 0.5 mm",'Model output'!V65)), ISNUMBER(SEARCH("abut",'Model output'!V65))), "negative", "positive")</f>
        <v>negative</v>
      </c>
      <c r="AE66" s="29" t="str" cm="1">
        <f t="array" aca="1" ref="AE66" ca="1">IF(OR(AC66="positive",Z66="positive",AND(OR(ISNUMBER(SEARCH("Follicular carcinoma",N66)),ISNUMBER(SEARCH("Follicular thyroid carcinoma",N66))),V66="extensive"),AND(AND(ISNUMBER(J66),J66&gt;0),AND(ISNUMBER(M66),M66&gt;3)),OR(H66="positive",AH66=1)),"high",IF(OR(ISNUMBER(SEARCH("lateral",G66,1)),ISNUMBER(SEARCH("positive",Y66,1)),ISNUMBER(SEARCH("tall",O66,1)),ISNUMBER(SEARCH("hobnail",O66,1)),ISNUMBER(SEARCH("cribriform",O66,1)),ISNUMBER(SEARCH("diffuse",O66,1)),ISNUMBER(SEARCH("columnar",O66,1)),ISNUMBER(SEARCH("solid",O66,1)),ISNUMBER(SEARCH("tall",N66,1)),ISNUMBER(SEARCH("hobnail",N66,1)),ISNUMBER(SEARCH("cribriform",N66,1)),ISNUMBER(SEARCH("diffuse",N66,1)),ISNUMBER(SEARCH("columnar",N66,1)),ISNUMBER(SEARCH("solid",N66,1)),AND(ISNUMBER(SEARCH("papillary",N66,1)),S66="positive"),AND(AND(ISNUMBER(J66),J66&gt;=5),M66=""),AND(AND(ISNUMBER(J66),J66&gt;=5),AND(ISNUMBER(M66),M66&gt;=1)),AND(ISNUMBER(SERACH("papillary",N66)),OR(Y66="positive",Z66="positive"), ISNUMBER(SEARCH("BRAF",AB66)))),"intermediate","low"))</f>
        <v>low</v>
      </c>
      <c r="AF66" s="30" t="str">
        <f t="shared" si="2"/>
        <v>2</v>
      </c>
      <c r="AG66" s="30" t="str">
        <f t="shared" si="3"/>
        <v>0</v>
      </c>
      <c r="AH66" s="30" t="str">
        <f t="shared" si="10"/>
        <v>0</v>
      </c>
      <c r="AI66" s="37" t="str">
        <f t="shared" si="11"/>
        <v>I</v>
      </c>
      <c r="AJ66" s="29" t="s">
        <v>886</v>
      </c>
      <c r="AK66" s="34" t="s">
        <v>893</v>
      </c>
      <c r="AL66" s="34" t="s">
        <v>891</v>
      </c>
      <c r="AM66" s="34" t="s">
        <v>894</v>
      </c>
      <c r="AN66" s="34" t="s">
        <v>68</v>
      </c>
      <c r="AO66" s="35">
        <f t="shared" ca="1" si="4"/>
        <v>1</v>
      </c>
      <c r="AP66" s="30">
        <f t="shared" si="5"/>
        <v>1</v>
      </c>
      <c r="AQ66" s="30">
        <f t="shared" si="6"/>
        <v>1</v>
      </c>
      <c r="AR66" s="30">
        <f t="shared" si="7"/>
        <v>1</v>
      </c>
      <c r="AS66" s="36">
        <f t="shared" si="8"/>
        <v>1</v>
      </c>
    </row>
    <row r="67" spans="1:45">
      <c r="A67" t="str">
        <f>'Model output'!A66</f>
        <v>TCGA-DJ-A2PQ</v>
      </c>
      <c r="B67" s="45">
        <v>26</v>
      </c>
      <c r="C67" s="1" t="str">
        <f>IF(OR(ISNUMBER(SEARCH("0",'Model output'!D66)), ISNUMBER(SEARCH("1",'Model output'!D66)), ISNUMBER(SEARCH("1a",'Model output'!D66)), ISNUMBER(SEARCH("1b",'Model output'!D66)), ISNUMBER(SEARCH("2",'Model output'!D66)), ISNUMBER(SEARCH("3",'Model output'!D66)), ISNUMBER(SEARCH("4a",'Model output'!D66)), ISNUMBER(SEARCH("4b",'Model output'!D66))), IF(ISNUMBER(SEARCH("pT",'Model output'!D66)),IF(OR(ISNUMBER(SEARCH("a",'Model output'!D66)),ISNUMBER(SEARCH("b",'Model output'!D66))),MID(SUBSTITUTE('Model output'!D66," ",""),SEARCH("pT",'Model output'!D66)+2,2),MID(SUBSTITUTE('Model output'!D66," ",""),SEARCH("pT",'Model output'!D66)+2,1)),IF(ISNUMBER(SEARCH("T",'Model output'!D66)),IF(OR(ISNUMBER(SEARCH("a",'Model output'!D66)),ISNUMBER(SEARCH("b",'Model output'!D66))),MID(SUBSTITUTE('Model output'!D66," ",""),SEARCH("T",'Model output'!D66)+1,2),MID(SUBSTITUTE('Model output'!D66," ",""),SEARCH("T",'Model output'!D66)+1,1)),SUBSTITUTE('Model output'!D66," ",""))),"")</f>
        <v>2</v>
      </c>
      <c r="D67" s="1" t="str">
        <f>IF(ISNUMBER(SEARCH("lymph node",'Model output'!E66)),"1", IF(AND('Model output'!E66&lt;&gt;"",ISNUMBER('Model output'!E66),'Model output'!E66&gt;0),"1",IF(OR(ISNUMBER(SEARCH("0",'Model output'!E66)), ISNUMBER(SEARCH("1",'Model output'!E66)), ISNUMBER(SEARCH("1a",'Model output'!E66)), ISNUMBER(SEARCH("1b",'Model output'!E66)), ISNUMBER(SEARCH("X",'Model output'!E66))), IF(ISNUMBER(SEARCH("pN",'Model output'!E66)),IF(OR(ISNUMBER(SEARCH("a",'Model output'!E66)),ISNUMBER(SEARCH("b",'Model output'!E66))),MID(SUBSTITUTE('Model output'!E66," ",""),SEARCH("pN",'Model output'!E66)+2,2),MID(SUBSTITUTE('Model output'!E66," ",""),SEARCH("pN",'Model output'!E66)+2,1)),IF(ISNUMBER(SEARCH("N",'Model output'!E66)),IF(OR(ISNUMBER(SEARCH("a",'Model output'!E66)),ISNUMBER(SEARCH("b",'Model output'!E66))),MID(SUBSTITUTE('Model output'!E66," ",""),SEARCH("N",'Model output'!E66)+1,2),MID(SUBSTITUTE('Model output'!E66," ",""),SEARCH("N",'Model output'!E66)+1,1)),SUBSTITUTE('Model output'!E66," ",""))),"")))</f>
        <v>1b</v>
      </c>
      <c r="E67" s="1" t="str">
        <f>IF(OR(ISNUMBER(SEARCH("Not applicable",'Model output'!F66)), ISNUMBER(SEARCH("N/A",'Model output'!F66))),"0",IF(OR(ISNUMBER(SEARCH("0",'Model output'!F66)), ISNUMBER(SEARCH("1",'Model output'!F66)), ISNUMBER(SEARCH("X",'Model output'!F66))), IF(ISNUMBER(SEARCH("pM",'Model output'!F66)),MID(SUBSTITUTE('Model output'!F66," ",""),SEARCH("pM",'Model output'!F66)+2,1),IF(ISNUMBER(SEARCH("M",'Model output'!F66)),MID(SUBSTITUTE('Model output'!F66," ",""),SEARCH("M",'Model output'!F66)+1,1),SUBSTITUTE('Model output'!F66," ",""))),""))</f>
        <v>X</v>
      </c>
      <c r="F67" t="str">
        <f t="shared" si="13"/>
        <v>positive</v>
      </c>
      <c r="G67" t="str">
        <f>IF(OR('Model output'!G66="",AND(ISNUMBER('Model output'!J66),'Model output'!J66&lt;1)),"",IF(OR(ISNUMBER(SEARCH("lateral",'Model output'!G66)),ISNUMBER(SEARCH("cervical",'Model output'!G66)),ISNUMBER(SEARCH("jugular",'Model output'!G66)),ISNUMBER(SEARCH("left neck",'Model output'!G66)),ISNUMBER(SEARCH("left anterior neck",'Model output'!G66)),ISNUMBER(SEARCH("left posterior neck",'Model output'!G66)),ISNUMBER(SEARCH("right neck",'Model output'!G66)),ISNUMBER(SEARCH("right anterior neck",'Model output'!G66)),ISNUMBER(SEARCH("right posterior neck",'Model output'!G66)),AND(ISNUMBER(SEARCH("level",'Model output'!G66)),OR(,ISNUMBER(SEARCH("II",'Model output'!G66)),ISNUMBER(SEARCH("two",'Model output'!G66)),ISNUMBER(SEARCH("2",'Model output'!G66)),ISNUMBER(SEARCH("III",'Model output'!G66)),ISNUMBER(SEARCH("three",'Model output'!G66)),ISNUMBER(SEARCH("3",'Model output'!G66)),ISNUMBER(SEARCH("IV",'Model output'!G66)),ISNUMBER(SEARCH("four",'Model output'!G66)),ISNUMBER(SEARCH("4",'Model output'!G66)),ISNUMBER(SEARCH("V ",'Model output'!G66)),ISNUMBER(SEARCH("five",'Model output'!G66)),ISNUMBER(SEARCH("5",'Model output'!G66))))), "lateral", "central"))</f>
        <v>central</v>
      </c>
      <c r="H67" t="str">
        <f>IF('Model output'!H66="","negative",IF('Model output'!H66="[]", "negative", IF(OR(ISNUMBER(SEARCH("lymph node",'Model output'!H66)),ISNUMBER(SEARCH("Not mentioned",'Model output'!H66)),ISNUMBER(SEARCH("neck",'Model output'!H66)),ISNUMBER(SEARCH("Not applicable",'Model output'!H66))),"negative","positive")))</f>
        <v>negative</v>
      </c>
      <c r="I67">
        <f>IF('Model output'!I66="","",IF(ISNUMBER('Model output'!I66),'Model output'!I66,1))</f>
        <v>12</v>
      </c>
      <c r="J67">
        <f>IF('Model output'!J66="","",IF(AND(ISNUMBER('Model output'!J66),'Model output'!J66&lt;=I67),'Model output'!J66,IF(ISNUMBER(SEARCH("0/",'Model output'!J66)),0,1)))</f>
        <v>7</v>
      </c>
      <c r="K67" t="str" cm="1">
        <f t="array" ref="K67">IF(COUNT(FIND({0,1,2,3,4,5,6,7,8,9},'Model output'!K66))&gt;0,'Model output'!K66,"")</f>
        <v>2.4 cm</v>
      </c>
      <c r="L67" s="8" t="str">
        <f t="shared" si="9"/>
        <v>2.4cm</v>
      </c>
      <c r="M67" cm="1">
        <f t="array" ref="M67">IF(L67="","",IF(ISNUMBER(SEARCH("cm",L67)),MAX(VALUE(SUBSTITUTE(_xlfn.FILTERXML("&lt;t&gt;&lt;s&gt;"&amp;SUBSTITUTE(L67,",","&lt;/s&gt;&lt;s&gt;")&amp;"&lt;/s&gt;&lt;/t&gt;","//s"),"cm",""))),MAX(VALUE(SUBSTITUTE(_xlfn.FILTERXML("&lt;t&gt;&lt;s&gt;"&amp;SUBSTITUTE(L67,",","&lt;/s&gt;&lt;s&gt;")&amp;"&lt;/s&gt;&lt;/t&gt;","//s"),"mm","")))/10))</f>
        <v>2.4</v>
      </c>
      <c r="N67" t="str">
        <f>IF('Model output'!L66="","",'Model output'!L66)</f>
        <v>Papillary carcinoma</v>
      </c>
      <c r="O67" t="str">
        <f>IF('Model output'!M66="","",'Model output'!M66)</f>
        <v/>
      </c>
      <c r="P67" t="str">
        <f>IF('Model output'!N66="","",'Model output'!N66)</f>
        <v>3.5 cm</v>
      </c>
      <c r="Q67" t="str">
        <f t="shared" ref="Q67:Q115" si="14">LOWER(SUBSTITUTE(SUBSTITUTE(SUBSTITUTE(SUBSTITUTE(SUBSTITUTE(SUBSTITUTE(SUBSTITUTE(SUBSTITUTE(SUBSTITUTE(SUBSTITUTE(SUBSTITUTE(SUBSTITUTE(SUBSTITUTE(SUBSTITUTE(SUBSTITUTE(SUBSTITUTE(SUBSTITUTE(SUBSTITUTE(SUBSTITUTE(SUBSTITUTE(SUBSTITUTE(SUBSTITUTE(SUBSTITUTE(SUBSTITUTE(SUBSTITUTE(P67,"cm.","cm"), "the", ""), "tumor", ""), "nodule", ""), "isthmic", ""), "lobe",""), "greatest dimension", ""), "largest", ""), "at least", ""), "less than", ""), "left", ""), "right", ""), "for", ""), "in", ""), "In", ""), "and", ","), "(", ""), ")", ""), "A", ""), "x", ","), "[", ""), "]", ""), "'", ""), "to", ","), " ",""))</f>
        <v>3.5cm</v>
      </c>
      <c r="R67" cm="1">
        <f t="array" ref="R67">IF(Q67="","",IF(ISNUMBER(SEARCH("cm",Q67)),MAX(VALUE(SUBSTITUTE(_xlfn.FILTERXML("&lt;t&gt;&lt;s&gt;"&amp;SUBSTITUTE(Q67,",","&lt;/s&gt;&lt;s&gt;")&amp;"&lt;/s&gt;&lt;/t&gt;","//s"),"cm",""))),MAX(VALUE(SUBSTITUTE(_xlfn.FILTERXML("&lt;t&gt;&lt;s&gt;"&amp;SUBSTITUTE(Q67,",","&lt;/s&gt;&lt;s&gt;")&amp;"&lt;/s&gt;&lt;/t&gt;","//s"),"mm","")))/10))</f>
        <v>3.5</v>
      </c>
      <c r="S67" t="str">
        <f>IF(OR('Model output'!P66="",ISNUMBER(SEARCH("Not identified", 'Model output'!P66)),ISNUMBER(SEARCH("Absent",'Model output'!P66)),AND(ISNUMBER(SEARCH("No",'Model output'!P66)),NOT(ISNUMBER(SEARCH("diagnostic",'Model output'!P66)))),ISNUMBER(SEARCH("Negative",'Model output'!P66))),"negative","positive")</f>
        <v>negative</v>
      </c>
      <c r="T67">
        <f>IF('Model output'!O66="","",'Model output'!O66)</f>
        <v>1</v>
      </c>
      <c r="U67" t="str">
        <f>IF('Model output'!Q66&lt;&gt;"",'Model output'!Q66,IF('Classification result'!S67="positive",IF(ISNUMBER(SEARCH("single",'Model output'!P66)),1,IF(OR(ISNUMBER(SEARCH("&lt;4",'Model output'!P66)),ISNUMBER(SEARCH("&lt; 4",'Model output'!P66)),ISNUMBER(SEARCH("less than 4",'Model output'!P66))),"&lt;4",IF(OR(ISNUMBER(SEARCH("&gt;4",'Model output'!P66)),ISNUMBER(SEARCH("&gt; 4",'Model output'!P66)),ISNUMBER(SEARCH("4 or more",'Model output'!P66))),"&gt;4",""))),""))</f>
        <v/>
      </c>
      <c r="V67" t="str">
        <f>IF(S67="negative","",IF(OR(ISNUMBER(SEARCH("Focal",'Model output'!P66)),'Classification result'!U67&lt;4,ISNUMBER(SEARCH("Focal",'Classification result'!U67)),ISNUMBER(SEARCH("&lt;4",'Classification result'!U67)),ISNUMBER(SEARCH("&lt; 4",'Classification result'!U67))),"minimal", IF(OR(ISNUMBER(SEARCH("Extensive",'Model output'!P66)),ISNUMBER(SEARCH("Extensive",'Classification result'!U67)),ISNUMBER(SEARCH("&gt;4",'Classification result'!U67)),ISNUMBER(SEARCH("&gt; 4",'Classification result'!U67)),ISNUMBER(SEARCH("4 or more",'Classification result'!U67))),"extensive","")))</f>
        <v/>
      </c>
      <c r="W67" t="str">
        <f>IF(OR('Model output'!R66="",ISNUMBER(SEARCH("Not identified", 'Model output'!R66)),ISNUMBER(SEARCH("Absent",'Model output'!R66)),ISNUMBER(SEARCH("No",'Model output'!R66)),ISNUMBER(SEARCH("Negative",'Model output'!R66)),ISNUMBER(SEARCH("None seen",'Model output'!R66)),ISNUMBER(SEARCH("Free",'Model output'!R66)),ISNUMBER(SEARCH("Cannot be assessed",'Model output'!R66))),"negative","positive")</f>
        <v>positive</v>
      </c>
      <c r="X67" t="str">
        <f>IF('Model output'!S66="","", IF('Model output'!S66= "[]", "", 'Model output'!S66))</f>
        <v>Not Identified</v>
      </c>
      <c r="Y67" t="str">
        <f>IF(OR('Model output'!S66="",ISNUMBER(SEARCH("Absent",'Model output'!S66)),ISNUMBER(SEARCH("Not identified",'Model output'!S66)),ISNUMBER(SEARCH("No",'Model output'!S66)),ISNUMBER(SEARCH("negative",'Model output'!S66))),"negative",IF(Z67="positive","gETE", "positive"))</f>
        <v>negative</v>
      </c>
      <c r="Z67" t="str">
        <f>IF(OR('Model output'!S66="",ISNUMBER(SEARCH("Absent",'Model output'!S66)),ISNUMBER(SEARCH("Not identified",'Model output'!S66)),ISNUMBER(SEARCH("No",'Model output'!S66)),ISNUMBER(SEARCH("Minimal",'Model output'!S66)),ISNUMBER(SEARCH("negative",'Model output'!S66))),"negative",IF(OR(ISNUMBER(SEARCH("extensive",X67)),ISNUMBER(SEARCH("skeletal muscle",X67)),ISNUMBER(SEARCH("larynx",X67)),ISNUMBER(SEARCH("trachea",X67)),ISNUMBER(SEARCH("esophagus",X67)),ISNUMBER(SEARCH("recurrent laryngeal nerve",X67))),"positive","negative"))</f>
        <v>negative</v>
      </c>
      <c r="AA67" t="str">
        <f>IF('Model output'!T66="","", IF('Model output'!T66="[]", "", IF('Model output'!T66="Not mentioned", "No", "Yes")))</f>
        <v/>
      </c>
      <c r="AB67" t="str">
        <f>IF(AA67&lt;&gt;"Yes","",IF(OR('Model output'!U66="",'Model output'!U66="[]",ISNUMBER(SEARCH("Not identified",'Model output'!U66))),"",'Model output'!U66))</f>
        <v/>
      </c>
      <c r="AC67" s="9" t="str">
        <f>IF(OR('Model output'!V66="", AND(ISERROR(SEARCH("Positive",'Model output'!V66)), ISNUMBER(SEARCH("Negative",'Model output'!V66))), 'Model output'!V66="No", ISNUMBER(SEARCH("Uninvolved",'Model output'!V66)), ISNUMBER(SEARCH("Not involved",'Model output'!V66)), ISNUMBER(SEARCH("Free",'Model output'!V66)), ISNUMBER(SEARCH("Cannot be assessed",'Model output'!V66)), ISNUMBER(SEARCH("1 mm",'Model output'!V66)), ISNUMBER(SEARCH("0.1 CM",'Model output'!V66)), ISNUMBER(SEARCH("less than 0.5 mm",'Model output'!V66)), ISNUMBER(SEARCH("abut",'Model output'!V66))), "negative", "positive")</f>
        <v>negative</v>
      </c>
      <c r="AE67" s="29" t="str" cm="1">
        <f t="array" aca="1" ref="AE67" ca="1">IF(OR(AC67="positive",Z67="positive",AND(OR(ISNUMBER(SEARCH("Follicular carcinoma",N67)),ISNUMBER(SEARCH("Follicular thyroid carcinoma",N67))),V67="extensive"),AND(AND(ISNUMBER(J67),J67&gt;0),AND(ISNUMBER(M67),M67&gt;3)),OR(H67="positive",AH67=1)),"high",IF(OR(ISNUMBER(SEARCH("lateral",G67,1)),ISNUMBER(SEARCH("positive",Y67,1)),ISNUMBER(SEARCH("tall",O67,1)),ISNUMBER(SEARCH("hobnail",O67,1)),ISNUMBER(SEARCH("cribriform",O67,1)),ISNUMBER(SEARCH("diffuse",O67,1)),ISNUMBER(SEARCH("columnar",O67,1)),ISNUMBER(SEARCH("solid",O67,1)),ISNUMBER(SEARCH("tall",N67,1)),ISNUMBER(SEARCH("hobnail",N67,1)),ISNUMBER(SEARCH("cribriform",N67,1)),ISNUMBER(SEARCH("diffuse",N67,1)),ISNUMBER(SEARCH("columnar",N67,1)),ISNUMBER(SEARCH("solid",N67,1)),AND(ISNUMBER(SEARCH("papillary",N67,1)),S67="positive"),AND(AND(ISNUMBER(J67),J67&gt;=5),M67=""),AND(AND(ISNUMBER(J67),J67&gt;=5),AND(ISNUMBER(M67),M67&gt;=1)),AND(ISNUMBER(SERACH("papillary",N67)),OR(Y67="positive",Z67="positive"), ISNUMBER(SEARCH("BRAF",AB67)))),"intermediate","low"))</f>
        <v>intermediate</v>
      </c>
      <c r="AF67" s="30" t="str">
        <f t="shared" ref="AF67:AF127" si="15">IF(AND(Z67="positive",OR(ISNUMBER(SEARCH("prevertebral",X67,1)),ISNUMBER(SEARCH("fascia",X67,1)),ISNUMBER(SEARCH("carotid artery",X67,1)),ISNUMBER(SEARCH("mediastinal",X67,1)))),"4b",
IF(AND(Z67="positive",OR(ISNUMBER(SEARCH("larynx",X67,1)),ISNUMBER(SEARCH("trachea",X67,1)),ISNUMBER(SEARCH("esophagus",X67,1)),ISNUMBER(SEARCH("recurrent laryngeal nerve",X67,1)),
ISNUMBER(SEARCH("RLN",X67,1)),)),"4a",
IF(OR(Z67="positive",ISNUMBER(SEARCH("strap",X67,1)),ISNUMBER(SEARCH("sternothyroid",X67,1)),ISNUMBER(SEARCH("sternohyoid",X67,1)),ISNUMBER(SEARCH("thyrohyoid",X67,1)),ISNUMBER(SEARCH("omohyoid",X67,1))),"3b",
IF(AND(C67&lt;&gt;"", N67=""),C67,
IF(OR(AND(R67&lt;&gt;"",R67&gt;4)),"3a",
IF(AND(R67&lt;&gt;"", R67&lt;=4,R67&gt;2),"2",
IF(AND(R67&lt;&gt;"",R67&lt;=2,R67&gt;1),"1b",
IF(AND(R67&lt;&gt;"",R67&lt;=1),"1a","x"
))))))))</f>
        <v>2</v>
      </c>
      <c r="AG67" s="30" t="str">
        <f t="shared" ref="AG67:AG127" si="16">IF(AND(ISNUMBER(J67),J67&gt;0),
IF(G67="lateral", "1b","1a"), "0")</f>
        <v>1a</v>
      </c>
      <c r="AH67" s="30" t="str">
        <f t="shared" si="10"/>
        <v>0</v>
      </c>
      <c r="AI67" s="37" t="str">
        <f t="shared" si="11"/>
        <v>I</v>
      </c>
      <c r="AJ67" s="29" t="s">
        <v>887</v>
      </c>
      <c r="AK67" s="34" t="s">
        <v>893</v>
      </c>
      <c r="AL67" s="34" t="s">
        <v>895</v>
      </c>
      <c r="AM67" s="34" t="s">
        <v>894</v>
      </c>
      <c r="AN67" s="34" t="s">
        <v>68</v>
      </c>
      <c r="AO67" s="35">
        <f t="shared" ref="AO67:AO130" ca="1" si="17">IF(AE67=AJ67,1,0)</f>
        <v>1</v>
      </c>
      <c r="AP67" s="30">
        <f t="shared" ref="AP67:AP130" si="18">IF(AF67=AK67, 1, IF(AND(AF67="x", AK67="0"), 1, IF(AND(AF67="0", AK67="x"), 1, 0)))</f>
        <v>1</v>
      </c>
      <c r="AQ67" s="30">
        <f t="shared" ref="AQ67:AQ130" si="19">IF(AG67=AL67, 1, IF(AND(AG67="x", AL67="0"), 1, IF(AND(AG67="0", AL67="x"), 1, 0)))</f>
        <v>1</v>
      </c>
      <c r="AR67" s="30">
        <f t="shared" ref="AR67:AR130" si="20">IF(AH67=AM67, 1, IF(AND(AH67="x", AM67="0"), 1, IF(AND(AH67="0", AM67="x"), 1, 0)))</f>
        <v>1</v>
      </c>
      <c r="AS67" s="36">
        <f t="shared" ref="AS67:AS130" si="21">IF(AI67=AN67,1,0)</f>
        <v>1</v>
      </c>
    </row>
    <row r="68" spans="1:45">
      <c r="A68" t="str">
        <f>'Model output'!A67</f>
        <v>TCGA-DJ-A2PR</v>
      </c>
      <c r="B68" s="45">
        <v>27</v>
      </c>
      <c r="C68" s="1" t="str">
        <f>IF(OR(ISNUMBER(SEARCH("0",'Model output'!D67)), ISNUMBER(SEARCH("1",'Model output'!D67)), ISNUMBER(SEARCH("1a",'Model output'!D67)), ISNUMBER(SEARCH("1b",'Model output'!D67)), ISNUMBER(SEARCH("2",'Model output'!D67)), ISNUMBER(SEARCH("3",'Model output'!D67)), ISNUMBER(SEARCH("4a",'Model output'!D67)), ISNUMBER(SEARCH("4b",'Model output'!D67))), IF(ISNUMBER(SEARCH("pT",'Model output'!D67)),IF(OR(ISNUMBER(SEARCH("a",'Model output'!D67)),ISNUMBER(SEARCH("b",'Model output'!D67))),MID(SUBSTITUTE('Model output'!D67," ",""),SEARCH("pT",'Model output'!D67)+2,2),MID(SUBSTITUTE('Model output'!D67," ",""),SEARCH("pT",'Model output'!D67)+2,1)),IF(ISNUMBER(SEARCH("T",'Model output'!D67)),IF(OR(ISNUMBER(SEARCH("a",'Model output'!D67)),ISNUMBER(SEARCH("b",'Model output'!D67))),MID(SUBSTITUTE('Model output'!D67," ",""),SEARCH("T",'Model output'!D67)+1,2),MID(SUBSTITUTE('Model output'!D67," ",""),SEARCH("T",'Model output'!D67)+1,1)),SUBSTITUTE('Model output'!D67," ",""))),"")</f>
        <v>1</v>
      </c>
      <c r="D68" s="1" t="str">
        <f>IF(ISNUMBER(SEARCH("lymph node",'Model output'!E67)),"1", IF(AND('Model output'!E67&lt;&gt;"",ISNUMBER('Model output'!E67),'Model output'!E67&gt;0),"1",IF(OR(ISNUMBER(SEARCH("0",'Model output'!E67)), ISNUMBER(SEARCH("1",'Model output'!E67)), ISNUMBER(SEARCH("1a",'Model output'!E67)), ISNUMBER(SEARCH("1b",'Model output'!E67)), ISNUMBER(SEARCH("X",'Model output'!E67))), IF(ISNUMBER(SEARCH("pN",'Model output'!E67)),IF(OR(ISNUMBER(SEARCH("a",'Model output'!E67)),ISNUMBER(SEARCH("b",'Model output'!E67))),MID(SUBSTITUTE('Model output'!E67," ",""),SEARCH("pN",'Model output'!E67)+2,2),MID(SUBSTITUTE('Model output'!E67," ",""),SEARCH("pN",'Model output'!E67)+2,1)),IF(ISNUMBER(SEARCH("N",'Model output'!E67)),IF(OR(ISNUMBER(SEARCH("a",'Model output'!E67)),ISNUMBER(SEARCH("b",'Model output'!E67))),MID(SUBSTITUTE('Model output'!E67," ",""),SEARCH("N",'Model output'!E67)+1,2),MID(SUBSTITUTE('Model output'!E67," ",""),SEARCH("N",'Model output'!E67)+1,1)),SUBSTITUTE('Model output'!E67," ",""))),"")))</f>
        <v>1</v>
      </c>
      <c r="E68" s="1" t="str">
        <f>IF(OR(ISNUMBER(SEARCH("Not applicable",'Model output'!F67)), ISNUMBER(SEARCH("N/A",'Model output'!F67))),"0",IF(OR(ISNUMBER(SEARCH("0",'Model output'!F67)), ISNUMBER(SEARCH("1",'Model output'!F67)), ISNUMBER(SEARCH("X",'Model output'!F67))), IF(ISNUMBER(SEARCH("pM",'Model output'!F67)),MID(SUBSTITUTE('Model output'!F67," ",""),SEARCH("pM",'Model output'!F67)+2,1),IF(ISNUMBER(SEARCH("M",'Model output'!F67)),MID(SUBSTITUTE('Model output'!F67," ",""),SEARCH("M",'Model output'!F67)+1,1),SUBSTITUTE('Model output'!F67," ",""))),""))</f>
        <v/>
      </c>
      <c r="F68" t="str">
        <f t="shared" si="13"/>
        <v>positive</v>
      </c>
      <c r="G68" t="str">
        <f>IF(OR('Model output'!G67="",AND(ISNUMBER('Model output'!J67),'Model output'!J67&lt;1)),"",IF(OR(ISNUMBER(SEARCH("lateral",'Model output'!G67)),ISNUMBER(SEARCH("cervical",'Model output'!G67)),ISNUMBER(SEARCH("jugular",'Model output'!G67)),ISNUMBER(SEARCH("left neck",'Model output'!G67)),ISNUMBER(SEARCH("left anterior neck",'Model output'!G67)),ISNUMBER(SEARCH("left posterior neck",'Model output'!G67)),ISNUMBER(SEARCH("right neck",'Model output'!G67)),ISNUMBER(SEARCH("right anterior neck",'Model output'!G67)),ISNUMBER(SEARCH("right posterior neck",'Model output'!G67)),AND(ISNUMBER(SEARCH("level",'Model output'!G67)),OR(,ISNUMBER(SEARCH("II",'Model output'!G67)),ISNUMBER(SEARCH("two",'Model output'!G67)),ISNUMBER(SEARCH("2",'Model output'!G67)),ISNUMBER(SEARCH("III",'Model output'!G67)),ISNUMBER(SEARCH("three",'Model output'!G67)),ISNUMBER(SEARCH("3",'Model output'!G67)),ISNUMBER(SEARCH("IV",'Model output'!G67)),ISNUMBER(SEARCH("four",'Model output'!G67)),ISNUMBER(SEARCH("4",'Model output'!G67)),ISNUMBER(SEARCH("V ",'Model output'!G67)),ISNUMBER(SEARCH("five",'Model output'!G67)),ISNUMBER(SEARCH("5",'Model output'!G67))))), "lateral", "central"))</f>
        <v>central</v>
      </c>
      <c r="H68" t="str">
        <f>IF('Model output'!H67="","negative",IF('Model output'!H67="[]", "negative", IF(OR(ISNUMBER(SEARCH("lymph node",'Model output'!H67)),ISNUMBER(SEARCH("Not mentioned",'Model output'!H67)),ISNUMBER(SEARCH("neck",'Model output'!H67)),ISNUMBER(SEARCH("Not applicable",'Model output'!H67))),"negative","positive")))</f>
        <v>negative</v>
      </c>
      <c r="I68">
        <f>IF('Model output'!I67="","",IF(ISNUMBER('Model output'!I67),'Model output'!I67,1))</f>
        <v>12</v>
      </c>
      <c r="J68">
        <f>IF('Model output'!J67="","",IF(AND(ISNUMBER('Model output'!J67),'Model output'!J67&lt;=I68),'Model output'!J67,IF(ISNUMBER(SEARCH("0/",'Model output'!J67)),0,1)))</f>
        <v>6</v>
      </c>
      <c r="K68" t="str" cm="1">
        <f t="array" ref="K68">IF(COUNT(FIND({0,1,2,3,4,5,6,7,8,9},'Model output'!K67))&gt;0,'Model output'!K67,"")</f>
        <v>0.6cm</v>
      </c>
      <c r="L68" s="8" t="str">
        <f t="shared" ref="L68:L128" si="22">SUBSTITUTE(SUBSTITUTE(SUBSTITUTE(SUBSTITUTE(SUBSTITUTE(SUBSTITUTE(SUBSTITUTE(SUBSTITUTE(SUBSTITUTE(SUBSTITUTE(K68,"cm.","cm"), "up to", ""), "x", ","), "(LEVEL 4)", ""), "/", ","), "'',", ""), "'", ""), "[", ""), "]", ""), " ", "")</f>
        <v>0.6cm</v>
      </c>
      <c r="M68" cm="1">
        <f t="array" ref="M68">IF(L68="","",IF(ISNUMBER(SEARCH("cm",L68)),MAX(VALUE(SUBSTITUTE(_xlfn.FILTERXML("&lt;t&gt;&lt;s&gt;"&amp;SUBSTITUTE(L68,",","&lt;/s&gt;&lt;s&gt;")&amp;"&lt;/s&gt;&lt;/t&gt;","//s"),"cm",""))),MAX(VALUE(SUBSTITUTE(_xlfn.FILTERXML("&lt;t&gt;&lt;s&gt;"&amp;SUBSTITUTE(L68,",","&lt;/s&gt;&lt;s&gt;")&amp;"&lt;/s&gt;&lt;/t&gt;","//s"),"mm","")))/10))</f>
        <v>0.6</v>
      </c>
      <c r="N68" t="str">
        <f>IF('Model output'!L67="","",'Model output'!L67)</f>
        <v>Papillary carcinoma</v>
      </c>
      <c r="O68" t="str">
        <f>IF('Model output'!M67="","",'Model output'!M67)</f>
        <v/>
      </c>
      <c r="P68" t="str">
        <f>IF('Model output'!N67="","",'Model output'!N67)</f>
        <v>2 cm</v>
      </c>
      <c r="Q68" t="str">
        <f t="shared" si="14"/>
        <v>2cm</v>
      </c>
      <c r="R68" cm="1">
        <f t="array" ref="R68">IF(Q68="","",IF(ISNUMBER(SEARCH("cm",Q68)),MAX(VALUE(SUBSTITUTE(_xlfn.FILTERXML("&lt;t&gt;&lt;s&gt;"&amp;SUBSTITUTE(Q68,",","&lt;/s&gt;&lt;s&gt;")&amp;"&lt;/s&gt;&lt;/t&gt;","//s"),"cm",""))),MAX(VALUE(SUBSTITUTE(_xlfn.FILTERXML("&lt;t&gt;&lt;s&gt;"&amp;SUBSTITUTE(Q68,",","&lt;/s&gt;&lt;s&gt;")&amp;"&lt;/s&gt;&lt;/t&gt;","//s"),"mm","")))/10))</f>
        <v>2</v>
      </c>
      <c r="S68" t="str">
        <f>IF(OR('Model output'!P67="",ISNUMBER(SEARCH("Not identified", 'Model output'!P67)),ISNUMBER(SEARCH("Absent",'Model output'!P67)),AND(ISNUMBER(SEARCH("No",'Model output'!P67)),NOT(ISNUMBER(SEARCH("diagnostic",'Model output'!P67)))),ISNUMBER(SEARCH("Negative",'Model output'!P67))),"negative","positive")</f>
        <v>negative</v>
      </c>
      <c r="T68">
        <f>IF('Model output'!O67="","",'Model output'!O67)</f>
        <v>1</v>
      </c>
      <c r="U68" t="str">
        <f>IF('Model output'!Q67&lt;&gt;"",'Model output'!Q67,IF('Classification result'!S68="positive",IF(ISNUMBER(SEARCH("single",'Model output'!P67)),1,IF(OR(ISNUMBER(SEARCH("&lt;4",'Model output'!P67)),ISNUMBER(SEARCH("&lt; 4",'Model output'!P67)),ISNUMBER(SEARCH("less than 4",'Model output'!P67))),"&lt;4",IF(OR(ISNUMBER(SEARCH("&gt;4",'Model output'!P67)),ISNUMBER(SEARCH("&gt; 4",'Model output'!P67)),ISNUMBER(SEARCH("4 or more",'Model output'!P67))),"&gt;4",""))),""))</f>
        <v/>
      </c>
      <c r="V68" t="str">
        <f>IF(S68="negative","",IF(OR(ISNUMBER(SEARCH("Focal",'Model output'!P67)),'Classification result'!U68&lt;4,ISNUMBER(SEARCH("Focal",'Classification result'!U68)),ISNUMBER(SEARCH("&lt;4",'Classification result'!U68)),ISNUMBER(SEARCH("&lt; 4",'Classification result'!U68))),"minimal", IF(OR(ISNUMBER(SEARCH("Extensive",'Model output'!P67)),ISNUMBER(SEARCH("Extensive",'Classification result'!U68)),ISNUMBER(SEARCH("&gt;4",'Classification result'!U68)),ISNUMBER(SEARCH("&gt; 4",'Classification result'!U68)),ISNUMBER(SEARCH("4 or more",'Classification result'!U68))),"extensive","")))</f>
        <v/>
      </c>
      <c r="W68" t="str">
        <f>IF(OR('Model output'!R67="",ISNUMBER(SEARCH("Not identified", 'Model output'!R67)),ISNUMBER(SEARCH("Absent",'Model output'!R67)),ISNUMBER(SEARCH("No",'Model output'!R67)),ISNUMBER(SEARCH("Negative",'Model output'!R67)),ISNUMBER(SEARCH("None seen",'Model output'!R67)),ISNUMBER(SEARCH("Free",'Model output'!R67)),ISNUMBER(SEARCH("Cannot be assessed",'Model output'!R67))),"negative","positive")</f>
        <v>positive</v>
      </c>
      <c r="X68" t="str">
        <f>IF('Model output'!S67="","", IF('Model output'!S67= "[]", "", 'Model output'!S67))</f>
        <v>Yes, focal</v>
      </c>
      <c r="Y68" t="str">
        <f>IF(OR('Model output'!S67="",ISNUMBER(SEARCH("Absent",'Model output'!S67)),ISNUMBER(SEARCH("Not identified",'Model output'!S67)),ISNUMBER(SEARCH("No",'Model output'!S67)),ISNUMBER(SEARCH("negative",'Model output'!S67))),"negative",IF(Z68="positive","gETE", "positive"))</f>
        <v>positive</v>
      </c>
      <c r="Z68" t="str">
        <f>IF(OR('Model output'!S67="",ISNUMBER(SEARCH("Absent",'Model output'!S67)),ISNUMBER(SEARCH("Not identified",'Model output'!S67)),ISNUMBER(SEARCH("No",'Model output'!S67)),ISNUMBER(SEARCH("Minimal",'Model output'!S67)),ISNUMBER(SEARCH("negative",'Model output'!S67))),"negative",IF(OR(ISNUMBER(SEARCH("extensive",X68)),ISNUMBER(SEARCH("skeletal muscle",X68)),ISNUMBER(SEARCH("larynx",X68)),ISNUMBER(SEARCH("trachea",X68)),ISNUMBER(SEARCH("esophagus",X68)),ISNUMBER(SEARCH("recurrent laryngeal nerve",X68))),"positive","negative"))</f>
        <v>negative</v>
      </c>
      <c r="AA68" t="str">
        <f>IF('Model output'!T67="","", IF('Model output'!T67="[]", "", IF('Model output'!T67="Not mentioned", "No", "Yes")))</f>
        <v/>
      </c>
      <c r="AB68" t="str">
        <f>IF(AA68&lt;&gt;"Yes","",IF(OR('Model output'!U67="",'Model output'!U67="[]",ISNUMBER(SEARCH("Not identified",'Model output'!U67))),"",'Model output'!U67))</f>
        <v/>
      </c>
      <c r="AC68" s="9" t="str">
        <f>IF(OR('Model output'!V67="", AND(ISERROR(SEARCH("Positive",'Model output'!V67)), ISNUMBER(SEARCH("Negative",'Model output'!V67))), 'Model output'!V67="No", ISNUMBER(SEARCH("Uninvolved",'Model output'!V67)), ISNUMBER(SEARCH("Not involved",'Model output'!V67)), ISNUMBER(SEARCH("Free",'Model output'!V67)), ISNUMBER(SEARCH("Cannot be assessed",'Model output'!V67)), ISNUMBER(SEARCH("1 mm",'Model output'!V67)), ISNUMBER(SEARCH("0.1 CM",'Model output'!V67)), ISNUMBER(SEARCH("less than 0.5 mm",'Model output'!V67)), ISNUMBER(SEARCH("abut",'Model output'!V67))), "negative", "positive")</f>
        <v>negative</v>
      </c>
      <c r="AE68" s="29" t="str" cm="1">
        <f t="array" aca="1" ref="AE68" ca="1">IF(OR(AC68="positive",Z68="positive",AND(OR(ISNUMBER(SEARCH("Follicular carcinoma",N68)),ISNUMBER(SEARCH("Follicular thyroid carcinoma",N68))),V68="extensive"),AND(AND(ISNUMBER(J68),J68&gt;0),AND(ISNUMBER(M68),M68&gt;3)),OR(H68="positive",AH68=1)),"high",IF(OR(ISNUMBER(SEARCH("lateral",G68,1)),ISNUMBER(SEARCH("positive",Y68,1)),ISNUMBER(SEARCH("tall",O68,1)),ISNUMBER(SEARCH("hobnail",O68,1)),ISNUMBER(SEARCH("cribriform",O68,1)),ISNUMBER(SEARCH("diffuse",O68,1)),ISNUMBER(SEARCH("columnar",O68,1)),ISNUMBER(SEARCH("solid",O68,1)),ISNUMBER(SEARCH("tall",N68,1)),ISNUMBER(SEARCH("hobnail",N68,1)),ISNUMBER(SEARCH("cribriform",N68,1)),ISNUMBER(SEARCH("diffuse",N68,1)),ISNUMBER(SEARCH("columnar",N68,1)),ISNUMBER(SEARCH("solid",N68,1)),AND(ISNUMBER(SEARCH("papillary",N68,1)),S68="positive"),AND(AND(ISNUMBER(J68),J68&gt;=5),M68=""),AND(AND(ISNUMBER(J68),J68&gt;=5),AND(ISNUMBER(M68),M68&gt;=1)),AND(ISNUMBER(SERACH("papillary",N68)),OR(Y68="positive",Z68="positive"), ISNUMBER(SEARCH("BRAF",AB68)))),"intermediate","low"))</f>
        <v>intermediate</v>
      </c>
      <c r="AF68" s="30" t="str">
        <f t="shared" si="15"/>
        <v>1b</v>
      </c>
      <c r="AG68" s="30" t="str">
        <f t="shared" si="16"/>
        <v>1a</v>
      </c>
      <c r="AH68" s="30" t="str">
        <f t="shared" ref="AH68:AH128" si="23">IF(OR(H68="unknown"),"x",IF(H68="negative","0","1"))</f>
        <v>0</v>
      </c>
      <c r="AI68" s="37" t="str">
        <f t="shared" ref="AI68:AI128" si="24">IF(AND(B68&lt;55,AH68="0"),"I",
IF(AND(B68&lt;55,AH68="1"),"II",
IF(AH68="1","IVB",
IF(AND(AF68="4b",AH68="0"),"IVA",
IF(AND(AF68="4a",AH68="0"),"III",
IF(AND(OR(AF68="3a",AF68="3b",AF68="3"),AH68="0"),"II",
IF(AND(AF68="2",OR(AG68="1",AG68="1a",AG68="1b"),AH68="0"),"II",
IF(AND(OR(AF68="1a",AF68="1b",AF68="1"),OR(AG68="1",AG68="1a",AG68="1b"),AH68="0"),"II","I"
))))))))</f>
        <v>I</v>
      </c>
      <c r="AJ68" s="29" t="s">
        <v>887</v>
      </c>
      <c r="AK68" s="34" t="s">
        <v>890</v>
      </c>
      <c r="AL68" s="34" t="s">
        <v>895</v>
      </c>
      <c r="AM68" s="34" t="s">
        <v>894</v>
      </c>
      <c r="AN68" s="34" t="s">
        <v>68</v>
      </c>
      <c r="AO68" s="35">
        <f t="shared" ca="1" si="17"/>
        <v>1</v>
      </c>
      <c r="AP68" s="30">
        <f t="shared" si="18"/>
        <v>1</v>
      </c>
      <c r="AQ68" s="30">
        <f t="shared" si="19"/>
        <v>1</v>
      </c>
      <c r="AR68" s="30">
        <f t="shared" si="20"/>
        <v>1</v>
      </c>
      <c r="AS68" s="36">
        <f t="shared" si="21"/>
        <v>1</v>
      </c>
    </row>
    <row r="69" spans="1:45">
      <c r="A69" t="str">
        <f>'Model output'!A68</f>
        <v>TCGA-DJ-A2PS</v>
      </c>
      <c r="B69" s="45">
        <v>40</v>
      </c>
      <c r="C69" s="1" t="str">
        <f>IF(OR(ISNUMBER(SEARCH("0",'Model output'!D68)), ISNUMBER(SEARCH("1",'Model output'!D68)), ISNUMBER(SEARCH("1a",'Model output'!D68)), ISNUMBER(SEARCH("1b",'Model output'!D68)), ISNUMBER(SEARCH("2",'Model output'!D68)), ISNUMBER(SEARCH("3",'Model output'!D68)), ISNUMBER(SEARCH("4a",'Model output'!D68)), ISNUMBER(SEARCH("4b",'Model output'!D68))), IF(ISNUMBER(SEARCH("pT",'Model output'!D68)),IF(OR(ISNUMBER(SEARCH("a",'Model output'!D68)),ISNUMBER(SEARCH("b",'Model output'!D68))),MID(SUBSTITUTE('Model output'!D68," ",""),SEARCH("pT",'Model output'!D68)+2,2),MID(SUBSTITUTE('Model output'!D68," ",""),SEARCH("pT",'Model output'!D68)+2,1)),IF(ISNUMBER(SEARCH("T",'Model output'!D68)),IF(OR(ISNUMBER(SEARCH("a",'Model output'!D68)),ISNUMBER(SEARCH("b",'Model output'!D68))),MID(SUBSTITUTE('Model output'!D68," ",""),SEARCH("T",'Model output'!D68)+1,2),MID(SUBSTITUTE('Model output'!D68," ",""),SEARCH("T",'Model output'!D68)+1,1)),SUBSTITUTE('Model output'!D68," ",""))),"")</f>
        <v>1</v>
      </c>
      <c r="D69" s="1" t="str">
        <f>IF(ISNUMBER(SEARCH("lymph node",'Model output'!E68)),"1", IF(AND('Model output'!E68&lt;&gt;"",ISNUMBER('Model output'!E68),'Model output'!E68&gt;0),"1",IF(OR(ISNUMBER(SEARCH("0",'Model output'!E68)), ISNUMBER(SEARCH("1",'Model output'!E68)), ISNUMBER(SEARCH("1a",'Model output'!E68)), ISNUMBER(SEARCH("1b",'Model output'!E68)), ISNUMBER(SEARCH("X",'Model output'!E68))), IF(ISNUMBER(SEARCH("pN",'Model output'!E68)),IF(OR(ISNUMBER(SEARCH("a",'Model output'!E68)),ISNUMBER(SEARCH("b",'Model output'!E68))),MID(SUBSTITUTE('Model output'!E68," ",""),SEARCH("pN",'Model output'!E68)+2,2),MID(SUBSTITUTE('Model output'!E68," ",""),SEARCH("pN",'Model output'!E68)+2,1)),IF(ISNUMBER(SEARCH("N",'Model output'!E68)),IF(OR(ISNUMBER(SEARCH("a",'Model output'!E68)),ISNUMBER(SEARCH("b",'Model output'!E68))),MID(SUBSTITUTE('Model output'!E68," ",""),SEARCH("N",'Model output'!E68)+1,2),MID(SUBSTITUTE('Model output'!E68," ",""),SEARCH("N",'Model output'!E68)+1,1)),SUBSTITUTE('Model output'!E68," ",""))),"")))</f>
        <v>1</v>
      </c>
      <c r="E69" s="1" t="str">
        <f>IF(OR(ISNUMBER(SEARCH("Not applicable",'Model output'!F68)), ISNUMBER(SEARCH("N/A",'Model output'!F68))),"0",IF(OR(ISNUMBER(SEARCH("0",'Model output'!F68)), ISNUMBER(SEARCH("1",'Model output'!F68)), ISNUMBER(SEARCH("X",'Model output'!F68))), IF(ISNUMBER(SEARCH("pM",'Model output'!F68)),MID(SUBSTITUTE('Model output'!F68," ",""),SEARCH("pM",'Model output'!F68)+2,1),IF(ISNUMBER(SEARCH("M",'Model output'!F68)),MID(SUBSTITUTE('Model output'!F68," ",""),SEARCH("M",'Model output'!F68)+1,1),SUBSTITUTE('Model output'!F68," ",""))),""))</f>
        <v>X</v>
      </c>
      <c r="F69" t="str">
        <f t="shared" si="13"/>
        <v>positive</v>
      </c>
      <c r="G69" t="str">
        <f>IF(OR('Model output'!G68="",AND(ISNUMBER('Model output'!J68),'Model output'!J68&lt;1)),"",IF(OR(ISNUMBER(SEARCH("lateral",'Model output'!G68)),ISNUMBER(SEARCH("cervical",'Model output'!G68)),ISNUMBER(SEARCH("jugular",'Model output'!G68)),ISNUMBER(SEARCH("left neck",'Model output'!G68)),ISNUMBER(SEARCH("left anterior neck",'Model output'!G68)),ISNUMBER(SEARCH("left posterior neck",'Model output'!G68)),ISNUMBER(SEARCH("right neck",'Model output'!G68)),ISNUMBER(SEARCH("right anterior neck",'Model output'!G68)),ISNUMBER(SEARCH("right posterior neck",'Model output'!G68)),AND(ISNUMBER(SEARCH("level",'Model output'!G68)),OR(,ISNUMBER(SEARCH("II",'Model output'!G68)),ISNUMBER(SEARCH("two",'Model output'!G68)),ISNUMBER(SEARCH("2",'Model output'!G68)),ISNUMBER(SEARCH("III",'Model output'!G68)),ISNUMBER(SEARCH("three",'Model output'!G68)),ISNUMBER(SEARCH("3",'Model output'!G68)),ISNUMBER(SEARCH("IV",'Model output'!G68)),ISNUMBER(SEARCH("four",'Model output'!G68)),ISNUMBER(SEARCH("4",'Model output'!G68)),ISNUMBER(SEARCH("V ",'Model output'!G68)),ISNUMBER(SEARCH("five",'Model output'!G68)),ISNUMBER(SEARCH("5",'Model output'!G68))))), "lateral", "central"))</f>
        <v>central</v>
      </c>
      <c r="H69" t="str">
        <f>IF('Model output'!H68="","negative",IF('Model output'!H68="[]", "negative", IF(OR(ISNUMBER(SEARCH("lymph node",'Model output'!H68)),ISNUMBER(SEARCH("Not mentioned",'Model output'!H68)),ISNUMBER(SEARCH("neck",'Model output'!H68)),ISNUMBER(SEARCH("Not applicable",'Model output'!H68))),"negative","positive")))</f>
        <v>negative</v>
      </c>
      <c r="I69">
        <f>IF('Model output'!I68="","",IF(ISNUMBER('Model output'!I68),'Model output'!I68,1))</f>
        <v>4</v>
      </c>
      <c r="J69">
        <f>IF('Model output'!J68="","",IF(AND(ISNUMBER('Model output'!J68),'Model output'!J68&lt;=I69),'Model output'!J68,IF(ISNUMBER(SEARCH("0/",'Model output'!J68)),0,1)))</f>
        <v>1</v>
      </c>
      <c r="K69" t="str" cm="1">
        <f t="array" ref="K69">IF(COUNT(FIND({0,1,2,3,4,5,6,7,8,9},'Model output'!K68))&gt;0,'Model output'!K68,"")</f>
        <v>0.2cm</v>
      </c>
      <c r="L69" s="8" t="str">
        <f t="shared" si="22"/>
        <v>0.2cm</v>
      </c>
      <c r="M69" cm="1">
        <f t="array" ref="M69">IF(L69="","",IF(ISNUMBER(SEARCH("cm",L69)),MAX(VALUE(SUBSTITUTE(_xlfn.FILTERXML("&lt;t&gt;&lt;s&gt;"&amp;SUBSTITUTE(L69,",","&lt;/s&gt;&lt;s&gt;")&amp;"&lt;/s&gt;&lt;/t&gt;","//s"),"cm",""))),MAX(VALUE(SUBSTITUTE(_xlfn.FILTERXML("&lt;t&gt;&lt;s&gt;"&amp;SUBSTITUTE(L69,",","&lt;/s&gt;&lt;s&gt;")&amp;"&lt;/s&gt;&lt;/t&gt;","//s"),"mm","")))/10))</f>
        <v>0.2</v>
      </c>
      <c r="N69" t="str">
        <f>IF('Model output'!L68="","",'Model output'!L68)</f>
        <v>Papillary</v>
      </c>
      <c r="O69" t="str">
        <f>IF('Model output'!M68="","",'Model output'!M68)</f>
        <v>Classical, Tall cell, Microcarcinoma</v>
      </c>
      <c r="P69" t="str">
        <f>IF('Model output'!N68="","",'Model output'!N68)</f>
        <v>1.1 cm</v>
      </c>
      <c r="Q69" t="str">
        <f t="shared" si="14"/>
        <v>1.1cm</v>
      </c>
      <c r="R69" cm="1">
        <f t="array" ref="R69">IF(Q69="","",IF(ISNUMBER(SEARCH("cm",Q69)),MAX(VALUE(SUBSTITUTE(_xlfn.FILTERXML("&lt;t&gt;&lt;s&gt;"&amp;SUBSTITUTE(Q69,",","&lt;/s&gt;&lt;s&gt;")&amp;"&lt;/s&gt;&lt;/t&gt;","//s"),"cm",""))),MAX(VALUE(SUBSTITUTE(_xlfn.FILTERXML("&lt;t&gt;&lt;s&gt;"&amp;SUBSTITUTE(Q69,",","&lt;/s&gt;&lt;s&gt;")&amp;"&lt;/s&gt;&lt;/t&gt;","//s"),"mm","")))/10))</f>
        <v>1.1000000000000001</v>
      </c>
      <c r="S69" t="str">
        <f>IF(OR('Model output'!P68="",ISNUMBER(SEARCH("Not identified", 'Model output'!P68)),ISNUMBER(SEARCH("Absent",'Model output'!P68)),AND(ISNUMBER(SEARCH("No",'Model output'!P68)),NOT(ISNUMBER(SEARCH("diagnostic",'Model output'!P68)))),ISNUMBER(SEARCH("Negative",'Model output'!P68))),"negative","positive")</f>
        <v>negative</v>
      </c>
      <c r="T69" t="str">
        <f>IF('Model output'!O68="","",'Model output'!O68)</f>
        <v/>
      </c>
      <c r="U69" t="str">
        <f>IF('Model output'!Q68&lt;&gt;"",'Model output'!Q68,IF('Classification result'!S69="positive",IF(ISNUMBER(SEARCH("single",'Model output'!P68)),1,IF(OR(ISNUMBER(SEARCH("&lt;4",'Model output'!P68)),ISNUMBER(SEARCH("&lt; 4",'Model output'!P68)),ISNUMBER(SEARCH("less than 4",'Model output'!P68))),"&lt;4",IF(OR(ISNUMBER(SEARCH("&gt;4",'Model output'!P68)),ISNUMBER(SEARCH("&gt; 4",'Model output'!P68)),ISNUMBER(SEARCH("4 or more",'Model output'!P68))),"&gt;4",""))),""))</f>
        <v/>
      </c>
      <c r="V69" t="str">
        <f>IF(S69="negative","",IF(OR(ISNUMBER(SEARCH("Focal",'Model output'!P68)),'Classification result'!U69&lt;4,ISNUMBER(SEARCH("Focal",'Classification result'!U69)),ISNUMBER(SEARCH("&lt;4",'Classification result'!U69)),ISNUMBER(SEARCH("&lt; 4",'Classification result'!U69))),"minimal", IF(OR(ISNUMBER(SEARCH("Extensive",'Model output'!P68)),ISNUMBER(SEARCH("Extensive",'Classification result'!U69)),ISNUMBER(SEARCH("&gt;4",'Classification result'!U69)),ISNUMBER(SEARCH("&gt; 4",'Classification result'!U69)),ISNUMBER(SEARCH("4 or more",'Classification result'!U69))),"extensive","")))</f>
        <v/>
      </c>
      <c r="W69" t="str">
        <f>IF(OR('Model output'!R68="",ISNUMBER(SEARCH("Not identified", 'Model output'!R68)),ISNUMBER(SEARCH("Absent",'Model output'!R68)),ISNUMBER(SEARCH("No",'Model output'!R68)),ISNUMBER(SEARCH("Negative",'Model output'!R68)),ISNUMBER(SEARCH("None seen",'Model output'!R68)),ISNUMBER(SEARCH("Free",'Model output'!R68)),ISNUMBER(SEARCH("Cannot be assessed",'Model output'!R68))),"negative","positive")</f>
        <v>positive</v>
      </c>
      <c r="X69" t="str">
        <f>IF('Model output'!S68="","", IF('Model output'!S68= "[]", "", 'Model output'!S68))</f>
        <v>Very focal extra-thyroid extension Into adipose tissue</v>
      </c>
      <c r="Y69" t="str">
        <f>IF(OR('Model output'!S68="",ISNUMBER(SEARCH("Absent",'Model output'!S68)),ISNUMBER(SEARCH("Not identified",'Model output'!S68)),ISNUMBER(SEARCH("No",'Model output'!S68)),ISNUMBER(SEARCH("negative",'Model output'!S68))),"negative",IF(Z69="positive","gETE", "positive"))</f>
        <v>positive</v>
      </c>
      <c r="Z69" t="str">
        <f>IF(OR('Model output'!S68="",ISNUMBER(SEARCH("Absent",'Model output'!S68)),ISNUMBER(SEARCH("Not identified",'Model output'!S68)),ISNUMBER(SEARCH("No",'Model output'!S68)),ISNUMBER(SEARCH("Minimal",'Model output'!S68)),ISNUMBER(SEARCH("negative",'Model output'!S68))),"negative",IF(OR(ISNUMBER(SEARCH("extensive",X69)),ISNUMBER(SEARCH("skeletal muscle",X69)),ISNUMBER(SEARCH("larynx",X69)),ISNUMBER(SEARCH("trachea",X69)),ISNUMBER(SEARCH("esophagus",X69)),ISNUMBER(SEARCH("recurrent laryngeal nerve",X69))),"positive","negative"))</f>
        <v>negative</v>
      </c>
      <c r="AA69" t="str">
        <f>IF('Model output'!T68="","", IF('Model output'!T68="[]", "", IF('Model output'!T68="Not mentioned", "No", "Yes")))</f>
        <v/>
      </c>
      <c r="AB69" t="str">
        <f>IF(AA69&lt;&gt;"Yes","",IF(OR('Model output'!U68="",'Model output'!U68="[]",ISNUMBER(SEARCH("Not identified",'Model output'!U68))),"",'Model output'!U68))</f>
        <v/>
      </c>
      <c r="AC69" s="9" t="str">
        <f>IF(OR('Model output'!V68="", AND(ISERROR(SEARCH("Positive",'Model output'!V68)), ISNUMBER(SEARCH("Negative",'Model output'!V68))), 'Model output'!V68="No", ISNUMBER(SEARCH("Uninvolved",'Model output'!V68)), ISNUMBER(SEARCH("Not involved",'Model output'!V68)), ISNUMBER(SEARCH("Free",'Model output'!V68)), ISNUMBER(SEARCH("Cannot be assessed",'Model output'!V68)), ISNUMBER(SEARCH("1 mm",'Model output'!V68)), ISNUMBER(SEARCH("0.1 CM",'Model output'!V68)), ISNUMBER(SEARCH("less than 0.5 mm",'Model output'!V68)), ISNUMBER(SEARCH("abut",'Model output'!V68))), "negative", "positive")</f>
        <v>negative</v>
      </c>
      <c r="AE69" s="29" t="str" cm="1">
        <f t="array" aca="1" ref="AE69" ca="1">IF(OR(AC69="positive",Z69="positive",AND(OR(ISNUMBER(SEARCH("Follicular carcinoma",N69)),ISNUMBER(SEARCH("Follicular thyroid carcinoma",N69))),V69="extensive"),AND(AND(ISNUMBER(J69),J69&gt;0),AND(ISNUMBER(M69),M69&gt;3)),OR(H69="positive",AH69=1)),"high",IF(OR(ISNUMBER(SEARCH("lateral",G69,1)),ISNUMBER(SEARCH("positive",Y69,1)),ISNUMBER(SEARCH("tall",O69,1)),ISNUMBER(SEARCH("hobnail",O69,1)),ISNUMBER(SEARCH("cribriform",O69,1)),ISNUMBER(SEARCH("diffuse",O69,1)),ISNUMBER(SEARCH("columnar",O69,1)),ISNUMBER(SEARCH("solid",O69,1)),ISNUMBER(SEARCH("tall",N69,1)),ISNUMBER(SEARCH("hobnail",N69,1)),ISNUMBER(SEARCH("cribriform",N69,1)),ISNUMBER(SEARCH("diffuse",N69,1)),ISNUMBER(SEARCH("columnar",N69,1)),ISNUMBER(SEARCH("solid",N69,1)),AND(ISNUMBER(SEARCH("papillary",N69,1)),S69="positive"),AND(AND(ISNUMBER(J69),J69&gt;=5),M69=""),AND(AND(ISNUMBER(J69),J69&gt;=5),AND(ISNUMBER(M69),M69&gt;=1)),AND(ISNUMBER(SERACH("papillary",N69)),OR(Y69="positive",Z69="positive"), ISNUMBER(SEARCH("BRAF",AB69)))),"intermediate","low"))</f>
        <v>intermediate</v>
      </c>
      <c r="AF69" s="30" t="str">
        <f t="shared" si="15"/>
        <v>1b</v>
      </c>
      <c r="AG69" s="30" t="str">
        <f t="shared" si="16"/>
        <v>1a</v>
      </c>
      <c r="AH69" s="30" t="str">
        <f t="shared" si="23"/>
        <v>0</v>
      </c>
      <c r="AI69" s="37" t="str">
        <f t="shared" si="24"/>
        <v>I</v>
      </c>
      <c r="AJ69" s="29" t="s">
        <v>887</v>
      </c>
      <c r="AK69" s="34" t="s">
        <v>890</v>
      </c>
      <c r="AL69" s="34" t="s">
        <v>895</v>
      </c>
      <c r="AM69" s="34" t="s">
        <v>894</v>
      </c>
      <c r="AN69" s="34" t="s">
        <v>68</v>
      </c>
      <c r="AO69" s="35">
        <f t="shared" ca="1" si="17"/>
        <v>1</v>
      </c>
      <c r="AP69" s="30">
        <f t="shared" si="18"/>
        <v>1</v>
      </c>
      <c r="AQ69" s="30">
        <f t="shared" si="19"/>
        <v>1</v>
      </c>
      <c r="AR69" s="30">
        <f t="shared" si="20"/>
        <v>1</v>
      </c>
      <c r="AS69" s="36">
        <f t="shared" si="21"/>
        <v>1</v>
      </c>
    </row>
    <row r="70" spans="1:45">
      <c r="A70" t="str">
        <f>'Model output'!A69</f>
        <v>TCGA-DJ-A2PV</v>
      </c>
      <c r="B70" s="45">
        <v>53</v>
      </c>
      <c r="C70" s="1" t="str">
        <f>IF(OR(ISNUMBER(SEARCH("0",'Model output'!D69)), ISNUMBER(SEARCH("1",'Model output'!D69)), ISNUMBER(SEARCH("1a",'Model output'!D69)), ISNUMBER(SEARCH("1b",'Model output'!D69)), ISNUMBER(SEARCH("2",'Model output'!D69)), ISNUMBER(SEARCH("3",'Model output'!D69)), ISNUMBER(SEARCH("4a",'Model output'!D69)), ISNUMBER(SEARCH("4b",'Model output'!D69))), IF(ISNUMBER(SEARCH("pT",'Model output'!D69)),IF(OR(ISNUMBER(SEARCH("a",'Model output'!D69)),ISNUMBER(SEARCH("b",'Model output'!D69))),MID(SUBSTITUTE('Model output'!D69," ",""),SEARCH("pT",'Model output'!D69)+2,2),MID(SUBSTITUTE('Model output'!D69," ",""),SEARCH("pT",'Model output'!D69)+2,1)),IF(ISNUMBER(SEARCH("T",'Model output'!D69)),IF(OR(ISNUMBER(SEARCH("a",'Model output'!D69)),ISNUMBER(SEARCH("b",'Model output'!D69))),MID(SUBSTITUTE('Model output'!D69," ",""),SEARCH("T",'Model output'!D69)+1,2),MID(SUBSTITUTE('Model output'!D69," ",""),SEARCH("T",'Model output'!D69)+1,1)),SUBSTITUTE('Model output'!D69," ",""))),"")</f>
        <v>3</v>
      </c>
      <c r="D70" s="1" t="str">
        <f>IF(ISNUMBER(SEARCH("lymph node",'Model output'!E69)),"1", IF(AND('Model output'!E69&lt;&gt;"",ISNUMBER('Model output'!E69),'Model output'!E69&gt;0),"1",IF(OR(ISNUMBER(SEARCH("0",'Model output'!E69)), ISNUMBER(SEARCH("1",'Model output'!E69)), ISNUMBER(SEARCH("1a",'Model output'!E69)), ISNUMBER(SEARCH("1b",'Model output'!E69)), ISNUMBER(SEARCH("X",'Model output'!E69))), IF(ISNUMBER(SEARCH("pN",'Model output'!E69)),IF(OR(ISNUMBER(SEARCH("a",'Model output'!E69)),ISNUMBER(SEARCH("b",'Model output'!E69))),MID(SUBSTITUTE('Model output'!E69," ",""),SEARCH("pN",'Model output'!E69)+2,2),MID(SUBSTITUTE('Model output'!E69," ",""),SEARCH("pN",'Model output'!E69)+2,1)),IF(ISNUMBER(SEARCH("N",'Model output'!E69)),IF(OR(ISNUMBER(SEARCH("a",'Model output'!E69)),ISNUMBER(SEARCH("b",'Model output'!E69))),MID(SUBSTITUTE('Model output'!E69," ",""),SEARCH("N",'Model output'!E69)+1,2),MID(SUBSTITUTE('Model output'!E69," ",""),SEARCH("N",'Model output'!E69)+1,1)),SUBSTITUTE('Model output'!E69," ",""))),"")))</f>
        <v>X</v>
      </c>
      <c r="E70" s="1" t="str">
        <f>IF(OR(ISNUMBER(SEARCH("Not applicable",'Model output'!F69)), ISNUMBER(SEARCH("N/A",'Model output'!F69))),"0",IF(OR(ISNUMBER(SEARCH("0",'Model output'!F69)), ISNUMBER(SEARCH("1",'Model output'!F69)), ISNUMBER(SEARCH("X",'Model output'!F69))), IF(ISNUMBER(SEARCH("pM",'Model output'!F69)),MID(SUBSTITUTE('Model output'!F69," ",""),SEARCH("pM",'Model output'!F69)+2,1),IF(ISNUMBER(SEARCH("M",'Model output'!F69)),MID(SUBSTITUTE('Model output'!F69," ",""),SEARCH("M",'Model output'!F69)+1,1),SUBSTITUTE('Model output'!F69," ",""))),""))</f>
        <v>X</v>
      </c>
      <c r="F70" t="str">
        <f t="shared" si="13"/>
        <v>positive</v>
      </c>
      <c r="G70" t="str">
        <f>IF(OR('Model output'!G69="",AND(ISNUMBER('Model output'!J69),'Model output'!J69&lt;1)),"",IF(OR(ISNUMBER(SEARCH("lateral",'Model output'!G69)),ISNUMBER(SEARCH("cervical",'Model output'!G69)),ISNUMBER(SEARCH("jugular",'Model output'!G69)),ISNUMBER(SEARCH("left neck",'Model output'!G69)),ISNUMBER(SEARCH("left anterior neck",'Model output'!G69)),ISNUMBER(SEARCH("left posterior neck",'Model output'!G69)),ISNUMBER(SEARCH("right neck",'Model output'!G69)),ISNUMBER(SEARCH("right anterior neck",'Model output'!G69)),ISNUMBER(SEARCH("right posterior neck",'Model output'!G69)),AND(ISNUMBER(SEARCH("level",'Model output'!G69)),OR(,ISNUMBER(SEARCH("II",'Model output'!G69)),ISNUMBER(SEARCH("two",'Model output'!G69)),ISNUMBER(SEARCH("2",'Model output'!G69)),ISNUMBER(SEARCH("III",'Model output'!G69)),ISNUMBER(SEARCH("three",'Model output'!G69)),ISNUMBER(SEARCH("3",'Model output'!G69)),ISNUMBER(SEARCH("IV",'Model output'!G69)),ISNUMBER(SEARCH("four",'Model output'!G69)),ISNUMBER(SEARCH("4",'Model output'!G69)),ISNUMBER(SEARCH("V ",'Model output'!G69)),ISNUMBER(SEARCH("five",'Model output'!G69)),ISNUMBER(SEARCH("5",'Model output'!G69))))), "lateral", "central"))</f>
        <v/>
      </c>
      <c r="H70" t="str">
        <f>IF('Model output'!H69="","negative",IF('Model output'!H69="[]", "negative", IF(OR(ISNUMBER(SEARCH("lymph node",'Model output'!H69)),ISNUMBER(SEARCH("Not mentioned",'Model output'!H69)),ISNUMBER(SEARCH("neck",'Model output'!H69)),ISNUMBER(SEARCH("Not applicable",'Model output'!H69))),"negative","positive")))</f>
        <v>negative</v>
      </c>
      <c r="I70">
        <f>IF('Model output'!I69="","",IF(ISNUMBER('Model output'!I69),'Model output'!I69,1))</f>
        <v>7</v>
      </c>
      <c r="J70">
        <f>IF('Model output'!J69="","",IF(AND(ISNUMBER('Model output'!J69),'Model output'!J69&lt;=I70),'Model output'!J69,IF(ISNUMBER(SEARCH("0/",'Model output'!J69)),0,1)))</f>
        <v>0</v>
      </c>
      <c r="K70" t="str" cm="1">
        <f t="array" ref="K70">IF(COUNT(FIND({0,1,2,3,4,5,6,7,8,9},'Model output'!K69))&gt;0,'Model output'!K69,"")</f>
        <v>0.8 cm</v>
      </c>
      <c r="L70" s="8" t="str">
        <f t="shared" si="22"/>
        <v>0.8cm</v>
      </c>
      <c r="M70" cm="1">
        <f t="array" ref="M70">IF(L70="","",IF(ISNUMBER(SEARCH("cm",L70)),MAX(VALUE(SUBSTITUTE(_xlfn.FILTERXML("&lt;t&gt;&lt;s&gt;"&amp;SUBSTITUTE(L70,",","&lt;/s&gt;&lt;s&gt;")&amp;"&lt;/s&gt;&lt;/t&gt;","//s"),"cm",""))),MAX(VALUE(SUBSTITUTE(_xlfn.FILTERXML("&lt;t&gt;&lt;s&gt;"&amp;SUBSTITUTE(L70,",","&lt;/s&gt;&lt;s&gt;")&amp;"&lt;/s&gt;&lt;/t&gt;","//s"),"mm","")))/10))</f>
        <v>0.8</v>
      </c>
      <c r="N70" t="str">
        <f>IF('Model output'!L69="","",'Model output'!L69)</f>
        <v>Papillary carcinoma</v>
      </c>
      <c r="O70" t="str">
        <f>IF('Model output'!M69="","",'Model output'!M69)</f>
        <v/>
      </c>
      <c r="P70" t="str">
        <f>IF('Model output'!N69="","",'Model output'!N69)</f>
        <v>3.4 cm</v>
      </c>
      <c r="Q70" t="str">
        <f t="shared" si="14"/>
        <v>3.4cm</v>
      </c>
      <c r="R70" cm="1">
        <f t="array" ref="R70">IF(Q70="","",IF(ISNUMBER(SEARCH("cm",Q70)),MAX(VALUE(SUBSTITUTE(_xlfn.FILTERXML("&lt;t&gt;&lt;s&gt;"&amp;SUBSTITUTE(Q70,",","&lt;/s&gt;&lt;s&gt;")&amp;"&lt;/s&gt;&lt;/t&gt;","//s"),"cm",""))),MAX(VALUE(SUBSTITUTE(_xlfn.FILTERXML("&lt;t&gt;&lt;s&gt;"&amp;SUBSTITUTE(Q70,",","&lt;/s&gt;&lt;s&gt;")&amp;"&lt;/s&gt;&lt;/t&gt;","//s"),"mm","")))/10))</f>
        <v>3.4</v>
      </c>
      <c r="S70" t="str">
        <f>IF(OR('Model output'!P69="",ISNUMBER(SEARCH("Not identified", 'Model output'!P69)),ISNUMBER(SEARCH("Absent",'Model output'!P69)),AND(ISNUMBER(SEARCH("No",'Model output'!P69)),NOT(ISNUMBER(SEARCH("diagnostic",'Model output'!P69)))),ISNUMBER(SEARCH("Negative",'Model output'!P69))),"negative","positive")</f>
        <v>negative</v>
      </c>
      <c r="T70">
        <f>IF('Model output'!O69="","",'Model output'!O69)</f>
        <v>1</v>
      </c>
      <c r="U70" t="str">
        <f>IF('Model output'!Q69&lt;&gt;"",'Model output'!Q69,IF('Classification result'!S70="positive",IF(ISNUMBER(SEARCH("single",'Model output'!P69)),1,IF(OR(ISNUMBER(SEARCH("&lt;4",'Model output'!P69)),ISNUMBER(SEARCH("&lt; 4",'Model output'!P69)),ISNUMBER(SEARCH("less than 4",'Model output'!P69))),"&lt;4",IF(OR(ISNUMBER(SEARCH("&gt;4",'Model output'!P69)),ISNUMBER(SEARCH("&gt; 4",'Model output'!P69)),ISNUMBER(SEARCH("4 or more",'Model output'!P69))),"&gt;4",""))),""))</f>
        <v/>
      </c>
      <c r="V70" t="str">
        <f>IF(S70="negative","",IF(OR(ISNUMBER(SEARCH("Focal",'Model output'!P69)),'Classification result'!U70&lt;4,ISNUMBER(SEARCH("Focal",'Classification result'!U70)),ISNUMBER(SEARCH("&lt;4",'Classification result'!U70)),ISNUMBER(SEARCH("&lt; 4",'Classification result'!U70))),"minimal", IF(OR(ISNUMBER(SEARCH("Extensive",'Model output'!P69)),ISNUMBER(SEARCH("Extensive",'Classification result'!U70)),ISNUMBER(SEARCH("&gt;4",'Classification result'!U70)),ISNUMBER(SEARCH("&gt; 4",'Classification result'!U70)),ISNUMBER(SEARCH("4 or more",'Classification result'!U70))),"extensive","")))</f>
        <v/>
      </c>
      <c r="W70" t="str">
        <f>IF(OR('Model output'!R69="",ISNUMBER(SEARCH("Not identified", 'Model output'!R69)),ISNUMBER(SEARCH("Absent",'Model output'!R69)),ISNUMBER(SEARCH("No",'Model output'!R69)),ISNUMBER(SEARCH("Negative",'Model output'!R69)),ISNUMBER(SEARCH("None seen",'Model output'!R69)),ISNUMBER(SEARCH("Free",'Model output'!R69)),ISNUMBER(SEARCH("Cannot be assessed",'Model output'!R69))),"negative","positive")</f>
        <v>positive</v>
      </c>
      <c r="X70" t="str">
        <f>IF('Model output'!S69="","", IF('Model output'!S69= "[]", "", 'Model output'!S69))</f>
        <v>Not Identified</v>
      </c>
      <c r="Y70" t="str">
        <f>IF(OR('Model output'!S69="",ISNUMBER(SEARCH("Absent",'Model output'!S69)),ISNUMBER(SEARCH("Not identified",'Model output'!S69)),ISNUMBER(SEARCH("No",'Model output'!S69)),ISNUMBER(SEARCH("negative",'Model output'!S69))),"negative",IF(Z70="positive","gETE", "positive"))</f>
        <v>negative</v>
      </c>
      <c r="Z70" t="str">
        <f>IF(OR('Model output'!S69="",ISNUMBER(SEARCH("Absent",'Model output'!S69)),ISNUMBER(SEARCH("Not identified",'Model output'!S69)),ISNUMBER(SEARCH("No",'Model output'!S69)),ISNUMBER(SEARCH("Minimal",'Model output'!S69)),ISNUMBER(SEARCH("negative",'Model output'!S69))),"negative",IF(OR(ISNUMBER(SEARCH("extensive",X70)),ISNUMBER(SEARCH("skeletal muscle",X70)),ISNUMBER(SEARCH("larynx",X70)),ISNUMBER(SEARCH("trachea",X70)),ISNUMBER(SEARCH("esophagus",X70)),ISNUMBER(SEARCH("recurrent laryngeal nerve",X70))),"positive","negative"))</f>
        <v>negative</v>
      </c>
      <c r="AA70" t="str">
        <f>IF('Model output'!T69="","", IF('Model output'!T69="[]", "", IF('Model output'!T69="Not mentioned", "No", "Yes")))</f>
        <v/>
      </c>
      <c r="AB70" t="str">
        <f>IF(AA70&lt;&gt;"Yes","",IF(OR('Model output'!U69="",'Model output'!U69="[]",ISNUMBER(SEARCH("Not identified",'Model output'!U69))),"",'Model output'!U69))</f>
        <v/>
      </c>
      <c r="AC70" s="9" t="str">
        <f>IF(OR('Model output'!V69="", AND(ISERROR(SEARCH("Positive",'Model output'!V69)), ISNUMBER(SEARCH("Negative",'Model output'!V69))), 'Model output'!V69="No", ISNUMBER(SEARCH("Uninvolved",'Model output'!V69)), ISNUMBER(SEARCH("Not involved",'Model output'!V69)), ISNUMBER(SEARCH("Free",'Model output'!V69)), ISNUMBER(SEARCH("Cannot be assessed",'Model output'!V69)), ISNUMBER(SEARCH("1 mm",'Model output'!V69)), ISNUMBER(SEARCH("0.1 CM",'Model output'!V69)), ISNUMBER(SEARCH("less than 0.5 mm",'Model output'!V69)), ISNUMBER(SEARCH("abut",'Model output'!V69))), "negative", "positive")</f>
        <v>negative</v>
      </c>
      <c r="AE70" s="29" t="str" cm="1">
        <f t="array" aca="1" ref="AE70" ca="1">IF(OR(AC70="positive",Z70="positive",AND(OR(ISNUMBER(SEARCH("Follicular carcinoma",N70)),ISNUMBER(SEARCH("Follicular thyroid carcinoma",N70))),V70="extensive"),AND(AND(ISNUMBER(J70),J70&gt;0),AND(ISNUMBER(M70),M70&gt;3)),OR(H70="positive",AH70=1)),"high",IF(OR(ISNUMBER(SEARCH("lateral",G70,1)),ISNUMBER(SEARCH("positive",Y70,1)),ISNUMBER(SEARCH("tall",O70,1)),ISNUMBER(SEARCH("hobnail",O70,1)),ISNUMBER(SEARCH("cribriform",O70,1)),ISNUMBER(SEARCH("diffuse",O70,1)),ISNUMBER(SEARCH("columnar",O70,1)),ISNUMBER(SEARCH("solid",O70,1)),ISNUMBER(SEARCH("tall",N70,1)),ISNUMBER(SEARCH("hobnail",N70,1)),ISNUMBER(SEARCH("cribriform",N70,1)),ISNUMBER(SEARCH("diffuse",N70,1)),ISNUMBER(SEARCH("columnar",N70,1)),ISNUMBER(SEARCH("solid",N70,1)),AND(ISNUMBER(SEARCH("papillary",N70,1)),S70="positive"),AND(AND(ISNUMBER(J70),J70&gt;=5),M70=""),AND(AND(ISNUMBER(J70),J70&gt;=5),AND(ISNUMBER(M70),M70&gt;=1)),AND(ISNUMBER(SERACH("papillary",N70)),OR(Y70="positive",Z70="positive"), ISNUMBER(SEARCH("BRAF",AB70)))),"intermediate","low"))</f>
        <v>low</v>
      </c>
      <c r="AF70" s="30" t="str">
        <f t="shared" si="15"/>
        <v>2</v>
      </c>
      <c r="AG70" s="30" t="str">
        <f t="shared" si="16"/>
        <v>0</v>
      </c>
      <c r="AH70" s="30" t="str">
        <f t="shared" si="23"/>
        <v>0</v>
      </c>
      <c r="AI70" s="37" t="str">
        <f t="shared" si="24"/>
        <v>I</v>
      </c>
      <c r="AJ70" s="29" t="s">
        <v>886</v>
      </c>
      <c r="AK70" s="34" t="s">
        <v>893</v>
      </c>
      <c r="AL70" s="34" t="s">
        <v>891</v>
      </c>
      <c r="AM70" s="34" t="s">
        <v>894</v>
      </c>
      <c r="AN70" s="34" t="s">
        <v>68</v>
      </c>
      <c r="AO70" s="35">
        <f t="shared" ca="1" si="17"/>
        <v>1</v>
      </c>
      <c r="AP70" s="30">
        <f t="shared" si="18"/>
        <v>1</v>
      </c>
      <c r="AQ70" s="30">
        <f t="shared" si="19"/>
        <v>1</v>
      </c>
      <c r="AR70" s="30">
        <f t="shared" si="20"/>
        <v>1</v>
      </c>
      <c r="AS70" s="36">
        <f t="shared" si="21"/>
        <v>1</v>
      </c>
    </row>
    <row r="71" spans="1:45">
      <c r="A71" t="str">
        <f>'Model output'!A70</f>
        <v>TCGA-DJ-A2PW</v>
      </c>
      <c r="B71" s="45">
        <v>65</v>
      </c>
      <c r="C71" s="1" t="str">
        <f>IF(OR(ISNUMBER(SEARCH("0",'Model output'!D70)), ISNUMBER(SEARCH("1",'Model output'!D70)), ISNUMBER(SEARCH("1a",'Model output'!D70)), ISNUMBER(SEARCH("1b",'Model output'!D70)), ISNUMBER(SEARCH("2",'Model output'!D70)), ISNUMBER(SEARCH("3",'Model output'!D70)), ISNUMBER(SEARCH("4a",'Model output'!D70)), ISNUMBER(SEARCH("4b",'Model output'!D70))), IF(ISNUMBER(SEARCH("pT",'Model output'!D70)),IF(OR(ISNUMBER(SEARCH("a",'Model output'!D70)),ISNUMBER(SEARCH("b",'Model output'!D70))),MID(SUBSTITUTE('Model output'!D70," ",""),SEARCH("pT",'Model output'!D70)+2,2),MID(SUBSTITUTE('Model output'!D70," ",""),SEARCH("pT",'Model output'!D70)+2,1)),IF(ISNUMBER(SEARCH("T",'Model output'!D70)),IF(OR(ISNUMBER(SEARCH("a",'Model output'!D70)),ISNUMBER(SEARCH("b",'Model output'!D70))),MID(SUBSTITUTE('Model output'!D70," ",""),SEARCH("T",'Model output'!D70)+1,2),MID(SUBSTITUTE('Model output'!D70," ",""),SEARCH("T",'Model output'!D70)+1,1)),SUBSTITUTE('Model output'!D70," ",""))),"")</f>
        <v>2</v>
      </c>
      <c r="D71" s="1" t="str">
        <f>IF(ISNUMBER(SEARCH("lymph node",'Model output'!E70)),"1", IF(AND('Model output'!E70&lt;&gt;"",ISNUMBER('Model output'!E70),'Model output'!E70&gt;0),"1",IF(OR(ISNUMBER(SEARCH("0",'Model output'!E70)), ISNUMBER(SEARCH("1",'Model output'!E70)), ISNUMBER(SEARCH("1a",'Model output'!E70)), ISNUMBER(SEARCH("1b",'Model output'!E70)), ISNUMBER(SEARCH("X",'Model output'!E70))), IF(ISNUMBER(SEARCH("pN",'Model output'!E70)),IF(OR(ISNUMBER(SEARCH("a",'Model output'!E70)),ISNUMBER(SEARCH("b",'Model output'!E70))),MID(SUBSTITUTE('Model output'!E70," ",""),SEARCH("pN",'Model output'!E70)+2,2),MID(SUBSTITUTE('Model output'!E70," ",""),SEARCH("pN",'Model output'!E70)+2,1)),IF(ISNUMBER(SEARCH("N",'Model output'!E70)),IF(OR(ISNUMBER(SEARCH("a",'Model output'!E70)),ISNUMBER(SEARCH("b",'Model output'!E70))),MID(SUBSTITUTE('Model output'!E70," ",""),SEARCH("N",'Model output'!E70)+1,2),MID(SUBSTITUTE('Model output'!E70," ",""),SEARCH("N",'Model output'!E70)+1,1)),SUBSTITUTE('Model output'!E70," ",""))),"")))</f>
        <v>0</v>
      </c>
      <c r="E71" s="1" t="str">
        <f>IF(OR(ISNUMBER(SEARCH("Not applicable",'Model output'!F70)), ISNUMBER(SEARCH("N/A",'Model output'!F70))),"0",IF(OR(ISNUMBER(SEARCH("0",'Model output'!F70)), ISNUMBER(SEARCH("1",'Model output'!F70)), ISNUMBER(SEARCH("X",'Model output'!F70))), IF(ISNUMBER(SEARCH("pM",'Model output'!F70)),MID(SUBSTITUTE('Model output'!F70," ",""),SEARCH("pM",'Model output'!F70)+2,1),IF(ISNUMBER(SEARCH("M",'Model output'!F70)),MID(SUBSTITUTE('Model output'!F70," ",""),SEARCH("M",'Model output'!F70)+1,1),SUBSTITUTE('Model output'!F70," ",""))),""))</f>
        <v>0</v>
      </c>
      <c r="F71" t="str">
        <f t="shared" si="13"/>
        <v>positive</v>
      </c>
      <c r="G71" t="str">
        <f>IF(OR('Model output'!G70="",AND(ISNUMBER('Model output'!J70),'Model output'!J70&lt;1)),"",IF(OR(ISNUMBER(SEARCH("lateral",'Model output'!G70)),ISNUMBER(SEARCH("cervical",'Model output'!G70)),ISNUMBER(SEARCH("jugular",'Model output'!G70)),ISNUMBER(SEARCH("left neck",'Model output'!G70)),ISNUMBER(SEARCH("left anterior neck",'Model output'!G70)),ISNUMBER(SEARCH("left posterior neck",'Model output'!G70)),ISNUMBER(SEARCH("right neck",'Model output'!G70)),ISNUMBER(SEARCH("right anterior neck",'Model output'!G70)),ISNUMBER(SEARCH("right posterior neck",'Model output'!G70)),AND(ISNUMBER(SEARCH("level",'Model output'!G70)),OR(,ISNUMBER(SEARCH("II",'Model output'!G70)),ISNUMBER(SEARCH("two",'Model output'!G70)),ISNUMBER(SEARCH("2",'Model output'!G70)),ISNUMBER(SEARCH("III",'Model output'!G70)),ISNUMBER(SEARCH("three",'Model output'!G70)),ISNUMBER(SEARCH("3",'Model output'!G70)),ISNUMBER(SEARCH("IV",'Model output'!G70)),ISNUMBER(SEARCH("four",'Model output'!G70)),ISNUMBER(SEARCH("4",'Model output'!G70)),ISNUMBER(SEARCH("V ",'Model output'!G70)),ISNUMBER(SEARCH("five",'Model output'!G70)),ISNUMBER(SEARCH("5",'Model output'!G70))))), "lateral", "central"))</f>
        <v/>
      </c>
      <c r="H71" t="str">
        <f>IF('Model output'!H70="","negative",IF('Model output'!H70="[]", "negative", IF(OR(ISNUMBER(SEARCH("lymph node",'Model output'!H70)),ISNUMBER(SEARCH("Not mentioned",'Model output'!H70)),ISNUMBER(SEARCH("neck",'Model output'!H70)),ISNUMBER(SEARCH("Not applicable",'Model output'!H70))),"negative","positive")))</f>
        <v>negative</v>
      </c>
      <c r="I71">
        <f>IF('Model output'!I70="","",IF(ISNUMBER('Model output'!I70),'Model output'!I70,1))</f>
        <v>1</v>
      </c>
      <c r="J71">
        <f>IF('Model output'!J70="","",IF(AND(ISNUMBER('Model output'!J70),'Model output'!J70&lt;=I71),'Model output'!J70,IF(ISNUMBER(SEARCH("0/",'Model output'!J70)),0,1)))</f>
        <v>1</v>
      </c>
      <c r="K71" t="str" cm="1">
        <f t="array" ref="K71">IF(COUNT(FIND({0,1,2,3,4,5,6,7,8,9},'Model output'!K70))&gt;0,'Model output'!K70,"")</f>
        <v/>
      </c>
      <c r="L71" s="8" t="str">
        <f t="shared" si="22"/>
        <v/>
      </c>
      <c r="M71" t="str" cm="1">
        <f t="array" ref="M71">IF(L71="","",IF(ISNUMBER(SEARCH("cm",L71)),MAX(VALUE(SUBSTITUTE(_xlfn.FILTERXML("&lt;t&gt;&lt;s&gt;"&amp;SUBSTITUTE(L71,",","&lt;/s&gt;&lt;s&gt;")&amp;"&lt;/s&gt;&lt;/t&gt;","//s"),"cm",""))),MAX(VALUE(SUBSTITUTE(_xlfn.FILTERXML("&lt;t&gt;&lt;s&gt;"&amp;SUBSTITUTE(L71,",","&lt;/s&gt;&lt;s&gt;")&amp;"&lt;/s&gt;&lt;/t&gt;","//s"),"mm","")))/10))</f>
        <v/>
      </c>
      <c r="N71" t="str">
        <f>IF('Model output'!L70="","",'Model output'!L70)</f>
        <v>Papillary carcinoma</v>
      </c>
      <c r="O71" t="str">
        <f>IF('Model output'!M70="","",'Model output'!M70)</f>
        <v/>
      </c>
      <c r="P71" t="str">
        <f>IF('Model output'!N70="","",'Model output'!N70)</f>
        <v>4.6 cm</v>
      </c>
      <c r="Q71" t="str">
        <f t="shared" si="14"/>
        <v>4.6cm</v>
      </c>
      <c r="R71" cm="1">
        <f t="array" ref="R71">IF(Q71="","",IF(ISNUMBER(SEARCH("cm",Q71)),MAX(VALUE(SUBSTITUTE(_xlfn.FILTERXML("&lt;t&gt;&lt;s&gt;"&amp;SUBSTITUTE(Q71,",","&lt;/s&gt;&lt;s&gt;")&amp;"&lt;/s&gt;&lt;/t&gt;","//s"),"cm",""))),MAX(VALUE(SUBSTITUTE(_xlfn.FILTERXML("&lt;t&gt;&lt;s&gt;"&amp;SUBSTITUTE(Q71,",","&lt;/s&gt;&lt;s&gt;")&amp;"&lt;/s&gt;&lt;/t&gt;","//s"),"mm","")))/10))</f>
        <v>4.5999999999999996</v>
      </c>
      <c r="S71" t="str">
        <f>IF(OR('Model output'!P70="",ISNUMBER(SEARCH("Not identified", 'Model output'!P70)),ISNUMBER(SEARCH("Absent",'Model output'!P70)),AND(ISNUMBER(SEARCH("No",'Model output'!P70)),NOT(ISNUMBER(SEARCH("diagnostic",'Model output'!P70)))),ISNUMBER(SEARCH("Negative",'Model output'!P70))),"negative","positive")</f>
        <v>negative</v>
      </c>
      <c r="T71">
        <f>IF('Model output'!O70="","",'Model output'!O70)</f>
        <v>3</v>
      </c>
      <c r="U71" t="str">
        <f>IF('Model output'!Q70&lt;&gt;"",'Model output'!Q70,IF('Classification result'!S71="positive",IF(ISNUMBER(SEARCH("single",'Model output'!P70)),1,IF(OR(ISNUMBER(SEARCH("&lt;4",'Model output'!P70)),ISNUMBER(SEARCH("&lt; 4",'Model output'!P70)),ISNUMBER(SEARCH("less than 4",'Model output'!P70))),"&lt;4",IF(OR(ISNUMBER(SEARCH("&gt;4",'Model output'!P70)),ISNUMBER(SEARCH("&gt; 4",'Model output'!P70)),ISNUMBER(SEARCH("4 or more",'Model output'!P70))),"&gt;4",""))),""))</f>
        <v/>
      </c>
      <c r="V71" t="str">
        <f>IF(S71="negative","",IF(OR(ISNUMBER(SEARCH("Focal",'Model output'!P70)),'Classification result'!U71&lt;4,ISNUMBER(SEARCH("Focal",'Classification result'!U71)),ISNUMBER(SEARCH("&lt;4",'Classification result'!U71)),ISNUMBER(SEARCH("&lt; 4",'Classification result'!U71))),"minimal", IF(OR(ISNUMBER(SEARCH("Extensive",'Model output'!P70)),ISNUMBER(SEARCH("Extensive",'Classification result'!U71)),ISNUMBER(SEARCH("&gt;4",'Classification result'!U71)),ISNUMBER(SEARCH("&gt; 4",'Classification result'!U71)),ISNUMBER(SEARCH("4 or more",'Classification result'!U71))),"extensive","")))</f>
        <v/>
      </c>
      <c r="W71" t="str">
        <f>IF(OR('Model output'!R70="",ISNUMBER(SEARCH("Not identified", 'Model output'!R70)),ISNUMBER(SEARCH("Absent",'Model output'!R70)),ISNUMBER(SEARCH("No",'Model output'!R70)),ISNUMBER(SEARCH("Negative",'Model output'!R70)),ISNUMBER(SEARCH("None seen",'Model output'!R70)),ISNUMBER(SEARCH("Free",'Model output'!R70)),ISNUMBER(SEARCH("Cannot be assessed",'Model output'!R70))),"negative","positive")</f>
        <v>positive</v>
      </c>
      <c r="X71" t="str">
        <f>IF('Model output'!S70="","", IF('Model output'!S70= "[]", "", 'Model output'!S70))</f>
        <v>Not identified</v>
      </c>
      <c r="Y71" t="str">
        <f>IF(OR('Model output'!S70="",ISNUMBER(SEARCH("Absent",'Model output'!S70)),ISNUMBER(SEARCH("Not identified",'Model output'!S70)),ISNUMBER(SEARCH("No",'Model output'!S70)),ISNUMBER(SEARCH("negative",'Model output'!S70))),"negative",IF(Z71="positive","gETE", "positive"))</f>
        <v>negative</v>
      </c>
      <c r="Z71" t="str">
        <f>IF(OR('Model output'!S70="",ISNUMBER(SEARCH("Absent",'Model output'!S70)),ISNUMBER(SEARCH("Not identified",'Model output'!S70)),ISNUMBER(SEARCH("No",'Model output'!S70)),ISNUMBER(SEARCH("Minimal",'Model output'!S70)),ISNUMBER(SEARCH("negative",'Model output'!S70))),"negative",IF(OR(ISNUMBER(SEARCH("extensive",X71)),ISNUMBER(SEARCH("skeletal muscle",X71)),ISNUMBER(SEARCH("larynx",X71)),ISNUMBER(SEARCH("trachea",X71)),ISNUMBER(SEARCH("esophagus",X71)),ISNUMBER(SEARCH("recurrent laryngeal nerve",X71))),"positive","negative"))</f>
        <v>negative</v>
      </c>
      <c r="AA71" t="str">
        <f>IF('Model output'!T70="","", IF('Model output'!T70="[]", "", IF('Model output'!T70="Not mentioned", "No", "Yes")))</f>
        <v/>
      </c>
      <c r="AB71" t="str">
        <f>IF(AA71&lt;&gt;"Yes","",IF(OR('Model output'!U70="",'Model output'!U70="[]",ISNUMBER(SEARCH("Not identified",'Model output'!U70))),"",'Model output'!U70))</f>
        <v/>
      </c>
      <c r="AC71" s="9" t="str">
        <f>IF(OR('Model output'!V70="", AND(ISERROR(SEARCH("Positive",'Model output'!V70)), ISNUMBER(SEARCH("Negative",'Model output'!V70))), 'Model output'!V70="No", ISNUMBER(SEARCH("Uninvolved",'Model output'!V70)), ISNUMBER(SEARCH("Not involved",'Model output'!V70)), ISNUMBER(SEARCH("Free",'Model output'!V70)), ISNUMBER(SEARCH("Cannot be assessed",'Model output'!V70)), ISNUMBER(SEARCH("1 mm",'Model output'!V70)), ISNUMBER(SEARCH("0.1 CM",'Model output'!V70)), ISNUMBER(SEARCH("less than 0.5 mm",'Model output'!V70)), ISNUMBER(SEARCH("abut",'Model output'!V70))), "negative", "positive")</f>
        <v>negative</v>
      </c>
      <c r="AE71" s="29" t="str" cm="1">
        <f t="array" aca="1" ref="AE71" ca="1">IF(OR(AC71="positive",Z71="positive",AND(OR(ISNUMBER(SEARCH("Follicular carcinoma",N71)),ISNUMBER(SEARCH("Follicular thyroid carcinoma",N71))),V71="extensive"),AND(AND(ISNUMBER(J71),J71&gt;0),AND(ISNUMBER(M71),M71&gt;3)),OR(H71="positive",AH71=1)),"high",IF(OR(ISNUMBER(SEARCH("lateral",G71,1)),ISNUMBER(SEARCH("positive",Y71,1)),ISNUMBER(SEARCH("tall",O71,1)),ISNUMBER(SEARCH("hobnail",O71,1)),ISNUMBER(SEARCH("cribriform",O71,1)),ISNUMBER(SEARCH("diffuse",O71,1)),ISNUMBER(SEARCH("columnar",O71,1)),ISNUMBER(SEARCH("solid",O71,1)),ISNUMBER(SEARCH("tall",N71,1)),ISNUMBER(SEARCH("hobnail",N71,1)),ISNUMBER(SEARCH("cribriform",N71,1)),ISNUMBER(SEARCH("diffuse",N71,1)),ISNUMBER(SEARCH("columnar",N71,1)),ISNUMBER(SEARCH("solid",N71,1)),AND(ISNUMBER(SEARCH("papillary",N71,1)),S71="positive"),AND(AND(ISNUMBER(J71),J71&gt;=5),M71=""),AND(AND(ISNUMBER(J71),J71&gt;=5),AND(ISNUMBER(M71),M71&gt;=1)),AND(ISNUMBER(SERACH("papillary",N71)),OR(Y71="positive",Z71="positive"), ISNUMBER(SEARCH("BRAF",AB71)))),"intermediate","low"))</f>
        <v>low</v>
      </c>
      <c r="AF71" s="30" t="str">
        <f t="shared" si="15"/>
        <v>3a</v>
      </c>
      <c r="AG71" s="30" t="str">
        <f t="shared" si="16"/>
        <v>1a</v>
      </c>
      <c r="AH71" s="30" t="str">
        <f t="shared" si="23"/>
        <v>0</v>
      </c>
      <c r="AI71" s="37" t="str">
        <f t="shared" si="24"/>
        <v>II</v>
      </c>
      <c r="AJ71" s="29" t="s">
        <v>886</v>
      </c>
      <c r="AK71" s="34" t="s">
        <v>896</v>
      </c>
      <c r="AL71" s="34" t="s">
        <v>895</v>
      </c>
      <c r="AM71" s="34" t="s">
        <v>894</v>
      </c>
      <c r="AN71" s="34" t="s">
        <v>892</v>
      </c>
      <c r="AO71" s="35">
        <f t="shared" ca="1" si="17"/>
        <v>1</v>
      </c>
      <c r="AP71" s="30">
        <f t="shared" si="18"/>
        <v>1</v>
      </c>
      <c r="AQ71" s="30">
        <f t="shared" si="19"/>
        <v>1</v>
      </c>
      <c r="AR71" s="30">
        <f t="shared" si="20"/>
        <v>1</v>
      </c>
      <c r="AS71" s="36">
        <f t="shared" si="21"/>
        <v>1</v>
      </c>
    </row>
    <row r="72" spans="1:45">
      <c r="A72" t="str">
        <f>'Model output'!A71</f>
        <v>TCGA-DJ-A2PX</v>
      </c>
      <c r="B72" s="45">
        <v>55</v>
      </c>
      <c r="C72" s="1" t="str">
        <f>IF(OR(ISNUMBER(SEARCH("0",'Model output'!D71)), ISNUMBER(SEARCH("1",'Model output'!D71)), ISNUMBER(SEARCH("1a",'Model output'!D71)), ISNUMBER(SEARCH("1b",'Model output'!D71)), ISNUMBER(SEARCH("2",'Model output'!D71)), ISNUMBER(SEARCH("3",'Model output'!D71)), ISNUMBER(SEARCH("4a",'Model output'!D71)), ISNUMBER(SEARCH("4b",'Model output'!D71))), IF(ISNUMBER(SEARCH("pT",'Model output'!D71)),IF(OR(ISNUMBER(SEARCH("a",'Model output'!D71)),ISNUMBER(SEARCH("b",'Model output'!D71))),MID(SUBSTITUTE('Model output'!D71," ",""),SEARCH("pT",'Model output'!D71)+2,2),MID(SUBSTITUTE('Model output'!D71," ",""),SEARCH("pT",'Model output'!D71)+2,1)),IF(ISNUMBER(SEARCH("T",'Model output'!D71)),IF(OR(ISNUMBER(SEARCH("a",'Model output'!D71)),ISNUMBER(SEARCH("b",'Model output'!D71))),MID(SUBSTITUTE('Model output'!D71," ",""),SEARCH("T",'Model output'!D71)+1,2),MID(SUBSTITUTE('Model output'!D71," ",""),SEARCH("T",'Model output'!D71)+1,1)),SUBSTITUTE('Model output'!D71," ",""))),"")</f>
        <v>1</v>
      </c>
      <c r="D72" s="1" t="str">
        <f>IF(ISNUMBER(SEARCH("lymph node",'Model output'!E71)),"1", IF(AND('Model output'!E71&lt;&gt;"",ISNUMBER('Model output'!E71),'Model output'!E71&gt;0),"1",IF(OR(ISNUMBER(SEARCH("0",'Model output'!E71)), ISNUMBER(SEARCH("1",'Model output'!E71)), ISNUMBER(SEARCH("1a",'Model output'!E71)), ISNUMBER(SEARCH("1b",'Model output'!E71)), ISNUMBER(SEARCH("X",'Model output'!E71))), IF(ISNUMBER(SEARCH("pN",'Model output'!E71)),IF(OR(ISNUMBER(SEARCH("a",'Model output'!E71)),ISNUMBER(SEARCH("b",'Model output'!E71))),MID(SUBSTITUTE('Model output'!E71," ",""),SEARCH("pN",'Model output'!E71)+2,2),MID(SUBSTITUTE('Model output'!E71," ",""),SEARCH("pN",'Model output'!E71)+2,1)),IF(ISNUMBER(SEARCH("N",'Model output'!E71)),IF(OR(ISNUMBER(SEARCH("a",'Model output'!E71)),ISNUMBER(SEARCH("b",'Model output'!E71))),MID(SUBSTITUTE('Model output'!E71," ",""),SEARCH("N",'Model output'!E71)+1,2),MID(SUBSTITUTE('Model output'!E71," ",""),SEARCH("N",'Model output'!E71)+1,1)),SUBSTITUTE('Model output'!E71," ",""))),"")))</f>
        <v>X</v>
      </c>
      <c r="E72" s="1" t="str">
        <f>IF(OR(ISNUMBER(SEARCH("Not applicable",'Model output'!F71)), ISNUMBER(SEARCH("N/A",'Model output'!F71))),"0",IF(OR(ISNUMBER(SEARCH("0",'Model output'!F71)), ISNUMBER(SEARCH("1",'Model output'!F71)), ISNUMBER(SEARCH("X",'Model output'!F71))), IF(ISNUMBER(SEARCH("pM",'Model output'!F71)),MID(SUBSTITUTE('Model output'!F71," ",""),SEARCH("pM",'Model output'!F71)+2,1),IF(ISNUMBER(SEARCH("M",'Model output'!F71)),MID(SUBSTITUTE('Model output'!F71," ",""),SEARCH("M",'Model output'!F71)+1,1),SUBSTITUTE('Model output'!F71," ",""))),""))</f>
        <v>X</v>
      </c>
      <c r="F72" t="str">
        <f t="shared" si="13"/>
        <v>positive</v>
      </c>
      <c r="G72" t="str">
        <f>IF(OR('Model output'!G71="",AND(ISNUMBER('Model output'!J71),'Model output'!J71&lt;1)),"",IF(OR(ISNUMBER(SEARCH("lateral",'Model output'!G71)),ISNUMBER(SEARCH("cervical",'Model output'!G71)),ISNUMBER(SEARCH("jugular",'Model output'!G71)),ISNUMBER(SEARCH("left neck",'Model output'!G71)),ISNUMBER(SEARCH("left anterior neck",'Model output'!G71)),ISNUMBER(SEARCH("left posterior neck",'Model output'!G71)),ISNUMBER(SEARCH("right neck",'Model output'!G71)),ISNUMBER(SEARCH("right anterior neck",'Model output'!G71)),ISNUMBER(SEARCH("right posterior neck",'Model output'!G71)),AND(ISNUMBER(SEARCH("level",'Model output'!G71)),OR(,ISNUMBER(SEARCH("II",'Model output'!G71)),ISNUMBER(SEARCH("two",'Model output'!G71)),ISNUMBER(SEARCH("2",'Model output'!G71)),ISNUMBER(SEARCH("III",'Model output'!G71)),ISNUMBER(SEARCH("three",'Model output'!G71)),ISNUMBER(SEARCH("3",'Model output'!G71)),ISNUMBER(SEARCH("IV",'Model output'!G71)),ISNUMBER(SEARCH("four",'Model output'!G71)),ISNUMBER(SEARCH("4",'Model output'!G71)),ISNUMBER(SEARCH("V ",'Model output'!G71)),ISNUMBER(SEARCH("five",'Model output'!G71)),ISNUMBER(SEARCH("5",'Model output'!G71))))), "lateral", "central"))</f>
        <v/>
      </c>
      <c r="H72" t="str">
        <f>IF('Model output'!H71="","negative",IF('Model output'!H71="[]", "negative", IF(OR(ISNUMBER(SEARCH("lymph node",'Model output'!H71)),ISNUMBER(SEARCH("Not mentioned",'Model output'!H71)),ISNUMBER(SEARCH("neck",'Model output'!H71)),ISNUMBER(SEARCH("Not applicable",'Model output'!H71))),"negative","positive")))</f>
        <v>negative</v>
      </c>
      <c r="I72">
        <f>IF('Model output'!I71="","",IF(ISNUMBER('Model output'!I71),'Model output'!I71,1))</f>
        <v>4</v>
      </c>
      <c r="J72">
        <f>IF('Model output'!J71="","",IF(AND(ISNUMBER('Model output'!J71),'Model output'!J71&lt;=I72),'Model output'!J71,IF(ISNUMBER(SEARCH("0/",'Model output'!J71)),0,1)))</f>
        <v>0</v>
      </c>
      <c r="K72" t="str" cm="1">
        <f t="array" ref="K72">IF(COUNT(FIND({0,1,2,3,4,5,6,7,8,9},'Model output'!K71))&gt;0,'Model output'!K71,"")</f>
        <v>1.2 cm</v>
      </c>
      <c r="L72" s="8" t="str">
        <f t="shared" si="22"/>
        <v>1.2cm</v>
      </c>
      <c r="M72" cm="1">
        <f t="array" ref="M72">IF(L72="","",IF(ISNUMBER(SEARCH("cm",L72)),MAX(VALUE(SUBSTITUTE(_xlfn.FILTERXML("&lt;t&gt;&lt;s&gt;"&amp;SUBSTITUTE(L72,",","&lt;/s&gt;&lt;s&gt;")&amp;"&lt;/s&gt;&lt;/t&gt;","//s"),"cm",""))),MAX(VALUE(SUBSTITUTE(_xlfn.FILTERXML("&lt;t&gt;&lt;s&gt;"&amp;SUBSTITUTE(L72,",","&lt;/s&gt;&lt;s&gt;")&amp;"&lt;/s&gt;&lt;/t&gt;","//s"),"mm","")))/10))</f>
        <v>1.2</v>
      </c>
      <c r="N72" t="str">
        <f>IF('Model output'!L71="","",'Model output'!L71)</f>
        <v>Papillary carcinoma</v>
      </c>
      <c r="O72" t="str">
        <f>IF('Model output'!M71="","",'Model output'!M71)</f>
        <v>Follicular variant</v>
      </c>
      <c r="P72" t="str">
        <f>IF('Model output'!N71="","",'Model output'!N71)</f>
        <v>1.2 cm</v>
      </c>
      <c r="Q72" t="str">
        <f t="shared" si="14"/>
        <v>1.2cm</v>
      </c>
      <c r="R72" cm="1">
        <f t="array" ref="R72">IF(Q72="","",IF(ISNUMBER(SEARCH("cm",Q72)),MAX(VALUE(SUBSTITUTE(_xlfn.FILTERXML("&lt;t&gt;&lt;s&gt;"&amp;SUBSTITUTE(Q72,",","&lt;/s&gt;&lt;s&gt;")&amp;"&lt;/s&gt;&lt;/t&gt;","//s"),"cm",""))),MAX(VALUE(SUBSTITUTE(_xlfn.FILTERXML("&lt;t&gt;&lt;s&gt;"&amp;SUBSTITUTE(Q72,",","&lt;/s&gt;&lt;s&gt;")&amp;"&lt;/s&gt;&lt;/t&gt;","//s"),"mm","")))/10))</f>
        <v>1.2</v>
      </c>
      <c r="S72" t="str">
        <f>IF(OR('Model output'!P71="",ISNUMBER(SEARCH("Not identified", 'Model output'!P71)),ISNUMBER(SEARCH("Absent",'Model output'!P71)),AND(ISNUMBER(SEARCH("No",'Model output'!P71)),NOT(ISNUMBER(SEARCH("diagnostic",'Model output'!P71)))),ISNUMBER(SEARCH("Negative",'Model output'!P71))),"negative","positive")</f>
        <v>negative</v>
      </c>
      <c r="T72" t="str">
        <f>IF('Model output'!O71="","",'Model output'!O71)</f>
        <v/>
      </c>
      <c r="U72" t="str">
        <f>IF('Model output'!Q71&lt;&gt;"",'Model output'!Q71,IF('Classification result'!S72="positive",IF(ISNUMBER(SEARCH("single",'Model output'!P71)),1,IF(OR(ISNUMBER(SEARCH("&lt;4",'Model output'!P71)),ISNUMBER(SEARCH("&lt; 4",'Model output'!P71)),ISNUMBER(SEARCH("less than 4",'Model output'!P71))),"&lt;4",IF(OR(ISNUMBER(SEARCH("&gt;4",'Model output'!P71)),ISNUMBER(SEARCH("&gt; 4",'Model output'!P71)),ISNUMBER(SEARCH("4 or more",'Model output'!P71))),"&gt;4",""))),""))</f>
        <v/>
      </c>
      <c r="V72" t="str">
        <f>IF(S72="negative","",IF(OR(ISNUMBER(SEARCH("Focal",'Model output'!P71)),'Classification result'!U72&lt;4,ISNUMBER(SEARCH("Focal",'Classification result'!U72)),ISNUMBER(SEARCH("&lt;4",'Classification result'!U72)),ISNUMBER(SEARCH("&lt; 4",'Classification result'!U72))),"minimal", IF(OR(ISNUMBER(SEARCH("Extensive",'Model output'!P71)),ISNUMBER(SEARCH("Extensive",'Classification result'!U72)),ISNUMBER(SEARCH("&gt;4",'Classification result'!U72)),ISNUMBER(SEARCH("&gt; 4",'Classification result'!U72)),ISNUMBER(SEARCH("4 or more",'Classification result'!U72))),"extensive","")))</f>
        <v/>
      </c>
      <c r="W72" t="str">
        <f>IF(OR('Model output'!R71="",ISNUMBER(SEARCH("Not identified", 'Model output'!R71)),ISNUMBER(SEARCH("Absent",'Model output'!R71)),ISNUMBER(SEARCH("No",'Model output'!R71)),ISNUMBER(SEARCH("Negative",'Model output'!R71)),ISNUMBER(SEARCH("None seen",'Model output'!R71)),ISNUMBER(SEARCH("Free",'Model output'!R71)),ISNUMBER(SEARCH("Cannot be assessed",'Model output'!R71))),"negative","positive")</f>
        <v>positive</v>
      </c>
      <c r="X72" t="str">
        <f>IF('Model output'!S71="","", IF('Model output'!S71= "[]", "", 'Model output'!S71))</f>
        <v>Not Identified</v>
      </c>
      <c r="Y72" t="str">
        <f>IF(OR('Model output'!S71="",ISNUMBER(SEARCH("Absent",'Model output'!S71)),ISNUMBER(SEARCH("Not identified",'Model output'!S71)),ISNUMBER(SEARCH("No",'Model output'!S71)),ISNUMBER(SEARCH("negative",'Model output'!S71))),"negative",IF(Z72="positive","gETE", "positive"))</f>
        <v>negative</v>
      </c>
      <c r="Z72" t="str">
        <f>IF(OR('Model output'!S71="",ISNUMBER(SEARCH("Absent",'Model output'!S71)),ISNUMBER(SEARCH("Not identified",'Model output'!S71)),ISNUMBER(SEARCH("No",'Model output'!S71)),ISNUMBER(SEARCH("Minimal",'Model output'!S71)),ISNUMBER(SEARCH("negative",'Model output'!S71))),"negative",IF(OR(ISNUMBER(SEARCH("extensive",X72)),ISNUMBER(SEARCH("skeletal muscle",X72)),ISNUMBER(SEARCH("larynx",X72)),ISNUMBER(SEARCH("trachea",X72)),ISNUMBER(SEARCH("esophagus",X72)),ISNUMBER(SEARCH("recurrent laryngeal nerve",X72))),"positive","negative"))</f>
        <v>negative</v>
      </c>
      <c r="AA72" t="str">
        <f>IF('Model output'!T71="","", IF('Model output'!T71="[]", "", IF('Model output'!T71="Not mentioned", "No", "Yes")))</f>
        <v/>
      </c>
      <c r="AB72" t="str">
        <f>IF(AA72&lt;&gt;"Yes","",IF(OR('Model output'!U71="",'Model output'!U71="[]",ISNUMBER(SEARCH("Not identified",'Model output'!U71))),"",'Model output'!U71))</f>
        <v/>
      </c>
      <c r="AC72" s="9" t="str">
        <f>IF(OR('Model output'!V71="", AND(ISERROR(SEARCH("Positive",'Model output'!V71)), ISNUMBER(SEARCH("Negative",'Model output'!V71))), 'Model output'!V71="No", ISNUMBER(SEARCH("Uninvolved",'Model output'!V71)), ISNUMBER(SEARCH("Not involved",'Model output'!V71)), ISNUMBER(SEARCH("Free",'Model output'!V71)), ISNUMBER(SEARCH("Cannot be assessed",'Model output'!V71)), ISNUMBER(SEARCH("1 mm",'Model output'!V71)), ISNUMBER(SEARCH("0.1 CM",'Model output'!V71)), ISNUMBER(SEARCH("less than 0.5 mm",'Model output'!V71)), ISNUMBER(SEARCH("abut",'Model output'!V71))), "negative", "positive")</f>
        <v>negative</v>
      </c>
      <c r="AE72" s="29" t="str" cm="1">
        <f t="array" aca="1" ref="AE72" ca="1">IF(OR(AC72="positive",Z72="positive",AND(OR(ISNUMBER(SEARCH("Follicular carcinoma",N72)),ISNUMBER(SEARCH("Follicular thyroid carcinoma",N72))),V72="extensive"),AND(AND(ISNUMBER(J72),J72&gt;0),AND(ISNUMBER(M72),M72&gt;3)),OR(H72="positive",AH72=1)),"high",IF(OR(ISNUMBER(SEARCH("lateral",G72,1)),ISNUMBER(SEARCH("positive",Y72,1)),ISNUMBER(SEARCH("tall",O72,1)),ISNUMBER(SEARCH("hobnail",O72,1)),ISNUMBER(SEARCH("cribriform",O72,1)),ISNUMBER(SEARCH("diffuse",O72,1)),ISNUMBER(SEARCH("columnar",O72,1)),ISNUMBER(SEARCH("solid",O72,1)),ISNUMBER(SEARCH("tall",N72,1)),ISNUMBER(SEARCH("hobnail",N72,1)),ISNUMBER(SEARCH("cribriform",N72,1)),ISNUMBER(SEARCH("diffuse",N72,1)),ISNUMBER(SEARCH("columnar",N72,1)),ISNUMBER(SEARCH("solid",N72,1)),AND(ISNUMBER(SEARCH("papillary",N72,1)),S72="positive"),AND(AND(ISNUMBER(J72),J72&gt;=5),M72=""),AND(AND(ISNUMBER(J72),J72&gt;=5),AND(ISNUMBER(M72),M72&gt;=1)),AND(ISNUMBER(SERACH("papillary",N72)),OR(Y72="positive",Z72="positive"), ISNUMBER(SEARCH("BRAF",AB72)))),"intermediate","low"))</f>
        <v>low</v>
      </c>
      <c r="AF72" s="30" t="str">
        <f t="shared" si="15"/>
        <v>1b</v>
      </c>
      <c r="AG72" s="30" t="str">
        <f t="shared" si="16"/>
        <v>0</v>
      </c>
      <c r="AH72" s="30" t="str">
        <f t="shared" si="23"/>
        <v>0</v>
      </c>
      <c r="AI72" s="37" t="str">
        <f t="shared" si="24"/>
        <v>I</v>
      </c>
      <c r="AJ72" s="29" t="s">
        <v>886</v>
      </c>
      <c r="AK72" s="34" t="s">
        <v>890</v>
      </c>
      <c r="AL72" s="34" t="s">
        <v>891</v>
      </c>
      <c r="AM72" s="34" t="s">
        <v>894</v>
      </c>
      <c r="AN72" s="34" t="s">
        <v>68</v>
      </c>
      <c r="AO72" s="35">
        <f t="shared" ca="1" si="17"/>
        <v>1</v>
      </c>
      <c r="AP72" s="30">
        <f t="shared" si="18"/>
        <v>1</v>
      </c>
      <c r="AQ72" s="30">
        <f t="shared" si="19"/>
        <v>1</v>
      </c>
      <c r="AR72" s="30">
        <f t="shared" si="20"/>
        <v>1</v>
      </c>
      <c r="AS72" s="36">
        <f t="shared" si="21"/>
        <v>1</v>
      </c>
    </row>
    <row r="73" spans="1:45">
      <c r="A73" t="str">
        <f>'Model output'!A72</f>
        <v>TCGA-DJ-A2PY</v>
      </c>
      <c r="B73" s="45">
        <v>46</v>
      </c>
      <c r="C73" s="1" t="str">
        <f>IF(OR(ISNUMBER(SEARCH("0",'Model output'!D72)), ISNUMBER(SEARCH("1",'Model output'!D72)), ISNUMBER(SEARCH("1a",'Model output'!D72)), ISNUMBER(SEARCH("1b",'Model output'!D72)), ISNUMBER(SEARCH("2",'Model output'!D72)), ISNUMBER(SEARCH("3",'Model output'!D72)), ISNUMBER(SEARCH("4a",'Model output'!D72)), ISNUMBER(SEARCH("4b",'Model output'!D72))), IF(ISNUMBER(SEARCH("pT",'Model output'!D72)),IF(OR(ISNUMBER(SEARCH("a",'Model output'!D72)),ISNUMBER(SEARCH("b",'Model output'!D72))),MID(SUBSTITUTE('Model output'!D72," ",""),SEARCH("pT",'Model output'!D72)+2,2),MID(SUBSTITUTE('Model output'!D72," ",""),SEARCH("pT",'Model output'!D72)+2,1)),IF(ISNUMBER(SEARCH("T",'Model output'!D72)),IF(OR(ISNUMBER(SEARCH("a",'Model output'!D72)),ISNUMBER(SEARCH("b",'Model output'!D72))),MID(SUBSTITUTE('Model output'!D72," ",""),SEARCH("T",'Model output'!D72)+1,2),MID(SUBSTITUTE('Model output'!D72," ",""),SEARCH("T",'Model output'!D72)+1,1)),SUBSTITUTE('Model output'!D72," ",""))),"")</f>
        <v/>
      </c>
      <c r="D73" s="1" t="str">
        <f>IF(ISNUMBER(SEARCH("lymph node",'Model output'!E72)),"1", IF(AND('Model output'!E72&lt;&gt;"",ISNUMBER('Model output'!E72),'Model output'!E72&gt;0),"1",IF(OR(ISNUMBER(SEARCH("0",'Model output'!E72)), ISNUMBER(SEARCH("1",'Model output'!E72)), ISNUMBER(SEARCH("1a",'Model output'!E72)), ISNUMBER(SEARCH("1b",'Model output'!E72)), ISNUMBER(SEARCH("X",'Model output'!E72))), IF(ISNUMBER(SEARCH("pN",'Model output'!E72)),IF(OR(ISNUMBER(SEARCH("a",'Model output'!E72)),ISNUMBER(SEARCH("b",'Model output'!E72))),MID(SUBSTITUTE('Model output'!E72," ",""),SEARCH("pN",'Model output'!E72)+2,2),MID(SUBSTITUTE('Model output'!E72," ",""),SEARCH("pN",'Model output'!E72)+2,1)),IF(ISNUMBER(SEARCH("N",'Model output'!E72)),IF(OR(ISNUMBER(SEARCH("a",'Model output'!E72)),ISNUMBER(SEARCH("b",'Model output'!E72))),MID(SUBSTITUTE('Model output'!E72," ",""),SEARCH("N",'Model output'!E72)+1,2),MID(SUBSTITUTE('Model output'!E72," ",""),SEARCH("N",'Model output'!E72)+1,1)),SUBSTITUTE('Model output'!E72," ",""))),"")))</f>
        <v>1</v>
      </c>
      <c r="E73" s="1" t="str">
        <f>IF(OR(ISNUMBER(SEARCH("Not applicable",'Model output'!F72)), ISNUMBER(SEARCH("N/A",'Model output'!F72))),"0",IF(OR(ISNUMBER(SEARCH("0",'Model output'!F72)), ISNUMBER(SEARCH("1",'Model output'!F72)), ISNUMBER(SEARCH("X",'Model output'!F72))), IF(ISNUMBER(SEARCH("pM",'Model output'!F72)),MID(SUBSTITUTE('Model output'!F72," ",""),SEARCH("pM",'Model output'!F72)+2,1),IF(ISNUMBER(SEARCH("M",'Model output'!F72)),MID(SUBSTITUTE('Model output'!F72," ",""),SEARCH("M",'Model output'!F72)+1,1),SUBSTITUTE('Model output'!F72," ",""))),""))</f>
        <v/>
      </c>
      <c r="F73" t="str">
        <f t="shared" si="13"/>
        <v>positive</v>
      </c>
      <c r="G73" t="str">
        <f>IF(OR('Model output'!G72="",AND(ISNUMBER('Model output'!J72),'Model output'!J72&lt;1)),"",IF(OR(ISNUMBER(SEARCH("lateral",'Model output'!G72)),ISNUMBER(SEARCH("cervical",'Model output'!G72)),ISNUMBER(SEARCH("jugular",'Model output'!G72)),ISNUMBER(SEARCH("left neck",'Model output'!G72)),ISNUMBER(SEARCH("left anterior neck",'Model output'!G72)),ISNUMBER(SEARCH("left posterior neck",'Model output'!G72)),ISNUMBER(SEARCH("right neck",'Model output'!G72)),ISNUMBER(SEARCH("right anterior neck",'Model output'!G72)),ISNUMBER(SEARCH("right posterior neck",'Model output'!G72)),AND(ISNUMBER(SEARCH("level",'Model output'!G72)),OR(,ISNUMBER(SEARCH("II",'Model output'!G72)),ISNUMBER(SEARCH("two",'Model output'!G72)),ISNUMBER(SEARCH("2",'Model output'!G72)),ISNUMBER(SEARCH("III",'Model output'!G72)),ISNUMBER(SEARCH("three",'Model output'!G72)),ISNUMBER(SEARCH("3",'Model output'!G72)),ISNUMBER(SEARCH("IV",'Model output'!G72)),ISNUMBER(SEARCH("four",'Model output'!G72)),ISNUMBER(SEARCH("4",'Model output'!G72)),ISNUMBER(SEARCH("V ",'Model output'!G72)),ISNUMBER(SEARCH("five",'Model output'!G72)),ISNUMBER(SEARCH("5",'Model output'!G72))))), "lateral", "central"))</f>
        <v>central</v>
      </c>
      <c r="H73" t="str">
        <f>IF('Model output'!H72="","negative",IF('Model output'!H72="[]", "negative", IF(OR(ISNUMBER(SEARCH("lymph node",'Model output'!H72)),ISNUMBER(SEARCH("Not mentioned",'Model output'!H72)),ISNUMBER(SEARCH("neck",'Model output'!H72)),ISNUMBER(SEARCH("Not applicable",'Model output'!H72))),"negative","positive")))</f>
        <v>negative</v>
      </c>
      <c r="I73">
        <f>IF('Model output'!I72="","",IF(ISNUMBER('Model output'!I72),'Model output'!I72,1))</f>
        <v>2</v>
      </c>
      <c r="J73">
        <f>IF('Model output'!J72="","",IF(AND(ISNUMBER('Model output'!J72),'Model output'!J72&lt;=I73),'Model output'!J72,IF(ISNUMBER(SEARCH("0/",'Model output'!J72)),0,1)))</f>
        <v>1</v>
      </c>
      <c r="K73" t="str" cm="1">
        <f t="array" ref="K73">IF(COUNT(FIND({0,1,2,3,4,5,6,7,8,9},'Model output'!K72))&gt;0,'Model output'!K72,"")</f>
        <v>0.3cm</v>
      </c>
      <c r="L73" s="8" t="str">
        <f t="shared" si="22"/>
        <v>0.3cm</v>
      </c>
      <c r="M73" cm="1">
        <f t="array" ref="M73">IF(L73="","",IF(ISNUMBER(SEARCH("cm",L73)),MAX(VALUE(SUBSTITUTE(_xlfn.FILTERXML("&lt;t&gt;&lt;s&gt;"&amp;SUBSTITUTE(L73,",","&lt;/s&gt;&lt;s&gt;")&amp;"&lt;/s&gt;&lt;/t&gt;","//s"),"cm",""))),MAX(VALUE(SUBSTITUTE(_xlfn.FILTERXML("&lt;t&gt;&lt;s&gt;"&amp;SUBSTITUTE(L73,",","&lt;/s&gt;&lt;s&gt;")&amp;"&lt;/s&gt;&lt;/t&gt;","//s"),"mm","")))/10))</f>
        <v>0.3</v>
      </c>
      <c r="N73" t="str">
        <f>IF('Model output'!L72="","",'Model output'!L72)</f>
        <v>Papillary carcinoma</v>
      </c>
      <c r="O73" t="str">
        <f>IF('Model output'!M72="","",'Model output'!M72)</f>
        <v/>
      </c>
      <c r="P73" t="str">
        <f>IF('Model output'!N72="","",'Model output'!N72)</f>
        <v>2.5cm</v>
      </c>
      <c r="Q73" t="str">
        <f t="shared" si="14"/>
        <v>2.5cm</v>
      </c>
      <c r="R73" cm="1">
        <f t="array" ref="R73">IF(Q73="","",IF(ISNUMBER(SEARCH("cm",Q73)),MAX(VALUE(SUBSTITUTE(_xlfn.FILTERXML("&lt;t&gt;&lt;s&gt;"&amp;SUBSTITUTE(Q73,",","&lt;/s&gt;&lt;s&gt;")&amp;"&lt;/s&gt;&lt;/t&gt;","//s"),"cm",""))),MAX(VALUE(SUBSTITUTE(_xlfn.FILTERXML("&lt;t&gt;&lt;s&gt;"&amp;SUBSTITUTE(Q73,",","&lt;/s&gt;&lt;s&gt;")&amp;"&lt;/s&gt;&lt;/t&gt;","//s"),"mm","")))/10))</f>
        <v>2.5</v>
      </c>
      <c r="S73" t="str">
        <f>IF(OR('Model output'!P72="",ISNUMBER(SEARCH("Not identified", 'Model output'!P72)),ISNUMBER(SEARCH("Absent",'Model output'!P72)),AND(ISNUMBER(SEARCH("No",'Model output'!P72)),NOT(ISNUMBER(SEARCH("diagnostic",'Model output'!P72)))),ISNUMBER(SEARCH("Negative",'Model output'!P72))),"negative","positive")</f>
        <v>negative</v>
      </c>
      <c r="T73">
        <f>IF('Model output'!O72="","",'Model output'!O72)</f>
        <v>4</v>
      </c>
      <c r="U73" t="str">
        <f>IF('Model output'!Q72&lt;&gt;"",'Model output'!Q72,IF('Classification result'!S73="positive",IF(ISNUMBER(SEARCH("single",'Model output'!P72)),1,IF(OR(ISNUMBER(SEARCH("&lt;4",'Model output'!P72)),ISNUMBER(SEARCH("&lt; 4",'Model output'!P72)),ISNUMBER(SEARCH("less than 4",'Model output'!P72))),"&lt;4",IF(OR(ISNUMBER(SEARCH("&gt;4",'Model output'!P72)),ISNUMBER(SEARCH("&gt; 4",'Model output'!P72)),ISNUMBER(SEARCH("4 or more",'Model output'!P72))),"&gt;4",""))),""))</f>
        <v/>
      </c>
      <c r="V73" t="str">
        <f>IF(S73="negative","",IF(OR(ISNUMBER(SEARCH("Focal",'Model output'!P72)),'Classification result'!U73&lt;4,ISNUMBER(SEARCH("Focal",'Classification result'!U73)),ISNUMBER(SEARCH("&lt;4",'Classification result'!U73)),ISNUMBER(SEARCH("&lt; 4",'Classification result'!U73))),"minimal", IF(OR(ISNUMBER(SEARCH("Extensive",'Model output'!P72)),ISNUMBER(SEARCH("Extensive",'Classification result'!U73)),ISNUMBER(SEARCH("&gt;4",'Classification result'!U73)),ISNUMBER(SEARCH("&gt; 4",'Classification result'!U73)),ISNUMBER(SEARCH("4 or more",'Classification result'!U73))),"extensive","")))</f>
        <v/>
      </c>
      <c r="W73" t="str">
        <f>IF(OR('Model output'!R72="",ISNUMBER(SEARCH("Not identified", 'Model output'!R72)),ISNUMBER(SEARCH("Absent",'Model output'!R72)),ISNUMBER(SEARCH("No",'Model output'!R72)),ISNUMBER(SEARCH("Negative",'Model output'!R72)),ISNUMBER(SEARCH("None seen",'Model output'!R72)),ISNUMBER(SEARCH("Free",'Model output'!R72)),ISNUMBER(SEARCH("Cannot be assessed",'Model output'!R72))),"negative","positive")</f>
        <v>negative</v>
      </c>
      <c r="X73" t="str">
        <f>IF('Model output'!S72="","", IF('Model output'!S72= "[]", "", 'Model output'!S72))</f>
        <v>Invades:perithyroidal soft tissue</v>
      </c>
      <c r="Y73" t="str">
        <f>IF(OR('Model output'!S72="",ISNUMBER(SEARCH("Absent",'Model output'!S72)),ISNUMBER(SEARCH("Not identified",'Model output'!S72)),ISNUMBER(SEARCH("No",'Model output'!S72)),ISNUMBER(SEARCH("negative",'Model output'!S72))),"negative",IF(Z73="positive","gETE", "positive"))</f>
        <v>positive</v>
      </c>
      <c r="Z73" t="str">
        <f>IF(OR('Model output'!S72="",ISNUMBER(SEARCH("Absent",'Model output'!S72)),ISNUMBER(SEARCH("Not identified",'Model output'!S72)),ISNUMBER(SEARCH("No",'Model output'!S72)),ISNUMBER(SEARCH("Minimal",'Model output'!S72)),ISNUMBER(SEARCH("negative",'Model output'!S72))),"negative",IF(OR(ISNUMBER(SEARCH("extensive",X73)),ISNUMBER(SEARCH("skeletal muscle",X73)),ISNUMBER(SEARCH("larynx",X73)),ISNUMBER(SEARCH("trachea",X73)),ISNUMBER(SEARCH("esophagus",X73)),ISNUMBER(SEARCH("recurrent laryngeal nerve",X73))),"positive","negative"))</f>
        <v>negative</v>
      </c>
      <c r="AA73" t="str">
        <f>IF('Model output'!T72="","", IF('Model output'!T72="[]", "", IF('Model output'!T72="Not mentioned", "No", "Yes")))</f>
        <v/>
      </c>
      <c r="AB73" t="str">
        <f>IF(AA73&lt;&gt;"Yes","",IF(OR('Model output'!U72="",'Model output'!U72="[]",ISNUMBER(SEARCH("Not identified",'Model output'!U72))),"",'Model output'!U72))</f>
        <v/>
      </c>
      <c r="AC73" s="9" t="str">
        <f>IF(OR('Model output'!V72="", AND(ISERROR(SEARCH("Positive",'Model output'!V72)), ISNUMBER(SEARCH("Negative",'Model output'!V72))), 'Model output'!V72="No", ISNUMBER(SEARCH("Uninvolved",'Model output'!V72)), ISNUMBER(SEARCH("Not involved",'Model output'!V72)), ISNUMBER(SEARCH("Free",'Model output'!V72)), ISNUMBER(SEARCH("Cannot be assessed",'Model output'!V72)), ISNUMBER(SEARCH("1 mm",'Model output'!V72)), ISNUMBER(SEARCH("0.1 CM",'Model output'!V72)), ISNUMBER(SEARCH("less than 0.5 mm",'Model output'!V72)), ISNUMBER(SEARCH("abut",'Model output'!V72))), "negative", "positive")</f>
        <v>negative</v>
      </c>
      <c r="AE73" s="29" t="str" cm="1">
        <f t="array" aca="1" ref="AE73" ca="1">IF(OR(AC73="positive",Z73="positive",AND(OR(ISNUMBER(SEARCH("Follicular carcinoma",N73)),ISNUMBER(SEARCH("Follicular thyroid carcinoma",N73))),V73="extensive"),AND(AND(ISNUMBER(J73),J73&gt;0),AND(ISNUMBER(M73),M73&gt;3)),OR(H73="positive",AH73=1)),"high",IF(OR(ISNUMBER(SEARCH("lateral",G73,1)),ISNUMBER(SEARCH("positive",Y73,1)),ISNUMBER(SEARCH("tall",O73,1)),ISNUMBER(SEARCH("hobnail",O73,1)),ISNUMBER(SEARCH("cribriform",O73,1)),ISNUMBER(SEARCH("diffuse",O73,1)),ISNUMBER(SEARCH("columnar",O73,1)),ISNUMBER(SEARCH("solid",O73,1)),ISNUMBER(SEARCH("tall",N73,1)),ISNUMBER(SEARCH("hobnail",N73,1)),ISNUMBER(SEARCH("cribriform",N73,1)),ISNUMBER(SEARCH("diffuse",N73,1)),ISNUMBER(SEARCH("columnar",N73,1)),ISNUMBER(SEARCH("solid",N73,1)),AND(ISNUMBER(SEARCH("papillary",N73,1)),S73="positive"),AND(AND(ISNUMBER(J73),J73&gt;=5),M73=""),AND(AND(ISNUMBER(J73),J73&gt;=5),AND(ISNUMBER(M73),M73&gt;=1)),AND(ISNUMBER(SERACH("papillary",N73)),OR(Y73="positive",Z73="positive"), ISNUMBER(SEARCH("BRAF",AB73)))),"intermediate","low"))</f>
        <v>intermediate</v>
      </c>
      <c r="AF73" s="30" t="str">
        <f t="shared" si="15"/>
        <v>2</v>
      </c>
      <c r="AG73" s="30" t="str">
        <f t="shared" si="16"/>
        <v>1a</v>
      </c>
      <c r="AH73" s="30" t="str">
        <f t="shared" si="23"/>
        <v>0</v>
      </c>
      <c r="AI73" s="37" t="str">
        <f t="shared" si="24"/>
        <v>I</v>
      </c>
      <c r="AJ73" s="29" t="s">
        <v>887</v>
      </c>
      <c r="AK73" s="34" t="s">
        <v>893</v>
      </c>
      <c r="AL73" s="34" t="s">
        <v>895</v>
      </c>
      <c r="AM73" s="34" t="s">
        <v>894</v>
      </c>
      <c r="AN73" s="34" t="s">
        <v>68</v>
      </c>
      <c r="AO73" s="35">
        <f t="shared" ca="1" si="17"/>
        <v>1</v>
      </c>
      <c r="AP73" s="30">
        <f t="shared" si="18"/>
        <v>1</v>
      </c>
      <c r="AQ73" s="30">
        <f t="shared" si="19"/>
        <v>1</v>
      </c>
      <c r="AR73" s="30">
        <f t="shared" si="20"/>
        <v>1</v>
      </c>
      <c r="AS73" s="36">
        <f t="shared" si="21"/>
        <v>1</v>
      </c>
    </row>
    <row r="74" spans="1:45">
      <c r="A74" t="str">
        <f>'Model output'!A73</f>
        <v>TCGA-DJ-A2PZ</v>
      </c>
      <c r="B74" s="45">
        <v>63</v>
      </c>
      <c r="C74" s="1" t="str">
        <f>IF(OR(ISNUMBER(SEARCH("0",'Model output'!D73)), ISNUMBER(SEARCH("1",'Model output'!D73)), ISNUMBER(SEARCH("1a",'Model output'!D73)), ISNUMBER(SEARCH("1b",'Model output'!D73)), ISNUMBER(SEARCH("2",'Model output'!D73)), ISNUMBER(SEARCH("3",'Model output'!D73)), ISNUMBER(SEARCH("4a",'Model output'!D73)), ISNUMBER(SEARCH("4b",'Model output'!D73))), IF(ISNUMBER(SEARCH("pT",'Model output'!D73)),IF(OR(ISNUMBER(SEARCH("a",'Model output'!D73)),ISNUMBER(SEARCH("b",'Model output'!D73))),MID(SUBSTITUTE('Model output'!D73," ",""),SEARCH("pT",'Model output'!D73)+2,2),MID(SUBSTITUTE('Model output'!D73," ",""),SEARCH("pT",'Model output'!D73)+2,1)),IF(ISNUMBER(SEARCH("T",'Model output'!D73)),IF(OR(ISNUMBER(SEARCH("a",'Model output'!D73)),ISNUMBER(SEARCH("b",'Model output'!D73))),MID(SUBSTITUTE('Model output'!D73," ",""),SEARCH("T",'Model output'!D73)+1,2),MID(SUBSTITUTE('Model output'!D73," ",""),SEARCH("T",'Model output'!D73)+1,1)),SUBSTITUTE('Model output'!D73," ",""))),"")</f>
        <v>1</v>
      </c>
      <c r="D74" s="1" t="str">
        <f>IF(ISNUMBER(SEARCH("lymph node",'Model output'!E73)),"1", IF(AND('Model output'!E73&lt;&gt;"",ISNUMBER('Model output'!E73),'Model output'!E73&gt;0),"1",IF(OR(ISNUMBER(SEARCH("0",'Model output'!E73)), ISNUMBER(SEARCH("1",'Model output'!E73)), ISNUMBER(SEARCH("1a",'Model output'!E73)), ISNUMBER(SEARCH("1b",'Model output'!E73)), ISNUMBER(SEARCH("X",'Model output'!E73))), IF(ISNUMBER(SEARCH("pN",'Model output'!E73)),IF(OR(ISNUMBER(SEARCH("a",'Model output'!E73)),ISNUMBER(SEARCH("b",'Model output'!E73))),MID(SUBSTITUTE('Model output'!E73," ",""),SEARCH("pN",'Model output'!E73)+2,2),MID(SUBSTITUTE('Model output'!E73," ",""),SEARCH("pN",'Model output'!E73)+2,1)),IF(ISNUMBER(SEARCH("N",'Model output'!E73)),IF(OR(ISNUMBER(SEARCH("a",'Model output'!E73)),ISNUMBER(SEARCH("b",'Model output'!E73))),MID(SUBSTITUTE('Model output'!E73," ",""),SEARCH("N",'Model output'!E73)+1,2),MID(SUBSTITUTE('Model output'!E73," ",""),SEARCH("N",'Model output'!E73)+1,1)),SUBSTITUTE('Model output'!E73," ",""))),"")))</f>
        <v>X</v>
      </c>
      <c r="E74" s="1" t="str">
        <f>IF(OR(ISNUMBER(SEARCH("Not applicable",'Model output'!F73)), ISNUMBER(SEARCH("N/A",'Model output'!F73))),"0",IF(OR(ISNUMBER(SEARCH("0",'Model output'!F73)), ISNUMBER(SEARCH("1",'Model output'!F73)), ISNUMBER(SEARCH("X",'Model output'!F73))), IF(ISNUMBER(SEARCH("pM",'Model output'!F73)),MID(SUBSTITUTE('Model output'!F73," ",""),SEARCH("pM",'Model output'!F73)+2,1),IF(ISNUMBER(SEARCH("M",'Model output'!F73)),MID(SUBSTITUTE('Model output'!F73," ",""),SEARCH("M",'Model output'!F73)+1,1),SUBSTITUTE('Model output'!F73," ",""))),""))</f>
        <v>X</v>
      </c>
      <c r="F74" t="str">
        <f t="shared" si="13"/>
        <v>positive</v>
      </c>
      <c r="G74" t="str">
        <f>IF(OR('Model output'!G73="",AND(ISNUMBER('Model output'!J73),'Model output'!J73&lt;1)),"",IF(OR(ISNUMBER(SEARCH("lateral",'Model output'!G73)),ISNUMBER(SEARCH("cervical",'Model output'!G73)),ISNUMBER(SEARCH("jugular",'Model output'!G73)),ISNUMBER(SEARCH("left neck",'Model output'!G73)),ISNUMBER(SEARCH("left anterior neck",'Model output'!G73)),ISNUMBER(SEARCH("left posterior neck",'Model output'!G73)),ISNUMBER(SEARCH("right neck",'Model output'!G73)),ISNUMBER(SEARCH("right anterior neck",'Model output'!G73)),ISNUMBER(SEARCH("right posterior neck",'Model output'!G73)),AND(ISNUMBER(SEARCH("level",'Model output'!G73)),OR(,ISNUMBER(SEARCH("II",'Model output'!G73)),ISNUMBER(SEARCH("two",'Model output'!G73)),ISNUMBER(SEARCH("2",'Model output'!G73)),ISNUMBER(SEARCH("III",'Model output'!G73)),ISNUMBER(SEARCH("three",'Model output'!G73)),ISNUMBER(SEARCH("3",'Model output'!G73)),ISNUMBER(SEARCH("IV",'Model output'!G73)),ISNUMBER(SEARCH("four",'Model output'!G73)),ISNUMBER(SEARCH("4",'Model output'!G73)),ISNUMBER(SEARCH("V ",'Model output'!G73)),ISNUMBER(SEARCH("five",'Model output'!G73)),ISNUMBER(SEARCH("5",'Model output'!G73))))), "lateral", "central"))</f>
        <v/>
      </c>
      <c r="H74" t="str">
        <f>IF('Model output'!H73="","negative",IF('Model output'!H73="[]", "negative", IF(OR(ISNUMBER(SEARCH("lymph node",'Model output'!H73)),ISNUMBER(SEARCH("Not mentioned",'Model output'!H73)),ISNUMBER(SEARCH("neck",'Model output'!H73)),ISNUMBER(SEARCH("Not applicable",'Model output'!H73))),"negative","positive")))</f>
        <v>negative</v>
      </c>
      <c r="I74">
        <f>IF('Model output'!I73="","",IF(ISNUMBER('Model output'!I73),'Model output'!I73,1))</f>
        <v>1</v>
      </c>
      <c r="J74">
        <f>IF('Model output'!J73="","",IF(AND(ISNUMBER('Model output'!J73),'Model output'!J73&lt;=I74),'Model output'!J73,IF(ISNUMBER(SEARCH("0/",'Model output'!J73)),0,1)))</f>
        <v>0</v>
      </c>
      <c r="K74" t="str" cm="1">
        <f t="array" ref="K74">IF(COUNT(FIND({0,1,2,3,4,5,6,7,8,9},'Model output'!K73))&gt;0,'Model output'!K73,"")</f>
        <v>0.3 cm</v>
      </c>
      <c r="L74" s="8" t="str">
        <f t="shared" si="22"/>
        <v>0.3cm</v>
      </c>
      <c r="M74" cm="1">
        <f t="array" ref="M74">IF(L74="","",IF(ISNUMBER(SEARCH("cm",L74)),MAX(VALUE(SUBSTITUTE(_xlfn.FILTERXML("&lt;t&gt;&lt;s&gt;"&amp;SUBSTITUTE(L74,",","&lt;/s&gt;&lt;s&gt;")&amp;"&lt;/s&gt;&lt;/t&gt;","//s"),"cm",""))),MAX(VALUE(SUBSTITUTE(_xlfn.FILTERXML("&lt;t&gt;&lt;s&gt;"&amp;SUBSTITUTE(L74,",","&lt;/s&gt;&lt;s&gt;")&amp;"&lt;/s&gt;&lt;/t&gt;","//s"),"mm","")))/10))</f>
        <v>0.3</v>
      </c>
      <c r="N74" t="str">
        <f>IF('Model output'!L73="","",'Model output'!L73)</f>
        <v>Papillary carcinoma</v>
      </c>
      <c r="O74" t="str">
        <f>IF('Model output'!M73="","",'Model output'!M73)</f>
        <v/>
      </c>
      <c r="P74" t="str">
        <f>IF('Model output'!N73="","",'Model output'!N73)</f>
        <v>1.7 cm</v>
      </c>
      <c r="Q74" t="str">
        <f t="shared" si="14"/>
        <v>1.7cm</v>
      </c>
      <c r="R74" cm="1">
        <f t="array" ref="R74">IF(Q74="","",IF(ISNUMBER(SEARCH("cm",Q74)),MAX(VALUE(SUBSTITUTE(_xlfn.FILTERXML("&lt;t&gt;&lt;s&gt;"&amp;SUBSTITUTE(Q74,",","&lt;/s&gt;&lt;s&gt;")&amp;"&lt;/s&gt;&lt;/t&gt;","//s"),"cm",""))),MAX(VALUE(SUBSTITUTE(_xlfn.FILTERXML("&lt;t&gt;&lt;s&gt;"&amp;SUBSTITUTE(Q74,",","&lt;/s&gt;&lt;s&gt;")&amp;"&lt;/s&gt;&lt;/t&gt;","//s"),"mm","")))/10))</f>
        <v>1.7</v>
      </c>
      <c r="S74" t="str">
        <f>IF(OR('Model output'!P73="",ISNUMBER(SEARCH("Not identified", 'Model output'!P73)),ISNUMBER(SEARCH("Absent",'Model output'!P73)),AND(ISNUMBER(SEARCH("No",'Model output'!P73)),NOT(ISNUMBER(SEARCH("diagnostic",'Model output'!P73)))),ISNUMBER(SEARCH("Negative",'Model output'!P73))),"negative","positive")</f>
        <v>negative</v>
      </c>
      <c r="T74">
        <f>IF('Model output'!O73="","",'Model output'!O73)</f>
        <v>1</v>
      </c>
      <c r="U74" t="str">
        <f>IF('Model output'!Q73&lt;&gt;"",'Model output'!Q73,IF('Classification result'!S74="positive",IF(ISNUMBER(SEARCH("single",'Model output'!P73)),1,IF(OR(ISNUMBER(SEARCH("&lt;4",'Model output'!P73)),ISNUMBER(SEARCH("&lt; 4",'Model output'!P73)),ISNUMBER(SEARCH("less than 4",'Model output'!P73))),"&lt;4",IF(OR(ISNUMBER(SEARCH("&gt;4",'Model output'!P73)),ISNUMBER(SEARCH("&gt; 4",'Model output'!P73)),ISNUMBER(SEARCH("4 or more",'Model output'!P73))),"&gt;4",""))),""))</f>
        <v/>
      </c>
      <c r="V74" t="str">
        <f>IF(S74="negative","",IF(OR(ISNUMBER(SEARCH("Focal",'Model output'!P73)),'Classification result'!U74&lt;4,ISNUMBER(SEARCH("Focal",'Classification result'!U74)),ISNUMBER(SEARCH("&lt;4",'Classification result'!U74)),ISNUMBER(SEARCH("&lt; 4",'Classification result'!U74))),"minimal", IF(OR(ISNUMBER(SEARCH("Extensive",'Model output'!P73)),ISNUMBER(SEARCH("Extensive",'Classification result'!U74)),ISNUMBER(SEARCH("&gt;4",'Classification result'!U74)),ISNUMBER(SEARCH("&gt; 4",'Classification result'!U74)),ISNUMBER(SEARCH("4 or more",'Classification result'!U74))),"extensive","")))</f>
        <v/>
      </c>
      <c r="W74" t="str">
        <f>IF(OR('Model output'!R73="",ISNUMBER(SEARCH("Not identified", 'Model output'!R73)),ISNUMBER(SEARCH("Absent",'Model output'!R73)),ISNUMBER(SEARCH("No",'Model output'!R73)),ISNUMBER(SEARCH("Negative",'Model output'!R73)),ISNUMBER(SEARCH("None seen",'Model output'!R73)),ISNUMBER(SEARCH("Free",'Model output'!R73)),ISNUMBER(SEARCH("Cannot be assessed",'Model output'!R73))),"negative","positive")</f>
        <v>positive</v>
      </c>
      <c r="X74" t="str">
        <f>IF('Model output'!S73="","", IF('Model output'!S73= "[]", "", 'Model output'!S73))</f>
        <v>Invades:extrathyroidal adipose tissue, Focal</v>
      </c>
      <c r="Y74" t="str">
        <f>IF(OR('Model output'!S73="",ISNUMBER(SEARCH("Absent",'Model output'!S73)),ISNUMBER(SEARCH("Not identified",'Model output'!S73)),ISNUMBER(SEARCH("No",'Model output'!S73)),ISNUMBER(SEARCH("negative",'Model output'!S73))),"negative",IF(Z74="positive","gETE", "positive"))</f>
        <v>positive</v>
      </c>
      <c r="Z74" t="str">
        <f>IF(OR('Model output'!S73="",ISNUMBER(SEARCH("Absent",'Model output'!S73)),ISNUMBER(SEARCH("Not identified",'Model output'!S73)),ISNUMBER(SEARCH("No",'Model output'!S73)),ISNUMBER(SEARCH("Minimal",'Model output'!S73)),ISNUMBER(SEARCH("negative",'Model output'!S73))),"negative",IF(OR(ISNUMBER(SEARCH("extensive",X74)),ISNUMBER(SEARCH("skeletal muscle",X74)),ISNUMBER(SEARCH("larynx",X74)),ISNUMBER(SEARCH("trachea",X74)),ISNUMBER(SEARCH("esophagus",X74)),ISNUMBER(SEARCH("recurrent laryngeal nerve",X74))),"positive","negative"))</f>
        <v>negative</v>
      </c>
      <c r="AA74" t="str">
        <f>IF('Model output'!T73="","", IF('Model output'!T73="[]", "", IF('Model output'!T73="Not mentioned", "No", "Yes")))</f>
        <v/>
      </c>
      <c r="AB74" t="str">
        <f>IF(AA74&lt;&gt;"Yes","",IF(OR('Model output'!U73="",'Model output'!U73="[]",ISNUMBER(SEARCH("Not identified",'Model output'!U73))),"",'Model output'!U73))</f>
        <v/>
      </c>
      <c r="AC74" s="9" t="str">
        <f>IF(OR('Model output'!V73="", AND(ISERROR(SEARCH("Positive",'Model output'!V73)), ISNUMBER(SEARCH("Negative",'Model output'!V73))), 'Model output'!V73="No", ISNUMBER(SEARCH("Uninvolved",'Model output'!V73)), ISNUMBER(SEARCH("Not involved",'Model output'!V73)), ISNUMBER(SEARCH("Free",'Model output'!V73)), ISNUMBER(SEARCH("Cannot be assessed",'Model output'!V73)), ISNUMBER(SEARCH("1 mm",'Model output'!V73)), ISNUMBER(SEARCH("0.1 CM",'Model output'!V73)), ISNUMBER(SEARCH("less than 0.5 mm",'Model output'!V73)), ISNUMBER(SEARCH("abut",'Model output'!V73))), "negative", "positive")</f>
        <v>negative</v>
      </c>
      <c r="AE74" s="29" t="str" cm="1">
        <f t="array" aca="1" ref="AE74" ca="1">IF(OR(AC74="positive",Z74="positive",AND(OR(ISNUMBER(SEARCH("Follicular carcinoma",N74)),ISNUMBER(SEARCH("Follicular thyroid carcinoma",N74))),V74="extensive"),AND(AND(ISNUMBER(J74),J74&gt;0),AND(ISNUMBER(M74),M74&gt;3)),OR(H74="positive",AH74=1)),"high",IF(OR(ISNUMBER(SEARCH("lateral",G74,1)),ISNUMBER(SEARCH("positive",Y74,1)),ISNUMBER(SEARCH("tall",O74,1)),ISNUMBER(SEARCH("hobnail",O74,1)),ISNUMBER(SEARCH("cribriform",O74,1)),ISNUMBER(SEARCH("diffuse",O74,1)),ISNUMBER(SEARCH("columnar",O74,1)),ISNUMBER(SEARCH("solid",O74,1)),ISNUMBER(SEARCH("tall",N74,1)),ISNUMBER(SEARCH("hobnail",N74,1)),ISNUMBER(SEARCH("cribriform",N74,1)),ISNUMBER(SEARCH("diffuse",N74,1)),ISNUMBER(SEARCH("columnar",N74,1)),ISNUMBER(SEARCH("solid",N74,1)),AND(ISNUMBER(SEARCH("papillary",N74,1)),S74="positive"),AND(AND(ISNUMBER(J74),J74&gt;=5),M74=""),AND(AND(ISNUMBER(J74),J74&gt;=5),AND(ISNUMBER(M74),M74&gt;=1)),AND(ISNUMBER(SERACH("papillary",N74)),OR(Y74="positive",Z74="positive"), ISNUMBER(SEARCH("BRAF",AB74)))),"intermediate","low"))</f>
        <v>intermediate</v>
      </c>
      <c r="AF74" s="30" t="str">
        <f t="shared" si="15"/>
        <v>1b</v>
      </c>
      <c r="AG74" s="30" t="str">
        <f t="shared" si="16"/>
        <v>0</v>
      </c>
      <c r="AH74" s="30" t="str">
        <f t="shared" si="23"/>
        <v>0</v>
      </c>
      <c r="AI74" s="37" t="str">
        <f t="shared" si="24"/>
        <v>I</v>
      </c>
      <c r="AJ74" s="29" t="s">
        <v>887</v>
      </c>
      <c r="AK74" s="34" t="s">
        <v>890</v>
      </c>
      <c r="AL74" s="34" t="s">
        <v>891</v>
      </c>
      <c r="AM74" s="34" t="s">
        <v>894</v>
      </c>
      <c r="AN74" s="34" t="s">
        <v>68</v>
      </c>
      <c r="AO74" s="35">
        <f t="shared" ca="1" si="17"/>
        <v>1</v>
      </c>
      <c r="AP74" s="30">
        <f t="shared" si="18"/>
        <v>1</v>
      </c>
      <c r="AQ74" s="30">
        <f t="shared" si="19"/>
        <v>1</v>
      </c>
      <c r="AR74" s="30">
        <f t="shared" si="20"/>
        <v>1</v>
      </c>
      <c r="AS74" s="36">
        <f t="shared" si="21"/>
        <v>1</v>
      </c>
    </row>
    <row r="75" spans="1:45">
      <c r="A75" t="str">
        <f>'Model output'!A74</f>
        <v>TCGA-DJ-A2Q0</v>
      </c>
      <c r="B75" s="45">
        <v>57</v>
      </c>
      <c r="C75" s="1" t="str">
        <f>IF(OR(ISNUMBER(SEARCH("0",'Model output'!D74)), ISNUMBER(SEARCH("1",'Model output'!D74)), ISNUMBER(SEARCH("1a",'Model output'!D74)), ISNUMBER(SEARCH("1b",'Model output'!D74)), ISNUMBER(SEARCH("2",'Model output'!D74)), ISNUMBER(SEARCH("3",'Model output'!D74)), ISNUMBER(SEARCH("4a",'Model output'!D74)), ISNUMBER(SEARCH("4b",'Model output'!D74))), IF(ISNUMBER(SEARCH("pT",'Model output'!D74)),IF(OR(ISNUMBER(SEARCH("a",'Model output'!D74)),ISNUMBER(SEARCH("b",'Model output'!D74))),MID(SUBSTITUTE('Model output'!D74," ",""),SEARCH("pT",'Model output'!D74)+2,2),MID(SUBSTITUTE('Model output'!D74," ",""),SEARCH("pT",'Model output'!D74)+2,1)),IF(ISNUMBER(SEARCH("T",'Model output'!D74)),IF(OR(ISNUMBER(SEARCH("a",'Model output'!D74)),ISNUMBER(SEARCH("b",'Model output'!D74))),MID(SUBSTITUTE('Model output'!D74," ",""),SEARCH("T",'Model output'!D74)+1,2),MID(SUBSTITUTE('Model output'!D74," ",""),SEARCH("T",'Model output'!D74)+1,1)),SUBSTITUTE('Model output'!D74," ",""))),"")</f>
        <v/>
      </c>
      <c r="D75" s="1" t="str">
        <f>IF(ISNUMBER(SEARCH("lymph node",'Model output'!E74)),"1", IF(AND('Model output'!E74&lt;&gt;"",ISNUMBER('Model output'!E74),'Model output'!E74&gt;0),"1",IF(OR(ISNUMBER(SEARCH("0",'Model output'!E74)), ISNUMBER(SEARCH("1",'Model output'!E74)), ISNUMBER(SEARCH("1a",'Model output'!E74)), ISNUMBER(SEARCH("1b",'Model output'!E74)), ISNUMBER(SEARCH("X",'Model output'!E74))), IF(ISNUMBER(SEARCH("pN",'Model output'!E74)),IF(OR(ISNUMBER(SEARCH("a",'Model output'!E74)),ISNUMBER(SEARCH("b",'Model output'!E74))),MID(SUBSTITUTE('Model output'!E74," ",""),SEARCH("pN",'Model output'!E74)+2,2),MID(SUBSTITUTE('Model output'!E74," ",""),SEARCH("pN",'Model output'!E74)+2,1)),IF(ISNUMBER(SEARCH("N",'Model output'!E74)),IF(OR(ISNUMBER(SEARCH("a",'Model output'!E74)),ISNUMBER(SEARCH("b",'Model output'!E74))),MID(SUBSTITUTE('Model output'!E74," ",""),SEARCH("N",'Model output'!E74)+1,2),MID(SUBSTITUTE('Model output'!E74," ",""),SEARCH("N",'Model output'!E74)+1,1)),SUBSTITUTE('Model output'!E74," ",""))),"")))</f>
        <v>X</v>
      </c>
      <c r="E75" s="1" t="str">
        <f>IF(OR(ISNUMBER(SEARCH("Not applicable",'Model output'!F74)), ISNUMBER(SEARCH("N/A",'Model output'!F74))),"0",IF(OR(ISNUMBER(SEARCH("0",'Model output'!F74)), ISNUMBER(SEARCH("1",'Model output'!F74)), ISNUMBER(SEARCH("X",'Model output'!F74))), IF(ISNUMBER(SEARCH("pM",'Model output'!F74)),MID(SUBSTITUTE('Model output'!F74," ",""),SEARCH("pM",'Model output'!F74)+2,1),IF(ISNUMBER(SEARCH("M",'Model output'!F74)),MID(SUBSTITUTE('Model output'!F74," ",""),SEARCH("M",'Model output'!F74)+1,1),SUBSTITUTE('Model output'!F74," ",""))),""))</f>
        <v>X</v>
      </c>
      <c r="F75" t="str">
        <f t="shared" si="13"/>
        <v>negative</v>
      </c>
      <c r="G75" t="str">
        <f>IF(OR('Model output'!G74="",AND(ISNUMBER('Model output'!J74),'Model output'!J74&lt;1)),"",IF(OR(ISNUMBER(SEARCH("lateral",'Model output'!G74)),ISNUMBER(SEARCH("cervical",'Model output'!G74)),ISNUMBER(SEARCH("jugular",'Model output'!G74)),ISNUMBER(SEARCH("left neck",'Model output'!G74)),ISNUMBER(SEARCH("left anterior neck",'Model output'!G74)),ISNUMBER(SEARCH("left posterior neck",'Model output'!G74)),ISNUMBER(SEARCH("right neck",'Model output'!G74)),ISNUMBER(SEARCH("right anterior neck",'Model output'!G74)),ISNUMBER(SEARCH("right posterior neck",'Model output'!G74)),AND(ISNUMBER(SEARCH("level",'Model output'!G74)),OR(,ISNUMBER(SEARCH("II",'Model output'!G74)),ISNUMBER(SEARCH("two",'Model output'!G74)),ISNUMBER(SEARCH("2",'Model output'!G74)),ISNUMBER(SEARCH("III",'Model output'!G74)),ISNUMBER(SEARCH("three",'Model output'!G74)),ISNUMBER(SEARCH("3",'Model output'!G74)),ISNUMBER(SEARCH("IV",'Model output'!G74)),ISNUMBER(SEARCH("four",'Model output'!G74)),ISNUMBER(SEARCH("4",'Model output'!G74)),ISNUMBER(SEARCH("V ",'Model output'!G74)),ISNUMBER(SEARCH("five",'Model output'!G74)),ISNUMBER(SEARCH("5",'Model output'!G74))))), "lateral", "central"))</f>
        <v/>
      </c>
      <c r="H75" t="str">
        <f>IF('Model output'!H74="","negative",IF('Model output'!H74="[]", "negative", IF(OR(ISNUMBER(SEARCH("lymph node",'Model output'!H74)),ISNUMBER(SEARCH("Not mentioned",'Model output'!H74)),ISNUMBER(SEARCH("neck",'Model output'!H74)),ISNUMBER(SEARCH("Not applicable",'Model output'!H74))),"negative","positive")))</f>
        <v>negative</v>
      </c>
      <c r="I75">
        <f>IF('Model output'!I74="","",IF(ISNUMBER('Model output'!I74),'Model output'!I74,1))</f>
        <v>4</v>
      </c>
      <c r="J75">
        <f>IF('Model output'!J74="","",IF(AND(ISNUMBER('Model output'!J74),'Model output'!J74&lt;=I75),'Model output'!J74,IF(ISNUMBER(SEARCH("0/",'Model output'!J74)),0,1)))</f>
        <v>0</v>
      </c>
      <c r="K75" t="str" cm="1">
        <f t="array" ref="K75">IF(COUNT(FIND({0,1,2,3,4,5,6,7,8,9},'Model output'!K74))&gt;0,'Model output'!K74,"")</f>
        <v/>
      </c>
      <c r="L75" s="8" t="str">
        <f t="shared" si="22"/>
        <v/>
      </c>
      <c r="M75" t="str" cm="1">
        <f t="array" ref="M75">IF(L75="","",IF(ISNUMBER(SEARCH("cm",L75)),MAX(VALUE(SUBSTITUTE(_xlfn.FILTERXML("&lt;t&gt;&lt;s&gt;"&amp;SUBSTITUTE(L75,",","&lt;/s&gt;&lt;s&gt;")&amp;"&lt;/s&gt;&lt;/t&gt;","//s"),"cm",""))),MAX(VALUE(SUBSTITUTE(_xlfn.FILTERXML("&lt;t&gt;&lt;s&gt;"&amp;SUBSTITUTE(L75,",","&lt;/s&gt;&lt;s&gt;")&amp;"&lt;/s&gt;&lt;/t&gt;","//s"),"mm","")))/10))</f>
        <v/>
      </c>
      <c r="N75" t="str">
        <f>IF('Model output'!L74="","",'Model output'!L74)</f>
        <v>Papillary carcinoma</v>
      </c>
      <c r="O75" t="str">
        <f>IF('Model output'!M74="","",'Model output'!M74)</f>
        <v>Classical type with oncocytic features</v>
      </c>
      <c r="P75" t="str">
        <f>IF('Model output'!N74="","",'Model output'!N74)</f>
        <v>2.8 cm</v>
      </c>
      <c r="Q75" t="str">
        <f t="shared" si="14"/>
        <v>2.8cm</v>
      </c>
      <c r="R75" cm="1">
        <f t="array" ref="R75">IF(Q75="","",IF(ISNUMBER(SEARCH("cm",Q75)),MAX(VALUE(SUBSTITUTE(_xlfn.FILTERXML("&lt;t&gt;&lt;s&gt;"&amp;SUBSTITUTE(Q75,",","&lt;/s&gt;&lt;s&gt;")&amp;"&lt;/s&gt;&lt;/t&gt;","//s"),"cm",""))),MAX(VALUE(SUBSTITUTE(_xlfn.FILTERXML("&lt;t&gt;&lt;s&gt;"&amp;SUBSTITUTE(Q75,",","&lt;/s&gt;&lt;s&gt;")&amp;"&lt;/s&gt;&lt;/t&gt;","//s"),"mm","")))/10))</f>
        <v>2.8</v>
      </c>
      <c r="S75" t="str">
        <f>IF(OR('Model output'!P74="",ISNUMBER(SEARCH("Not identified", 'Model output'!P74)),ISNUMBER(SEARCH("Absent",'Model output'!P74)),AND(ISNUMBER(SEARCH("No",'Model output'!P74)),NOT(ISNUMBER(SEARCH("diagnostic",'Model output'!P74)))),ISNUMBER(SEARCH("Negative",'Model output'!P74))),"negative","positive")</f>
        <v>negative</v>
      </c>
      <c r="T75">
        <f>IF('Model output'!O74="","",'Model output'!O74)</f>
        <v>1</v>
      </c>
      <c r="U75" t="str">
        <f>IF('Model output'!Q74&lt;&gt;"",'Model output'!Q74,IF('Classification result'!S75="positive",IF(ISNUMBER(SEARCH("single",'Model output'!P74)),1,IF(OR(ISNUMBER(SEARCH("&lt;4",'Model output'!P74)),ISNUMBER(SEARCH("&lt; 4",'Model output'!P74)),ISNUMBER(SEARCH("less than 4",'Model output'!P74))),"&lt;4",IF(OR(ISNUMBER(SEARCH("&gt;4",'Model output'!P74)),ISNUMBER(SEARCH("&gt; 4",'Model output'!P74)),ISNUMBER(SEARCH("4 or more",'Model output'!P74))),"&gt;4",""))),""))</f>
        <v/>
      </c>
      <c r="V75" t="str">
        <f>IF(S75="negative","",IF(OR(ISNUMBER(SEARCH("Focal",'Model output'!P74)),'Classification result'!U75&lt;4,ISNUMBER(SEARCH("Focal",'Classification result'!U75)),ISNUMBER(SEARCH("&lt;4",'Classification result'!U75)),ISNUMBER(SEARCH("&lt; 4",'Classification result'!U75))),"minimal", IF(OR(ISNUMBER(SEARCH("Extensive",'Model output'!P74)),ISNUMBER(SEARCH("Extensive",'Classification result'!U75)),ISNUMBER(SEARCH("&gt;4",'Classification result'!U75)),ISNUMBER(SEARCH("&gt; 4",'Classification result'!U75)),ISNUMBER(SEARCH("4 or more",'Classification result'!U75))),"extensive","")))</f>
        <v/>
      </c>
      <c r="W75" t="str">
        <f>IF(OR('Model output'!R74="",ISNUMBER(SEARCH("Not identified", 'Model output'!R74)),ISNUMBER(SEARCH("Absent",'Model output'!R74)),ISNUMBER(SEARCH("No",'Model output'!R74)),ISNUMBER(SEARCH("Negative",'Model output'!R74)),ISNUMBER(SEARCH("None seen",'Model output'!R74)),ISNUMBER(SEARCH("Free",'Model output'!R74)),ISNUMBER(SEARCH("Cannot be assessed",'Model output'!R74))),"negative","positive")</f>
        <v>negative</v>
      </c>
      <c r="X75" t="str">
        <f>IF('Model output'!S74="","", IF('Model output'!S74= "[]", "", 'Model output'!S74))</f>
        <v>No</v>
      </c>
      <c r="Y75" t="str">
        <f>IF(OR('Model output'!S74="",ISNUMBER(SEARCH("Absent",'Model output'!S74)),ISNUMBER(SEARCH("Not identified",'Model output'!S74)),ISNUMBER(SEARCH("No",'Model output'!S74)),ISNUMBER(SEARCH("negative",'Model output'!S74))),"negative",IF(Z75="positive","gETE", "positive"))</f>
        <v>negative</v>
      </c>
      <c r="Z75" t="str">
        <f>IF(OR('Model output'!S74="",ISNUMBER(SEARCH("Absent",'Model output'!S74)),ISNUMBER(SEARCH("Not identified",'Model output'!S74)),ISNUMBER(SEARCH("No",'Model output'!S74)),ISNUMBER(SEARCH("Minimal",'Model output'!S74)),ISNUMBER(SEARCH("negative",'Model output'!S74))),"negative",IF(OR(ISNUMBER(SEARCH("extensive",X75)),ISNUMBER(SEARCH("skeletal muscle",X75)),ISNUMBER(SEARCH("larynx",X75)),ISNUMBER(SEARCH("trachea",X75)),ISNUMBER(SEARCH("esophagus",X75)),ISNUMBER(SEARCH("recurrent laryngeal nerve",X75))),"positive","negative"))</f>
        <v>negative</v>
      </c>
      <c r="AA75" t="str">
        <f>IF('Model output'!T74="","", IF('Model output'!T74="[]", "", IF('Model output'!T74="Not mentioned", "No", "Yes")))</f>
        <v/>
      </c>
      <c r="AB75" t="str">
        <f>IF(AA75&lt;&gt;"Yes","",IF(OR('Model output'!U74="",'Model output'!U74="[]",ISNUMBER(SEARCH("Not identified",'Model output'!U74))),"",'Model output'!U74))</f>
        <v/>
      </c>
      <c r="AC75" s="9" t="str">
        <f>IF(OR('Model output'!V74="", AND(ISERROR(SEARCH("Positive",'Model output'!V74)), ISNUMBER(SEARCH("Negative",'Model output'!V74))), 'Model output'!V74="No", ISNUMBER(SEARCH("Uninvolved",'Model output'!V74)), ISNUMBER(SEARCH("Not involved",'Model output'!V74)), ISNUMBER(SEARCH("Free",'Model output'!V74)), ISNUMBER(SEARCH("Cannot be assessed",'Model output'!V74)), ISNUMBER(SEARCH("1 mm",'Model output'!V74)), ISNUMBER(SEARCH("0.1 CM",'Model output'!V74)), ISNUMBER(SEARCH("less than 0.5 mm",'Model output'!V74)), ISNUMBER(SEARCH("abut",'Model output'!V74))), "negative", "positive")</f>
        <v>negative</v>
      </c>
      <c r="AE75" s="29" t="str" cm="1">
        <f t="array" aca="1" ref="AE75" ca="1">IF(OR(AC75="positive",Z75="positive",AND(OR(ISNUMBER(SEARCH("Follicular carcinoma",N75)),ISNUMBER(SEARCH("Follicular thyroid carcinoma",N75))),V75="extensive"),AND(AND(ISNUMBER(J75),J75&gt;0),AND(ISNUMBER(M75),M75&gt;3)),OR(H75="positive",AH75=1)),"high",IF(OR(ISNUMBER(SEARCH("lateral",G75,1)),ISNUMBER(SEARCH("positive",Y75,1)),ISNUMBER(SEARCH("tall",O75,1)),ISNUMBER(SEARCH("hobnail",O75,1)),ISNUMBER(SEARCH("cribriform",O75,1)),ISNUMBER(SEARCH("diffuse",O75,1)),ISNUMBER(SEARCH("columnar",O75,1)),ISNUMBER(SEARCH("solid",O75,1)),ISNUMBER(SEARCH("tall",N75,1)),ISNUMBER(SEARCH("hobnail",N75,1)),ISNUMBER(SEARCH("cribriform",N75,1)),ISNUMBER(SEARCH("diffuse",N75,1)),ISNUMBER(SEARCH("columnar",N75,1)),ISNUMBER(SEARCH("solid",N75,1)),AND(ISNUMBER(SEARCH("papillary",N75,1)),S75="positive"),AND(AND(ISNUMBER(J75),J75&gt;=5),M75=""),AND(AND(ISNUMBER(J75),J75&gt;=5),AND(ISNUMBER(M75),M75&gt;=1)),AND(ISNUMBER(SERACH("papillary",N75)),OR(Y75="positive",Z75="positive"), ISNUMBER(SEARCH("BRAF",AB75)))),"intermediate","low"))</f>
        <v>low</v>
      </c>
      <c r="AF75" s="30" t="str">
        <f t="shared" si="15"/>
        <v>2</v>
      </c>
      <c r="AG75" s="30" t="str">
        <f t="shared" si="16"/>
        <v>0</v>
      </c>
      <c r="AH75" s="30" t="str">
        <f t="shared" si="23"/>
        <v>0</v>
      </c>
      <c r="AI75" s="37" t="str">
        <f t="shared" si="24"/>
        <v>I</v>
      </c>
      <c r="AJ75" s="29" t="s">
        <v>886</v>
      </c>
      <c r="AK75" s="34" t="s">
        <v>893</v>
      </c>
      <c r="AL75" s="34" t="s">
        <v>891</v>
      </c>
      <c r="AM75" s="34" t="s">
        <v>894</v>
      </c>
      <c r="AN75" s="34" t="s">
        <v>68</v>
      </c>
      <c r="AO75" s="35">
        <f t="shared" ca="1" si="17"/>
        <v>1</v>
      </c>
      <c r="AP75" s="30">
        <f t="shared" si="18"/>
        <v>1</v>
      </c>
      <c r="AQ75" s="30">
        <f t="shared" si="19"/>
        <v>1</v>
      </c>
      <c r="AR75" s="30">
        <f t="shared" si="20"/>
        <v>1</v>
      </c>
      <c r="AS75" s="36">
        <f t="shared" si="21"/>
        <v>1</v>
      </c>
    </row>
    <row r="76" spans="1:45">
      <c r="A76" t="str">
        <f>'Model output'!A75</f>
        <v>TCGA-DJ-A2Q1</v>
      </c>
      <c r="B76" s="45">
        <v>44</v>
      </c>
      <c r="C76" s="1" t="str">
        <f>IF(OR(ISNUMBER(SEARCH("0",'Model output'!D75)), ISNUMBER(SEARCH("1",'Model output'!D75)), ISNUMBER(SEARCH("1a",'Model output'!D75)), ISNUMBER(SEARCH("1b",'Model output'!D75)), ISNUMBER(SEARCH("2",'Model output'!D75)), ISNUMBER(SEARCH("3",'Model output'!D75)), ISNUMBER(SEARCH("4a",'Model output'!D75)), ISNUMBER(SEARCH("4b",'Model output'!D75))), IF(ISNUMBER(SEARCH("pT",'Model output'!D75)),IF(OR(ISNUMBER(SEARCH("a",'Model output'!D75)),ISNUMBER(SEARCH("b",'Model output'!D75))),MID(SUBSTITUTE('Model output'!D75," ",""),SEARCH("pT",'Model output'!D75)+2,2),MID(SUBSTITUTE('Model output'!D75," ",""),SEARCH("pT",'Model output'!D75)+2,1)),IF(ISNUMBER(SEARCH("T",'Model output'!D75)),IF(OR(ISNUMBER(SEARCH("a",'Model output'!D75)),ISNUMBER(SEARCH("b",'Model output'!D75))),MID(SUBSTITUTE('Model output'!D75," ",""),SEARCH("T",'Model output'!D75)+1,2),MID(SUBSTITUTE('Model output'!D75," ",""),SEARCH("T",'Model output'!D75)+1,1)),SUBSTITUTE('Model output'!D75," ",""))),"")</f>
        <v>1</v>
      </c>
      <c r="D76" s="1" t="str">
        <f>IF(ISNUMBER(SEARCH("lymph node",'Model output'!E75)),"1", IF(AND('Model output'!E75&lt;&gt;"",ISNUMBER('Model output'!E75),'Model output'!E75&gt;0),"1",IF(OR(ISNUMBER(SEARCH("0",'Model output'!E75)), ISNUMBER(SEARCH("1",'Model output'!E75)), ISNUMBER(SEARCH("1a",'Model output'!E75)), ISNUMBER(SEARCH("1b",'Model output'!E75)), ISNUMBER(SEARCH("X",'Model output'!E75))), IF(ISNUMBER(SEARCH("pN",'Model output'!E75)),IF(OR(ISNUMBER(SEARCH("a",'Model output'!E75)),ISNUMBER(SEARCH("b",'Model output'!E75))),MID(SUBSTITUTE('Model output'!E75," ",""),SEARCH("pN",'Model output'!E75)+2,2),MID(SUBSTITUTE('Model output'!E75," ",""),SEARCH("pN",'Model output'!E75)+2,1)),IF(ISNUMBER(SEARCH("N",'Model output'!E75)),IF(OR(ISNUMBER(SEARCH("a",'Model output'!E75)),ISNUMBER(SEARCH("b",'Model output'!E75))),MID(SUBSTITUTE('Model output'!E75," ",""),SEARCH("N",'Model output'!E75)+1,2),MID(SUBSTITUTE('Model output'!E75," ",""),SEARCH("N",'Model output'!E75)+1,1)),SUBSTITUTE('Model output'!E75," ",""))),"")))</f>
        <v>1a</v>
      </c>
      <c r="E76" s="1" t="str">
        <f>IF(OR(ISNUMBER(SEARCH("Not applicable",'Model output'!F75)), ISNUMBER(SEARCH("N/A",'Model output'!F75))),"0",IF(OR(ISNUMBER(SEARCH("0",'Model output'!F75)), ISNUMBER(SEARCH("1",'Model output'!F75)), ISNUMBER(SEARCH("X",'Model output'!F75))), IF(ISNUMBER(SEARCH("pM",'Model output'!F75)),MID(SUBSTITUTE('Model output'!F75," ",""),SEARCH("pM",'Model output'!F75)+2,1),IF(ISNUMBER(SEARCH("M",'Model output'!F75)),MID(SUBSTITUTE('Model output'!F75," ",""),SEARCH("M",'Model output'!F75)+1,1),SUBSTITUTE('Model output'!F75," ",""))),""))</f>
        <v/>
      </c>
      <c r="F76" t="str">
        <f t="shared" si="13"/>
        <v>positive</v>
      </c>
      <c r="G76" t="str">
        <f>IF(OR('Model output'!G75="",AND(ISNUMBER('Model output'!J75),'Model output'!J75&lt;1)),"",IF(OR(ISNUMBER(SEARCH("lateral",'Model output'!G75)),ISNUMBER(SEARCH("cervical",'Model output'!G75)),ISNUMBER(SEARCH("jugular",'Model output'!G75)),ISNUMBER(SEARCH("left neck",'Model output'!G75)),ISNUMBER(SEARCH("left anterior neck",'Model output'!G75)),ISNUMBER(SEARCH("left posterior neck",'Model output'!G75)),ISNUMBER(SEARCH("right neck",'Model output'!G75)),ISNUMBER(SEARCH("right anterior neck",'Model output'!G75)),ISNUMBER(SEARCH("right posterior neck",'Model output'!G75)),AND(ISNUMBER(SEARCH("level",'Model output'!G75)),OR(,ISNUMBER(SEARCH("II",'Model output'!G75)),ISNUMBER(SEARCH("two",'Model output'!G75)),ISNUMBER(SEARCH("2",'Model output'!G75)),ISNUMBER(SEARCH("III",'Model output'!G75)),ISNUMBER(SEARCH("three",'Model output'!G75)),ISNUMBER(SEARCH("3",'Model output'!G75)),ISNUMBER(SEARCH("IV",'Model output'!G75)),ISNUMBER(SEARCH("four",'Model output'!G75)),ISNUMBER(SEARCH("4",'Model output'!G75)),ISNUMBER(SEARCH("V ",'Model output'!G75)),ISNUMBER(SEARCH("five",'Model output'!G75)),ISNUMBER(SEARCH("5",'Model output'!G75))))), "lateral", "central"))</f>
        <v>lateral</v>
      </c>
      <c r="H76" t="str">
        <f>IF('Model output'!H75="","negative",IF('Model output'!H75="[]", "negative", IF(OR(ISNUMBER(SEARCH("lymph node",'Model output'!H75)),ISNUMBER(SEARCH("Not mentioned",'Model output'!H75)),ISNUMBER(SEARCH("neck",'Model output'!H75)),ISNUMBER(SEARCH("Not applicable",'Model output'!H75))),"negative","positive")))</f>
        <v>negative</v>
      </c>
      <c r="I76">
        <f>IF('Model output'!I75="","",IF(ISNUMBER('Model output'!I75),'Model output'!I75,1))</f>
        <v>1</v>
      </c>
      <c r="J76">
        <f>IF('Model output'!J75="","",IF(AND(ISNUMBER('Model output'!J75),'Model output'!J75&lt;=I76),'Model output'!J75,IF(ISNUMBER(SEARCH("0/",'Model output'!J75)),0,1)))</f>
        <v>1</v>
      </c>
      <c r="K76" t="str" cm="1">
        <f t="array" ref="K76">IF(COUNT(FIND({0,1,2,3,4,5,6,7,8,9},'Model output'!K75))&gt;0,'Model output'!K75,"")</f>
        <v>1.3 cm</v>
      </c>
      <c r="L76" s="8" t="str">
        <f t="shared" si="22"/>
        <v>1.3cm</v>
      </c>
      <c r="M76" cm="1">
        <f t="array" ref="M76">IF(L76="","",IF(ISNUMBER(SEARCH("cm",L76)),MAX(VALUE(SUBSTITUTE(_xlfn.FILTERXML("&lt;t&gt;&lt;s&gt;"&amp;SUBSTITUTE(L76,",","&lt;/s&gt;&lt;s&gt;")&amp;"&lt;/s&gt;&lt;/t&gt;","//s"),"cm",""))),MAX(VALUE(SUBSTITUTE(_xlfn.FILTERXML("&lt;t&gt;&lt;s&gt;"&amp;SUBSTITUTE(L76,",","&lt;/s&gt;&lt;s&gt;")&amp;"&lt;/s&gt;&lt;/t&gt;","//s"),"mm","")))/10))</f>
        <v>1.3</v>
      </c>
      <c r="N76" t="str">
        <f>IF('Model output'!L75="","",'Model output'!L75)</f>
        <v>Papillary carcinoma, classical type</v>
      </c>
      <c r="O76" t="str">
        <f>IF('Model output'!M75="","",'Model output'!M75)</f>
        <v/>
      </c>
      <c r="P76" t="str">
        <f>IF('Model output'!N75="","",'Model output'!N75)</f>
        <v>1.6 cm</v>
      </c>
      <c r="Q76" t="str">
        <f t="shared" si="14"/>
        <v>1.6cm</v>
      </c>
      <c r="R76" cm="1">
        <f t="array" ref="R76">IF(Q76="","",IF(ISNUMBER(SEARCH("cm",Q76)),MAX(VALUE(SUBSTITUTE(_xlfn.FILTERXML("&lt;t&gt;&lt;s&gt;"&amp;SUBSTITUTE(Q76,",","&lt;/s&gt;&lt;s&gt;")&amp;"&lt;/s&gt;&lt;/t&gt;","//s"),"cm",""))),MAX(VALUE(SUBSTITUTE(_xlfn.FILTERXML("&lt;t&gt;&lt;s&gt;"&amp;SUBSTITUTE(Q76,",","&lt;/s&gt;&lt;s&gt;")&amp;"&lt;/s&gt;&lt;/t&gt;","//s"),"mm","")))/10))</f>
        <v>1.6</v>
      </c>
      <c r="S76" t="str">
        <f>IF(OR('Model output'!P75="",ISNUMBER(SEARCH("Not identified", 'Model output'!P75)),ISNUMBER(SEARCH("Absent",'Model output'!P75)),AND(ISNUMBER(SEARCH("No",'Model output'!P75)),NOT(ISNUMBER(SEARCH("diagnostic",'Model output'!P75)))),ISNUMBER(SEARCH("Negative",'Model output'!P75))),"negative","positive")</f>
        <v>negative</v>
      </c>
      <c r="T76" t="str">
        <f>IF('Model output'!O75="","",'Model output'!O75)</f>
        <v>5 (microcarcinomas) + 1 (main tumor)</v>
      </c>
      <c r="U76" t="str">
        <f>IF('Model output'!Q75&lt;&gt;"",'Model output'!Q75,IF('Classification result'!S76="positive",IF(ISNUMBER(SEARCH("single",'Model output'!P75)),1,IF(OR(ISNUMBER(SEARCH("&lt;4",'Model output'!P75)),ISNUMBER(SEARCH("&lt; 4",'Model output'!P75)),ISNUMBER(SEARCH("less than 4",'Model output'!P75))),"&lt;4",IF(OR(ISNUMBER(SEARCH("&gt;4",'Model output'!P75)),ISNUMBER(SEARCH("&gt; 4",'Model output'!P75)),ISNUMBER(SEARCH("4 or more",'Model output'!P75))),"&gt;4",""))),""))</f>
        <v/>
      </c>
      <c r="V76" t="str">
        <f>IF(S76="negative","",IF(OR(ISNUMBER(SEARCH("Focal",'Model output'!P75)),'Classification result'!U76&lt;4,ISNUMBER(SEARCH("Focal",'Classification result'!U76)),ISNUMBER(SEARCH("&lt;4",'Classification result'!U76)),ISNUMBER(SEARCH("&lt; 4",'Classification result'!U76))),"minimal", IF(OR(ISNUMBER(SEARCH("Extensive",'Model output'!P75)),ISNUMBER(SEARCH("Extensive",'Classification result'!U76)),ISNUMBER(SEARCH("&gt;4",'Classification result'!U76)),ISNUMBER(SEARCH("&gt; 4",'Classification result'!U76)),ISNUMBER(SEARCH("4 or more",'Classification result'!U76))),"extensive","")))</f>
        <v/>
      </c>
      <c r="W76" t="str">
        <f>IF(OR('Model output'!R75="",ISNUMBER(SEARCH("Not identified", 'Model output'!R75)),ISNUMBER(SEARCH("Absent",'Model output'!R75)),ISNUMBER(SEARCH("No",'Model output'!R75)),ISNUMBER(SEARCH("Negative",'Model output'!R75)),ISNUMBER(SEARCH("None seen",'Model output'!R75)),ISNUMBER(SEARCH("Free",'Model output'!R75)),ISNUMBER(SEARCH("Cannot be assessed",'Model output'!R75))),"negative","positive")</f>
        <v>positive</v>
      </c>
      <c r="X76" t="str">
        <f>IF('Model output'!S75="","", IF('Model output'!S75= "[]", "", 'Model output'!S75))</f>
        <v>Not identified</v>
      </c>
      <c r="Y76" t="str">
        <f>IF(OR('Model output'!S75="",ISNUMBER(SEARCH("Absent",'Model output'!S75)),ISNUMBER(SEARCH("Not identified",'Model output'!S75)),ISNUMBER(SEARCH("No",'Model output'!S75)),ISNUMBER(SEARCH("negative",'Model output'!S75))),"negative",IF(Z76="positive","gETE", "positive"))</f>
        <v>negative</v>
      </c>
      <c r="Z76" t="str">
        <f>IF(OR('Model output'!S75="",ISNUMBER(SEARCH("Absent",'Model output'!S75)),ISNUMBER(SEARCH("Not identified",'Model output'!S75)),ISNUMBER(SEARCH("No",'Model output'!S75)),ISNUMBER(SEARCH("Minimal",'Model output'!S75)),ISNUMBER(SEARCH("negative",'Model output'!S75))),"negative",IF(OR(ISNUMBER(SEARCH("extensive",X76)),ISNUMBER(SEARCH("skeletal muscle",X76)),ISNUMBER(SEARCH("larynx",X76)),ISNUMBER(SEARCH("trachea",X76)),ISNUMBER(SEARCH("esophagus",X76)),ISNUMBER(SEARCH("recurrent laryngeal nerve",X76))),"positive","negative"))</f>
        <v>negative</v>
      </c>
      <c r="AA76" t="str">
        <f>IF('Model output'!T75="","", IF('Model output'!T75="[]", "", IF('Model output'!T75="Not mentioned", "No", "Yes")))</f>
        <v/>
      </c>
      <c r="AB76" t="str">
        <f>IF(AA76&lt;&gt;"Yes","",IF(OR('Model output'!U75="",'Model output'!U75="[]",ISNUMBER(SEARCH("Not identified",'Model output'!U75))),"",'Model output'!U75))</f>
        <v/>
      </c>
      <c r="AC76" s="9" t="str">
        <f>IF(OR('Model output'!V75="", AND(ISERROR(SEARCH("Positive",'Model output'!V75)), ISNUMBER(SEARCH("Negative",'Model output'!V75))), 'Model output'!V75="No", ISNUMBER(SEARCH("Uninvolved",'Model output'!V75)), ISNUMBER(SEARCH("Not involved",'Model output'!V75)), ISNUMBER(SEARCH("Free",'Model output'!V75)), ISNUMBER(SEARCH("Cannot be assessed",'Model output'!V75)), ISNUMBER(SEARCH("1 mm",'Model output'!V75)), ISNUMBER(SEARCH("0.1 CM",'Model output'!V75)), ISNUMBER(SEARCH("less than 0.5 mm",'Model output'!V75)), ISNUMBER(SEARCH("abut",'Model output'!V75))), "negative", "positive")</f>
        <v>negative</v>
      </c>
      <c r="AE76" s="29" t="str" cm="1">
        <f t="array" aca="1" ref="AE76" ca="1">IF(OR(AC76="positive",Z76="positive",AND(OR(ISNUMBER(SEARCH("Follicular carcinoma",N76)),ISNUMBER(SEARCH("Follicular thyroid carcinoma",N76))),V76="extensive"),AND(AND(ISNUMBER(J76),J76&gt;0),AND(ISNUMBER(M76),M76&gt;3)),OR(H76="positive",AH76=1)),"high",IF(OR(ISNUMBER(SEARCH("lateral",G76,1)),ISNUMBER(SEARCH("positive",Y76,1)),ISNUMBER(SEARCH("tall",O76,1)),ISNUMBER(SEARCH("hobnail",O76,1)),ISNUMBER(SEARCH("cribriform",O76,1)),ISNUMBER(SEARCH("diffuse",O76,1)),ISNUMBER(SEARCH("columnar",O76,1)),ISNUMBER(SEARCH("solid",O76,1)),ISNUMBER(SEARCH("tall",N76,1)),ISNUMBER(SEARCH("hobnail",N76,1)),ISNUMBER(SEARCH("cribriform",N76,1)),ISNUMBER(SEARCH("diffuse",N76,1)),ISNUMBER(SEARCH("columnar",N76,1)),ISNUMBER(SEARCH("solid",N76,1)),AND(ISNUMBER(SEARCH("papillary",N76,1)),S76="positive"),AND(AND(ISNUMBER(J76),J76&gt;=5),M76=""),AND(AND(ISNUMBER(J76),J76&gt;=5),AND(ISNUMBER(M76),M76&gt;=1)),AND(ISNUMBER(SERACH("papillary",N76)),OR(Y76="positive",Z76="positive"), ISNUMBER(SEARCH("BRAF",AB76)))),"intermediate","low"))</f>
        <v>intermediate</v>
      </c>
      <c r="AF76" s="30" t="str">
        <f t="shared" si="15"/>
        <v>1b</v>
      </c>
      <c r="AG76" s="30" t="str">
        <f t="shared" si="16"/>
        <v>1b</v>
      </c>
      <c r="AH76" s="30" t="str">
        <f t="shared" si="23"/>
        <v>0</v>
      </c>
      <c r="AI76" s="37" t="str">
        <f t="shared" si="24"/>
        <v>I</v>
      </c>
      <c r="AJ76" s="29" t="s">
        <v>887</v>
      </c>
      <c r="AK76" s="34" t="s">
        <v>890</v>
      </c>
      <c r="AL76" s="34" t="s">
        <v>890</v>
      </c>
      <c r="AM76" s="34" t="s">
        <v>894</v>
      </c>
      <c r="AN76" s="34" t="s">
        <v>68</v>
      </c>
      <c r="AO76" s="35">
        <f t="shared" ca="1" si="17"/>
        <v>1</v>
      </c>
      <c r="AP76" s="30">
        <f t="shared" si="18"/>
        <v>1</v>
      </c>
      <c r="AQ76" s="30">
        <f t="shared" si="19"/>
        <v>1</v>
      </c>
      <c r="AR76" s="30">
        <f t="shared" si="20"/>
        <v>1</v>
      </c>
      <c r="AS76" s="36">
        <f t="shared" si="21"/>
        <v>1</v>
      </c>
    </row>
    <row r="77" spans="1:45">
      <c r="A77" t="str">
        <f>'Model output'!A76</f>
        <v>TCGA-DJ-A2Q2</v>
      </c>
      <c r="B77" s="45">
        <v>57</v>
      </c>
      <c r="C77" s="1" t="str">
        <f>IF(OR(ISNUMBER(SEARCH("0",'Model output'!D76)), ISNUMBER(SEARCH("1",'Model output'!D76)), ISNUMBER(SEARCH("1a",'Model output'!D76)), ISNUMBER(SEARCH("1b",'Model output'!D76)), ISNUMBER(SEARCH("2",'Model output'!D76)), ISNUMBER(SEARCH("3",'Model output'!D76)), ISNUMBER(SEARCH("4a",'Model output'!D76)), ISNUMBER(SEARCH("4b",'Model output'!D76))), IF(ISNUMBER(SEARCH("pT",'Model output'!D76)),IF(OR(ISNUMBER(SEARCH("a",'Model output'!D76)),ISNUMBER(SEARCH("b",'Model output'!D76))),MID(SUBSTITUTE('Model output'!D76," ",""),SEARCH("pT",'Model output'!D76)+2,2),MID(SUBSTITUTE('Model output'!D76," ",""),SEARCH("pT",'Model output'!D76)+2,1)),IF(ISNUMBER(SEARCH("T",'Model output'!D76)),IF(OR(ISNUMBER(SEARCH("a",'Model output'!D76)),ISNUMBER(SEARCH("b",'Model output'!D76))),MID(SUBSTITUTE('Model output'!D76," ",""),SEARCH("T",'Model output'!D76)+1,2),MID(SUBSTITUTE('Model output'!D76," ",""),SEARCH("T",'Model output'!D76)+1,1)),SUBSTITUTE('Model output'!D76," ",""))),"")</f>
        <v>1</v>
      </c>
      <c r="D77" s="1" t="str">
        <f>IF(ISNUMBER(SEARCH("lymph node",'Model output'!E76)),"1", IF(AND('Model output'!E76&lt;&gt;"",ISNUMBER('Model output'!E76),'Model output'!E76&gt;0),"1",IF(OR(ISNUMBER(SEARCH("0",'Model output'!E76)), ISNUMBER(SEARCH("1",'Model output'!E76)), ISNUMBER(SEARCH("1a",'Model output'!E76)), ISNUMBER(SEARCH("1b",'Model output'!E76)), ISNUMBER(SEARCH("X",'Model output'!E76))), IF(ISNUMBER(SEARCH("pN",'Model output'!E76)),IF(OR(ISNUMBER(SEARCH("a",'Model output'!E76)),ISNUMBER(SEARCH("b",'Model output'!E76))),MID(SUBSTITUTE('Model output'!E76," ",""),SEARCH("pN",'Model output'!E76)+2,2),MID(SUBSTITUTE('Model output'!E76," ",""),SEARCH("pN",'Model output'!E76)+2,1)),IF(ISNUMBER(SEARCH("N",'Model output'!E76)),IF(OR(ISNUMBER(SEARCH("a",'Model output'!E76)),ISNUMBER(SEARCH("b",'Model output'!E76))),MID(SUBSTITUTE('Model output'!E76," ",""),SEARCH("N",'Model output'!E76)+1,2),MID(SUBSTITUTE('Model output'!E76," ",""),SEARCH("N",'Model output'!E76)+1,1)),SUBSTITUTE('Model output'!E76," ",""))),"")))</f>
        <v>X</v>
      </c>
      <c r="E77" s="1" t="str">
        <f>IF(OR(ISNUMBER(SEARCH("Not applicable",'Model output'!F76)), ISNUMBER(SEARCH("N/A",'Model output'!F76))),"0",IF(OR(ISNUMBER(SEARCH("0",'Model output'!F76)), ISNUMBER(SEARCH("1",'Model output'!F76)), ISNUMBER(SEARCH("X",'Model output'!F76))), IF(ISNUMBER(SEARCH("pM",'Model output'!F76)),MID(SUBSTITUTE('Model output'!F76," ",""),SEARCH("pM",'Model output'!F76)+2,1),IF(ISNUMBER(SEARCH("M",'Model output'!F76)),MID(SUBSTITUTE('Model output'!F76," ",""),SEARCH("M",'Model output'!F76)+1,1),SUBSTITUTE('Model output'!F76," ",""))),""))</f>
        <v>X</v>
      </c>
      <c r="F77" t="str">
        <f t="shared" si="13"/>
        <v>negative</v>
      </c>
      <c r="G77" t="str">
        <f>IF(OR('Model output'!G76="",AND(ISNUMBER('Model output'!J76),'Model output'!J76&lt;1)),"",IF(OR(ISNUMBER(SEARCH("lateral",'Model output'!G76)),ISNUMBER(SEARCH("cervical",'Model output'!G76)),ISNUMBER(SEARCH("jugular",'Model output'!G76)),ISNUMBER(SEARCH("left neck",'Model output'!G76)),ISNUMBER(SEARCH("left anterior neck",'Model output'!G76)),ISNUMBER(SEARCH("left posterior neck",'Model output'!G76)),ISNUMBER(SEARCH("right neck",'Model output'!G76)),ISNUMBER(SEARCH("right anterior neck",'Model output'!G76)),ISNUMBER(SEARCH("right posterior neck",'Model output'!G76)),AND(ISNUMBER(SEARCH("level",'Model output'!G76)),OR(,ISNUMBER(SEARCH("II",'Model output'!G76)),ISNUMBER(SEARCH("two",'Model output'!G76)),ISNUMBER(SEARCH("2",'Model output'!G76)),ISNUMBER(SEARCH("III",'Model output'!G76)),ISNUMBER(SEARCH("three",'Model output'!G76)),ISNUMBER(SEARCH("3",'Model output'!G76)),ISNUMBER(SEARCH("IV",'Model output'!G76)),ISNUMBER(SEARCH("four",'Model output'!G76)),ISNUMBER(SEARCH("4",'Model output'!G76)),ISNUMBER(SEARCH("V ",'Model output'!G76)),ISNUMBER(SEARCH("five",'Model output'!G76)),ISNUMBER(SEARCH("5",'Model output'!G76))))), "lateral", "central"))</f>
        <v/>
      </c>
      <c r="H77" t="str">
        <f>IF('Model output'!H76="","negative",IF('Model output'!H76="[]", "negative", IF(OR(ISNUMBER(SEARCH("lymph node",'Model output'!H76)),ISNUMBER(SEARCH("Not mentioned",'Model output'!H76)),ISNUMBER(SEARCH("neck",'Model output'!H76)),ISNUMBER(SEARCH("Not applicable",'Model output'!H76))),"negative","positive")))</f>
        <v>negative</v>
      </c>
      <c r="I77">
        <f>IF('Model output'!I76="","",IF(ISNUMBER('Model output'!I76),'Model output'!I76,1))</f>
        <v>1</v>
      </c>
      <c r="J77">
        <f>IF('Model output'!J76="","",IF(AND(ISNUMBER('Model output'!J76),'Model output'!J76&lt;=I77),'Model output'!J76,IF(ISNUMBER(SEARCH("0/",'Model output'!J76)),0,1)))</f>
        <v>0</v>
      </c>
      <c r="K77" t="str" cm="1">
        <f t="array" ref="K77">IF(COUNT(FIND({0,1,2,3,4,5,6,7,8,9},'Model output'!K76))&gt;0,'Model output'!K76,"")</f>
        <v/>
      </c>
      <c r="L77" s="8" t="str">
        <f t="shared" si="22"/>
        <v/>
      </c>
      <c r="M77" t="str" cm="1">
        <f t="array" ref="M77">IF(L77="","",IF(ISNUMBER(SEARCH("cm",L77)),MAX(VALUE(SUBSTITUTE(_xlfn.FILTERXML("&lt;t&gt;&lt;s&gt;"&amp;SUBSTITUTE(L77,",","&lt;/s&gt;&lt;s&gt;")&amp;"&lt;/s&gt;&lt;/t&gt;","//s"),"cm",""))),MAX(VALUE(SUBSTITUTE(_xlfn.FILTERXML("&lt;t&gt;&lt;s&gt;"&amp;SUBSTITUTE(L77,",","&lt;/s&gt;&lt;s&gt;")&amp;"&lt;/s&gt;&lt;/t&gt;","//s"),"mm","")))/10))</f>
        <v/>
      </c>
      <c r="N77" t="str">
        <f>IF('Model output'!L76="","",'Model output'!L76)</f>
        <v>Papillary carcinoma</v>
      </c>
      <c r="O77" t="str">
        <f>IF('Model output'!M76="","",'Model output'!M76)</f>
        <v>Follicular variant</v>
      </c>
      <c r="P77" t="str">
        <f>IF('Model output'!N76="","",'Model output'!N76)</f>
        <v>4.9 cm</v>
      </c>
      <c r="Q77" t="str">
        <f t="shared" si="14"/>
        <v>4.9cm</v>
      </c>
      <c r="R77" cm="1">
        <f t="array" ref="R77">IF(Q77="","",IF(ISNUMBER(SEARCH("cm",Q77)),MAX(VALUE(SUBSTITUTE(_xlfn.FILTERXML("&lt;t&gt;&lt;s&gt;"&amp;SUBSTITUTE(Q77,",","&lt;/s&gt;&lt;s&gt;")&amp;"&lt;/s&gt;&lt;/t&gt;","//s"),"cm",""))),MAX(VALUE(SUBSTITUTE(_xlfn.FILTERXML("&lt;t&gt;&lt;s&gt;"&amp;SUBSTITUTE(Q77,",","&lt;/s&gt;&lt;s&gt;")&amp;"&lt;/s&gt;&lt;/t&gt;","//s"),"mm","")))/10))</f>
        <v>4.9000000000000004</v>
      </c>
      <c r="S77" t="str">
        <f>IF(OR('Model output'!P76="",ISNUMBER(SEARCH("Not identified", 'Model output'!P76)),ISNUMBER(SEARCH("Absent",'Model output'!P76)),AND(ISNUMBER(SEARCH("No",'Model output'!P76)),NOT(ISNUMBER(SEARCH("diagnostic",'Model output'!P76)))),ISNUMBER(SEARCH("Negative",'Model output'!P76))),"negative","positive")</f>
        <v>negative</v>
      </c>
      <c r="T77">
        <f>IF('Model output'!O76="","",'Model output'!O76)</f>
        <v>1</v>
      </c>
      <c r="U77" t="str">
        <f>IF('Model output'!Q76&lt;&gt;"",'Model output'!Q76,IF('Classification result'!S77="positive",IF(ISNUMBER(SEARCH("single",'Model output'!P76)),1,IF(OR(ISNUMBER(SEARCH("&lt;4",'Model output'!P76)),ISNUMBER(SEARCH("&lt; 4",'Model output'!P76)),ISNUMBER(SEARCH("less than 4",'Model output'!P76))),"&lt;4",IF(OR(ISNUMBER(SEARCH("&gt;4",'Model output'!P76)),ISNUMBER(SEARCH("&gt; 4",'Model output'!P76)),ISNUMBER(SEARCH("4 or more",'Model output'!P76))),"&gt;4",""))),""))</f>
        <v/>
      </c>
      <c r="V77" t="str">
        <f>IF(S77="negative","",IF(OR(ISNUMBER(SEARCH("Focal",'Model output'!P76)),'Classification result'!U77&lt;4,ISNUMBER(SEARCH("Focal",'Classification result'!U77)),ISNUMBER(SEARCH("&lt;4",'Classification result'!U77)),ISNUMBER(SEARCH("&lt; 4",'Classification result'!U77))),"minimal", IF(OR(ISNUMBER(SEARCH("Extensive",'Model output'!P76)),ISNUMBER(SEARCH("Extensive",'Classification result'!U77)),ISNUMBER(SEARCH("&gt;4",'Classification result'!U77)),ISNUMBER(SEARCH("&gt; 4",'Classification result'!U77)),ISNUMBER(SEARCH("4 or more",'Classification result'!U77))),"extensive","")))</f>
        <v/>
      </c>
      <c r="W77" t="str">
        <f>IF(OR('Model output'!R76="",ISNUMBER(SEARCH("Not identified", 'Model output'!R76)),ISNUMBER(SEARCH("Absent",'Model output'!R76)),ISNUMBER(SEARCH("No",'Model output'!R76)),ISNUMBER(SEARCH("Negative",'Model output'!R76)),ISNUMBER(SEARCH("None seen",'Model output'!R76)),ISNUMBER(SEARCH("Free",'Model output'!R76)),ISNUMBER(SEARCH("Cannot be assessed",'Model output'!R76))),"negative","positive")</f>
        <v>negative</v>
      </c>
      <c r="X77" t="str">
        <f>IF('Model output'!S76="","", IF('Model output'!S76= "[]", "", 'Model output'!S76))</f>
        <v>Not identified</v>
      </c>
      <c r="Y77" t="str">
        <f>IF(OR('Model output'!S76="",ISNUMBER(SEARCH("Absent",'Model output'!S76)),ISNUMBER(SEARCH("Not identified",'Model output'!S76)),ISNUMBER(SEARCH("No",'Model output'!S76)),ISNUMBER(SEARCH("negative",'Model output'!S76))),"negative",IF(Z77="positive","gETE", "positive"))</f>
        <v>negative</v>
      </c>
      <c r="Z77" t="str">
        <f>IF(OR('Model output'!S76="",ISNUMBER(SEARCH("Absent",'Model output'!S76)),ISNUMBER(SEARCH("Not identified",'Model output'!S76)),ISNUMBER(SEARCH("No",'Model output'!S76)),ISNUMBER(SEARCH("Minimal",'Model output'!S76)),ISNUMBER(SEARCH("negative",'Model output'!S76))),"negative",IF(OR(ISNUMBER(SEARCH("extensive",X77)),ISNUMBER(SEARCH("skeletal muscle",X77)),ISNUMBER(SEARCH("larynx",X77)),ISNUMBER(SEARCH("trachea",X77)),ISNUMBER(SEARCH("esophagus",X77)),ISNUMBER(SEARCH("recurrent laryngeal nerve",X77))),"positive","negative"))</f>
        <v>negative</v>
      </c>
      <c r="AA77" t="str">
        <f>IF('Model output'!T76="","", IF('Model output'!T76="[]", "", IF('Model output'!T76="Not mentioned", "No", "Yes")))</f>
        <v/>
      </c>
      <c r="AB77" t="str">
        <f>IF(AA77&lt;&gt;"Yes","",IF(OR('Model output'!U76="",'Model output'!U76="[]",ISNUMBER(SEARCH("Not identified",'Model output'!U76))),"",'Model output'!U76))</f>
        <v/>
      </c>
      <c r="AC77" s="9" t="str">
        <f>IF(OR('Model output'!V76="", AND(ISERROR(SEARCH("Positive",'Model output'!V76)), ISNUMBER(SEARCH("Negative",'Model output'!V76))), 'Model output'!V76="No", ISNUMBER(SEARCH("Uninvolved",'Model output'!V76)), ISNUMBER(SEARCH("Not involved",'Model output'!V76)), ISNUMBER(SEARCH("Free",'Model output'!V76)), ISNUMBER(SEARCH("Cannot be assessed",'Model output'!V76)), ISNUMBER(SEARCH("1 mm",'Model output'!V76)), ISNUMBER(SEARCH("0.1 CM",'Model output'!V76)), ISNUMBER(SEARCH("less than 0.5 mm",'Model output'!V76)), ISNUMBER(SEARCH("abut",'Model output'!V76))), "negative", "positive")</f>
        <v>negative</v>
      </c>
      <c r="AE77" s="29" t="str" cm="1">
        <f t="array" aca="1" ref="AE77" ca="1">IF(OR(AC77="positive",Z77="positive",AND(OR(ISNUMBER(SEARCH("Follicular carcinoma",N77)),ISNUMBER(SEARCH("Follicular thyroid carcinoma",N77))),V77="extensive"),AND(AND(ISNUMBER(J77),J77&gt;0),AND(ISNUMBER(M77),M77&gt;3)),OR(H77="positive",AH77=1)),"high",IF(OR(ISNUMBER(SEARCH("lateral",G77,1)),ISNUMBER(SEARCH("positive",Y77,1)),ISNUMBER(SEARCH("tall",O77,1)),ISNUMBER(SEARCH("hobnail",O77,1)),ISNUMBER(SEARCH("cribriform",O77,1)),ISNUMBER(SEARCH("diffuse",O77,1)),ISNUMBER(SEARCH("columnar",O77,1)),ISNUMBER(SEARCH("solid",O77,1)),ISNUMBER(SEARCH("tall",N77,1)),ISNUMBER(SEARCH("hobnail",N77,1)),ISNUMBER(SEARCH("cribriform",N77,1)),ISNUMBER(SEARCH("diffuse",N77,1)),ISNUMBER(SEARCH("columnar",N77,1)),ISNUMBER(SEARCH("solid",N77,1)),AND(ISNUMBER(SEARCH("papillary",N77,1)),S77="positive"),AND(AND(ISNUMBER(J77),J77&gt;=5),M77=""),AND(AND(ISNUMBER(J77),J77&gt;=5),AND(ISNUMBER(M77),M77&gt;=1)),AND(ISNUMBER(SERACH("papillary",N77)),OR(Y77="positive",Z77="positive"), ISNUMBER(SEARCH("BRAF",AB77)))),"intermediate","low"))</f>
        <v>low</v>
      </c>
      <c r="AF77" s="30" t="str">
        <f t="shared" si="15"/>
        <v>3a</v>
      </c>
      <c r="AG77" s="30" t="str">
        <f t="shared" si="16"/>
        <v>0</v>
      </c>
      <c r="AH77" s="30" t="str">
        <f t="shared" si="23"/>
        <v>0</v>
      </c>
      <c r="AI77" s="37" t="str">
        <f t="shared" si="24"/>
        <v>II</v>
      </c>
      <c r="AJ77" s="29" t="s">
        <v>886</v>
      </c>
      <c r="AK77" s="34" t="s">
        <v>896</v>
      </c>
      <c r="AL77" s="34" t="s">
        <v>891</v>
      </c>
      <c r="AM77" s="34" t="s">
        <v>894</v>
      </c>
      <c r="AN77" s="34" t="s">
        <v>892</v>
      </c>
      <c r="AO77" s="35">
        <f t="shared" ca="1" si="17"/>
        <v>1</v>
      </c>
      <c r="AP77" s="30">
        <f t="shared" si="18"/>
        <v>1</v>
      </c>
      <c r="AQ77" s="30">
        <f t="shared" si="19"/>
        <v>1</v>
      </c>
      <c r="AR77" s="30">
        <f t="shared" si="20"/>
        <v>1</v>
      </c>
      <c r="AS77" s="36">
        <f t="shared" si="21"/>
        <v>1</v>
      </c>
    </row>
    <row r="78" spans="1:45">
      <c r="A78" t="str">
        <f>'Model output'!A77</f>
        <v>TCGA-DJ-A2Q3</v>
      </c>
      <c r="B78" s="45">
        <v>61</v>
      </c>
      <c r="C78" s="1" t="str">
        <f>IF(OR(ISNUMBER(SEARCH("0",'Model output'!D77)), ISNUMBER(SEARCH("1",'Model output'!D77)), ISNUMBER(SEARCH("1a",'Model output'!D77)), ISNUMBER(SEARCH("1b",'Model output'!D77)), ISNUMBER(SEARCH("2",'Model output'!D77)), ISNUMBER(SEARCH("3",'Model output'!D77)), ISNUMBER(SEARCH("4a",'Model output'!D77)), ISNUMBER(SEARCH("4b",'Model output'!D77))), IF(ISNUMBER(SEARCH("pT",'Model output'!D77)),IF(OR(ISNUMBER(SEARCH("a",'Model output'!D77)),ISNUMBER(SEARCH("b",'Model output'!D77))),MID(SUBSTITUTE('Model output'!D77," ",""),SEARCH("pT",'Model output'!D77)+2,2),MID(SUBSTITUTE('Model output'!D77," ",""),SEARCH("pT",'Model output'!D77)+2,1)),IF(ISNUMBER(SEARCH("T",'Model output'!D77)),IF(OR(ISNUMBER(SEARCH("a",'Model output'!D77)),ISNUMBER(SEARCH("b",'Model output'!D77))),MID(SUBSTITUTE('Model output'!D77," ",""),SEARCH("T",'Model output'!D77)+1,2),MID(SUBSTITUTE('Model output'!D77," ",""),SEARCH("T",'Model output'!D77)+1,1)),SUBSTITUTE('Model output'!D77," ",""))),"")</f>
        <v>1</v>
      </c>
      <c r="D78" s="1" t="str">
        <f>IF(ISNUMBER(SEARCH("lymph node",'Model output'!E77)),"1", IF(AND('Model output'!E77&lt;&gt;"",ISNUMBER('Model output'!E77),'Model output'!E77&gt;0),"1",IF(OR(ISNUMBER(SEARCH("0",'Model output'!E77)), ISNUMBER(SEARCH("1",'Model output'!E77)), ISNUMBER(SEARCH("1a",'Model output'!E77)), ISNUMBER(SEARCH("1b",'Model output'!E77)), ISNUMBER(SEARCH("X",'Model output'!E77))), IF(ISNUMBER(SEARCH("pN",'Model output'!E77)),IF(OR(ISNUMBER(SEARCH("a",'Model output'!E77)),ISNUMBER(SEARCH("b",'Model output'!E77))),MID(SUBSTITUTE('Model output'!E77," ",""),SEARCH("pN",'Model output'!E77)+2,2),MID(SUBSTITUTE('Model output'!E77," ",""),SEARCH("pN",'Model output'!E77)+2,1)),IF(ISNUMBER(SEARCH("N",'Model output'!E77)),IF(OR(ISNUMBER(SEARCH("a",'Model output'!E77)),ISNUMBER(SEARCH("b",'Model output'!E77))),MID(SUBSTITUTE('Model output'!E77," ",""),SEARCH("N",'Model output'!E77)+1,2),MID(SUBSTITUTE('Model output'!E77," ",""),SEARCH("N",'Model output'!E77)+1,1)),SUBSTITUTE('Model output'!E77," ",""))),"")))</f>
        <v>1</v>
      </c>
      <c r="E78" s="1" t="str">
        <f>IF(OR(ISNUMBER(SEARCH("Not applicable",'Model output'!F77)), ISNUMBER(SEARCH("N/A",'Model output'!F77))),"0",IF(OR(ISNUMBER(SEARCH("0",'Model output'!F77)), ISNUMBER(SEARCH("1",'Model output'!F77)), ISNUMBER(SEARCH("X",'Model output'!F77))), IF(ISNUMBER(SEARCH("pM",'Model output'!F77)),MID(SUBSTITUTE('Model output'!F77," ",""),SEARCH("pM",'Model output'!F77)+2,1),IF(ISNUMBER(SEARCH("M",'Model output'!F77)),MID(SUBSTITUTE('Model output'!F77," ",""),SEARCH("M",'Model output'!F77)+1,1),SUBSTITUTE('Model output'!F77," ",""))),""))</f>
        <v/>
      </c>
      <c r="F78" t="str">
        <f t="shared" si="13"/>
        <v>positive</v>
      </c>
      <c r="G78" t="str">
        <f>IF(OR('Model output'!G77="",AND(ISNUMBER('Model output'!J77),'Model output'!J77&lt;1)),"",IF(OR(ISNUMBER(SEARCH("lateral",'Model output'!G77)),ISNUMBER(SEARCH("cervical",'Model output'!G77)),ISNUMBER(SEARCH("jugular",'Model output'!G77)),ISNUMBER(SEARCH("left neck",'Model output'!G77)),ISNUMBER(SEARCH("left anterior neck",'Model output'!G77)),ISNUMBER(SEARCH("left posterior neck",'Model output'!G77)),ISNUMBER(SEARCH("right neck",'Model output'!G77)),ISNUMBER(SEARCH("right anterior neck",'Model output'!G77)),ISNUMBER(SEARCH("right posterior neck",'Model output'!G77)),AND(ISNUMBER(SEARCH("level",'Model output'!G77)),OR(,ISNUMBER(SEARCH("II",'Model output'!G77)),ISNUMBER(SEARCH("two",'Model output'!G77)),ISNUMBER(SEARCH("2",'Model output'!G77)),ISNUMBER(SEARCH("III",'Model output'!G77)),ISNUMBER(SEARCH("three",'Model output'!G77)),ISNUMBER(SEARCH("3",'Model output'!G77)),ISNUMBER(SEARCH("IV",'Model output'!G77)),ISNUMBER(SEARCH("four",'Model output'!G77)),ISNUMBER(SEARCH("4",'Model output'!G77)),ISNUMBER(SEARCH("V ",'Model output'!G77)),ISNUMBER(SEARCH("five",'Model output'!G77)),ISNUMBER(SEARCH("5",'Model output'!G77))))), "lateral", "central"))</f>
        <v>central</v>
      </c>
      <c r="H78" t="str">
        <f>IF('Model output'!H77="","negative",IF('Model output'!H77="[]", "negative", IF(OR(ISNUMBER(SEARCH("lymph node",'Model output'!H77)),ISNUMBER(SEARCH("Not mentioned",'Model output'!H77)),ISNUMBER(SEARCH("neck",'Model output'!H77)),ISNUMBER(SEARCH("Not applicable",'Model output'!H77))),"negative","positive")))</f>
        <v>negative</v>
      </c>
      <c r="I78">
        <f>IF('Model output'!I77="","",IF(ISNUMBER('Model output'!I77),'Model output'!I77,1))</f>
        <v>4</v>
      </c>
      <c r="J78">
        <f>IF('Model output'!J77="","",IF(AND(ISNUMBER('Model output'!J77),'Model output'!J77&lt;=I78),'Model output'!J77,IF(ISNUMBER(SEARCH("0/",'Model output'!J77)),0,1)))</f>
        <v>1</v>
      </c>
      <c r="K78" t="str" cm="1">
        <f t="array" ref="K78">IF(COUNT(FIND({0,1,2,3,4,5,6,7,8,9},'Model output'!K77))&gt;0,'Model output'!K77,"")</f>
        <v>0.55 cm</v>
      </c>
      <c r="L78" s="8" t="str">
        <f t="shared" si="22"/>
        <v>0.55cm</v>
      </c>
      <c r="M78" cm="1">
        <f t="array" ref="M78">IF(L78="","",IF(ISNUMBER(SEARCH("cm",L78)),MAX(VALUE(SUBSTITUTE(_xlfn.FILTERXML("&lt;t&gt;&lt;s&gt;"&amp;SUBSTITUTE(L78,",","&lt;/s&gt;&lt;s&gt;")&amp;"&lt;/s&gt;&lt;/t&gt;","//s"),"cm",""))),MAX(VALUE(SUBSTITUTE(_xlfn.FILTERXML("&lt;t&gt;&lt;s&gt;"&amp;SUBSTITUTE(L78,",","&lt;/s&gt;&lt;s&gt;")&amp;"&lt;/s&gt;&lt;/t&gt;","//s"),"mm","")))/10))</f>
        <v>0.55000000000000004</v>
      </c>
      <c r="N78" t="str">
        <f>IF('Model output'!L77="","",'Model output'!L77)</f>
        <v>Papillary carcinoma</v>
      </c>
      <c r="O78" t="str">
        <f>IF('Model output'!M77="","",'Model output'!M77)</f>
        <v>Tall cell variant</v>
      </c>
      <c r="P78" t="str">
        <f>IF('Model output'!N77="","",'Model output'!N77)</f>
        <v>0.8 cm</v>
      </c>
      <c r="Q78" t="str">
        <f t="shared" si="14"/>
        <v>0.8cm</v>
      </c>
      <c r="R78" cm="1">
        <f t="array" ref="R78">IF(Q78="","",IF(ISNUMBER(SEARCH("cm",Q78)),MAX(VALUE(SUBSTITUTE(_xlfn.FILTERXML("&lt;t&gt;&lt;s&gt;"&amp;SUBSTITUTE(Q78,",","&lt;/s&gt;&lt;s&gt;")&amp;"&lt;/s&gt;&lt;/t&gt;","//s"),"cm",""))),MAX(VALUE(SUBSTITUTE(_xlfn.FILTERXML("&lt;t&gt;&lt;s&gt;"&amp;SUBSTITUTE(Q78,",","&lt;/s&gt;&lt;s&gt;")&amp;"&lt;/s&gt;&lt;/t&gt;","//s"),"mm","")))/10))</f>
        <v>0.8</v>
      </c>
      <c r="S78" t="str">
        <f>IF(OR('Model output'!P77="",ISNUMBER(SEARCH("Not identified", 'Model output'!P77)),ISNUMBER(SEARCH("Absent",'Model output'!P77)),AND(ISNUMBER(SEARCH("No",'Model output'!P77)),NOT(ISNUMBER(SEARCH("diagnostic",'Model output'!P77)))),ISNUMBER(SEARCH("Negative",'Model output'!P77))),"negative","positive")</f>
        <v>negative</v>
      </c>
      <c r="T78" t="str">
        <f>IF('Model output'!O77="","",'Model output'!O77)</f>
        <v/>
      </c>
      <c r="U78" t="str">
        <f>IF('Model output'!Q77&lt;&gt;"",'Model output'!Q77,IF('Classification result'!S78="positive",IF(ISNUMBER(SEARCH("single",'Model output'!P77)),1,IF(OR(ISNUMBER(SEARCH("&lt;4",'Model output'!P77)),ISNUMBER(SEARCH("&lt; 4",'Model output'!P77)),ISNUMBER(SEARCH("less than 4",'Model output'!P77))),"&lt;4",IF(OR(ISNUMBER(SEARCH("&gt;4",'Model output'!P77)),ISNUMBER(SEARCH("&gt; 4",'Model output'!P77)),ISNUMBER(SEARCH("4 or more",'Model output'!P77))),"&gt;4",""))),""))</f>
        <v/>
      </c>
      <c r="V78" t="str">
        <f>IF(S78="negative","",IF(OR(ISNUMBER(SEARCH("Focal",'Model output'!P77)),'Classification result'!U78&lt;4,ISNUMBER(SEARCH("Focal",'Classification result'!U78)),ISNUMBER(SEARCH("&lt;4",'Classification result'!U78)),ISNUMBER(SEARCH("&lt; 4",'Classification result'!U78))),"minimal", IF(OR(ISNUMBER(SEARCH("Extensive",'Model output'!P77)),ISNUMBER(SEARCH("Extensive",'Classification result'!U78)),ISNUMBER(SEARCH("&gt;4",'Classification result'!U78)),ISNUMBER(SEARCH("&gt; 4",'Classification result'!U78)),ISNUMBER(SEARCH("4 or more",'Classification result'!U78))),"extensive","")))</f>
        <v/>
      </c>
      <c r="W78" t="str">
        <f>IF(OR('Model output'!R77="",ISNUMBER(SEARCH("Not identified", 'Model output'!R77)),ISNUMBER(SEARCH("Absent",'Model output'!R77)),ISNUMBER(SEARCH("No",'Model output'!R77)),ISNUMBER(SEARCH("Negative",'Model output'!R77)),ISNUMBER(SEARCH("None seen",'Model output'!R77)),ISNUMBER(SEARCH("Free",'Model output'!R77)),ISNUMBER(SEARCH("Cannot be assessed",'Model output'!R77))),"negative","positive")</f>
        <v>negative</v>
      </c>
      <c r="X78" t="str">
        <f>IF('Model output'!S77="","", IF('Model output'!S77= "[]", "", 'Model output'!S77))</f>
        <v>Invades: perithyroidal soft tissue and focally skeletal muscle</v>
      </c>
      <c r="Y78" t="str">
        <f>IF(OR('Model output'!S77="",ISNUMBER(SEARCH("Absent",'Model output'!S77)),ISNUMBER(SEARCH("Not identified",'Model output'!S77)),ISNUMBER(SEARCH("No",'Model output'!S77)),ISNUMBER(SEARCH("negative",'Model output'!S77))),"negative",IF(Z78="positive","gETE", "positive"))</f>
        <v>gETE</v>
      </c>
      <c r="Z78" t="str">
        <f>IF(OR('Model output'!S77="",ISNUMBER(SEARCH("Absent",'Model output'!S77)),ISNUMBER(SEARCH("Not identified",'Model output'!S77)),ISNUMBER(SEARCH("No",'Model output'!S77)),ISNUMBER(SEARCH("Minimal",'Model output'!S77)),ISNUMBER(SEARCH("negative",'Model output'!S77))),"negative",IF(OR(ISNUMBER(SEARCH("extensive",X78)),ISNUMBER(SEARCH("skeletal muscle",X78)),ISNUMBER(SEARCH("larynx",X78)),ISNUMBER(SEARCH("trachea",X78)),ISNUMBER(SEARCH("esophagus",X78)),ISNUMBER(SEARCH("recurrent laryngeal nerve",X78))),"positive","negative"))</f>
        <v>positive</v>
      </c>
      <c r="AA78" t="str">
        <f>IF('Model output'!T77="","", IF('Model output'!T77="[]", "", IF('Model output'!T77="Not mentioned", "No", "Yes")))</f>
        <v/>
      </c>
      <c r="AB78" t="str">
        <f>IF(AA78&lt;&gt;"Yes","",IF(OR('Model output'!U77="",'Model output'!U77="[]",ISNUMBER(SEARCH("Not identified",'Model output'!U77))),"",'Model output'!U77))</f>
        <v/>
      </c>
      <c r="AC78" s="9" t="str">
        <f>IF(OR('Model output'!V77="", AND(ISERROR(SEARCH("Positive",'Model output'!V77)), ISNUMBER(SEARCH("Negative",'Model output'!V77))), 'Model output'!V77="No", ISNUMBER(SEARCH("Uninvolved",'Model output'!V77)), ISNUMBER(SEARCH("Not involved",'Model output'!V77)), ISNUMBER(SEARCH("Free",'Model output'!V77)), ISNUMBER(SEARCH("Cannot be assessed",'Model output'!V77)), ISNUMBER(SEARCH("1 mm",'Model output'!V77)), ISNUMBER(SEARCH("0.1 CM",'Model output'!V77)), ISNUMBER(SEARCH("less than 0.5 mm",'Model output'!V77)), ISNUMBER(SEARCH("abut",'Model output'!V77))), "negative", "positive")</f>
        <v>negative</v>
      </c>
      <c r="AE78" s="29" t="str" cm="1">
        <f t="array" ref="AE78">IF(OR(AC78="positive",Z78="positive",AND(OR(ISNUMBER(SEARCH("Follicular carcinoma",N78)),ISNUMBER(SEARCH("Follicular thyroid carcinoma",N78))),V78="extensive"),AND(AND(ISNUMBER(J78),J78&gt;0),AND(ISNUMBER(M78),M78&gt;3)),OR(H78="positive",AH78=1)),"high",IF(OR(ISNUMBER(SEARCH("lateral",G78,1)),ISNUMBER(SEARCH("positive",Y78,1)),ISNUMBER(SEARCH("tall",O78,1)),ISNUMBER(SEARCH("hobnail",O78,1)),ISNUMBER(SEARCH("cribriform",O78,1)),ISNUMBER(SEARCH("diffuse",O78,1)),ISNUMBER(SEARCH("columnar",O78,1)),ISNUMBER(SEARCH("solid",O78,1)),ISNUMBER(SEARCH("tall",N78,1)),ISNUMBER(SEARCH("hobnail",N78,1)),ISNUMBER(SEARCH("cribriform",N78,1)),ISNUMBER(SEARCH("diffuse",N78,1)),ISNUMBER(SEARCH("columnar",N78,1)),ISNUMBER(SEARCH("solid",N78,1)),AND(ISNUMBER(SEARCH("papillary",N78,1)),S78="positive"),AND(AND(ISNUMBER(J78),J78&gt;=5),M78=""),AND(AND(ISNUMBER(J78),J78&gt;=5),AND(ISNUMBER(M78),M78&gt;=1)),AND(ISNUMBER(SERACH("papillary",N78)),OR(Y78="positive",Z78="positive"), ISNUMBER(SEARCH("BRAF",AB78)))),"intermediate","low"))</f>
        <v>high</v>
      </c>
      <c r="AF78" s="30" t="str">
        <f t="shared" si="15"/>
        <v>3b</v>
      </c>
      <c r="AG78" s="30" t="str">
        <f t="shared" si="16"/>
        <v>1a</v>
      </c>
      <c r="AH78" s="30" t="str">
        <f t="shared" si="23"/>
        <v>0</v>
      </c>
      <c r="AI78" s="37" t="str">
        <f t="shared" si="24"/>
        <v>II</v>
      </c>
      <c r="AJ78" s="29" t="s">
        <v>885</v>
      </c>
      <c r="AK78" s="34" t="s">
        <v>889</v>
      </c>
      <c r="AL78" s="34" t="s">
        <v>895</v>
      </c>
      <c r="AM78" s="34" t="s">
        <v>894</v>
      </c>
      <c r="AN78" s="34" t="s">
        <v>892</v>
      </c>
      <c r="AO78" s="35">
        <f t="shared" si="17"/>
        <v>1</v>
      </c>
      <c r="AP78" s="30">
        <f t="shared" si="18"/>
        <v>1</v>
      </c>
      <c r="AQ78" s="30">
        <f t="shared" si="19"/>
        <v>1</v>
      </c>
      <c r="AR78" s="30">
        <f t="shared" si="20"/>
        <v>1</v>
      </c>
      <c r="AS78" s="36">
        <f t="shared" si="21"/>
        <v>1</v>
      </c>
    </row>
    <row r="79" spans="1:45">
      <c r="A79" t="str">
        <f>'Model output'!A78</f>
        <v>TCGA-DJ-A2Q5</v>
      </c>
      <c r="B79" s="45">
        <v>51</v>
      </c>
      <c r="C79" s="1" t="str">
        <f>IF(OR(ISNUMBER(SEARCH("0",'Model output'!D78)), ISNUMBER(SEARCH("1",'Model output'!D78)), ISNUMBER(SEARCH("1a",'Model output'!D78)), ISNUMBER(SEARCH("1b",'Model output'!D78)), ISNUMBER(SEARCH("2",'Model output'!D78)), ISNUMBER(SEARCH("3",'Model output'!D78)), ISNUMBER(SEARCH("4a",'Model output'!D78)), ISNUMBER(SEARCH("4b",'Model output'!D78))), IF(ISNUMBER(SEARCH("pT",'Model output'!D78)),IF(OR(ISNUMBER(SEARCH("a",'Model output'!D78)),ISNUMBER(SEARCH("b",'Model output'!D78))),MID(SUBSTITUTE('Model output'!D78," ",""),SEARCH("pT",'Model output'!D78)+2,2),MID(SUBSTITUTE('Model output'!D78," ",""),SEARCH("pT",'Model output'!D78)+2,1)),IF(ISNUMBER(SEARCH("T",'Model output'!D78)),IF(OR(ISNUMBER(SEARCH("a",'Model output'!D78)),ISNUMBER(SEARCH("b",'Model output'!D78))),MID(SUBSTITUTE('Model output'!D78," ",""),SEARCH("T",'Model output'!D78)+1,2),MID(SUBSTITUTE('Model output'!D78," ",""),SEARCH("T",'Model output'!D78)+1,1)),SUBSTITUTE('Model output'!D78," ",""))),"")</f>
        <v/>
      </c>
      <c r="D79" s="1" t="str">
        <f>IF(ISNUMBER(SEARCH("lymph node",'Model output'!E78)),"1", IF(AND('Model output'!E78&lt;&gt;"",ISNUMBER('Model output'!E78),'Model output'!E78&gt;0),"1",IF(OR(ISNUMBER(SEARCH("0",'Model output'!E78)), ISNUMBER(SEARCH("1",'Model output'!E78)), ISNUMBER(SEARCH("1a",'Model output'!E78)), ISNUMBER(SEARCH("1b",'Model output'!E78)), ISNUMBER(SEARCH("X",'Model output'!E78))), IF(ISNUMBER(SEARCH("pN",'Model output'!E78)),IF(OR(ISNUMBER(SEARCH("a",'Model output'!E78)),ISNUMBER(SEARCH("b",'Model output'!E78))),MID(SUBSTITUTE('Model output'!E78," ",""),SEARCH("pN",'Model output'!E78)+2,2),MID(SUBSTITUTE('Model output'!E78," ",""),SEARCH("pN",'Model output'!E78)+2,1)),IF(ISNUMBER(SEARCH("N",'Model output'!E78)),IF(OR(ISNUMBER(SEARCH("a",'Model output'!E78)),ISNUMBER(SEARCH("b",'Model output'!E78))),MID(SUBSTITUTE('Model output'!E78," ",""),SEARCH("N",'Model output'!E78)+1,2),MID(SUBSTITUTE('Model output'!E78," ",""),SEARCH("N",'Model output'!E78)+1,1)),SUBSTITUTE('Model output'!E78," ",""))),"")))</f>
        <v>1</v>
      </c>
      <c r="E79" s="1" t="str">
        <f>IF(OR(ISNUMBER(SEARCH("Not applicable",'Model output'!F78)), ISNUMBER(SEARCH("N/A",'Model output'!F78))),"0",IF(OR(ISNUMBER(SEARCH("0",'Model output'!F78)), ISNUMBER(SEARCH("1",'Model output'!F78)), ISNUMBER(SEARCH("X",'Model output'!F78))), IF(ISNUMBER(SEARCH("pM",'Model output'!F78)),MID(SUBSTITUTE('Model output'!F78," ",""),SEARCH("pM",'Model output'!F78)+2,1),IF(ISNUMBER(SEARCH("M",'Model output'!F78)),MID(SUBSTITUTE('Model output'!F78," ",""),SEARCH("M",'Model output'!F78)+1,1),SUBSTITUTE('Model output'!F78," ",""))),""))</f>
        <v/>
      </c>
      <c r="F79" t="str">
        <f t="shared" si="13"/>
        <v>positive</v>
      </c>
      <c r="G79" t="str">
        <f>IF(OR('Model output'!G78="",AND(ISNUMBER('Model output'!J78),'Model output'!J78&lt;1)),"",IF(OR(ISNUMBER(SEARCH("lateral",'Model output'!G78)),ISNUMBER(SEARCH("cervical",'Model output'!G78)),ISNUMBER(SEARCH("jugular",'Model output'!G78)),ISNUMBER(SEARCH("left neck",'Model output'!G78)),ISNUMBER(SEARCH("left anterior neck",'Model output'!G78)),ISNUMBER(SEARCH("left posterior neck",'Model output'!G78)),ISNUMBER(SEARCH("right neck",'Model output'!G78)),ISNUMBER(SEARCH("right anterior neck",'Model output'!G78)),ISNUMBER(SEARCH("right posterior neck",'Model output'!G78)),AND(ISNUMBER(SEARCH("level",'Model output'!G78)),OR(,ISNUMBER(SEARCH("II",'Model output'!G78)),ISNUMBER(SEARCH("two",'Model output'!G78)),ISNUMBER(SEARCH("2",'Model output'!G78)),ISNUMBER(SEARCH("III",'Model output'!G78)),ISNUMBER(SEARCH("three",'Model output'!G78)),ISNUMBER(SEARCH("3",'Model output'!G78)),ISNUMBER(SEARCH("IV",'Model output'!G78)),ISNUMBER(SEARCH("four",'Model output'!G78)),ISNUMBER(SEARCH("4",'Model output'!G78)),ISNUMBER(SEARCH("V ",'Model output'!G78)),ISNUMBER(SEARCH("five",'Model output'!G78)),ISNUMBER(SEARCH("5",'Model output'!G78))))), "lateral", "central"))</f>
        <v>lateral</v>
      </c>
      <c r="H79" t="str">
        <f>IF('Model output'!H78="","negative",IF('Model output'!H78="[]", "negative", IF(OR(ISNUMBER(SEARCH("lymph node",'Model output'!H78)),ISNUMBER(SEARCH("Not mentioned",'Model output'!H78)),ISNUMBER(SEARCH("neck",'Model output'!H78)),ISNUMBER(SEARCH("Not applicable",'Model output'!H78))),"negative","positive")))</f>
        <v>negative</v>
      </c>
      <c r="I79">
        <f>IF('Model output'!I78="","",IF(ISNUMBER('Model output'!I78),'Model output'!I78,1))</f>
        <v>6</v>
      </c>
      <c r="J79">
        <f>IF('Model output'!J78="","",IF(AND(ISNUMBER('Model output'!J78),'Model output'!J78&lt;=I79),'Model output'!J78,IF(ISNUMBER(SEARCH("0/",'Model output'!J78)),0,1)))</f>
        <v>3</v>
      </c>
      <c r="K79" t="str" cm="1">
        <f t="array" ref="K79">IF(COUNT(FIND({0,1,2,3,4,5,6,7,8,9},'Model output'!K78))&gt;0,'Model output'!K78,"")</f>
        <v>2.1cm</v>
      </c>
      <c r="L79" s="8" t="str">
        <f t="shared" si="22"/>
        <v>2.1cm</v>
      </c>
      <c r="M79" cm="1">
        <f t="array" ref="M79">IF(L79="","",IF(ISNUMBER(SEARCH("cm",L79)),MAX(VALUE(SUBSTITUTE(_xlfn.FILTERXML("&lt;t&gt;&lt;s&gt;"&amp;SUBSTITUTE(L79,",","&lt;/s&gt;&lt;s&gt;")&amp;"&lt;/s&gt;&lt;/t&gt;","//s"),"cm",""))),MAX(VALUE(SUBSTITUTE(_xlfn.FILTERXML("&lt;t&gt;&lt;s&gt;"&amp;SUBSTITUTE(L79,",","&lt;/s&gt;&lt;s&gt;")&amp;"&lt;/s&gt;&lt;/t&gt;","//s"),"mm","")))/10))</f>
        <v>2.1</v>
      </c>
      <c r="N79" t="str">
        <f>IF('Model output'!L78="","",'Model output'!L78)</f>
        <v>Papillary carcinoma</v>
      </c>
      <c r="O79" t="str">
        <f>IF('Model output'!M78="","",'Model output'!M78)</f>
        <v/>
      </c>
      <c r="P79" t="str">
        <f>IF('Model output'!N78="","",'Model output'!N78)</f>
        <v>4 cm</v>
      </c>
      <c r="Q79" t="str">
        <f t="shared" si="14"/>
        <v>4cm</v>
      </c>
      <c r="R79" cm="1">
        <f t="array" ref="R79">IF(Q79="","",IF(ISNUMBER(SEARCH("cm",Q79)),MAX(VALUE(SUBSTITUTE(_xlfn.FILTERXML("&lt;t&gt;&lt;s&gt;"&amp;SUBSTITUTE(Q79,",","&lt;/s&gt;&lt;s&gt;")&amp;"&lt;/s&gt;&lt;/t&gt;","//s"),"cm",""))),MAX(VALUE(SUBSTITUTE(_xlfn.FILTERXML("&lt;t&gt;&lt;s&gt;"&amp;SUBSTITUTE(Q79,",","&lt;/s&gt;&lt;s&gt;")&amp;"&lt;/s&gt;&lt;/t&gt;","//s"),"mm","")))/10))</f>
        <v>4</v>
      </c>
      <c r="S79" t="str">
        <f>IF(OR('Model output'!P78="",ISNUMBER(SEARCH("Not identified", 'Model output'!P78)),ISNUMBER(SEARCH("Absent",'Model output'!P78)),AND(ISNUMBER(SEARCH("No",'Model output'!P78)),NOT(ISNUMBER(SEARCH("diagnostic",'Model output'!P78)))),ISNUMBER(SEARCH("Negative",'Model output'!P78))),"negative","positive")</f>
        <v>negative</v>
      </c>
      <c r="T79">
        <f>IF('Model output'!O78="","",'Model output'!O78)</f>
        <v>1</v>
      </c>
      <c r="U79" t="str">
        <f>IF('Model output'!Q78&lt;&gt;"",'Model output'!Q78,IF('Classification result'!S79="positive",IF(ISNUMBER(SEARCH("single",'Model output'!P78)),1,IF(OR(ISNUMBER(SEARCH("&lt;4",'Model output'!P78)),ISNUMBER(SEARCH("&lt; 4",'Model output'!P78)),ISNUMBER(SEARCH("less than 4",'Model output'!P78))),"&lt;4",IF(OR(ISNUMBER(SEARCH("&gt;4",'Model output'!P78)),ISNUMBER(SEARCH("&gt; 4",'Model output'!P78)),ISNUMBER(SEARCH("4 or more",'Model output'!P78))),"&gt;4",""))),""))</f>
        <v/>
      </c>
      <c r="V79" t="str">
        <f>IF(S79="negative","",IF(OR(ISNUMBER(SEARCH("Focal",'Model output'!P78)),'Classification result'!U79&lt;4,ISNUMBER(SEARCH("Focal",'Classification result'!U79)),ISNUMBER(SEARCH("&lt;4",'Classification result'!U79)),ISNUMBER(SEARCH("&lt; 4",'Classification result'!U79))),"minimal", IF(OR(ISNUMBER(SEARCH("Extensive",'Model output'!P78)),ISNUMBER(SEARCH("Extensive",'Classification result'!U79)),ISNUMBER(SEARCH("&gt;4",'Classification result'!U79)),ISNUMBER(SEARCH("&gt; 4",'Classification result'!U79)),ISNUMBER(SEARCH("4 or more",'Classification result'!U79))),"extensive","")))</f>
        <v/>
      </c>
      <c r="W79" t="str">
        <f>IF(OR('Model output'!R78="",ISNUMBER(SEARCH("Not identified", 'Model output'!R78)),ISNUMBER(SEARCH("Absent",'Model output'!R78)),ISNUMBER(SEARCH("No",'Model output'!R78)),ISNUMBER(SEARCH("Negative",'Model output'!R78)),ISNUMBER(SEARCH("None seen",'Model output'!R78)),ISNUMBER(SEARCH("Free",'Model output'!R78)),ISNUMBER(SEARCH("Cannot be assessed",'Model output'!R78))),"negative","positive")</f>
        <v>negative</v>
      </c>
      <c r="X79" t="str">
        <f>IF('Model output'!S78="","", IF('Model output'!S78= "[]", "", 'Model output'!S78))</f>
        <v>Not identified</v>
      </c>
      <c r="Y79" t="str">
        <f>IF(OR('Model output'!S78="",ISNUMBER(SEARCH("Absent",'Model output'!S78)),ISNUMBER(SEARCH("Not identified",'Model output'!S78)),ISNUMBER(SEARCH("No",'Model output'!S78)),ISNUMBER(SEARCH("negative",'Model output'!S78))),"negative",IF(Z79="positive","gETE", "positive"))</f>
        <v>negative</v>
      </c>
      <c r="Z79" t="str">
        <f>IF(OR('Model output'!S78="",ISNUMBER(SEARCH("Absent",'Model output'!S78)),ISNUMBER(SEARCH("Not identified",'Model output'!S78)),ISNUMBER(SEARCH("No",'Model output'!S78)),ISNUMBER(SEARCH("Minimal",'Model output'!S78)),ISNUMBER(SEARCH("negative",'Model output'!S78))),"negative",IF(OR(ISNUMBER(SEARCH("extensive",X79)),ISNUMBER(SEARCH("skeletal muscle",X79)),ISNUMBER(SEARCH("larynx",X79)),ISNUMBER(SEARCH("trachea",X79)),ISNUMBER(SEARCH("esophagus",X79)),ISNUMBER(SEARCH("recurrent laryngeal nerve",X79))),"positive","negative"))</f>
        <v>negative</v>
      </c>
      <c r="AA79" t="str">
        <f>IF('Model output'!T78="","", IF('Model output'!T78="[]", "", IF('Model output'!T78="Not mentioned", "No", "Yes")))</f>
        <v/>
      </c>
      <c r="AB79" t="str">
        <f>IF(AA79&lt;&gt;"Yes","",IF(OR('Model output'!U78="",'Model output'!U78="[]",ISNUMBER(SEARCH("Not identified",'Model output'!U78))),"",'Model output'!U78))</f>
        <v/>
      </c>
      <c r="AC79" s="9" t="str">
        <f>IF(OR('Model output'!V78="", AND(ISERROR(SEARCH("Positive",'Model output'!V78)), ISNUMBER(SEARCH("Negative",'Model output'!V78))), 'Model output'!V78="No", ISNUMBER(SEARCH("Uninvolved",'Model output'!V78)), ISNUMBER(SEARCH("Not involved",'Model output'!V78)), ISNUMBER(SEARCH("Free",'Model output'!V78)), ISNUMBER(SEARCH("Cannot be assessed",'Model output'!V78)), ISNUMBER(SEARCH("1 mm",'Model output'!V78)), ISNUMBER(SEARCH("0.1 CM",'Model output'!V78)), ISNUMBER(SEARCH("less than 0.5 mm",'Model output'!V78)), ISNUMBER(SEARCH("abut",'Model output'!V78))), "negative", "positive")</f>
        <v>negative</v>
      </c>
      <c r="AE79" s="29" t="str" cm="1">
        <f t="array" aca="1" ref="AE79" ca="1">IF(OR(AC79="positive",Z79="positive",AND(OR(ISNUMBER(SEARCH("Follicular carcinoma",N79)),ISNUMBER(SEARCH("Follicular thyroid carcinoma",N79))),V79="extensive"),AND(AND(ISNUMBER(J79),J79&gt;0),AND(ISNUMBER(M79),M79&gt;3)),OR(H79="positive",AH79=1)),"high",IF(OR(ISNUMBER(SEARCH("lateral",G79,1)),ISNUMBER(SEARCH("positive",Y79,1)),ISNUMBER(SEARCH("tall",O79,1)),ISNUMBER(SEARCH("hobnail",O79,1)),ISNUMBER(SEARCH("cribriform",O79,1)),ISNUMBER(SEARCH("diffuse",O79,1)),ISNUMBER(SEARCH("columnar",O79,1)),ISNUMBER(SEARCH("solid",O79,1)),ISNUMBER(SEARCH("tall",N79,1)),ISNUMBER(SEARCH("hobnail",N79,1)),ISNUMBER(SEARCH("cribriform",N79,1)),ISNUMBER(SEARCH("diffuse",N79,1)),ISNUMBER(SEARCH("columnar",N79,1)),ISNUMBER(SEARCH("solid",N79,1)),AND(ISNUMBER(SEARCH("papillary",N79,1)),S79="positive"),AND(AND(ISNUMBER(J79),J79&gt;=5),M79=""),AND(AND(ISNUMBER(J79),J79&gt;=5),AND(ISNUMBER(M79),M79&gt;=1)),AND(ISNUMBER(SERACH("papillary",N79)),OR(Y79="positive",Z79="positive"), ISNUMBER(SEARCH("BRAF",AB79)))),"intermediate","low"))</f>
        <v>intermediate</v>
      </c>
      <c r="AF79" s="30" t="str">
        <f t="shared" si="15"/>
        <v>2</v>
      </c>
      <c r="AG79" s="30" t="str">
        <f t="shared" si="16"/>
        <v>1b</v>
      </c>
      <c r="AH79" s="30" t="str">
        <f t="shared" si="23"/>
        <v>0</v>
      </c>
      <c r="AI79" s="37" t="str">
        <f t="shared" si="24"/>
        <v>I</v>
      </c>
      <c r="AJ79" s="29" t="s">
        <v>887</v>
      </c>
      <c r="AK79" s="34" t="s">
        <v>893</v>
      </c>
      <c r="AL79" s="34" t="s">
        <v>890</v>
      </c>
      <c r="AM79" s="34" t="s">
        <v>894</v>
      </c>
      <c r="AN79" s="34" t="s">
        <v>68</v>
      </c>
      <c r="AO79" s="35">
        <f t="shared" ca="1" si="17"/>
        <v>1</v>
      </c>
      <c r="AP79" s="30">
        <f t="shared" si="18"/>
        <v>1</v>
      </c>
      <c r="AQ79" s="30">
        <f t="shared" si="19"/>
        <v>1</v>
      </c>
      <c r="AR79" s="30">
        <f t="shared" si="20"/>
        <v>1</v>
      </c>
      <c r="AS79" s="36">
        <f t="shared" si="21"/>
        <v>1</v>
      </c>
    </row>
    <row r="80" spans="1:45">
      <c r="A80" t="str">
        <f>'Model output'!A79</f>
        <v>TCGA-DJ-A2Q6</v>
      </c>
      <c r="B80" s="45">
        <v>38</v>
      </c>
      <c r="C80" s="1" t="str">
        <f>IF(OR(ISNUMBER(SEARCH("0",'Model output'!D79)), ISNUMBER(SEARCH("1",'Model output'!D79)), ISNUMBER(SEARCH("1a",'Model output'!D79)), ISNUMBER(SEARCH("1b",'Model output'!D79)), ISNUMBER(SEARCH("2",'Model output'!D79)), ISNUMBER(SEARCH("3",'Model output'!D79)), ISNUMBER(SEARCH("4a",'Model output'!D79)), ISNUMBER(SEARCH("4b",'Model output'!D79))), IF(ISNUMBER(SEARCH("pT",'Model output'!D79)),IF(OR(ISNUMBER(SEARCH("a",'Model output'!D79)),ISNUMBER(SEARCH("b",'Model output'!D79))),MID(SUBSTITUTE('Model output'!D79," ",""),SEARCH("pT",'Model output'!D79)+2,2),MID(SUBSTITUTE('Model output'!D79," ",""),SEARCH("pT",'Model output'!D79)+2,1)),IF(ISNUMBER(SEARCH("T",'Model output'!D79)),IF(OR(ISNUMBER(SEARCH("a",'Model output'!D79)),ISNUMBER(SEARCH("b",'Model output'!D79))),MID(SUBSTITUTE('Model output'!D79," ",""),SEARCH("T",'Model output'!D79)+1,2),MID(SUBSTITUTE('Model output'!D79," ",""),SEARCH("T",'Model output'!D79)+1,1)),SUBSTITUTE('Model output'!D79," ",""))),"")</f>
        <v/>
      </c>
      <c r="D80" s="1" t="str">
        <f>IF(ISNUMBER(SEARCH("lymph node",'Model output'!E79)),"1", IF(AND('Model output'!E79&lt;&gt;"",ISNUMBER('Model output'!E79),'Model output'!E79&gt;0),"1",IF(OR(ISNUMBER(SEARCH("0",'Model output'!E79)), ISNUMBER(SEARCH("1",'Model output'!E79)), ISNUMBER(SEARCH("1a",'Model output'!E79)), ISNUMBER(SEARCH("1b",'Model output'!E79)), ISNUMBER(SEARCH("X",'Model output'!E79))), IF(ISNUMBER(SEARCH("pN",'Model output'!E79)),IF(OR(ISNUMBER(SEARCH("a",'Model output'!E79)),ISNUMBER(SEARCH("b",'Model output'!E79))),MID(SUBSTITUTE('Model output'!E79," ",""),SEARCH("pN",'Model output'!E79)+2,2),MID(SUBSTITUTE('Model output'!E79," ",""),SEARCH("pN",'Model output'!E79)+2,1)),IF(ISNUMBER(SEARCH("N",'Model output'!E79)),IF(OR(ISNUMBER(SEARCH("a",'Model output'!E79)),ISNUMBER(SEARCH("b",'Model output'!E79))),MID(SUBSTITUTE('Model output'!E79," ",""),SEARCH("N",'Model output'!E79)+1,2),MID(SUBSTITUTE('Model output'!E79," ",""),SEARCH("N",'Model output'!E79)+1,1)),SUBSTITUTE('Model output'!E79," ",""))),"")))</f>
        <v>X</v>
      </c>
      <c r="E80" s="1" t="str">
        <f>IF(OR(ISNUMBER(SEARCH("Not applicable",'Model output'!F79)), ISNUMBER(SEARCH("N/A",'Model output'!F79))),"0",IF(OR(ISNUMBER(SEARCH("0",'Model output'!F79)), ISNUMBER(SEARCH("1",'Model output'!F79)), ISNUMBER(SEARCH("X",'Model output'!F79))), IF(ISNUMBER(SEARCH("pM",'Model output'!F79)),MID(SUBSTITUTE('Model output'!F79," ",""),SEARCH("pM",'Model output'!F79)+2,1),IF(ISNUMBER(SEARCH("M",'Model output'!F79)),MID(SUBSTITUTE('Model output'!F79," ",""),SEARCH("M",'Model output'!F79)+1,1),SUBSTITUTE('Model output'!F79," ",""))),""))</f>
        <v/>
      </c>
      <c r="F80" t="str">
        <f t="shared" si="13"/>
        <v>positive</v>
      </c>
      <c r="G80" t="str">
        <f>IF(OR('Model output'!G79="",AND(ISNUMBER('Model output'!J79),'Model output'!J79&lt;1)),"",IF(OR(ISNUMBER(SEARCH("lateral",'Model output'!G79)),ISNUMBER(SEARCH("cervical",'Model output'!G79)),ISNUMBER(SEARCH("jugular",'Model output'!G79)),ISNUMBER(SEARCH("left neck",'Model output'!G79)),ISNUMBER(SEARCH("left anterior neck",'Model output'!G79)),ISNUMBER(SEARCH("left posterior neck",'Model output'!G79)),ISNUMBER(SEARCH("right neck",'Model output'!G79)),ISNUMBER(SEARCH("right anterior neck",'Model output'!G79)),ISNUMBER(SEARCH("right posterior neck",'Model output'!G79)),AND(ISNUMBER(SEARCH("level",'Model output'!G79)),OR(,ISNUMBER(SEARCH("II",'Model output'!G79)),ISNUMBER(SEARCH("two",'Model output'!G79)),ISNUMBER(SEARCH("2",'Model output'!G79)),ISNUMBER(SEARCH("III",'Model output'!G79)),ISNUMBER(SEARCH("three",'Model output'!G79)),ISNUMBER(SEARCH("3",'Model output'!G79)),ISNUMBER(SEARCH("IV",'Model output'!G79)),ISNUMBER(SEARCH("four",'Model output'!G79)),ISNUMBER(SEARCH("4",'Model output'!G79)),ISNUMBER(SEARCH("V ",'Model output'!G79)),ISNUMBER(SEARCH("five",'Model output'!G79)),ISNUMBER(SEARCH("5",'Model output'!G79))))), "lateral", "central"))</f>
        <v>lateral</v>
      </c>
      <c r="H80" t="str">
        <f>IF('Model output'!H79="","negative",IF('Model output'!H79="[]", "negative", IF(OR(ISNUMBER(SEARCH("lymph node",'Model output'!H79)),ISNUMBER(SEARCH("Not mentioned",'Model output'!H79)),ISNUMBER(SEARCH("neck",'Model output'!H79)),ISNUMBER(SEARCH("Not applicable",'Model output'!H79))),"negative","positive")))</f>
        <v>negative</v>
      </c>
      <c r="I80">
        <f>IF('Model output'!I79="","",IF(ISNUMBER('Model output'!I79),'Model output'!I79,1))</f>
        <v>16</v>
      </c>
      <c r="J80">
        <f>IF('Model output'!J79="","",IF(AND(ISNUMBER('Model output'!J79),'Model output'!J79&lt;=I80),'Model output'!J79,IF(ISNUMBER(SEARCH("0/",'Model output'!J79)),0,1)))</f>
        <v>15</v>
      </c>
      <c r="K80" t="str" cm="1">
        <f t="array" ref="K80">IF(COUNT(FIND({0,1,2,3,4,5,6,7,8,9},'Model output'!K79))&gt;0,'Model output'!K79,"")</f>
        <v>1.1cm</v>
      </c>
      <c r="L80" s="8" t="str">
        <f t="shared" si="22"/>
        <v>1.1cm</v>
      </c>
      <c r="M80" cm="1">
        <f t="array" ref="M80">IF(L80="","",IF(ISNUMBER(SEARCH("cm",L80)),MAX(VALUE(SUBSTITUTE(_xlfn.FILTERXML("&lt;t&gt;&lt;s&gt;"&amp;SUBSTITUTE(L80,",","&lt;/s&gt;&lt;s&gt;")&amp;"&lt;/s&gt;&lt;/t&gt;","//s"),"cm",""))),MAX(VALUE(SUBSTITUTE(_xlfn.FILTERXML("&lt;t&gt;&lt;s&gt;"&amp;SUBSTITUTE(L80,",","&lt;/s&gt;&lt;s&gt;")&amp;"&lt;/s&gt;&lt;/t&gt;","//s"),"mm","")))/10))</f>
        <v>1.1000000000000001</v>
      </c>
      <c r="N80" t="str">
        <f>IF('Model output'!L79="","",'Model output'!L79)</f>
        <v>Papillary carcinoma</v>
      </c>
      <c r="O80" t="str">
        <f>IF('Model output'!M79="","",'Model output'!M79)</f>
        <v/>
      </c>
      <c r="P80" t="str">
        <f>IF('Model output'!N79="","",'Model output'!N79)</f>
        <v>1.1cm</v>
      </c>
      <c r="Q80" t="str">
        <f t="shared" si="14"/>
        <v>1.1cm</v>
      </c>
      <c r="R80" cm="1">
        <f t="array" ref="R80">IF(Q80="","",IF(ISNUMBER(SEARCH("cm",Q80)),MAX(VALUE(SUBSTITUTE(_xlfn.FILTERXML("&lt;t&gt;&lt;s&gt;"&amp;SUBSTITUTE(Q80,",","&lt;/s&gt;&lt;s&gt;")&amp;"&lt;/s&gt;&lt;/t&gt;","//s"),"cm",""))),MAX(VALUE(SUBSTITUTE(_xlfn.FILTERXML("&lt;t&gt;&lt;s&gt;"&amp;SUBSTITUTE(Q80,",","&lt;/s&gt;&lt;s&gt;")&amp;"&lt;/s&gt;&lt;/t&gt;","//s"),"mm","")))/10))</f>
        <v>1.1000000000000001</v>
      </c>
      <c r="S80" t="str">
        <f>IF(OR('Model output'!P79="",ISNUMBER(SEARCH("Not identified", 'Model output'!P79)),ISNUMBER(SEARCH("Absent",'Model output'!P79)),AND(ISNUMBER(SEARCH("No",'Model output'!P79)),NOT(ISNUMBER(SEARCH("diagnostic",'Model output'!P79)))),ISNUMBER(SEARCH("Negative",'Model output'!P79))),"negative","positive")</f>
        <v>negative</v>
      </c>
      <c r="T80" t="str">
        <f>IF('Model output'!O79="","",'Model output'!O79)</f>
        <v>Multiple foci</v>
      </c>
      <c r="U80" t="str">
        <f>IF('Model output'!Q79&lt;&gt;"",'Model output'!Q79,IF('Classification result'!S80="positive",IF(ISNUMBER(SEARCH("single",'Model output'!P79)),1,IF(OR(ISNUMBER(SEARCH("&lt;4",'Model output'!P79)),ISNUMBER(SEARCH("&lt; 4",'Model output'!P79)),ISNUMBER(SEARCH("less than 4",'Model output'!P79))),"&lt;4",IF(OR(ISNUMBER(SEARCH("&gt;4",'Model output'!P79)),ISNUMBER(SEARCH("&gt; 4",'Model output'!P79)),ISNUMBER(SEARCH("4 or more",'Model output'!P79))),"&gt;4",""))),""))</f>
        <v/>
      </c>
      <c r="V80" t="str">
        <f>IF(S80="negative","",IF(OR(ISNUMBER(SEARCH("Focal",'Model output'!P79)),'Classification result'!U80&lt;4,ISNUMBER(SEARCH("Focal",'Classification result'!U80)),ISNUMBER(SEARCH("&lt;4",'Classification result'!U80)),ISNUMBER(SEARCH("&lt; 4",'Classification result'!U80))),"minimal", IF(OR(ISNUMBER(SEARCH("Extensive",'Model output'!P79)),ISNUMBER(SEARCH("Extensive",'Classification result'!U80)),ISNUMBER(SEARCH("&gt;4",'Classification result'!U80)),ISNUMBER(SEARCH("&gt; 4",'Classification result'!U80)),ISNUMBER(SEARCH("4 or more",'Classification result'!U80))),"extensive","")))</f>
        <v/>
      </c>
      <c r="W80" t="str">
        <f>IF(OR('Model output'!R79="",ISNUMBER(SEARCH("Not identified", 'Model output'!R79)),ISNUMBER(SEARCH("Absent",'Model output'!R79)),ISNUMBER(SEARCH("No",'Model output'!R79)),ISNUMBER(SEARCH("Negative",'Model output'!R79)),ISNUMBER(SEARCH("None seen",'Model output'!R79)),ISNUMBER(SEARCH("Free",'Model output'!R79)),ISNUMBER(SEARCH("Cannot be assessed",'Model output'!R79))),"negative","positive")</f>
        <v>negative</v>
      </c>
      <c r="X80" t="str">
        <f>IF('Model output'!S79="","", IF('Model output'!S79= "[]", "", 'Model output'!S79))</f>
        <v>invades: fibroadipose tissue</v>
      </c>
      <c r="Y80" t="str">
        <f>IF(OR('Model output'!S79="",ISNUMBER(SEARCH("Absent",'Model output'!S79)),ISNUMBER(SEARCH("Not identified",'Model output'!S79)),ISNUMBER(SEARCH("No",'Model output'!S79)),ISNUMBER(SEARCH("negative",'Model output'!S79))),"negative",IF(Z80="positive","gETE", "positive"))</f>
        <v>positive</v>
      </c>
      <c r="Z80" t="str">
        <f>IF(OR('Model output'!S79="",ISNUMBER(SEARCH("Absent",'Model output'!S79)),ISNUMBER(SEARCH("Not identified",'Model output'!S79)),ISNUMBER(SEARCH("No",'Model output'!S79)),ISNUMBER(SEARCH("Minimal",'Model output'!S79)),ISNUMBER(SEARCH("negative",'Model output'!S79))),"negative",IF(OR(ISNUMBER(SEARCH("extensive",X80)),ISNUMBER(SEARCH("skeletal muscle",X80)),ISNUMBER(SEARCH("larynx",X80)),ISNUMBER(SEARCH("trachea",X80)),ISNUMBER(SEARCH("esophagus",X80)),ISNUMBER(SEARCH("recurrent laryngeal nerve",X80))),"positive","negative"))</f>
        <v>negative</v>
      </c>
      <c r="AA80" t="str">
        <f>IF('Model output'!T79="","", IF('Model output'!T79="[]", "", IF('Model output'!T79="Not mentioned", "No", "Yes")))</f>
        <v/>
      </c>
      <c r="AB80" t="str">
        <f>IF(AA80&lt;&gt;"Yes","",IF(OR('Model output'!U79="",'Model output'!U79="[]",ISNUMBER(SEARCH("Not identified",'Model output'!U79))),"",'Model output'!U79))</f>
        <v/>
      </c>
      <c r="AC80" s="9" t="str">
        <f>IF(OR('Model output'!V79="", AND(ISERROR(SEARCH("Positive",'Model output'!V79)), ISNUMBER(SEARCH("Negative",'Model output'!V79))), 'Model output'!V79="No", ISNUMBER(SEARCH("Uninvolved",'Model output'!V79)), ISNUMBER(SEARCH("Not involved",'Model output'!V79)), ISNUMBER(SEARCH("Free",'Model output'!V79)), ISNUMBER(SEARCH("Cannot be assessed",'Model output'!V79)), ISNUMBER(SEARCH("1 mm",'Model output'!V79)), ISNUMBER(SEARCH("0.1 CM",'Model output'!V79)), ISNUMBER(SEARCH("less than 0.5 mm",'Model output'!V79)), ISNUMBER(SEARCH("abut",'Model output'!V79))), "negative", "positive")</f>
        <v>negative</v>
      </c>
      <c r="AE80" s="29" t="str" cm="1">
        <f t="array" aca="1" ref="AE80" ca="1">IF(OR(AC80="positive",Z80="positive",AND(OR(ISNUMBER(SEARCH("Follicular carcinoma",N80)),ISNUMBER(SEARCH("Follicular thyroid carcinoma",N80))),V80="extensive"),AND(AND(ISNUMBER(J80),J80&gt;0),AND(ISNUMBER(M80),M80&gt;3)),OR(H80="positive",AH80=1)),"high",IF(OR(ISNUMBER(SEARCH("lateral",G80,1)),ISNUMBER(SEARCH("positive",Y80,1)),ISNUMBER(SEARCH("tall",O80,1)),ISNUMBER(SEARCH("hobnail",O80,1)),ISNUMBER(SEARCH("cribriform",O80,1)),ISNUMBER(SEARCH("diffuse",O80,1)),ISNUMBER(SEARCH("columnar",O80,1)),ISNUMBER(SEARCH("solid",O80,1)),ISNUMBER(SEARCH("tall",N80,1)),ISNUMBER(SEARCH("hobnail",N80,1)),ISNUMBER(SEARCH("cribriform",N80,1)),ISNUMBER(SEARCH("diffuse",N80,1)),ISNUMBER(SEARCH("columnar",N80,1)),ISNUMBER(SEARCH("solid",N80,1)),AND(ISNUMBER(SEARCH("papillary",N80,1)),S80="positive"),AND(AND(ISNUMBER(J80),J80&gt;=5),M80=""),AND(AND(ISNUMBER(J80),J80&gt;=5),AND(ISNUMBER(M80),M80&gt;=1)),AND(ISNUMBER(SERACH("papillary",N80)),OR(Y80="positive",Z80="positive"), ISNUMBER(SEARCH("BRAF",AB80)))),"intermediate","low"))</f>
        <v>intermediate</v>
      </c>
      <c r="AF80" s="30" t="str">
        <f t="shared" si="15"/>
        <v>1b</v>
      </c>
      <c r="AG80" s="30" t="str">
        <f t="shared" si="16"/>
        <v>1b</v>
      </c>
      <c r="AH80" s="30" t="str">
        <f t="shared" si="23"/>
        <v>0</v>
      </c>
      <c r="AI80" s="37" t="str">
        <f t="shared" si="24"/>
        <v>I</v>
      </c>
      <c r="AJ80" s="29" t="s">
        <v>887</v>
      </c>
      <c r="AK80" s="34" t="s">
        <v>890</v>
      </c>
      <c r="AL80" s="34" t="s">
        <v>890</v>
      </c>
      <c r="AM80" s="34" t="s">
        <v>894</v>
      </c>
      <c r="AN80" s="34" t="s">
        <v>68</v>
      </c>
      <c r="AO80" s="35">
        <f t="shared" ca="1" si="17"/>
        <v>1</v>
      </c>
      <c r="AP80" s="30">
        <f t="shared" si="18"/>
        <v>1</v>
      </c>
      <c r="AQ80" s="30">
        <f t="shared" si="19"/>
        <v>1</v>
      </c>
      <c r="AR80" s="30">
        <f t="shared" si="20"/>
        <v>1</v>
      </c>
      <c r="AS80" s="36">
        <f t="shared" si="21"/>
        <v>1</v>
      </c>
    </row>
    <row r="81" spans="1:45">
      <c r="A81" t="str">
        <f>'Model output'!A80</f>
        <v>TCGA-DJ-A2Q7</v>
      </c>
      <c r="B81" s="45">
        <v>52</v>
      </c>
      <c r="C81" s="1" t="str">
        <f>IF(OR(ISNUMBER(SEARCH("0",'Model output'!D80)), ISNUMBER(SEARCH("1",'Model output'!D80)), ISNUMBER(SEARCH("1a",'Model output'!D80)), ISNUMBER(SEARCH("1b",'Model output'!D80)), ISNUMBER(SEARCH("2",'Model output'!D80)), ISNUMBER(SEARCH("3",'Model output'!D80)), ISNUMBER(SEARCH("4a",'Model output'!D80)), ISNUMBER(SEARCH("4b",'Model output'!D80))), IF(ISNUMBER(SEARCH("pT",'Model output'!D80)),IF(OR(ISNUMBER(SEARCH("a",'Model output'!D80)),ISNUMBER(SEARCH("b",'Model output'!D80))),MID(SUBSTITUTE('Model output'!D80," ",""),SEARCH("pT",'Model output'!D80)+2,2),MID(SUBSTITUTE('Model output'!D80," ",""),SEARCH("pT",'Model output'!D80)+2,1)),IF(ISNUMBER(SEARCH("T",'Model output'!D80)),IF(OR(ISNUMBER(SEARCH("a",'Model output'!D80)),ISNUMBER(SEARCH("b",'Model output'!D80))),MID(SUBSTITUTE('Model output'!D80," ",""),SEARCH("T",'Model output'!D80)+1,2),MID(SUBSTITUTE('Model output'!D80," ",""),SEARCH("T",'Model output'!D80)+1,1)),SUBSTITUTE('Model output'!D80," ",""))),"")</f>
        <v>2</v>
      </c>
      <c r="D81" s="1" t="str">
        <f>IF(ISNUMBER(SEARCH("lymph node",'Model output'!E80)),"1", IF(AND('Model output'!E80&lt;&gt;"",ISNUMBER('Model output'!E80),'Model output'!E80&gt;0),"1",IF(OR(ISNUMBER(SEARCH("0",'Model output'!E80)), ISNUMBER(SEARCH("1",'Model output'!E80)), ISNUMBER(SEARCH("1a",'Model output'!E80)), ISNUMBER(SEARCH("1b",'Model output'!E80)), ISNUMBER(SEARCH("X",'Model output'!E80))), IF(ISNUMBER(SEARCH("pN",'Model output'!E80)),IF(OR(ISNUMBER(SEARCH("a",'Model output'!E80)),ISNUMBER(SEARCH("b",'Model output'!E80))),MID(SUBSTITUTE('Model output'!E80," ",""),SEARCH("pN",'Model output'!E80)+2,2),MID(SUBSTITUTE('Model output'!E80," ",""),SEARCH("pN",'Model output'!E80)+2,1)),IF(ISNUMBER(SEARCH("N",'Model output'!E80)),IF(OR(ISNUMBER(SEARCH("a",'Model output'!E80)),ISNUMBER(SEARCH("b",'Model output'!E80))),MID(SUBSTITUTE('Model output'!E80," ",""),SEARCH("N",'Model output'!E80)+1,2),MID(SUBSTITUTE('Model output'!E80," ",""),SEARCH("N",'Model output'!E80)+1,1)),SUBSTITUTE('Model output'!E80," ",""))),"")))</f>
        <v>1</v>
      </c>
      <c r="E81" s="1" t="str">
        <f>IF(OR(ISNUMBER(SEARCH("Not applicable",'Model output'!F80)), ISNUMBER(SEARCH("N/A",'Model output'!F80))),"0",IF(OR(ISNUMBER(SEARCH("0",'Model output'!F80)), ISNUMBER(SEARCH("1",'Model output'!F80)), ISNUMBER(SEARCH("X",'Model output'!F80))), IF(ISNUMBER(SEARCH("pM",'Model output'!F80)),MID(SUBSTITUTE('Model output'!F80," ",""),SEARCH("pM",'Model output'!F80)+2,1),IF(ISNUMBER(SEARCH("M",'Model output'!F80)),MID(SUBSTITUTE('Model output'!F80," ",""),SEARCH("M",'Model output'!F80)+1,1),SUBSTITUTE('Model output'!F80," ",""))),""))</f>
        <v>X</v>
      </c>
      <c r="F81" t="str">
        <f t="shared" si="13"/>
        <v>positive</v>
      </c>
      <c r="G81" t="str">
        <f>IF(OR('Model output'!G80="",AND(ISNUMBER('Model output'!J80),'Model output'!J80&lt;1)),"",IF(OR(ISNUMBER(SEARCH("lateral",'Model output'!G80)),ISNUMBER(SEARCH("cervical",'Model output'!G80)),ISNUMBER(SEARCH("jugular",'Model output'!G80)),ISNUMBER(SEARCH("left neck",'Model output'!G80)),ISNUMBER(SEARCH("left anterior neck",'Model output'!G80)),ISNUMBER(SEARCH("left posterior neck",'Model output'!G80)),ISNUMBER(SEARCH("right neck",'Model output'!G80)),ISNUMBER(SEARCH("right anterior neck",'Model output'!G80)),ISNUMBER(SEARCH("right posterior neck",'Model output'!G80)),AND(ISNUMBER(SEARCH("level",'Model output'!G80)),OR(,ISNUMBER(SEARCH("II",'Model output'!G80)),ISNUMBER(SEARCH("two",'Model output'!G80)),ISNUMBER(SEARCH("2",'Model output'!G80)),ISNUMBER(SEARCH("III",'Model output'!G80)),ISNUMBER(SEARCH("three",'Model output'!G80)),ISNUMBER(SEARCH("3",'Model output'!G80)),ISNUMBER(SEARCH("IV",'Model output'!G80)),ISNUMBER(SEARCH("four",'Model output'!G80)),ISNUMBER(SEARCH("4",'Model output'!G80)),ISNUMBER(SEARCH("V ",'Model output'!G80)),ISNUMBER(SEARCH("five",'Model output'!G80)),ISNUMBER(SEARCH("5",'Model output'!G80))))), "lateral", "central"))</f>
        <v>lateral</v>
      </c>
      <c r="H81" t="str">
        <f>IF('Model output'!H80="","negative",IF('Model output'!H80="[]", "negative", IF(OR(ISNUMBER(SEARCH("lymph node",'Model output'!H80)),ISNUMBER(SEARCH("Not mentioned",'Model output'!H80)),ISNUMBER(SEARCH("neck",'Model output'!H80)),ISNUMBER(SEARCH("Not applicable",'Model output'!H80))),"negative","positive")))</f>
        <v>negative</v>
      </c>
      <c r="I81">
        <f>IF('Model output'!I80="","",IF(ISNUMBER('Model output'!I80),'Model output'!I80,1))</f>
        <v>2</v>
      </c>
      <c r="J81">
        <f>IF('Model output'!J80="","",IF(AND(ISNUMBER('Model output'!J80),'Model output'!J80&lt;=I81),'Model output'!J80,IF(ISNUMBER(SEARCH("0/",'Model output'!J80)),0,1)))</f>
        <v>2</v>
      </c>
      <c r="K81" t="str" cm="1">
        <f t="array" ref="K81">IF(COUNT(FIND({0,1,2,3,4,5,6,7,8,9},'Model output'!K80))&gt;0,'Model output'!K80,"")</f>
        <v>0.8cm</v>
      </c>
      <c r="L81" s="8" t="str">
        <f t="shared" si="22"/>
        <v>0.8cm</v>
      </c>
      <c r="M81" cm="1">
        <f t="array" ref="M81">IF(L81="","",IF(ISNUMBER(SEARCH("cm",L81)),MAX(VALUE(SUBSTITUTE(_xlfn.FILTERXML("&lt;t&gt;&lt;s&gt;"&amp;SUBSTITUTE(L81,",","&lt;/s&gt;&lt;s&gt;")&amp;"&lt;/s&gt;&lt;/t&gt;","//s"),"cm",""))),MAX(VALUE(SUBSTITUTE(_xlfn.FILTERXML("&lt;t&gt;&lt;s&gt;"&amp;SUBSTITUTE(L81,",","&lt;/s&gt;&lt;s&gt;")&amp;"&lt;/s&gt;&lt;/t&gt;","//s"),"mm","")))/10))</f>
        <v>0.8</v>
      </c>
      <c r="N81" t="str">
        <f>IF('Model output'!L80="","",'Model output'!L80)</f>
        <v>Papillary carcinoma</v>
      </c>
      <c r="O81" t="str">
        <f>IF('Model output'!M80="","",'Model output'!M80)</f>
        <v/>
      </c>
      <c r="P81" t="str">
        <f>IF('Model output'!N80="","",'Model output'!N80)</f>
        <v>2.5 cm</v>
      </c>
      <c r="Q81" t="str">
        <f t="shared" si="14"/>
        <v>2.5cm</v>
      </c>
      <c r="R81" cm="1">
        <f t="array" ref="R81">IF(Q81="","",IF(ISNUMBER(SEARCH("cm",Q81)),MAX(VALUE(SUBSTITUTE(_xlfn.FILTERXML("&lt;t&gt;&lt;s&gt;"&amp;SUBSTITUTE(Q81,",","&lt;/s&gt;&lt;s&gt;")&amp;"&lt;/s&gt;&lt;/t&gt;","//s"),"cm",""))),MAX(VALUE(SUBSTITUTE(_xlfn.FILTERXML("&lt;t&gt;&lt;s&gt;"&amp;SUBSTITUTE(Q81,",","&lt;/s&gt;&lt;s&gt;")&amp;"&lt;/s&gt;&lt;/t&gt;","//s"),"mm","")))/10))</f>
        <v>2.5</v>
      </c>
      <c r="S81" t="str">
        <f>IF(OR('Model output'!P80="",ISNUMBER(SEARCH("Not identified", 'Model output'!P80)),ISNUMBER(SEARCH("Absent",'Model output'!P80)),AND(ISNUMBER(SEARCH("No",'Model output'!P80)),NOT(ISNUMBER(SEARCH("diagnostic",'Model output'!P80)))),ISNUMBER(SEARCH("Negative",'Model output'!P80))),"negative","positive")</f>
        <v>negative</v>
      </c>
      <c r="T81">
        <f>IF('Model output'!O80="","",'Model output'!O80)</f>
        <v>3</v>
      </c>
      <c r="U81" t="str">
        <f>IF('Model output'!Q80&lt;&gt;"",'Model output'!Q80,IF('Classification result'!S81="positive",IF(ISNUMBER(SEARCH("single",'Model output'!P80)),1,IF(OR(ISNUMBER(SEARCH("&lt;4",'Model output'!P80)),ISNUMBER(SEARCH("&lt; 4",'Model output'!P80)),ISNUMBER(SEARCH("less than 4",'Model output'!P80))),"&lt;4",IF(OR(ISNUMBER(SEARCH("&gt;4",'Model output'!P80)),ISNUMBER(SEARCH("&gt; 4",'Model output'!P80)),ISNUMBER(SEARCH("4 or more",'Model output'!P80))),"&gt;4",""))),""))</f>
        <v/>
      </c>
      <c r="V81" t="str">
        <f>IF(S81="negative","",IF(OR(ISNUMBER(SEARCH("Focal",'Model output'!P80)),'Classification result'!U81&lt;4,ISNUMBER(SEARCH("Focal",'Classification result'!U81)),ISNUMBER(SEARCH("&lt;4",'Classification result'!U81)),ISNUMBER(SEARCH("&lt; 4",'Classification result'!U81))),"minimal", IF(OR(ISNUMBER(SEARCH("Extensive",'Model output'!P80)),ISNUMBER(SEARCH("Extensive",'Classification result'!U81)),ISNUMBER(SEARCH("&gt;4",'Classification result'!U81)),ISNUMBER(SEARCH("&gt; 4",'Classification result'!U81)),ISNUMBER(SEARCH("4 or more",'Classification result'!U81))),"extensive","")))</f>
        <v/>
      </c>
      <c r="W81" t="str">
        <f>IF(OR('Model output'!R80="",ISNUMBER(SEARCH("Not identified", 'Model output'!R80)),ISNUMBER(SEARCH("Absent",'Model output'!R80)),ISNUMBER(SEARCH("No",'Model output'!R80)),ISNUMBER(SEARCH("Negative",'Model output'!R80)),ISNUMBER(SEARCH("None seen",'Model output'!R80)),ISNUMBER(SEARCH("Free",'Model output'!R80)),ISNUMBER(SEARCH("Cannot be assessed",'Model output'!R80))),"negative","positive")</f>
        <v>negative</v>
      </c>
      <c r="X81" t="str">
        <f>IF('Model output'!S80="","", IF('Model output'!S80= "[]", "", 'Model output'!S80))</f>
        <v>Focal</v>
      </c>
      <c r="Y81" t="str">
        <f>IF(OR('Model output'!S80="",ISNUMBER(SEARCH("Absent",'Model output'!S80)),ISNUMBER(SEARCH("Not identified",'Model output'!S80)),ISNUMBER(SEARCH("No",'Model output'!S80)),ISNUMBER(SEARCH("negative",'Model output'!S80))),"negative",IF(Z81="positive","gETE", "positive"))</f>
        <v>positive</v>
      </c>
      <c r="Z81" t="str">
        <f>IF(OR('Model output'!S80="",ISNUMBER(SEARCH("Absent",'Model output'!S80)),ISNUMBER(SEARCH("Not identified",'Model output'!S80)),ISNUMBER(SEARCH("No",'Model output'!S80)),ISNUMBER(SEARCH("Minimal",'Model output'!S80)),ISNUMBER(SEARCH("negative",'Model output'!S80))),"negative",IF(OR(ISNUMBER(SEARCH("extensive",X81)),ISNUMBER(SEARCH("skeletal muscle",X81)),ISNUMBER(SEARCH("larynx",X81)),ISNUMBER(SEARCH("trachea",X81)),ISNUMBER(SEARCH("esophagus",X81)),ISNUMBER(SEARCH("recurrent laryngeal nerve",X81))),"positive","negative"))</f>
        <v>negative</v>
      </c>
      <c r="AA81" t="str">
        <f>IF('Model output'!T80="","", IF('Model output'!T80="[]", "", IF('Model output'!T80="Not mentioned", "No", "Yes")))</f>
        <v/>
      </c>
      <c r="AB81" t="str">
        <f>IF(AA81&lt;&gt;"Yes","",IF(OR('Model output'!U80="",'Model output'!U80="[]",ISNUMBER(SEARCH("Not identified",'Model output'!U80))),"",'Model output'!U80))</f>
        <v/>
      </c>
      <c r="AC81" s="9" t="str">
        <f>IF(OR('Model output'!V80="", AND(ISERROR(SEARCH("Positive",'Model output'!V80)), ISNUMBER(SEARCH("Negative",'Model output'!V80))), 'Model output'!V80="No", ISNUMBER(SEARCH("Uninvolved",'Model output'!V80)), ISNUMBER(SEARCH("Not involved",'Model output'!V80)), ISNUMBER(SEARCH("Free",'Model output'!V80)), ISNUMBER(SEARCH("Cannot be assessed",'Model output'!V80)), ISNUMBER(SEARCH("1 mm",'Model output'!V80)), ISNUMBER(SEARCH("0.1 CM",'Model output'!V80)), ISNUMBER(SEARCH("less than 0.5 mm",'Model output'!V80)), ISNUMBER(SEARCH("abut",'Model output'!V80))), "negative", "positive")</f>
        <v>positive</v>
      </c>
      <c r="AE81" s="29" t="str" cm="1">
        <f t="array" ref="AE81">IF(OR(AC81="positive",Z81="positive",AND(OR(ISNUMBER(SEARCH("Follicular carcinoma",N81)),ISNUMBER(SEARCH("Follicular thyroid carcinoma",N81))),V81="extensive"),AND(AND(ISNUMBER(J81),J81&gt;0),AND(ISNUMBER(M81),M81&gt;3)),OR(H81="positive",AH81=1)),"high",IF(OR(ISNUMBER(SEARCH("lateral",G81,1)),ISNUMBER(SEARCH("positive",Y81,1)),ISNUMBER(SEARCH("tall",O81,1)),ISNUMBER(SEARCH("hobnail",O81,1)),ISNUMBER(SEARCH("cribriform",O81,1)),ISNUMBER(SEARCH("diffuse",O81,1)),ISNUMBER(SEARCH("columnar",O81,1)),ISNUMBER(SEARCH("solid",O81,1)),ISNUMBER(SEARCH("tall",N81,1)),ISNUMBER(SEARCH("hobnail",N81,1)),ISNUMBER(SEARCH("cribriform",N81,1)),ISNUMBER(SEARCH("diffuse",N81,1)),ISNUMBER(SEARCH("columnar",N81,1)),ISNUMBER(SEARCH("solid",N81,1)),AND(ISNUMBER(SEARCH("papillary",N81,1)),S81="positive"),AND(AND(ISNUMBER(J81),J81&gt;=5),M81=""),AND(AND(ISNUMBER(J81),J81&gt;=5),AND(ISNUMBER(M81),M81&gt;=1)),AND(ISNUMBER(SERACH("papillary",N81)),OR(Y81="positive",Z81="positive"), ISNUMBER(SEARCH("BRAF",AB81)))),"intermediate","low"))</f>
        <v>high</v>
      </c>
      <c r="AF81" s="30" t="str">
        <f t="shared" si="15"/>
        <v>2</v>
      </c>
      <c r="AG81" s="30" t="str">
        <f t="shared" si="16"/>
        <v>1b</v>
      </c>
      <c r="AH81" s="30" t="str">
        <f t="shared" si="23"/>
        <v>0</v>
      </c>
      <c r="AI81" s="37" t="str">
        <f t="shared" si="24"/>
        <v>I</v>
      </c>
      <c r="AJ81" s="29" t="s">
        <v>885</v>
      </c>
      <c r="AK81" s="34" t="s">
        <v>893</v>
      </c>
      <c r="AL81" s="34" t="s">
        <v>895</v>
      </c>
      <c r="AM81" s="34" t="s">
        <v>894</v>
      </c>
      <c r="AN81" s="34" t="s">
        <v>68</v>
      </c>
      <c r="AO81" s="35">
        <f t="shared" si="17"/>
        <v>1</v>
      </c>
      <c r="AP81" s="30">
        <f t="shared" si="18"/>
        <v>1</v>
      </c>
      <c r="AQ81" s="30">
        <f t="shared" si="19"/>
        <v>0</v>
      </c>
      <c r="AR81" s="30">
        <f t="shared" si="20"/>
        <v>1</v>
      </c>
      <c r="AS81" s="36">
        <f t="shared" si="21"/>
        <v>1</v>
      </c>
    </row>
    <row r="82" spans="1:45">
      <c r="A82" t="str">
        <f>'Model output'!A81</f>
        <v>TCGA-DJ-A2Q8</v>
      </c>
      <c r="B82" s="45">
        <v>47</v>
      </c>
      <c r="C82" s="1" t="str">
        <f>IF(OR(ISNUMBER(SEARCH("0",'Model output'!D81)), ISNUMBER(SEARCH("1",'Model output'!D81)), ISNUMBER(SEARCH("1a",'Model output'!D81)), ISNUMBER(SEARCH("1b",'Model output'!D81)), ISNUMBER(SEARCH("2",'Model output'!D81)), ISNUMBER(SEARCH("3",'Model output'!D81)), ISNUMBER(SEARCH("4a",'Model output'!D81)), ISNUMBER(SEARCH("4b",'Model output'!D81))), IF(ISNUMBER(SEARCH("pT",'Model output'!D81)),IF(OR(ISNUMBER(SEARCH("a",'Model output'!D81)),ISNUMBER(SEARCH("b",'Model output'!D81))),MID(SUBSTITUTE('Model output'!D81," ",""),SEARCH("pT",'Model output'!D81)+2,2),MID(SUBSTITUTE('Model output'!D81," ",""),SEARCH("pT",'Model output'!D81)+2,1)),IF(ISNUMBER(SEARCH("T",'Model output'!D81)),IF(OR(ISNUMBER(SEARCH("a",'Model output'!D81)),ISNUMBER(SEARCH("b",'Model output'!D81))),MID(SUBSTITUTE('Model output'!D81," ",""),SEARCH("T",'Model output'!D81)+1,2),MID(SUBSTITUTE('Model output'!D81," ",""),SEARCH("T",'Model output'!D81)+1,1)),SUBSTITUTE('Model output'!D81," ",""))),"")</f>
        <v>1</v>
      </c>
      <c r="D82" s="1" t="str">
        <f>IF(ISNUMBER(SEARCH("lymph node",'Model output'!E81)),"1", IF(AND('Model output'!E81&lt;&gt;"",ISNUMBER('Model output'!E81),'Model output'!E81&gt;0),"1",IF(OR(ISNUMBER(SEARCH("0",'Model output'!E81)), ISNUMBER(SEARCH("1",'Model output'!E81)), ISNUMBER(SEARCH("1a",'Model output'!E81)), ISNUMBER(SEARCH("1b",'Model output'!E81)), ISNUMBER(SEARCH("X",'Model output'!E81))), IF(ISNUMBER(SEARCH("pN",'Model output'!E81)),IF(OR(ISNUMBER(SEARCH("a",'Model output'!E81)),ISNUMBER(SEARCH("b",'Model output'!E81))),MID(SUBSTITUTE('Model output'!E81," ",""),SEARCH("pN",'Model output'!E81)+2,2),MID(SUBSTITUTE('Model output'!E81," ",""),SEARCH("pN",'Model output'!E81)+2,1)),IF(ISNUMBER(SEARCH("N",'Model output'!E81)),IF(OR(ISNUMBER(SEARCH("a",'Model output'!E81)),ISNUMBER(SEARCH("b",'Model output'!E81))),MID(SUBSTITUTE('Model output'!E81," ",""),SEARCH("N",'Model output'!E81)+1,2),MID(SUBSTITUTE('Model output'!E81," ",""),SEARCH("N",'Model output'!E81)+1,1)),SUBSTITUTE('Model output'!E81," ",""))),"")))</f>
        <v>X</v>
      </c>
      <c r="E82" s="1" t="str">
        <f>IF(OR(ISNUMBER(SEARCH("Not applicable",'Model output'!F81)), ISNUMBER(SEARCH("N/A",'Model output'!F81))),"0",IF(OR(ISNUMBER(SEARCH("0",'Model output'!F81)), ISNUMBER(SEARCH("1",'Model output'!F81)), ISNUMBER(SEARCH("X",'Model output'!F81))), IF(ISNUMBER(SEARCH("pM",'Model output'!F81)),MID(SUBSTITUTE('Model output'!F81," ",""),SEARCH("pM",'Model output'!F81)+2,1),IF(ISNUMBER(SEARCH("M",'Model output'!F81)),MID(SUBSTITUTE('Model output'!F81," ",""),SEARCH("M",'Model output'!F81)+1,1),SUBSTITUTE('Model output'!F81," ",""))),""))</f>
        <v>X</v>
      </c>
      <c r="F82" t="str">
        <f t="shared" si="13"/>
        <v>positive</v>
      </c>
      <c r="G82" t="str">
        <f>IF(OR('Model output'!G81="",AND(ISNUMBER('Model output'!J81),'Model output'!J81&lt;1)),"",IF(OR(ISNUMBER(SEARCH("lateral",'Model output'!G81)),ISNUMBER(SEARCH("cervical",'Model output'!G81)),ISNUMBER(SEARCH("jugular",'Model output'!G81)),ISNUMBER(SEARCH("left neck",'Model output'!G81)),ISNUMBER(SEARCH("left anterior neck",'Model output'!G81)),ISNUMBER(SEARCH("left posterior neck",'Model output'!G81)),ISNUMBER(SEARCH("right neck",'Model output'!G81)),ISNUMBER(SEARCH("right anterior neck",'Model output'!G81)),ISNUMBER(SEARCH("right posterior neck",'Model output'!G81)),AND(ISNUMBER(SEARCH("level",'Model output'!G81)),OR(,ISNUMBER(SEARCH("II",'Model output'!G81)),ISNUMBER(SEARCH("two",'Model output'!G81)),ISNUMBER(SEARCH("2",'Model output'!G81)),ISNUMBER(SEARCH("III",'Model output'!G81)),ISNUMBER(SEARCH("three",'Model output'!G81)),ISNUMBER(SEARCH("3",'Model output'!G81)),ISNUMBER(SEARCH("IV",'Model output'!G81)),ISNUMBER(SEARCH("four",'Model output'!G81)),ISNUMBER(SEARCH("4",'Model output'!G81)),ISNUMBER(SEARCH("V ",'Model output'!G81)),ISNUMBER(SEARCH("five",'Model output'!G81)),ISNUMBER(SEARCH("5",'Model output'!G81))))), "lateral", "central"))</f>
        <v/>
      </c>
      <c r="H82" t="str">
        <f>IF('Model output'!H81="","negative",IF('Model output'!H81="[]", "negative", IF(OR(ISNUMBER(SEARCH("lymph node",'Model output'!H81)),ISNUMBER(SEARCH("Not mentioned",'Model output'!H81)),ISNUMBER(SEARCH("neck",'Model output'!H81)),ISNUMBER(SEARCH("Not applicable",'Model output'!H81))),"negative","positive")))</f>
        <v>negative</v>
      </c>
      <c r="I82">
        <f>IF('Model output'!I81="","",IF(ISNUMBER('Model output'!I81),'Model output'!I81,1))</f>
        <v>2</v>
      </c>
      <c r="J82">
        <f>IF('Model output'!J81="","",IF(AND(ISNUMBER('Model output'!J81),'Model output'!J81&lt;=I82),'Model output'!J81,IF(ISNUMBER(SEARCH("0/",'Model output'!J81)),0,1)))</f>
        <v>0</v>
      </c>
      <c r="K82" t="str" cm="1">
        <f t="array" ref="K82">IF(COUNT(FIND({0,1,2,3,4,5,6,7,8,9},'Model output'!K81))&gt;0,'Model output'!K81,"")</f>
        <v>0.7 cm</v>
      </c>
      <c r="L82" s="8" t="str">
        <f t="shared" si="22"/>
        <v>0.7cm</v>
      </c>
      <c r="M82" cm="1">
        <f t="array" ref="M82">IF(L82="","",IF(ISNUMBER(SEARCH("cm",L82)),MAX(VALUE(SUBSTITUTE(_xlfn.FILTERXML("&lt;t&gt;&lt;s&gt;"&amp;SUBSTITUTE(L82,",","&lt;/s&gt;&lt;s&gt;")&amp;"&lt;/s&gt;&lt;/t&gt;","//s"),"cm",""))),MAX(VALUE(SUBSTITUTE(_xlfn.FILTERXML("&lt;t&gt;&lt;s&gt;"&amp;SUBSTITUTE(L82,",","&lt;/s&gt;&lt;s&gt;")&amp;"&lt;/s&gt;&lt;/t&gt;","//s"),"mm","")))/10))</f>
        <v>0.7</v>
      </c>
      <c r="N82" t="str">
        <f>IF('Model output'!L81="","",'Model output'!L81)</f>
        <v>Papillary</v>
      </c>
      <c r="O82" t="str">
        <f>IF('Model output'!M81="","",'Model output'!M81)</f>
        <v/>
      </c>
      <c r="P82" t="str">
        <f>IF('Model output'!N81="","",'Model output'!N81)</f>
        <v>0.9 cm</v>
      </c>
      <c r="Q82" t="str">
        <f t="shared" si="14"/>
        <v>0.9cm</v>
      </c>
      <c r="R82" cm="1">
        <f t="array" ref="R82">IF(Q82="","",IF(ISNUMBER(SEARCH("cm",Q82)),MAX(VALUE(SUBSTITUTE(_xlfn.FILTERXML("&lt;t&gt;&lt;s&gt;"&amp;SUBSTITUTE(Q82,",","&lt;/s&gt;&lt;s&gt;")&amp;"&lt;/s&gt;&lt;/t&gt;","//s"),"cm",""))),MAX(VALUE(SUBSTITUTE(_xlfn.FILTERXML("&lt;t&gt;&lt;s&gt;"&amp;SUBSTITUTE(Q82,",","&lt;/s&gt;&lt;s&gt;")&amp;"&lt;/s&gt;&lt;/t&gt;","//s"),"mm","")))/10))</f>
        <v>0.9</v>
      </c>
      <c r="S82" t="str">
        <f>IF(OR('Model output'!P81="",ISNUMBER(SEARCH("Not identified", 'Model output'!P81)),ISNUMBER(SEARCH("Absent",'Model output'!P81)),AND(ISNUMBER(SEARCH("No",'Model output'!P81)),NOT(ISNUMBER(SEARCH("diagnostic",'Model output'!P81)))),ISNUMBER(SEARCH("Negative",'Model output'!P81))),"negative","positive")</f>
        <v>negative</v>
      </c>
      <c r="T82">
        <f>IF('Model output'!O81="","",'Model output'!O81)</f>
        <v>1</v>
      </c>
      <c r="U82" t="str">
        <f>IF('Model output'!Q81&lt;&gt;"",'Model output'!Q81,IF('Classification result'!S82="positive",IF(ISNUMBER(SEARCH("single",'Model output'!P81)),1,IF(OR(ISNUMBER(SEARCH("&lt;4",'Model output'!P81)),ISNUMBER(SEARCH("&lt; 4",'Model output'!P81)),ISNUMBER(SEARCH("less than 4",'Model output'!P81))),"&lt;4",IF(OR(ISNUMBER(SEARCH("&gt;4",'Model output'!P81)),ISNUMBER(SEARCH("&gt; 4",'Model output'!P81)),ISNUMBER(SEARCH("4 or more",'Model output'!P81))),"&gt;4",""))),""))</f>
        <v/>
      </c>
      <c r="V82" t="str">
        <f>IF(S82="negative","",IF(OR(ISNUMBER(SEARCH("Focal",'Model output'!P81)),'Classification result'!U82&lt;4,ISNUMBER(SEARCH("Focal",'Classification result'!U82)),ISNUMBER(SEARCH("&lt;4",'Classification result'!U82)),ISNUMBER(SEARCH("&lt; 4",'Classification result'!U82))),"minimal", IF(OR(ISNUMBER(SEARCH("Extensive",'Model output'!P81)),ISNUMBER(SEARCH("Extensive",'Classification result'!U82)),ISNUMBER(SEARCH("&gt;4",'Classification result'!U82)),ISNUMBER(SEARCH("&gt; 4",'Classification result'!U82)),ISNUMBER(SEARCH("4 or more",'Classification result'!U82))),"extensive","")))</f>
        <v/>
      </c>
      <c r="W82" t="str">
        <f>IF(OR('Model output'!R81="",ISNUMBER(SEARCH("Not identified", 'Model output'!R81)),ISNUMBER(SEARCH("Absent",'Model output'!R81)),ISNUMBER(SEARCH("No",'Model output'!R81)),ISNUMBER(SEARCH("Negative",'Model output'!R81)),ISNUMBER(SEARCH("None seen",'Model output'!R81)),ISNUMBER(SEARCH("Free",'Model output'!R81)),ISNUMBER(SEARCH("Cannot be assessed",'Model output'!R81))),"negative","positive")</f>
        <v>negative</v>
      </c>
      <c r="X82" t="str">
        <f>IF('Model output'!S81="","", IF('Model output'!S81= "[]", "", 'Model output'!S81))</f>
        <v>Not identified</v>
      </c>
      <c r="Y82" t="str">
        <f>IF(OR('Model output'!S81="",ISNUMBER(SEARCH("Absent",'Model output'!S81)),ISNUMBER(SEARCH("Not identified",'Model output'!S81)),ISNUMBER(SEARCH("No",'Model output'!S81)),ISNUMBER(SEARCH("negative",'Model output'!S81))),"negative",IF(Z82="positive","gETE", "positive"))</f>
        <v>negative</v>
      </c>
      <c r="Z82" t="str">
        <f>IF(OR('Model output'!S81="",ISNUMBER(SEARCH("Absent",'Model output'!S81)),ISNUMBER(SEARCH("Not identified",'Model output'!S81)),ISNUMBER(SEARCH("No",'Model output'!S81)),ISNUMBER(SEARCH("Minimal",'Model output'!S81)),ISNUMBER(SEARCH("negative",'Model output'!S81))),"negative",IF(OR(ISNUMBER(SEARCH("extensive",X82)),ISNUMBER(SEARCH("skeletal muscle",X82)),ISNUMBER(SEARCH("larynx",X82)),ISNUMBER(SEARCH("trachea",X82)),ISNUMBER(SEARCH("esophagus",X82)),ISNUMBER(SEARCH("recurrent laryngeal nerve",X82))),"positive","negative"))</f>
        <v>negative</v>
      </c>
      <c r="AA82" t="str">
        <f>IF('Model output'!T81="","", IF('Model output'!T81="[]", "", IF('Model output'!T81="Not mentioned", "No", "Yes")))</f>
        <v/>
      </c>
      <c r="AB82" t="str">
        <f>IF(AA82&lt;&gt;"Yes","",IF(OR('Model output'!U81="",'Model output'!U81="[]",ISNUMBER(SEARCH("Not identified",'Model output'!U81))),"",'Model output'!U81))</f>
        <v/>
      </c>
      <c r="AC82" s="9" t="str">
        <f>IF(OR('Model output'!V81="", AND(ISERROR(SEARCH("Positive",'Model output'!V81)), ISNUMBER(SEARCH("Negative",'Model output'!V81))), 'Model output'!V81="No", ISNUMBER(SEARCH("Uninvolved",'Model output'!V81)), ISNUMBER(SEARCH("Not involved",'Model output'!V81)), ISNUMBER(SEARCH("Free",'Model output'!V81)), ISNUMBER(SEARCH("Cannot be assessed",'Model output'!V81)), ISNUMBER(SEARCH("1 mm",'Model output'!V81)), ISNUMBER(SEARCH("0.1 CM",'Model output'!V81)), ISNUMBER(SEARCH("less than 0.5 mm",'Model output'!V81)), ISNUMBER(SEARCH("abut",'Model output'!V81))), "negative", "positive")</f>
        <v>negative</v>
      </c>
      <c r="AE82" s="29" t="str" cm="1">
        <f t="array" aca="1" ref="AE82" ca="1">IF(OR(AC82="positive",Z82="positive",AND(OR(ISNUMBER(SEARCH("Follicular carcinoma",N82)),ISNUMBER(SEARCH("Follicular thyroid carcinoma",N82))),V82="extensive"),AND(AND(ISNUMBER(J82),J82&gt;0),AND(ISNUMBER(M82),M82&gt;3)),OR(H82="positive",AH82=1)),"high",IF(OR(ISNUMBER(SEARCH("lateral",G82,1)),ISNUMBER(SEARCH("positive",Y82,1)),ISNUMBER(SEARCH("tall",O82,1)),ISNUMBER(SEARCH("hobnail",O82,1)),ISNUMBER(SEARCH("cribriform",O82,1)),ISNUMBER(SEARCH("diffuse",O82,1)),ISNUMBER(SEARCH("columnar",O82,1)),ISNUMBER(SEARCH("solid",O82,1)),ISNUMBER(SEARCH("tall",N82,1)),ISNUMBER(SEARCH("hobnail",N82,1)),ISNUMBER(SEARCH("cribriform",N82,1)),ISNUMBER(SEARCH("diffuse",N82,1)),ISNUMBER(SEARCH("columnar",N82,1)),ISNUMBER(SEARCH("solid",N82,1)),AND(ISNUMBER(SEARCH("papillary",N82,1)),S82="positive"),AND(AND(ISNUMBER(J82),J82&gt;=5),M82=""),AND(AND(ISNUMBER(J82),J82&gt;=5),AND(ISNUMBER(M82),M82&gt;=1)),AND(ISNUMBER(SERACH("papillary",N82)),OR(Y82="positive",Z82="positive"), ISNUMBER(SEARCH("BRAF",AB82)))),"intermediate","low"))</f>
        <v>low</v>
      </c>
      <c r="AF82" s="30" t="str">
        <f t="shared" si="15"/>
        <v>1a</v>
      </c>
      <c r="AG82" s="30" t="str">
        <f t="shared" si="16"/>
        <v>0</v>
      </c>
      <c r="AH82" s="30" t="str">
        <f t="shared" si="23"/>
        <v>0</v>
      </c>
      <c r="AI82" s="37" t="str">
        <f t="shared" si="24"/>
        <v>I</v>
      </c>
      <c r="AJ82" s="29" t="s">
        <v>886</v>
      </c>
      <c r="AK82" s="34" t="s">
        <v>895</v>
      </c>
      <c r="AL82" s="34" t="s">
        <v>891</v>
      </c>
      <c r="AM82" s="34" t="s">
        <v>894</v>
      </c>
      <c r="AN82" s="34" t="s">
        <v>68</v>
      </c>
      <c r="AO82" s="35">
        <f t="shared" ca="1" si="17"/>
        <v>1</v>
      </c>
      <c r="AP82" s="30">
        <f t="shared" si="18"/>
        <v>1</v>
      </c>
      <c r="AQ82" s="30">
        <f t="shared" si="19"/>
        <v>1</v>
      </c>
      <c r="AR82" s="30">
        <f t="shared" si="20"/>
        <v>1</v>
      </c>
      <c r="AS82" s="36">
        <f t="shared" si="21"/>
        <v>1</v>
      </c>
    </row>
    <row r="83" spans="1:45">
      <c r="A83" t="str">
        <f>'Model output'!A82</f>
        <v>TCGA-DJ-A2QA</v>
      </c>
      <c r="B83" s="45">
        <v>56</v>
      </c>
      <c r="C83" s="1" t="str">
        <f>IF(OR(ISNUMBER(SEARCH("0",'Model output'!D82)), ISNUMBER(SEARCH("1",'Model output'!D82)), ISNUMBER(SEARCH("1a",'Model output'!D82)), ISNUMBER(SEARCH("1b",'Model output'!D82)), ISNUMBER(SEARCH("2",'Model output'!D82)), ISNUMBER(SEARCH("3",'Model output'!D82)), ISNUMBER(SEARCH("4a",'Model output'!D82)), ISNUMBER(SEARCH("4b",'Model output'!D82))), IF(ISNUMBER(SEARCH("pT",'Model output'!D82)),IF(OR(ISNUMBER(SEARCH("a",'Model output'!D82)),ISNUMBER(SEARCH("b",'Model output'!D82))),MID(SUBSTITUTE('Model output'!D82," ",""),SEARCH("pT",'Model output'!D82)+2,2),MID(SUBSTITUTE('Model output'!D82," ",""),SEARCH("pT",'Model output'!D82)+2,1)),IF(ISNUMBER(SEARCH("T",'Model output'!D82)),IF(OR(ISNUMBER(SEARCH("a",'Model output'!D82)),ISNUMBER(SEARCH("b",'Model output'!D82))),MID(SUBSTITUTE('Model output'!D82," ",""),SEARCH("T",'Model output'!D82)+1,2),MID(SUBSTITUTE('Model output'!D82," ",""),SEARCH("T",'Model output'!D82)+1,1)),SUBSTITUTE('Model output'!D82," ",""))),"")</f>
        <v>1</v>
      </c>
      <c r="D83" s="1" t="str">
        <f>IF(ISNUMBER(SEARCH("lymph node",'Model output'!E82)),"1", IF(AND('Model output'!E82&lt;&gt;"",ISNUMBER('Model output'!E82),'Model output'!E82&gt;0),"1",IF(OR(ISNUMBER(SEARCH("0",'Model output'!E82)), ISNUMBER(SEARCH("1",'Model output'!E82)), ISNUMBER(SEARCH("1a",'Model output'!E82)), ISNUMBER(SEARCH("1b",'Model output'!E82)), ISNUMBER(SEARCH("X",'Model output'!E82))), IF(ISNUMBER(SEARCH("pN",'Model output'!E82)),IF(OR(ISNUMBER(SEARCH("a",'Model output'!E82)),ISNUMBER(SEARCH("b",'Model output'!E82))),MID(SUBSTITUTE('Model output'!E82," ",""),SEARCH("pN",'Model output'!E82)+2,2),MID(SUBSTITUTE('Model output'!E82," ",""),SEARCH("pN",'Model output'!E82)+2,1)),IF(ISNUMBER(SEARCH("N",'Model output'!E82)),IF(OR(ISNUMBER(SEARCH("a",'Model output'!E82)),ISNUMBER(SEARCH("b",'Model output'!E82))),MID(SUBSTITUTE('Model output'!E82," ",""),SEARCH("N",'Model output'!E82)+1,2),MID(SUBSTITUTE('Model output'!E82," ",""),SEARCH("N",'Model output'!E82)+1,1)),SUBSTITUTE('Model output'!E82," ",""))),"")))</f>
        <v>0</v>
      </c>
      <c r="E83" s="1" t="str">
        <f>IF(OR(ISNUMBER(SEARCH("Not applicable",'Model output'!F82)), ISNUMBER(SEARCH("N/A",'Model output'!F82))),"0",IF(OR(ISNUMBER(SEARCH("0",'Model output'!F82)), ISNUMBER(SEARCH("1",'Model output'!F82)), ISNUMBER(SEARCH("X",'Model output'!F82))), IF(ISNUMBER(SEARCH("pM",'Model output'!F82)),MID(SUBSTITUTE('Model output'!F82," ",""),SEARCH("pM",'Model output'!F82)+2,1),IF(ISNUMBER(SEARCH("M",'Model output'!F82)),MID(SUBSTITUTE('Model output'!F82," ",""),SEARCH("M",'Model output'!F82)+1,1),SUBSTITUTE('Model output'!F82," ",""))),""))</f>
        <v>X</v>
      </c>
      <c r="F83" t="str">
        <f t="shared" si="13"/>
        <v>positive</v>
      </c>
      <c r="G83" t="str">
        <f>IF(OR('Model output'!G82="",AND(ISNUMBER('Model output'!J82),'Model output'!J82&lt;1)),"",IF(OR(ISNUMBER(SEARCH("lateral",'Model output'!G82)),ISNUMBER(SEARCH("cervical",'Model output'!G82)),ISNUMBER(SEARCH("jugular",'Model output'!G82)),ISNUMBER(SEARCH("left neck",'Model output'!G82)),ISNUMBER(SEARCH("left anterior neck",'Model output'!G82)),ISNUMBER(SEARCH("left posterior neck",'Model output'!G82)),ISNUMBER(SEARCH("right neck",'Model output'!G82)),ISNUMBER(SEARCH("right anterior neck",'Model output'!G82)),ISNUMBER(SEARCH("right posterior neck",'Model output'!G82)),AND(ISNUMBER(SEARCH("level",'Model output'!G82)),OR(,ISNUMBER(SEARCH("II",'Model output'!G82)),ISNUMBER(SEARCH("two",'Model output'!G82)),ISNUMBER(SEARCH("2",'Model output'!G82)),ISNUMBER(SEARCH("III",'Model output'!G82)),ISNUMBER(SEARCH("three",'Model output'!G82)),ISNUMBER(SEARCH("3",'Model output'!G82)),ISNUMBER(SEARCH("IV",'Model output'!G82)),ISNUMBER(SEARCH("four",'Model output'!G82)),ISNUMBER(SEARCH("4",'Model output'!G82)),ISNUMBER(SEARCH("V ",'Model output'!G82)),ISNUMBER(SEARCH("five",'Model output'!G82)),ISNUMBER(SEARCH("5",'Model output'!G82))))), "lateral", "central"))</f>
        <v/>
      </c>
      <c r="H83" t="str">
        <f>IF('Model output'!H82="","negative",IF('Model output'!H82="[]", "negative", IF(OR(ISNUMBER(SEARCH("lymph node",'Model output'!H82)),ISNUMBER(SEARCH("Not mentioned",'Model output'!H82)),ISNUMBER(SEARCH("neck",'Model output'!H82)),ISNUMBER(SEARCH("Not applicable",'Model output'!H82))),"negative","positive")))</f>
        <v>negative</v>
      </c>
      <c r="I83">
        <f>IF('Model output'!I82="","",IF(ISNUMBER('Model output'!I82),'Model output'!I82,1))</f>
        <v>1</v>
      </c>
      <c r="J83">
        <f>IF('Model output'!J82="","",IF(AND(ISNUMBER('Model output'!J82),'Model output'!J82&lt;=I83),'Model output'!J82,IF(ISNUMBER(SEARCH("0/",'Model output'!J82)),0,1)))</f>
        <v>0</v>
      </c>
      <c r="K83" t="str" cm="1">
        <f t="array" ref="K83">IF(COUNT(FIND({0,1,2,3,4,5,6,7,8,9},'Model output'!K82))&gt;0,'Model output'!K82,"")</f>
        <v>0.8 cm</v>
      </c>
      <c r="L83" s="8" t="str">
        <f t="shared" si="22"/>
        <v>0.8cm</v>
      </c>
      <c r="M83" cm="1">
        <f t="array" ref="M83">IF(L83="","",IF(ISNUMBER(SEARCH("cm",L83)),MAX(VALUE(SUBSTITUTE(_xlfn.FILTERXML("&lt;t&gt;&lt;s&gt;"&amp;SUBSTITUTE(L83,",","&lt;/s&gt;&lt;s&gt;")&amp;"&lt;/s&gt;&lt;/t&gt;","//s"),"cm",""))),MAX(VALUE(SUBSTITUTE(_xlfn.FILTERXML("&lt;t&gt;&lt;s&gt;"&amp;SUBSTITUTE(L83,",","&lt;/s&gt;&lt;s&gt;")&amp;"&lt;/s&gt;&lt;/t&gt;","//s"),"mm","")))/10))</f>
        <v>0.8</v>
      </c>
      <c r="N83" t="str">
        <f>IF('Model output'!L82="","",'Model output'!L82)</f>
        <v>Papillary carcinoma</v>
      </c>
      <c r="O83" t="str">
        <f>IF('Model output'!M82="","",'Model output'!M82)</f>
        <v>Follicular variant, infiltrative</v>
      </c>
      <c r="P83" t="str">
        <f>IF('Model output'!N82="","",'Model output'!N82)</f>
        <v>1.3 cm</v>
      </c>
      <c r="Q83" t="str">
        <f t="shared" si="14"/>
        <v>1.3cm</v>
      </c>
      <c r="R83" cm="1">
        <f t="array" ref="R83">IF(Q83="","",IF(ISNUMBER(SEARCH("cm",Q83)),MAX(VALUE(SUBSTITUTE(_xlfn.FILTERXML("&lt;t&gt;&lt;s&gt;"&amp;SUBSTITUTE(Q83,",","&lt;/s&gt;&lt;s&gt;")&amp;"&lt;/s&gt;&lt;/t&gt;","//s"),"cm",""))),MAX(VALUE(SUBSTITUTE(_xlfn.FILTERXML("&lt;t&gt;&lt;s&gt;"&amp;SUBSTITUTE(Q83,",","&lt;/s&gt;&lt;s&gt;")&amp;"&lt;/s&gt;&lt;/t&gt;","//s"),"mm","")))/10))</f>
        <v>1.3</v>
      </c>
      <c r="S83" t="str">
        <f>IF(OR('Model output'!P82="",ISNUMBER(SEARCH("Not identified", 'Model output'!P82)),ISNUMBER(SEARCH("Absent",'Model output'!P82)),AND(ISNUMBER(SEARCH("No",'Model output'!P82)),NOT(ISNUMBER(SEARCH("diagnostic",'Model output'!P82)))),ISNUMBER(SEARCH("Negative",'Model output'!P82))),"negative","positive")</f>
        <v>negative</v>
      </c>
      <c r="T83">
        <f>IF('Model output'!O82="","",'Model output'!O82)</f>
        <v>2</v>
      </c>
      <c r="U83" t="str">
        <f>IF('Model output'!Q82&lt;&gt;"",'Model output'!Q82,IF('Classification result'!S83="positive",IF(ISNUMBER(SEARCH("single",'Model output'!P82)),1,IF(OR(ISNUMBER(SEARCH("&lt;4",'Model output'!P82)),ISNUMBER(SEARCH("&lt; 4",'Model output'!P82)),ISNUMBER(SEARCH("less than 4",'Model output'!P82))),"&lt;4",IF(OR(ISNUMBER(SEARCH("&gt;4",'Model output'!P82)),ISNUMBER(SEARCH("&gt; 4",'Model output'!P82)),ISNUMBER(SEARCH("4 or more",'Model output'!P82))),"&gt;4",""))),""))</f>
        <v/>
      </c>
      <c r="V83" t="str">
        <f>IF(S83="negative","",IF(OR(ISNUMBER(SEARCH("Focal",'Model output'!P82)),'Classification result'!U83&lt;4,ISNUMBER(SEARCH("Focal",'Classification result'!U83)),ISNUMBER(SEARCH("&lt;4",'Classification result'!U83)),ISNUMBER(SEARCH("&lt; 4",'Classification result'!U83))),"minimal", IF(OR(ISNUMBER(SEARCH("Extensive",'Model output'!P82)),ISNUMBER(SEARCH("Extensive",'Classification result'!U83)),ISNUMBER(SEARCH("&gt;4",'Classification result'!U83)),ISNUMBER(SEARCH("&gt; 4",'Classification result'!U83)),ISNUMBER(SEARCH("4 or more",'Classification result'!U83))),"extensive","")))</f>
        <v/>
      </c>
      <c r="W83" t="str">
        <f>IF(OR('Model output'!R82="",ISNUMBER(SEARCH("Not identified", 'Model output'!R82)),ISNUMBER(SEARCH("Absent",'Model output'!R82)),ISNUMBER(SEARCH("No",'Model output'!R82)),ISNUMBER(SEARCH("Negative",'Model output'!R82)),ISNUMBER(SEARCH("None seen",'Model output'!R82)),ISNUMBER(SEARCH("Free",'Model output'!R82)),ISNUMBER(SEARCH("Cannot be assessed",'Model output'!R82))),"negative","positive")</f>
        <v>negative</v>
      </c>
      <c r="X83" t="str">
        <f>IF('Model output'!S82="","", IF('Model output'!S82= "[]", "", 'Model output'!S82))</f>
        <v>Focally into peril-thyroid fibroadipose tissue</v>
      </c>
      <c r="Y83" t="str">
        <f>IF(OR('Model output'!S82="",ISNUMBER(SEARCH("Absent",'Model output'!S82)),ISNUMBER(SEARCH("Not identified",'Model output'!S82)),ISNUMBER(SEARCH("No",'Model output'!S82)),ISNUMBER(SEARCH("negative",'Model output'!S82))),"negative",IF(Z83="positive","gETE", "positive"))</f>
        <v>positive</v>
      </c>
      <c r="Z83" t="str">
        <f>IF(OR('Model output'!S82="",ISNUMBER(SEARCH("Absent",'Model output'!S82)),ISNUMBER(SEARCH("Not identified",'Model output'!S82)),ISNUMBER(SEARCH("No",'Model output'!S82)),ISNUMBER(SEARCH("Minimal",'Model output'!S82)),ISNUMBER(SEARCH("negative",'Model output'!S82))),"negative",IF(OR(ISNUMBER(SEARCH("extensive",X83)),ISNUMBER(SEARCH("skeletal muscle",X83)),ISNUMBER(SEARCH("larynx",X83)),ISNUMBER(SEARCH("trachea",X83)),ISNUMBER(SEARCH("esophagus",X83)),ISNUMBER(SEARCH("recurrent laryngeal nerve",X83))),"positive","negative"))</f>
        <v>negative</v>
      </c>
      <c r="AA83" t="str">
        <f>IF('Model output'!T82="","", IF('Model output'!T82="[]", "", IF('Model output'!T82="Not mentioned", "No", "Yes")))</f>
        <v/>
      </c>
      <c r="AB83" t="str">
        <f>IF(AA83&lt;&gt;"Yes","",IF(OR('Model output'!U82="",'Model output'!U82="[]",ISNUMBER(SEARCH("Not identified",'Model output'!U82))),"",'Model output'!U82))</f>
        <v/>
      </c>
      <c r="AC83" s="9" t="str">
        <f>IF(OR('Model output'!V82="", AND(ISERROR(SEARCH("Positive",'Model output'!V82)), ISNUMBER(SEARCH("Negative",'Model output'!V82))), 'Model output'!V82="No", ISNUMBER(SEARCH("Uninvolved",'Model output'!V82)), ISNUMBER(SEARCH("Not involved",'Model output'!V82)), ISNUMBER(SEARCH("Free",'Model output'!V82)), ISNUMBER(SEARCH("Cannot be assessed",'Model output'!V82)), ISNUMBER(SEARCH("1 mm",'Model output'!V82)), ISNUMBER(SEARCH("0.1 CM",'Model output'!V82)), ISNUMBER(SEARCH("less than 0.5 mm",'Model output'!V82)), ISNUMBER(SEARCH("abut",'Model output'!V82))), "negative", "positive")</f>
        <v>negative</v>
      </c>
      <c r="AE83" s="29" t="str" cm="1">
        <f t="array" aca="1" ref="AE83" ca="1">IF(OR(AC83="positive",Z83="positive",AND(OR(ISNUMBER(SEARCH("Follicular carcinoma",N83)),ISNUMBER(SEARCH("Follicular thyroid carcinoma",N83))),V83="extensive"),AND(AND(ISNUMBER(J83),J83&gt;0),AND(ISNUMBER(M83),M83&gt;3)),OR(H83="positive",AH83=1)),"high",IF(OR(ISNUMBER(SEARCH("lateral",G83,1)),ISNUMBER(SEARCH("positive",Y83,1)),ISNUMBER(SEARCH("tall",O83,1)),ISNUMBER(SEARCH("hobnail",O83,1)),ISNUMBER(SEARCH("cribriform",O83,1)),ISNUMBER(SEARCH("diffuse",O83,1)),ISNUMBER(SEARCH("columnar",O83,1)),ISNUMBER(SEARCH("solid",O83,1)),ISNUMBER(SEARCH("tall",N83,1)),ISNUMBER(SEARCH("hobnail",N83,1)),ISNUMBER(SEARCH("cribriform",N83,1)),ISNUMBER(SEARCH("diffuse",N83,1)),ISNUMBER(SEARCH("columnar",N83,1)),ISNUMBER(SEARCH("solid",N83,1)),AND(ISNUMBER(SEARCH("papillary",N83,1)),S83="positive"),AND(AND(ISNUMBER(J83),J83&gt;=5),M83=""),AND(AND(ISNUMBER(J83),J83&gt;=5),AND(ISNUMBER(M83),M83&gt;=1)),AND(ISNUMBER(SERACH("papillary",N83)),OR(Y83="positive",Z83="positive"), ISNUMBER(SEARCH("BRAF",AB83)))),"intermediate","low"))</f>
        <v>intermediate</v>
      </c>
      <c r="AF83" s="30" t="str">
        <f t="shared" si="15"/>
        <v>1b</v>
      </c>
      <c r="AG83" s="30" t="str">
        <f t="shared" si="16"/>
        <v>0</v>
      </c>
      <c r="AH83" s="30" t="str">
        <f t="shared" si="23"/>
        <v>0</v>
      </c>
      <c r="AI83" s="37" t="str">
        <f t="shared" si="24"/>
        <v>I</v>
      </c>
      <c r="AJ83" s="29" t="s">
        <v>887</v>
      </c>
      <c r="AK83" s="34" t="s">
        <v>890</v>
      </c>
      <c r="AL83" s="34" t="s">
        <v>891</v>
      </c>
      <c r="AM83" s="34" t="s">
        <v>894</v>
      </c>
      <c r="AN83" s="34" t="s">
        <v>68</v>
      </c>
      <c r="AO83" s="35">
        <f t="shared" ca="1" si="17"/>
        <v>1</v>
      </c>
      <c r="AP83" s="30">
        <f t="shared" si="18"/>
        <v>1</v>
      </c>
      <c r="AQ83" s="30">
        <f t="shared" si="19"/>
        <v>1</v>
      </c>
      <c r="AR83" s="30">
        <f t="shared" si="20"/>
        <v>1</v>
      </c>
      <c r="AS83" s="36">
        <f t="shared" si="21"/>
        <v>1</v>
      </c>
    </row>
    <row r="84" spans="1:45">
      <c r="A84" t="str">
        <f>'Model output'!A83</f>
        <v>TCGA-DJ-A2QB</v>
      </c>
      <c r="B84" s="45">
        <v>53</v>
      </c>
      <c r="C84" s="1" t="str">
        <f>IF(OR(ISNUMBER(SEARCH("0",'Model output'!D83)), ISNUMBER(SEARCH("1",'Model output'!D83)), ISNUMBER(SEARCH("1a",'Model output'!D83)), ISNUMBER(SEARCH("1b",'Model output'!D83)), ISNUMBER(SEARCH("2",'Model output'!D83)), ISNUMBER(SEARCH("3",'Model output'!D83)), ISNUMBER(SEARCH("4a",'Model output'!D83)), ISNUMBER(SEARCH("4b",'Model output'!D83))), IF(ISNUMBER(SEARCH("pT",'Model output'!D83)),IF(OR(ISNUMBER(SEARCH("a",'Model output'!D83)),ISNUMBER(SEARCH("b",'Model output'!D83))),MID(SUBSTITUTE('Model output'!D83," ",""),SEARCH("pT",'Model output'!D83)+2,2),MID(SUBSTITUTE('Model output'!D83," ",""),SEARCH("pT",'Model output'!D83)+2,1)),IF(ISNUMBER(SEARCH("T",'Model output'!D83)),IF(OR(ISNUMBER(SEARCH("a",'Model output'!D83)),ISNUMBER(SEARCH("b",'Model output'!D83))),MID(SUBSTITUTE('Model output'!D83," ",""),SEARCH("T",'Model output'!D83)+1,2),MID(SUBSTITUTE('Model output'!D83," ",""),SEARCH("T",'Model output'!D83)+1,1)),SUBSTITUTE('Model output'!D83," ",""))),"")</f>
        <v/>
      </c>
      <c r="D84" s="1" t="str">
        <f>IF(ISNUMBER(SEARCH("lymph node",'Model output'!E83)),"1", IF(AND('Model output'!E83&lt;&gt;"",ISNUMBER('Model output'!E83),'Model output'!E83&gt;0),"1",IF(OR(ISNUMBER(SEARCH("0",'Model output'!E83)), ISNUMBER(SEARCH("1",'Model output'!E83)), ISNUMBER(SEARCH("1a",'Model output'!E83)), ISNUMBER(SEARCH("1b",'Model output'!E83)), ISNUMBER(SEARCH("X",'Model output'!E83))), IF(ISNUMBER(SEARCH("pN",'Model output'!E83)),IF(OR(ISNUMBER(SEARCH("a",'Model output'!E83)),ISNUMBER(SEARCH("b",'Model output'!E83))),MID(SUBSTITUTE('Model output'!E83," ",""),SEARCH("pN",'Model output'!E83)+2,2),MID(SUBSTITUTE('Model output'!E83," ",""),SEARCH("pN",'Model output'!E83)+2,1)),IF(ISNUMBER(SEARCH("N",'Model output'!E83)),IF(OR(ISNUMBER(SEARCH("a",'Model output'!E83)),ISNUMBER(SEARCH("b",'Model output'!E83))),MID(SUBSTITUTE('Model output'!E83," ",""),SEARCH("N",'Model output'!E83)+1,2),MID(SUBSTITUTE('Model output'!E83," ",""),SEARCH("N",'Model output'!E83)+1,1)),SUBSTITUTE('Model output'!E83," ",""))),"")))</f>
        <v>X</v>
      </c>
      <c r="E84" s="1" t="str">
        <f>IF(OR(ISNUMBER(SEARCH("Not applicable",'Model output'!F83)), ISNUMBER(SEARCH("N/A",'Model output'!F83))),"0",IF(OR(ISNUMBER(SEARCH("0",'Model output'!F83)), ISNUMBER(SEARCH("1",'Model output'!F83)), ISNUMBER(SEARCH("X",'Model output'!F83))), IF(ISNUMBER(SEARCH("pM",'Model output'!F83)),MID(SUBSTITUTE('Model output'!F83," ",""),SEARCH("pM",'Model output'!F83)+2,1),IF(ISNUMBER(SEARCH("M",'Model output'!F83)),MID(SUBSTITUTE('Model output'!F83," ",""),SEARCH("M",'Model output'!F83)+1,1),SUBSTITUTE('Model output'!F83," ",""))),""))</f>
        <v>X</v>
      </c>
      <c r="F84" t="str">
        <f t="shared" si="13"/>
        <v>positive</v>
      </c>
      <c r="G84" t="str">
        <f>IF(OR('Model output'!G83="",AND(ISNUMBER('Model output'!J83),'Model output'!J83&lt;1)),"",IF(OR(ISNUMBER(SEARCH("lateral",'Model output'!G83)),ISNUMBER(SEARCH("cervical",'Model output'!G83)),ISNUMBER(SEARCH("jugular",'Model output'!G83)),ISNUMBER(SEARCH("left neck",'Model output'!G83)),ISNUMBER(SEARCH("left anterior neck",'Model output'!G83)),ISNUMBER(SEARCH("left posterior neck",'Model output'!G83)),ISNUMBER(SEARCH("right neck",'Model output'!G83)),ISNUMBER(SEARCH("right anterior neck",'Model output'!G83)),ISNUMBER(SEARCH("right posterior neck",'Model output'!G83)),AND(ISNUMBER(SEARCH("level",'Model output'!G83)),OR(,ISNUMBER(SEARCH("II",'Model output'!G83)),ISNUMBER(SEARCH("two",'Model output'!G83)),ISNUMBER(SEARCH("2",'Model output'!G83)),ISNUMBER(SEARCH("III",'Model output'!G83)),ISNUMBER(SEARCH("three",'Model output'!G83)),ISNUMBER(SEARCH("3",'Model output'!G83)),ISNUMBER(SEARCH("IV",'Model output'!G83)),ISNUMBER(SEARCH("four",'Model output'!G83)),ISNUMBER(SEARCH("4",'Model output'!G83)),ISNUMBER(SEARCH("V ",'Model output'!G83)),ISNUMBER(SEARCH("five",'Model output'!G83)),ISNUMBER(SEARCH("5",'Model output'!G83))))), "lateral", "central"))</f>
        <v>lateral</v>
      </c>
      <c r="H84" t="str">
        <f>IF('Model output'!H83="","negative",IF('Model output'!H83="[]", "negative", IF(OR(ISNUMBER(SEARCH("lymph node",'Model output'!H83)),ISNUMBER(SEARCH("Not mentioned",'Model output'!H83)),ISNUMBER(SEARCH("neck",'Model output'!H83)),ISNUMBER(SEARCH("Not applicable",'Model output'!H83))),"negative","positive")))</f>
        <v>negative</v>
      </c>
      <c r="I84">
        <f>IF('Model output'!I83="","",IF(ISNUMBER('Model output'!I83),'Model output'!I83,1))</f>
        <v>17</v>
      </c>
      <c r="J84">
        <f>IF('Model output'!J83="","",IF(AND(ISNUMBER('Model output'!J83),'Model output'!J83&lt;=I84),'Model output'!J83,IF(ISNUMBER(SEARCH("0/",'Model output'!J83)),0,1)))</f>
        <v>3</v>
      </c>
      <c r="K84" t="str" cm="1">
        <f t="array" ref="K84">IF(COUNT(FIND({0,1,2,3,4,5,6,7,8,9},'Model output'!K83))&gt;0,'Model output'!K83,"")</f>
        <v>0.23 cm</v>
      </c>
      <c r="L84" s="8" t="str">
        <f t="shared" si="22"/>
        <v>0.23cm</v>
      </c>
      <c r="M84" cm="1">
        <f t="array" ref="M84">IF(L84="","",IF(ISNUMBER(SEARCH("cm",L84)),MAX(VALUE(SUBSTITUTE(_xlfn.FILTERXML("&lt;t&gt;&lt;s&gt;"&amp;SUBSTITUTE(L84,",","&lt;/s&gt;&lt;s&gt;")&amp;"&lt;/s&gt;&lt;/t&gt;","//s"),"cm",""))),MAX(VALUE(SUBSTITUTE(_xlfn.FILTERXML("&lt;t&gt;&lt;s&gt;"&amp;SUBSTITUTE(L84,",","&lt;/s&gt;&lt;s&gt;")&amp;"&lt;/s&gt;&lt;/t&gt;","//s"),"mm","")))/10))</f>
        <v>0.23</v>
      </c>
      <c r="N84" t="str">
        <f>IF('Model output'!L83="","",'Model output'!L83)</f>
        <v>Papillary carcinoma, Follicular variant with oncocytic features</v>
      </c>
      <c r="O84" t="str">
        <f>IF('Model output'!M83="","",'Model output'!M83)</f>
        <v/>
      </c>
      <c r="P84" t="str">
        <f>IF('Model output'!N83="","",'Model output'!N83)</f>
        <v>1.6 cm</v>
      </c>
      <c r="Q84" t="str">
        <f t="shared" si="14"/>
        <v>1.6cm</v>
      </c>
      <c r="R84" cm="1">
        <f t="array" ref="R84">IF(Q84="","",IF(ISNUMBER(SEARCH("cm",Q84)),MAX(VALUE(SUBSTITUTE(_xlfn.FILTERXML("&lt;t&gt;&lt;s&gt;"&amp;SUBSTITUTE(Q84,",","&lt;/s&gt;&lt;s&gt;")&amp;"&lt;/s&gt;&lt;/t&gt;","//s"),"cm",""))),MAX(VALUE(SUBSTITUTE(_xlfn.FILTERXML("&lt;t&gt;&lt;s&gt;"&amp;SUBSTITUTE(Q84,",","&lt;/s&gt;&lt;s&gt;")&amp;"&lt;/s&gt;&lt;/t&gt;","//s"),"mm","")))/10))</f>
        <v>1.6</v>
      </c>
      <c r="S84" t="str">
        <f>IF(OR('Model output'!P83="",ISNUMBER(SEARCH("Not identified", 'Model output'!P83)),ISNUMBER(SEARCH("Absent",'Model output'!P83)),AND(ISNUMBER(SEARCH("No",'Model output'!P83)),NOT(ISNUMBER(SEARCH("diagnostic",'Model output'!P83)))),ISNUMBER(SEARCH("Negative",'Model output'!P83))),"negative","positive")</f>
        <v>negative</v>
      </c>
      <c r="T84" t="str">
        <f>IF('Model output'!O83="","",'Model output'!O83)</f>
        <v/>
      </c>
      <c r="U84" t="str">
        <f>IF('Model output'!Q83&lt;&gt;"",'Model output'!Q83,IF('Classification result'!S84="positive",IF(ISNUMBER(SEARCH("single",'Model output'!P83)),1,IF(OR(ISNUMBER(SEARCH("&lt;4",'Model output'!P83)),ISNUMBER(SEARCH("&lt; 4",'Model output'!P83)),ISNUMBER(SEARCH("less than 4",'Model output'!P83))),"&lt;4",IF(OR(ISNUMBER(SEARCH("&gt;4",'Model output'!P83)),ISNUMBER(SEARCH("&gt; 4",'Model output'!P83)),ISNUMBER(SEARCH("4 or more",'Model output'!P83))),"&gt;4",""))),""))</f>
        <v/>
      </c>
      <c r="V84" t="str">
        <f>IF(S84="negative","",IF(OR(ISNUMBER(SEARCH("Focal",'Model output'!P83)),'Classification result'!U84&lt;4,ISNUMBER(SEARCH("Focal",'Classification result'!U84)),ISNUMBER(SEARCH("&lt;4",'Classification result'!U84)),ISNUMBER(SEARCH("&lt; 4",'Classification result'!U84))),"minimal", IF(OR(ISNUMBER(SEARCH("Extensive",'Model output'!P83)),ISNUMBER(SEARCH("Extensive",'Classification result'!U84)),ISNUMBER(SEARCH("&gt;4",'Classification result'!U84)),ISNUMBER(SEARCH("&gt; 4",'Classification result'!U84)),ISNUMBER(SEARCH("4 or more",'Classification result'!U84))),"extensive","")))</f>
        <v/>
      </c>
      <c r="W84" t="str">
        <f>IF(OR('Model output'!R83="",ISNUMBER(SEARCH("Not identified", 'Model output'!R83)),ISNUMBER(SEARCH("Absent",'Model output'!R83)),ISNUMBER(SEARCH("No",'Model output'!R83)),ISNUMBER(SEARCH("Negative",'Model output'!R83)),ISNUMBER(SEARCH("None seen",'Model output'!R83)),ISNUMBER(SEARCH("Free",'Model output'!R83)),ISNUMBER(SEARCH("Cannot be assessed",'Model output'!R83))),"negative","positive")</f>
        <v>negative</v>
      </c>
      <c r="X84" t="str">
        <f>IF('Model output'!S83="","", IF('Model output'!S83= "[]", "", 'Model output'!S83))</f>
        <v>Invades: perithyroidal fibroadipose tissue</v>
      </c>
      <c r="Y84" t="str">
        <f>IF(OR('Model output'!S83="",ISNUMBER(SEARCH("Absent",'Model output'!S83)),ISNUMBER(SEARCH("Not identified",'Model output'!S83)),ISNUMBER(SEARCH("No",'Model output'!S83)),ISNUMBER(SEARCH("negative",'Model output'!S83))),"negative",IF(Z84="positive","gETE", "positive"))</f>
        <v>positive</v>
      </c>
      <c r="Z84" t="str">
        <f>IF(OR('Model output'!S83="",ISNUMBER(SEARCH("Absent",'Model output'!S83)),ISNUMBER(SEARCH("Not identified",'Model output'!S83)),ISNUMBER(SEARCH("No",'Model output'!S83)),ISNUMBER(SEARCH("Minimal",'Model output'!S83)),ISNUMBER(SEARCH("negative",'Model output'!S83))),"negative",IF(OR(ISNUMBER(SEARCH("extensive",X84)),ISNUMBER(SEARCH("skeletal muscle",X84)),ISNUMBER(SEARCH("larynx",X84)),ISNUMBER(SEARCH("trachea",X84)),ISNUMBER(SEARCH("esophagus",X84)),ISNUMBER(SEARCH("recurrent laryngeal nerve",X84))),"positive","negative"))</f>
        <v>negative</v>
      </c>
      <c r="AA84" t="str">
        <f>IF('Model output'!T83="","", IF('Model output'!T83="[]", "", IF('Model output'!T83="Not mentioned", "No", "Yes")))</f>
        <v/>
      </c>
      <c r="AB84" t="str">
        <f>IF(AA84&lt;&gt;"Yes","",IF(OR('Model output'!U83="",'Model output'!U83="[]",ISNUMBER(SEARCH("Not identified",'Model output'!U83))),"",'Model output'!U83))</f>
        <v/>
      </c>
      <c r="AC84" s="9" t="str">
        <f>IF(OR('Model output'!V83="", AND(ISERROR(SEARCH("Positive",'Model output'!V83)), ISNUMBER(SEARCH("Negative",'Model output'!V83))), 'Model output'!V83="No", ISNUMBER(SEARCH("Uninvolved",'Model output'!V83)), ISNUMBER(SEARCH("Not involved",'Model output'!V83)), ISNUMBER(SEARCH("Free",'Model output'!V83)), ISNUMBER(SEARCH("Cannot be assessed",'Model output'!V83)), ISNUMBER(SEARCH("1 mm",'Model output'!V83)), ISNUMBER(SEARCH("0.1 CM",'Model output'!V83)), ISNUMBER(SEARCH("less than 0.5 mm",'Model output'!V83)), ISNUMBER(SEARCH("abut",'Model output'!V83))), "negative", "positive")</f>
        <v>positive</v>
      </c>
      <c r="AE84" s="29" t="str" cm="1">
        <f t="array" ref="AE84">IF(OR(AC84="positive",Z84="positive",AND(OR(ISNUMBER(SEARCH("Follicular carcinoma",N84)),ISNUMBER(SEARCH("Follicular thyroid carcinoma",N84))),V84="extensive"),AND(AND(ISNUMBER(J84),J84&gt;0),AND(ISNUMBER(M84),M84&gt;3)),OR(H84="positive",AH84=1)),"high",IF(OR(ISNUMBER(SEARCH("lateral",G84,1)),ISNUMBER(SEARCH("positive",Y84,1)),ISNUMBER(SEARCH("tall",O84,1)),ISNUMBER(SEARCH("hobnail",O84,1)),ISNUMBER(SEARCH("cribriform",O84,1)),ISNUMBER(SEARCH("diffuse",O84,1)),ISNUMBER(SEARCH("columnar",O84,1)),ISNUMBER(SEARCH("solid",O84,1)),ISNUMBER(SEARCH("tall",N84,1)),ISNUMBER(SEARCH("hobnail",N84,1)),ISNUMBER(SEARCH("cribriform",N84,1)),ISNUMBER(SEARCH("diffuse",N84,1)),ISNUMBER(SEARCH("columnar",N84,1)),ISNUMBER(SEARCH("solid",N84,1)),AND(ISNUMBER(SEARCH("papillary",N84,1)),S84="positive"),AND(AND(ISNUMBER(J84),J84&gt;=5),M84=""),AND(AND(ISNUMBER(J84),J84&gt;=5),AND(ISNUMBER(M84),M84&gt;=1)),AND(ISNUMBER(SERACH("papillary",N84)),OR(Y84="positive",Z84="positive"), ISNUMBER(SEARCH("BRAF",AB84)))),"intermediate","low"))</f>
        <v>high</v>
      </c>
      <c r="AF84" s="30" t="str">
        <f t="shared" si="15"/>
        <v>1b</v>
      </c>
      <c r="AG84" s="30" t="str">
        <f t="shared" si="16"/>
        <v>1b</v>
      </c>
      <c r="AH84" s="30" t="str">
        <f t="shared" si="23"/>
        <v>0</v>
      </c>
      <c r="AI84" s="37" t="str">
        <f t="shared" si="24"/>
        <v>I</v>
      </c>
      <c r="AJ84" s="29" t="s">
        <v>885</v>
      </c>
      <c r="AK84" s="34" t="s">
        <v>890</v>
      </c>
      <c r="AL84" s="34" t="s">
        <v>890</v>
      </c>
      <c r="AM84" s="34" t="s">
        <v>894</v>
      </c>
      <c r="AN84" s="34" t="s">
        <v>68</v>
      </c>
      <c r="AO84" s="35">
        <f t="shared" si="17"/>
        <v>1</v>
      </c>
      <c r="AP84" s="30">
        <f t="shared" si="18"/>
        <v>1</v>
      </c>
      <c r="AQ84" s="30">
        <f t="shared" si="19"/>
        <v>1</v>
      </c>
      <c r="AR84" s="30">
        <f t="shared" si="20"/>
        <v>1</v>
      </c>
      <c r="AS84" s="36">
        <f t="shared" si="21"/>
        <v>1</v>
      </c>
    </row>
    <row r="85" spans="1:45">
      <c r="A85" t="str">
        <f>'Model output'!A84</f>
        <v>TCGA-DJ-A2QC</v>
      </c>
      <c r="B85" s="45">
        <v>70</v>
      </c>
      <c r="C85" s="1" t="str">
        <f>IF(OR(ISNUMBER(SEARCH("0",'Model output'!D84)), ISNUMBER(SEARCH("1",'Model output'!D84)), ISNUMBER(SEARCH("1a",'Model output'!D84)), ISNUMBER(SEARCH("1b",'Model output'!D84)), ISNUMBER(SEARCH("2",'Model output'!D84)), ISNUMBER(SEARCH("3",'Model output'!D84)), ISNUMBER(SEARCH("4a",'Model output'!D84)), ISNUMBER(SEARCH("4b",'Model output'!D84))), IF(ISNUMBER(SEARCH("pT",'Model output'!D84)),IF(OR(ISNUMBER(SEARCH("a",'Model output'!D84)),ISNUMBER(SEARCH("b",'Model output'!D84))),MID(SUBSTITUTE('Model output'!D84," ",""),SEARCH("pT",'Model output'!D84)+2,2),MID(SUBSTITUTE('Model output'!D84," ",""),SEARCH("pT",'Model output'!D84)+2,1)),IF(ISNUMBER(SEARCH("T",'Model output'!D84)),IF(OR(ISNUMBER(SEARCH("a",'Model output'!D84)),ISNUMBER(SEARCH("b",'Model output'!D84))),MID(SUBSTITUTE('Model output'!D84," ",""),SEARCH("T",'Model output'!D84)+1,2),MID(SUBSTITUTE('Model output'!D84," ",""),SEARCH("T",'Model output'!D84)+1,1)),SUBSTITUTE('Model output'!D84," ",""))),"")</f>
        <v>1</v>
      </c>
      <c r="D85" s="1" t="str">
        <f>IF(ISNUMBER(SEARCH("lymph node",'Model output'!E84)),"1", IF(AND('Model output'!E84&lt;&gt;"",ISNUMBER('Model output'!E84),'Model output'!E84&gt;0),"1",IF(OR(ISNUMBER(SEARCH("0",'Model output'!E84)), ISNUMBER(SEARCH("1",'Model output'!E84)), ISNUMBER(SEARCH("1a",'Model output'!E84)), ISNUMBER(SEARCH("1b",'Model output'!E84)), ISNUMBER(SEARCH("X",'Model output'!E84))), IF(ISNUMBER(SEARCH("pN",'Model output'!E84)),IF(OR(ISNUMBER(SEARCH("a",'Model output'!E84)),ISNUMBER(SEARCH("b",'Model output'!E84))),MID(SUBSTITUTE('Model output'!E84," ",""),SEARCH("pN",'Model output'!E84)+2,2),MID(SUBSTITUTE('Model output'!E84," ",""),SEARCH("pN",'Model output'!E84)+2,1)),IF(ISNUMBER(SEARCH("N",'Model output'!E84)),IF(OR(ISNUMBER(SEARCH("a",'Model output'!E84)),ISNUMBER(SEARCH("b",'Model output'!E84))),MID(SUBSTITUTE('Model output'!E84," ",""),SEARCH("N",'Model output'!E84)+1,2),MID(SUBSTITUTE('Model output'!E84," ",""),SEARCH("N",'Model output'!E84)+1,1)),SUBSTITUTE('Model output'!E84," ",""))),"")))</f>
        <v>0</v>
      </c>
      <c r="E85" s="1" t="str">
        <f>IF(OR(ISNUMBER(SEARCH("Not applicable",'Model output'!F84)), ISNUMBER(SEARCH("N/A",'Model output'!F84))),"0",IF(OR(ISNUMBER(SEARCH("0",'Model output'!F84)), ISNUMBER(SEARCH("1",'Model output'!F84)), ISNUMBER(SEARCH("X",'Model output'!F84))), IF(ISNUMBER(SEARCH("pM",'Model output'!F84)),MID(SUBSTITUTE('Model output'!F84," ",""),SEARCH("pM",'Model output'!F84)+2,1),IF(ISNUMBER(SEARCH("M",'Model output'!F84)),MID(SUBSTITUTE('Model output'!F84," ",""),SEARCH("M",'Model output'!F84)+1,1),SUBSTITUTE('Model output'!F84," ",""))),""))</f>
        <v>X</v>
      </c>
      <c r="F85" t="str">
        <f t="shared" si="13"/>
        <v>positive</v>
      </c>
      <c r="G85" t="str">
        <f>IF(OR('Model output'!G84="",AND(ISNUMBER('Model output'!J84),'Model output'!J84&lt;1)),"",IF(OR(ISNUMBER(SEARCH("lateral",'Model output'!G84)),ISNUMBER(SEARCH("cervical",'Model output'!G84)),ISNUMBER(SEARCH("jugular",'Model output'!G84)),ISNUMBER(SEARCH("left neck",'Model output'!G84)),ISNUMBER(SEARCH("left anterior neck",'Model output'!G84)),ISNUMBER(SEARCH("left posterior neck",'Model output'!G84)),ISNUMBER(SEARCH("right neck",'Model output'!G84)),ISNUMBER(SEARCH("right anterior neck",'Model output'!G84)),ISNUMBER(SEARCH("right posterior neck",'Model output'!G84)),AND(ISNUMBER(SEARCH("level",'Model output'!G84)),OR(,ISNUMBER(SEARCH("II",'Model output'!G84)),ISNUMBER(SEARCH("two",'Model output'!G84)),ISNUMBER(SEARCH("2",'Model output'!G84)),ISNUMBER(SEARCH("III",'Model output'!G84)),ISNUMBER(SEARCH("three",'Model output'!G84)),ISNUMBER(SEARCH("3",'Model output'!G84)),ISNUMBER(SEARCH("IV",'Model output'!G84)),ISNUMBER(SEARCH("four",'Model output'!G84)),ISNUMBER(SEARCH("4",'Model output'!G84)),ISNUMBER(SEARCH("V ",'Model output'!G84)),ISNUMBER(SEARCH("five",'Model output'!G84)),ISNUMBER(SEARCH("5",'Model output'!G84))))), "lateral", "central"))</f>
        <v/>
      </c>
      <c r="H85" t="str">
        <f>IF('Model output'!H84="","negative",IF('Model output'!H84="[]", "negative", IF(OR(ISNUMBER(SEARCH("lymph node",'Model output'!H84)),ISNUMBER(SEARCH("Not mentioned",'Model output'!H84)),ISNUMBER(SEARCH("neck",'Model output'!H84)),ISNUMBER(SEARCH("Not applicable",'Model output'!H84))),"negative","positive")))</f>
        <v>negative</v>
      </c>
      <c r="I85">
        <f>IF('Model output'!I84="","",IF(ISNUMBER('Model output'!I84),'Model output'!I84,1))</f>
        <v>2</v>
      </c>
      <c r="J85">
        <f>IF('Model output'!J84="","",IF(AND(ISNUMBER('Model output'!J84),'Model output'!J84&lt;=I85),'Model output'!J84,IF(ISNUMBER(SEARCH("0/",'Model output'!J84)),0,1)))</f>
        <v>1</v>
      </c>
      <c r="K85" t="str" cm="1">
        <f t="array" ref="K85">IF(COUNT(FIND({0,1,2,3,4,5,6,7,8,9},'Model output'!K84))&gt;0,'Model output'!K84,"")</f>
        <v>2.3 cm</v>
      </c>
      <c r="L85" s="8" t="str">
        <f t="shared" si="22"/>
        <v>2.3cm</v>
      </c>
      <c r="M85" cm="1">
        <f t="array" ref="M85">IF(L85="","",IF(ISNUMBER(SEARCH("cm",L85)),MAX(VALUE(SUBSTITUTE(_xlfn.FILTERXML("&lt;t&gt;&lt;s&gt;"&amp;SUBSTITUTE(L85,",","&lt;/s&gt;&lt;s&gt;")&amp;"&lt;/s&gt;&lt;/t&gt;","//s"),"cm",""))),MAX(VALUE(SUBSTITUTE(_xlfn.FILTERXML("&lt;t&gt;&lt;s&gt;"&amp;SUBSTITUTE(L85,",","&lt;/s&gt;&lt;s&gt;")&amp;"&lt;/s&gt;&lt;/t&gt;","//s"),"mm","")))/10))</f>
        <v>2.2999999999999998</v>
      </c>
      <c r="N85" t="str">
        <f>IF('Model output'!L84="","",'Model output'!L84)</f>
        <v>Papillary carcinoma</v>
      </c>
      <c r="O85" t="str">
        <f>IF('Model output'!M84="","",'Model output'!M84)</f>
        <v/>
      </c>
      <c r="P85" t="str">
        <f>IF('Model output'!N84="","",'Model output'!N84)</f>
        <v>2.3 cm</v>
      </c>
      <c r="Q85" t="str">
        <f t="shared" si="14"/>
        <v>2.3cm</v>
      </c>
      <c r="R85" cm="1">
        <f t="array" ref="R85">IF(Q85="","",IF(ISNUMBER(SEARCH("cm",Q85)),MAX(VALUE(SUBSTITUTE(_xlfn.FILTERXML("&lt;t&gt;&lt;s&gt;"&amp;SUBSTITUTE(Q85,",","&lt;/s&gt;&lt;s&gt;")&amp;"&lt;/s&gt;&lt;/t&gt;","//s"),"cm",""))),MAX(VALUE(SUBSTITUTE(_xlfn.FILTERXML("&lt;t&gt;&lt;s&gt;"&amp;SUBSTITUTE(Q85,",","&lt;/s&gt;&lt;s&gt;")&amp;"&lt;/s&gt;&lt;/t&gt;","//s"),"mm","")))/10))</f>
        <v>2.2999999999999998</v>
      </c>
      <c r="S85" t="str">
        <f>IF(OR('Model output'!P84="",ISNUMBER(SEARCH("Not identified", 'Model output'!P84)),ISNUMBER(SEARCH("Absent",'Model output'!P84)),AND(ISNUMBER(SEARCH("No",'Model output'!P84)),NOT(ISNUMBER(SEARCH("diagnostic",'Model output'!P84)))),ISNUMBER(SEARCH("Negative",'Model output'!P84))),"negative","positive")</f>
        <v>negative</v>
      </c>
      <c r="T85">
        <f>IF('Model output'!O84="","",'Model output'!O84)</f>
        <v>1</v>
      </c>
      <c r="U85" t="str">
        <f>IF('Model output'!Q84&lt;&gt;"",'Model output'!Q84,IF('Classification result'!S85="positive",IF(ISNUMBER(SEARCH("single",'Model output'!P84)),1,IF(OR(ISNUMBER(SEARCH("&lt;4",'Model output'!P84)),ISNUMBER(SEARCH("&lt; 4",'Model output'!P84)),ISNUMBER(SEARCH("less than 4",'Model output'!P84))),"&lt;4",IF(OR(ISNUMBER(SEARCH("&gt;4",'Model output'!P84)),ISNUMBER(SEARCH("&gt; 4",'Model output'!P84)),ISNUMBER(SEARCH("4 or more",'Model output'!P84))),"&gt;4",""))),""))</f>
        <v/>
      </c>
      <c r="V85" t="str">
        <f>IF(S85="negative","",IF(OR(ISNUMBER(SEARCH("Focal",'Model output'!P84)),'Classification result'!U85&lt;4,ISNUMBER(SEARCH("Focal",'Classification result'!U85)),ISNUMBER(SEARCH("&lt;4",'Classification result'!U85)),ISNUMBER(SEARCH("&lt; 4",'Classification result'!U85))),"minimal", IF(OR(ISNUMBER(SEARCH("Extensive",'Model output'!P84)),ISNUMBER(SEARCH("Extensive",'Classification result'!U85)),ISNUMBER(SEARCH("&gt;4",'Classification result'!U85)),ISNUMBER(SEARCH("&gt; 4",'Classification result'!U85)),ISNUMBER(SEARCH("4 or more",'Classification result'!U85))),"extensive","")))</f>
        <v/>
      </c>
      <c r="W85" t="str">
        <f>IF(OR('Model output'!R84="",ISNUMBER(SEARCH("Not identified", 'Model output'!R84)),ISNUMBER(SEARCH("Absent",'Model output'!R84)),ISNUMBER(SEARCH("No",'Model output'!R84)),ISNUMBER(SEARCH("Negative",'Model output'!R84)),ISNUMBER(SEARCH("None seen",'Model output'!R84)),ISNUMBER(SEARCH("Free",'Model output'!R84)),ISNUMBER(SEARCH("Cannot be assessed",'Model output'!R84))),"negative","positive")</f>
        <v>negative</v>
      </c>
      <c r="X85" t="str">
        <f>IF('Model output'!S84="","", IF('Model output'!S84= "[]", "", 'Model output'!S84))</f>
        <v>Not identified</v>
      </c>
      <c r="Y85" t="str">
        <f>IF(OR('Model output'!S84="",ISNUMBER(SEARCH("Absent",'Model output'!S84)),ISNUMBER(SEARCH("Not identified",'Model output'!S84)),ISNUMBER(SEARCH("No",'Model output'!S84)),ISNUMBER(SEARCH("negative",'Model output'!S84))),"negative",IF(Z85="positive","gETE", "positive"))</f>
        <v>negative</v>
      </c>
      <c r="Z85" t="str">
        <f>IF(OR('Model output'!S84="",ISNUMBER(SEARCH("Absent",'Model output'!S84)),ISNUMBER(SEARCH("Not identified",'Model output'!S84)),ISNUMBER(SEARCH("No",'Model output'!S84)),ISNUMBER(SEARCH("Minimal",'Model output'!S84)),ISNUMBER(SEARCH("negative",'Model output'!S84))),"negative",IF(OR(ISNUMBER(SEARCH("extensive",X85)),ISNUMBER(SEARCH("skeletal muscle",X85)),ISNUMBER(SEARCH("larynx",X85)),ISNUMBER(SEARCH("trachea",X85)),ISNUMBER(SEARCH("esophagus",X85)),ISNUMBER(SEARCH("recurrent laryngeal nerve",X85))),"positive","negative"))</f>
        <v>negative</v>
      </c>
      <c r="AA85" t="str">
        <f>IF('Model output'!T84="","", IF('Model output'!T84="[]", "", IF('Model output'!T84="Not mentioned", "No", "Yes")))</f>
        <v/>
      </c>
      <c r="AB85" t="str">
        <f>IF(AA85&lt;&gt;"Yes","",IF(OR('Model output'!U84="",'Model output'!U84="[]",ISNUMBER(SEARCH("Not identified",'Model output'!U84))),"",'Model output'!U84))</f>
        <v/>
      </c>
      <c r="AC85" s="9" t="str">
        <f>IF(OR('Model output'!V84="", AND(ISERROR(SEARCH("Positive",'Model output'!V84)), ISNUMBER(SEARCH("Negative",'Model output'!V84))), 'Model output'!V84="No", ISNUMBER(SEARCH("Uninvolved",'Model output'!V84)), ISNUMBER(SEARCH("Not involved",'Model output'!V84)), ISNUMBER(SEARCH("Free",'Model output'!V84)), ISNUMBER(SEARCH("Cannot be assessed",'Model output'!V84)), ISNUMBER(SEARCH("1 mm",'Model output'!V84)), ISNUMBER(SEARCH("0.1 CM",'Model output'!V84)), ISNUMBER(SEARCH("less than 0.5 mm",'Model output'!V84)), ISNUMBER(SEARCH("abut",'Model output'!V84))), "negative", "positive")</f>
        <v>negative</v>
      </c>
      <c r="AE85" s="29" t="str" cm="1">
        <f t="array" aca="1" ref="AE85" ca="1">IF(OR(AC85="positive",Z85="positive",AND(OR(ISNUMBER(SEARCH("Follicular carcinoma",N85)),ISNUMBER(SEARCH("Follicular thyroid carcinoma",N85))),V85="extensive"),AND(AND(ISNUMBER(J85),J85&gt;0),AND(ISNUMBER(M85),M85&gt;3)),OR(H85="positive",AH85=1)),"high",IF(OR(ISNUMBER(SEARCH("lateral",G85,1)),ISNUMBER(SEARCH("positive",Y85,1)),ISNUMBER(SEARCH("tall",O85,1)),ISNUMBER(SEARCH("hobnail",O85,1)),ISNUMBER(SEARCH("cribriform",O85,1)),ISNUMBER(SEARCH("diffuse",O85,1)),ISNUMBER(SEARCH("columnar",O85,1)),ISNUMBER(SEARCH("solid",O85,1)),ISNUMBER(SEARCH("tall",N85,1)),ISNUMBER(SEARCH("hobnail",N85,1)),ISNUMBER(SEARCH("cribriform",N85,1)),ISNUMBER(SEARCH("diffuse",N85,1)),ISNUMBER(SEARCH("columnar",N85,1)),ISNUMBER(SEARCH("solid",N85,1)),AND(ISNUMBER(SEARCH("papillary",N85,1)),S85="positive"),AND(AND(ISNUMBER(J85),J85&gt;=5),M85=""),AND(AND(ISNUMBER(J85),J85&gt;=5),AND(ISNUMBER(M85),M85&gt;=1)),AND(ISNUMBER(SERACH("papillary",N85)),OR(Y85="positive",Z85="positive"), ISNUMBER(SEARCH("BRAF",AB85)))),"intermediate","low"))</f>
        <v>low</v>
      </c>
      <c r="AF85" s="30" t="str">
        <f t="shared" si="15"/>
        <v>2</v>
      </c>
      <c r="AG85" s="30" t="str">
        <f t="shared" si="16"/>
        <v>1a</v>
      </c>
      <c r="AH85" s="30" t="str">
        <f t="shared" si="23"/>
        <v>0</v>
      </c>
      <c r="AI85" s="37" t="str">
        <f t="shared" si="24"/>
        <v>II</v>
      </c>
      <c r="AJ85" s="29" t="s">
        <v>886</v>
      </c>
      <c r="AK85" s="34" t="s">
        <v>893</v>
      </c>
      <c r="AL85" s="34" t="s">
        <v>894</v>
      </c>
      <c r="AM85" s="34" t="s">
        <v>894</v>
      </c>
      <c r="AN85" s="34" t="s">
        <v>68</v>
      </c>
      <c r="AO85" s="35">
        <f t="shared" ca="1" si="17"/>
        <v>1</v>
      </c>
      <c r="AP85" s="30">
        <f t="shared" si="18"/>
        <v>1</v>
      </c>
      <c r="AQ85" s="30">
        <f t="shared" si="19"/>
        <v>0</v>
      </c>
      <c r="AR85" s="30">
        <f t="shared" si="20"/>
        <v>1</v>
      </c>
      <c r="AS85" s="36">
        <f t="shared" si="21"/>
        <v>0</v>
      </c>
    </row>
    <row r="86" spans="1:45">
      <c r="A86" t="str">
        <f>'Model output'!A85</f>
        <v>TCGA-DJ-A3UK</v>
      </c>
      <c r="B86" s="45">
        <v>35</v>
      </c>
      <c r="C86" s="1" t="str">
        <f>IF(OR(ISNUMBER(SEARCH("0",'Model output'!D85)), ISNUMBER(SEARCH("1",'Model output'!D85)), ISNUMBER(SEARCH("1a",'Model output'!D85)), ISNUMBER(SEARCH("1b",'Model output'!D85)), ISNUMBER(SEARCH("2",'Model output'!D85)), ISNUMBER(SEARCH("3",'Model output'!D85)), ISNUMBER(SEARCH("4a",'Model output'!D85)), ISNUMBER(SEARCH("4b",'Model output'!D85))), IF(ISNUMBER(SEARCH("pT",'Model output'!D85)),IF(OR(ISNUMBER(SEARCH("a",'Model output'!D85)),ISNUMBER(SEARCH("b",'Model output'!D85))),MID(SUBSTITUTE('Model output'!D85," ",""),SEARCH("pT",'Model output'!D85)+2,2),MID(SUBSTITUTE('Model output'!D85," ",""),SEARCH("pT",'Model output'!D85)+2,1)),IF(ISNUMBER(SEARCH("T",'Model output'!D85)),IF(OR(ISNUMBER(SEARCH("a",'Model output'!D85)),ISNUMBER(SEARCH("b",'Model output'!D85))),MID(SUBSTITUTE('Model output'!D85," ",""),SEARCH("T",'Model output'!D85)+1,2),MID(SUBSTITUTE('Model output'!D85," ",""),SEARCH("T",'Model output'!D85)+1,1)),SUBSTITUTE('Model output'!D85," ",""))),"")</f>
        <v>1</v>
      </c>
      <c r="D86" s="1" t="str">
        <f>IF(ISNUMBER(SEARCH("lymph node",'Model output'!E85)),"1", IF(AND('Model output'!E85&lt;&gt;"",ISNUMBER('Model output'!E85),'Model output'!E85&gt;0),"1",IF(OR(ISNUMBER(SEARCH("0",'Model output'!E85)), ISNUMBER(SEARCH("1",'Model output'!E85)), ISNUMBER(SEARCH("1a",'Model output'!E85)), ISNUMBER(SEARCH("1b",'Model output'!E85)), ISNUMBER(SEARCH("X",'Model output'!E85))), IF(ISNUMBER(SEARCH("pN",'Model output'!E85)),IF(OR(ISNUMBER(SEARCH("a",'Model output'!E85)),ISNUMBER(SEARCH("b",'Model output'!E85))),MID(SUBSTITUTE('Model output'!E85," ",""),SEARCH("pN",'Model output'!E85)+2,2),MID(SUBSTITUTE('Model output'!E85," ",""),SEARCH("pN",'Model output'!E85)+2,1)),IF(ISNUMBER(SEARCH("N",'Model output'!E85)),IF(OR(ISNUMBER(SEARCH("a",'Model output'!E85)),ISNUMBER(SEARCH("b",'Model output'!E85))),MID(SUBSTITUTE('Model output'!E85," ",""),SEARCH("N",'Model output'!E85)+1,2),MID(SUBSTITUTE('Model output'!E85," ",""),SEARCH("N",'Model output'!E85)+1,1)),SUBSTITUTE('Model output'!E85," ",""))),"")))</f>
        <v>X</v>
      </c>
      <c r="E86" s="1" t="str">
        <f>IF(OR(ISNUMBER(SEARCH("Not applicable",'Model output'!F85)), ISNUMBER(SEARCH("N/A",'Model output'!F85))),"0",IF(OR(ISNUMBER(SEARCH("0",'Model output'!F85)), ISNUMBER(SEARCH("1",'Model output'!F85)), ISNUMBER(SEARCH("X",'Model output'!F85))), IF(ISNUMBER(SEARCH("pM",'Model output'!F85)),MID(SUBSTITUTE('Model output'!F85," ",""),SEARCH("pM",'Model output'!F85)+2,1),IF(ISNUMBER(SEARCH("M",'Model output'!F85)),MID(SUBSTITUTE('Model output'!F85," ",""),SEARCH("M",'Model output'!F85)+1,1),SUBSTITUTE('Model output'!F85," ",""))),""))</f>
        <v>X</v>
      </c>
      <c r="F86" t="str">
        <f t="shared" si="13"/>
        <v>negative</v>
      </c>
      <c r="G86" t="str">
        <f>IF(OR('Model output'!G85="",AND(ISNUMBER('Model output'!J85),'Model output'!J85&lt;1)),"",IF(OR(ISNUMBER(SEARCH("lateral",'Model output'!G85)),ISNUMBER(SEARCH("cervical",'Model output'!G85)),ISNUMBER(SEARCH("jugular",'Model output'!G85)),ISNUMBER(SEARCH("left neck",'Model output'!G85)),ISNUMBER(SEARCH("left anterior neck",'Model output'!G85)),ISNUMBER(SEARCH("left posterior neck",'Model output'!G85)),ISNUMBER(SEARCH("right neck",'Model output'!G85)),ISNUMBER(SEARCH("right anterior neck",'Model output'!G85)),ISNUMBER(SEARCH("right posterior neck",'Model output'!G85)),AND(ISNUMBER(SEARCH("level",'Model output'!G85)),OR(,ISNUMBER(SEARCH("II",'Model output'!G85)),ISNUMBER(SEARCH("two",'Model output'!G85)),ISNUMBER(SEARCH("2",'Model output'!G85)),ISNUMBER(SEARCH("III",'Model output'!G85)),ISNUMBER(SEARCH("three",'Model output'!G85)),ISNUMBER(SEARCH("3",'Model output'!G85)),ISNUMBER(SEARCH("IV",'Model output'!G85)),ISNUMBER(SEARCH("four",'Model output'!G85)),ISNUMBER(SEARCH("4",'Model output'!G85)),ISNUMBER(SEARCH("V ",'Model output'!G85)),ISNUMBER(SEARCH("five",'Model output'!G85)),ISNUMBER(SEARCH("5",'Model output'!G85))))), "lateral", "central"))</f>
        <v/>
      </c>
      <c r="H86" t="str">
        <f>IF('Model output'!H85="","negative",IF('Model output'!H85="[]", "negative", IF(OR(ISNUMBER(SEARCH("lymph node",'Model output'!H85)),ISNUMBER(SEARCH("Not mentioned",'Model output'!H85)),ISNUMBER(SEARCH("neck",'Model output'!H85)),ISNUMBER(SEARCH("Not applicable",'Model output'!H85))),"negative","positive")))</f>
        <v>negative</v>
      </c>
      <c r="I86">
        <f>IF('Model output'!I85="","",IF(ISNUMBER('Model output'!I85),'Model output'!I85,1))</f>
        <v>2</v>
      </c>
      <c r="J86">
        <f>IF('Model output'!J85="","",IF(AND(ISNUMBER('Model output'!J85),'Model output'!J85&lt;=I86),'Model output'!J85,IF(ISNUMBER(SEARCH("0/",'Model output'!J85)),0,1)))</f>
        <v>0</v>
      </c>
      <c r="K86" t="str" cm="1">
        <f t="array" ref="K86">IF(COUNT(FIND({0,1,2,3,4,5,6,7,8,9},'Model output'!K85))&gt;0,'Model output'!K85,"")</f>
        <v/>
      </c>
      <c r="L86" s="8" t="str">
        <f t="shared" si="22"/>
        <v/>
      </c>
      <c r="M86" t="str" cm="1">
        <f t="array" ref="M86">IF(L86="","",IF(ISNUMBER(SEARCH("cm",L86)),MAX(VALUE(SUBSTITUTE(_xlfn.FILTERXML("&lt;t&gt;&lt;s&gt;"&amp;SUBSTITUTE(L86,",","&lt;/s&gt;&lt;s&gt;")&amp;"&lt;/s&gt;&lt;/t&gt;","//s"),"cm",""))),MAX(VALUE(SUBSTITUTE(_xlfn.FILTERXML("&lt;t&gt;&lt;s&gt;"&amp;SUBSTITUTE(L86,",","&lt;/s&gt;&lt;s&gt;")&amp;"&lt;/s&gt;&lt;/t&gt;","//s"),"mm","")))/10))</f>
        <v/>
      </c>
      <c r="N86" t="str">
        <f>IF('Model output'!L85="","",'Model output'!L85)</f>
        <v>Papillary carcinoma</v>
      </c>
      <c r="O86" t="str">
        <f>IF('Model output'!M85="","",'Model output'!M85)</f>
        <v/>
      </c>
      <c r="P86" t="str">
        <f>IF('Model output'!N85="","",'Model output'!N85)</f>
        <v>1.5 cm</v>
      </c>
      <c r="Q86" t="str">
        <f t="shared" si="14"/>
        <v>1.5cm</v>
      </c>
      <c r="R86" cm="1">
        <f t="array" ref="R86">IF(Q86="","",IF(ISNUMBER(SEARCH("cm",Q86)),MAX(VALUE(SUBSTITUTE(_xlfn.FILTERXML("&lt;t&gt;&lt;s&gt;"&amp;SUBSTITUTE(Q86,",","&lt;/s&gt;&lt;s&gt;")&amp;"&lt;/s&gt;&lt;/t&gt;","//s"),"cm",""))),MAX(VALUE(SUBSTITUTE(_xlfn.FILTERXML("&lt;t&gt;&lt;s&gt;"&amp;SUBSTITUTE(Q86,",","&lt;/s&gt;&lt;s&gt;")&amp;"&lt;/s&gt;&lt;/t&gt;","//s"),"mm","")))/10))</f>
        <v>1.5</v>
      </c>
      <c r="S86" t="str">
        <f>IF(OR('Model output'!P85="",ISNUMBER(SEARCH("Not identified", 'Model output'!P85)),ISNUMBER(SEARCH("Absent",'Model output'!P85)),AND(ISNUMBER(SEARCH("No",'Model output'!P85)),NOT(ISNUMBER(SEARCH("diagnostic",'Model output'!P85)))),ISNUMBER(SEARCH("Negative",'Model output'!P85))),"negative","positive")</f>
        <v>negative</v>
      </c>
      <c r="T86">
        <f>IF('Model output'!O85="","",'Model output'!O85)</f>
        <v>1</v>
      </c>
      <c r="U86" t="str">
        <f>IF('Model output'!Q85&lt;&gt;"",'Model output'!Q85,IF('Classification result'!S86="positive",IF(ISNUMBER(SEARCH("single",'Model output'!P85)),1,IF(OR(ISNUMBER(SEARCH("&lt;4",'Model output'!P85)),ISNUMBER(SEARCH("&lt; 4",'Model output'!P85)),ISNUMBER(SEARCH("less than 4",'Model output'!P85))),"&lt;4",IF(OR(ISNUMBER(SEARCH("&gt;4",'Model output'!P85)),ISNUMBER(SEARCH("&gt; 4",'Model output'!P85)),ISNUMBER(SEARCH("4 or more",'Model output'!P85))),"&gt;4",""))),""))</f>
        <v/>
      </c>
      <c r="V86" t="str">
        <f>IF(S86="negative","",IF(OR(ISNUMBER(SEARCH("Focal",'Model output'!P85)),'Classification result'!U86&lt;4,ISNUMBER(SEARCH("Focal",'Classification result'!U86)),ISNUMBER(SEARCH("&lt;4",'Classification result'!U86)),ISNUMBER(SEARCH("&lt; 4",'Classification result'!U86))),"minimal", IF(OR(ISNUMBER(SEARCH("Extensive",'Model output'!P85)),ISNUMBER(SEARCH("Extensive",'Classification result'!U86)),ISNUMBER(SEARCH("&gt;4",'Classification result'!U86)),ISNUMBER(SEARCH("&gt; 4",'Classification result'!U86)),ISNUMBER(SEARCH("4 or more",'Classification result'!U86))),"extensive","")))</f>
        <v/>
      </c>
      <c r="W86" t="str">
        <f>IF(OR('Model output'!R85="",ISNUMBER(SEARCH("Not identified", 'Model output'!R85)),ISNUMBER(SEARCH("Absent",'Model output'!R85)),ISNUMBER(SEARCH("No",'Model output'!R85)),ISNUMBER(SEARCH("Negative",'Model output'!R85)),ISNUMBER(SEARCH("None seen",'Model output'!R85)),ISNUMBER(SEARCH("Free",'Model output'!R85)),ISNUMBER(SEARCH("Cannot be assessed",'Model output'!R85))),"negative","positive")</f>
        <v>negative</v>
      </c>
      <c r="X86" t="str">
        <f>IF('Model output'!S85="","", IF('Model output'!S85= "[]", "", 'Model output'!S85))</f>
        <v>Not identified</v>
      </c>
      <c r="Y86" t="str">
        <f>IF(OR('Model output'!S85="",ISNUMBER(SEARCH("Absent",'Model output'!S85)),ISNUMBER(SEARCH("Not identified",'Model output'!S85)),ISNUMBER(SEARCH("No",'Model output'!S85)),ISNUMBER(SEARCH("negative",'Model output'!S85))),"negative",IF(Z86="positive","gETE", "positive"))</f>
        <v>negative</v>
      </c>
      <c r="Z86" t="str">
        <f>IF(OR('Model output'!S85="",ISNUMBER(SEARCH("Absent",'Model output'!S85)),ISNUMBER(SEARCH("Not identified",'Model output'!S85)),ISNUMBER(SEARCH("No",'Model output'!S85)),ISNUMBER(SEARCH("Minimal",'Model output'!S85)),ISNUMBER(SEARCH("negative",'Model output'!S85))),"negative",IF(OR(ISNUMBER(SEARCH("extensive",X86)),ISNUMBER(SEARCH("skeletal muscle",X86)),ISNUMBER(SEARCH("larynx",X86)),ISNUMBER(SEARCH("trachea",X86)),ISNUMBER(SEARCH("esophagus",X86)),ISNUMBER(SEARCH("recurrent laryngeal nerve",X86))),"positive","negative"))</f>
        <v>negative</v>
      </c>
      <c r="AA86" t="str">
        <f>IF('Model output'!T85="","", IF('Model output'!T85="[]", "", IF('Model output'!T85="Not mentioned", "No", "Yes")))</f>
        <v/>
      </c>
      <c r="AB86" t="str">
        <f>IF(AA86&lt;&gt;"Yes","",IF(OR('Model output'!U85="",'Model output'!U85="[]",ISNUMBER(SEARCH("Not identified",'Model output'!U85))),"",'Model output'!U85))</f>
        <v/>
      </c>
      <c r="AC86" s="9" t="str">
        <f>IF(OR('Model output'!V85="", AND(ISERROR(SEARCH("Positive",'Model output'!V85)), ISNUMBER(SEARCH("Negative",'Model output'!V85))), 'Model output'!V85="No", ISNUMBER(SEARCH("Uninvolved",'Model output'!V85)), ISNUMBER(SEARCH("Not involved",'Model output'!V85)), ISNUMBER(SEARCH("Free",'Model output'!V85)), ISNUMBER(SEARCH("Cannot be assessed",'Model output'!V85)), ISNUMBER(SEARCH("1 mm",'Model output'!V85)), ISNUMBER(SEARCH("0.1 CM",'Model output'!V85)), ISNUMBER(SEARCH("less than 0.5 mm",'Model output'!V85)), ISNUMBER(SEARCH("abut",'Model output'!V85))), "negative", "positive")</f>
        <v>negative</v>
      </c>
      <c r="AE86" s="29" t="str" cm="1">
        <f t="array" aca="1" ref="AE86" ca="1">IF(OR(AC86="positive",Z86="positive",AND(OR(ISNUMBER(SEARCH("Follicular carcinoma",N86)),ISNUMBER(SEARCH("Follicular thyroid carcinoma",N86))),V86="extensive"),AND(AND(ISNUMBER(J86),J86&gt;0),AND(ISNUMBER(M86),M86&gt;3)),OR(H86="positive",AH86=1)),"high",IF(OR(ISNUMBER(SEARCH("lateral",G86,1)),ISNUMBER(SEARCH("positive",Y86,1)),ISNUMBER(SEARCH("tall",O86,1)),ISNUMBER(SEARCH("hobnail",O86,1)),ISNUMBER(SEARCH("cribriform",O86,1)),ISNUMBER(SEARCH("diffuse",O86,1)),ISNUMBER(SEARCH("columnar",O86,1)),ISNUMBER(SEARCH("solid",O86,1)),ISNUMBER(SEARCH("tall",N86,1)),ISNUMBER(SEARCH("hobnail",N86,1)),ISNUMBER(SEARCH("cribriform",N86,1)),ISNUMBER(SEARCH("diffuse",N86,1)),ISNUMBER(SEARCH("columnar",N86,1)),ISNUMBER(SEARCH("solid",N86,1)),AND(ISNUMBER(SEARCH("papillary",N86,1)),S86="positive"),AND(AND(ISNUMBER(J86),J86&gt;=5),M86=""),AND(AND(ISNUMBER(J86),J86&gt;=5),AND(ISNUMBER(M86),M86&gt;=1)),AND(ISNUMBER(SERACH("papillary",N86)),OR(Y86="positive",Z86="positive"), ISNUMBER(SEARCH("BRAF",AB86)))),"intermediate","low"))</f>
        <v>low</v>
      </c>
      <c r="AF86" s="30" t="str">
        <f t="shared" si="15"/>
        <v>1b</v>
      </c>
      <c r="AG86" s="30" t="str">
        <f t="shared" si="16"/>
        <v>0</v>
      </c>
      <c r="AH86" s="30" t="str">
        <f t="shared" si="23"/>
        <v>0</v>
      </c>
      <c r="AI86" s="37" t="str">
        <f t="shared" si="24"/>
        <v>I</v>
      </c>
      <c r="AJ86" s="29" t="s">
        <v>886</v>
      </c>
      <c r="AK86" s="34" t="s">
        <v>890</v>
      </c>
      <c r="AL86" s="34" t="s">
        <v>891</v>
      </c>
      <c r="AM86" s="34" t="s">
        <v>894</v>
      </c>
      <c r="AN86" s="34" t="s">
        <v>68</v>
      </c>
      <c r="AO86" s="35">
        <f t="shared" ca="1" si="17"/>
        <v>1</v>
      </c>
      <c r="AP86" s="30">
        <f t="shared" si="18"/>
        <v>1</v>
      </c>
      <c r="AQ86" s="30">
        <f t="shared" si="19"/>
        <v>1</v>
      </c>
      <c r="AR86" s="30">
        <f t="shared" si="20"/>
        <v>1</v>
      </c>
      <c r="AS86" s="36">
        <f t="shared" si="21"/>
        <v>1</v>
      </c>
    </row>
    <row r="87" spans="1:45">
      <c r="A87" t="str">
        <f>'Model output'!A86</f>
        <v>TCGA-DJ-A3UM</v>
      </c>
      <c r="B87" s="45">
        <v>45</v>
      </c>
      <c r="C87" s="1" t="str">
        <f>IF(OR(ISNUMBER(SEARCH("0",'Model output'!D86)), ISNUMBER(SEARCH("1",'Model output'!D86)), ISNUMBER(SEARCH("1a",'Model output'!D86)), ISNUMBER(SEARCH("1b",'Model output'!D86)), ISNUMBER(SEARCH("2",'Model output'!D86)), ISNUMBER(SEARCH("3",'Model output'!D86)), ISNUMBER(SEARCH("4a",'Model output'!D86)), ISNUMBER(SEARCH("4b",'Model output'!D86))), IF(ISNUMBER(SEARCH("pT",'Model output'!D86)),IF(OR(ISNUMBER(SEARCH("a",'Model output'!D86)),ISNUMBER(SEARCH("b",'Model output'!D86))),MID(SUBSTITUTE('Model output'!D86," ",""),SEARCH("pT",'Model output'!D86)+2,2),MID(SUBSTITUTE('Model output'!D86," ",""),SEARCH("pT",'Model output'!D86)+2,1)),IF(ISNUMBER(SEARCH("T",'Model output'!D86)),IF(OR(ISNUMBER(SEARCH("a",'Model output'!D86)),ISNUMBER(SEARCH("b",'Model output'!D86))),MID(SUBSTITUTE('Model output'!D86," ",""),SEARCH("T",'Model output'!D86)+1,2),MID(SUBSTITUTE('Model output'!D86," ",""),SEARCH("T",'Model output'!D86)+1,1)),SUBSTITUTE('Model output'!D86," ",""))),"")</f>
        <v>1</v>
      </c>
      <c r="D87" s="1" t="str">
        <f>IF(ISNUMBER(SEARCH("lymph node",'Model output'!E86)),"1", IF(AND('Model output'!E86&lt;&gt;"",ISNUMBER('Model output'!E86),'Model output'!E86&gt;0),"1",IF(OR(ISNUMBER(SEARCH("0",'Model output'!E86)), ISNUMBER(SEARCH("1",'Model output'!E86)), ISNUMBER(SEARCH("1a",'Model output'!E86)), ISNUMBER(SEARCH("1b",'Model output'!E86)), ISNUMBER(SEARCH("X",'Model output'!E86))), IF(ISNUMBER(SEARCH("pN",'Model output'!E86)),IF(OR(ISNUMBER(SEARCH("a",'Model output'!E86)),ISNUMBER(SEARCH("b",'Model output'!E86))),MID(SUBSTITUTE('Model output'!E86," ",""),SEARCH("pN",'Model output'!E86)+2,2),MID(SUBSTITUTE('Model output'!E86," ",""),SEARCH("pN",'Model output'!E86)+2,1)),IF(ISNUMBER(SEARCH("N",'Model output'!E86)),IF(OR(ISNUMBER(SEARCH("a",'Model output'!E86)),ISNUMBER(SEARCH("b",'Model output'!E86))),MID(SUBSTITUTE('Model output'!E86," ",""),SEARCH("N",'Model output'!E86)+1,2),MID(SUBSTITUTE('Model output'!E86," ",""),SEARCH("N",'Model output'!E86)+1,1)),SUBSTITUTE('Model output'!E86," ",""))),"")))</f>
        <v>X</v>
      </c>
      <c r="E87" s="1" t="str">
        <f>IF(OR(ISNUMBER(SEARCH("Not applicable",'Model output'!F86)), ISNUMBER(SEARCH("N/A",'Model output'!F86))),"0",IF(OR(ISNUMBER(SEARCH("0",'Model output'!F86)), ISNUMBER(SEARCH("1",'Model output'!F86)), ISNUMBER(SEARCH("X",'Model output'!F86))), IF(ISNUMBER(SEARCH("pM",'Model output'!F86)),MID(SUBSTITUTE('Model output'!F86," ",""),SEARCH("pM",'Model output'!F86)+2,1),IF(ISNUMBER(SEARCH("M",'Model output'!F86)),MID(SUBSTITUTE('Model output'!F86," ",""),SEARCH("M",'Model output'!F86)+1,1),SUBSTITUTE('Model output'!F86," ",""))),""))</f>
        <v>X</v>
      </c>
      <c r="F87" t="str">
        <f t="shared" si="13"/>
        <v>negative</v>
      </c>
      <c r="G87" t="str">
        <f>IF(OR('Model output'!G86="",AND(ISNUMBER('Model output'!J86),'Model output'!J86&lt;1)),"",IF(OR(ISNUMBER(SEARCH("lateral",'Model output'!G86)),ISNUMBER(SEARCH("cervical",'Model output'!G86)),ISNUMBER(SEARCH("jugular",'Model output'!G86)),ISNUMBER(SEARCH("left neck",'Model output'!G86)),ISNUMBER(SEARCH("left anterior neck",'Model output'!G86)),ISNUMBER(SEARCH("left posterior neck",'Model output'!G86)),ISNUMBER(SEARCH("right neck",'Model output'!G86)),ISNUMBER(SEARCH("right anterior neck",'Model output'!G86)),ISNUMBER(SEARCH("right posterior neck",'Model output'!G86)),AND(ISNUMBER(SEARCH("level",'Model output'!G86)),OR(,ISNUMBER(SEARCH("II",'Model output'!G86)),ISNUMBER(SEARCH("two",'Model output'!G86)),ISNUMBER(SEARCH("2",'Model output'!G86)),ISNUMBER(SEARCH("III",'Model output'!G86)),ISNUMBER(SEARCH("three",'Model output'!G86)),ISNUMBER(SEARCH("3",'Model output'!G86)),ISNUMBER(SEARCH("IV",'Model output'!G86)),ISNUMBER(SEARCH("four",'Model output'!G86)),ISNUMBER(SEARCH("4",'Model output'!G86)),ISNUMBER(SEARCH("V ",'Model output'!G86)),ISNUMBER(SEARCH("five",'Model output'!G86)),ISNUMBER(SEARCH("5",'Model output'!G86))))), "lateral", "central"))</f>
        <v/>
      </c>
      <c r="H87" t="str">
        <f>IF('Model output'!H86="","negative",IF('Model output'!H86="[]", "negative", IF(OR(ISNUMBER(SEARCH("lymph node",'Model output'!H86)),ISNUMBER(SEARCH("Not mentioned",'Model output'!H86)),ISNUMBER(SEARCH("neck",'Model output'!H86)),ISNUMBER(SEARCH("Not applicable",'Model output'!H86))),"negative","positive")))</f>
        <v>negative</v>
      </c>
      <c r="I87">
        <f>IF('Model output'!I86="","",IF(ISNUMBER('Model output'!I86),'Model output'!I86,1))</f>
        <v>3</v>
      </c>
      <c r="J87">
        <f>IF('Model output'!J86="","",IF(AND(ISNUMBER('Model output'!J86),'Model output'!J86&lt;=I87),'Model output'!J86,IF(ISNUMBER(SEARCH("0/",'Model output'!J86)),0,1)))</f>
        <v>0</v>
      </c>
      <c r="K87" t="str" cm="1">
        <f t="array" ref="K87">IF(COUNT(FIND({0,1,2,3,4,5,6,7,8,9},'Model output'!K86))&gt;0,'Model output'!K86,"")</f>
        <v/>
      </c>
      <c r="L87" s="8" t="str">
        <f t="shared" si="22"/>
        <v/>
      </c>
      <c r="M87" t="str" cm="1">
        <f t="array" ref="M87">IF(L87="","",IF(ISNUMBER(SEARCH("cm",L87)),MAX(VALUE(SUBSTITUTE(_xlfn.FILTERXML("&lt;t&gt;&lt;s&gt;"&amp;SUBSTITUTE(L87,",","&lt;/s&gt;&lt;s&gt;")&amp;"&lt;/s&gt;&lt;/t&gt;","//s"),"cm",""))),MAX(VALUE(SUBSTITUTE(_xlfn.FILTERXML("&lt;t&gt;&lt;s&gt;"&amp;SUBSTITUTE(L87,",","&lt;/s&gt;&lt;s&gt;")&amp;"&lt;/s&gt;&lt;/t&gt;","//s"),"mm","")))/10))</f>
        <v/>
      </c>
      <c r="N87" t="str">
        <f>IF('Model output'!L86="","",'Model output'!L86)</f>
        <v>Papillary carcinoma</v>
      </c>
      <c r="O87" t="str">
        <f>IF('Model output'!M86="","",'Model output'!M86)</f>
        <v>Classical type with tall cell features</v>
      </c>
      <c r="P87" t="str">
        <f>IF('Model output'!N86="","",'Model output'!N86)</f>
        <v>1.3 cm</v>
      </c>
      <c r="Q87" t="str">
        <f t="shared" si="14"/>
        <v>1.3cm</v>
      </c>
      <c r="R87" cm="1">
        <f t="array" ref="R87">IF(Q87="","",IF(ISNUMBER(SEARCH("cm",Q87)),MAX(VALUE(SUBSTITUTE(_xlfn.FILTERXML("&lt;t&gt;&lt;s&gt;"&amp;SUBSTITUTE(Q87,",","&lt;/s&gt;&lt;s&gt;")&amp;"&lt;/s&gt;&lt;/t&gt;","//s"),"cm",""))),MAX(VALUE(SUBSTITUTE(_xlfn.FILTERXML("&lt;t&gt;&lt;s&gt;"&amp;SUBSTITUTE(Q87,",","&lt;/s&gt;&lt;s&gt;")&amp;"&lt;/s&gt;&lt;/t&gt;","//s"),"mm","")))/10))</f>
        <v>1.3</v>
      </c>
      <c r="S87" t="str">
        <f>IF(OR('Model output'!P86="",ISNUMBER(SEARCH("Not identified", 'Model output'!P86)),ISNUMBER(SEARCH("Absent",'Model output'!P86)),AND(ISNUMBER(SEARCH("No",'Model output'!P86)),NOT(ISNUMBER(SEARCH("diagnostic",'Model output'!P86)))),ISNUMBER(SEARCH("Negative",'Model output'!P86))),"negative","positive")</f>
        <v>negative</v>
      </c>
      <c r="T87">
        <f>IF('Model output'!O86="","",'Model output'!O86)</f>
        <v>1</v>
      </c>
      <c r="U87" t="str">
        <f>IF('Model output'!Q86&lt;&gt;"",'Model output'!Q86,IF('Classification result'!S87="positive",IF(ISNUMBER(SEARCH("single",'Model output'!P86)),1,IF(OR(ISNUMBER(SEARCH("&lt;4",'Model output'!P86)),ISNUMBER(SEARCH("&lt; 4",'Model output'!P86)),ISNUMBER(SEARCH("less than 4",'Model output'!P86))),"&lt;4",IF(OR(ISNUMBER(SEARCH("&gt;4",'Model output'!P86)),ISNUMBER(SEARCH("&gt; 4",'Model output'!P86)),ISNUMBER(SEARCH("4 or more",'Model output'!P86))),"&gt;4",""))),""))</f>
        <v/>
      </c>
      <c r="V87" t="str">
        <f>IF(S87="negative","",IF(OR(ISNUMBER(SEARCH("Focal",'Model output'!P86)),'Classification result'!U87&lt;4,ISNUMBER(SEARCH("Focal",'Classification result'!U87)),ISNUMBER(SEARCH("&lt;4",'Classification result'!U87)),ISNUMBER(SEARCH("&lt; 4",'Classification result'!U87))),"minimal", IF(OR(ISNUMBER(SEARCH("Extensive",'Model output'!P86)),ISNUMBER(SEARCH("Extensive",'Classification result'!U87)),ISNUMBER(SEARCH("&gt;4",'Classification result'!U87)),ISNUMBER(SEARCH("&gt; 4",'Classification result'!U87)),ISNUMBER(SEARCH("4 or more",'Classification result'!U87))),"extensive","")))</f>
        <v/>
      </c>
      <c r="W87" t="str">
        <f>IF(OR('Model output'!R86="",ISNUMBER(SEARCH("Not identified", 'Model output'!R86)),ISNUMBER(SEARCH("Absent",'Model output'!R86)),ISNUMBER(SEARCH("No",'Model output'!R86)),ISNUMBER(SEARCH("Negative",'Model output'!R86)),ISNUMBER(SEARCH("None seen",'Model output'!R86)),ISNUMBER(SEARCH("Free",'Model output'!R86)),ISNUMBER(SEARCH("Cannot be assessed",'Model output'!R86))),"negative","positive")</f>
        <v>negative</v>
      </c>
      <c r="X87" t="str">
        <f>IF('Model output'!S86="","", IF('Model output'!S86= "[]", "", 'Model output'!S86))</f>
        <v>Not identified</v>
      </c>
      <c r="Y87" t="str">
        <f>IF(OR('Model output'!S86="",ISNUMBER(SEARCH("Absent",'Model output'!S86)),ISNUMBER(SEARCH("Not identified",'Model output'!S86)),ISNUMBER(SEARCH("No",'Model output'!S86)),ISNUMBER(SEARCH("negative",'Model output'!S86))),"negative",IF(Z87="positive","gETE", "positive"))</f>
        <v>negative</v>
      </c>
      <c r="Z87" t="str">
        <f>IF(OR('Model output'!S86="",ISNUMBER(SEARCH("Absent",'Model output'!S86)),ISNUMBER(SEARCH("Not identified",'Model output'!S86)),ISNUMBER(SEARCH("No",'Model output'!S86)),ISNUMBER(SEARCH("Minimal",'Model output'!S86)),ISNUMBER(SEARCH("negative",'Model output'!S86))),"negative",IF(OR(ISNUMBER(SEARCH("extensive",X87)),ISNUMBER(SEARCH("skeletal muscle",X87)),ISNUMBER(SEARCH("larynx",X87)),ISNUMBER(SEARCH("trachea",X87)),ISNUMBER(SEARCH("esophagus",X87)),ISNUMBER(SEARCH("recurrent laryngeal nerve",X87))),"positive","negative"))</f>
        <v>negative</v>
      </c>
      <c r="AA87" t="str">
        <f>IF('Model output'!T86="","", IF('Model output'!T86="[]", "", IF('Model output'!T86="Not mentioned", "No", "Yes")))</f>
        <v/>
      </c>
      <c r="AB87" t="str">
        <f>IF(AA87&lt;&gt;"Yes","",IF(OR('Model output'!U86="",'Model output'!U86="[]",ISNUMBER(SEARCH("Not identified",'Model output'!U86))),"",'Model output'!U86))</f>
        <v/>
      </c>
      <c r="AC87" s="9" t="str">
        <f>IF(OR('Model output'!V86="", AND(ISERROR(SEARCH("Positive",'Model output'!V86)), ISNUMBER(SEARCH("Negative",'Model output'!V86))), 'Model output'!V86="No", ISNUMBER(SEARCH("Uninvolved",'Model output'!V86)), ISNUMBER(SEARCH("Not involved",'Model output'!V86)), ISNUMBER(SEARCH("Free",'Model output'!V86)), ISNUMBER(SEARCH("Cannot be assessed",'Model output'!V86)), ISNUMBER(SEARCH("1 mm",'Model output'!V86)), ISNUMBER(SEARCH("0.1 CM",'Model output'!V86)), ISNUMBER(SEARCH("less than 0.5 mm",'Model output'!V86)), ISNUMBER(SEARCH("abut",'Model output'!V86))), "negative", "positive")</f>
        <v>negative</v>
      </c>
      <c r="AE87" s="29" t="str" cm="1">
        <f t="array" aca="1" ref="AE87" ca="1">IF(OR(AC87="positive",Z87="positive",AND(OR(ISNUMBER(SEARCH("Follicular carcinoma",N87)),ISNUMBER(SEARCH("Follicular thyroid carcinoma",N87))),V87="extensive"),AND(AND(ISNUMBER(J87),J87&gt;0),AND(ISNUMBER(M87),M87&gt;3)),OR(H87="positive",AH87=1)),"high",IF(OR(ISNUMBER(SEARCH("lateral",G87,1)),ISNUMBER(SEARCH("positive",Y87,1)),ISNUMBER(SEARCH("tall",O87,1)),ISNUMBER(SEARCH("hobnail",O87,1)),ISNUMBER(SEARCH("cribriform",O87,1)),ISNUMBER(SEARCH("diffuse",O87,1)),ISNUMBER(SEARCH("columnar",O87,1)),ISNUMBER(SEARCH("solid",O87,1)),ISNUMBER(SEARCH("tall",N87,1)),ISNUMBER(SEARCH("hobnail",N87,1)),ISNUMBER(SEARCH("cribriform",N87,1)),ISNUMBER(SEARCH("diffuse",N87,1)),ISNUMBER(SEARCH("columnar",N87,1)),ISNUMBER(SEARCH("solid",N87,1)),AND(ISNUMBER(SEARCH("papillary",N87,1)),S87="positive"),AND(AND(ISNUMBER(J87),J87&gt;=5),M87=""),AND(AND(ISNUMBER(J87),J87&gt;=5),AND(ISNUMBER(M87),M87&gt;=1)),AND(ISNUMBER(SERACH("papillary",N87)),OR(Y87="positive",Z87="positive"), ISNUMBER(SEARCH("BRAF",AB87)))),"intermediate","low"))</f>
        <v>intermediate</v>
      </c>
      <c r="AF87" s="30" t="str">
        <f t="shared" si="15"/>
        <v>1b</v>
      </c>
      <c r="AG87" s="30" t="str">
        <f t="shared" si="16"/>
        <v>0</v>
      </c>
      <c r="AH87" s="30" t="str">
        <f t="shared" si="23"/>
        <v>0</v>
      </c>
      <c r="AI87" s="37" t="str">
        <f t="shared" si="24"/>
        <v>I</v>
      </c>
      <c r="AJ87" s="29" t="s">
        <v>887</v>
      </c>
      <c r="AK87" s="34" t="s">
        <v>890</v>
      </c>
      <c r="AL87" s="34" t="s">
        <v>891</v>
      </c>
      <c r="AM87" s="34" t="s">
        <v>894</v>
      </c>
      <c r="AN87" s="34" t="s">
        <v>68</v>
      </c>
      <c r="AO87" s="35">
        <f t="shared" ca="1" si="17"/>
        <v>1</v>
      </c>
      <c r="AP87" s="30">
        <f t="shared" si="18"/>
        <v>1</v>
      </c>
      <c r="AQ87" s="30">
        <f t="shared" si="19"/>
        <v>1</v>
      </c>
      <c r="AR87" s="30">
        <f t="shared" si="20"/>
        <v>1</v>
      </c>
      <c r="AS87" s="36">
        <f t="shared" si="21"/>
        <v>1</v>
      </c>
    </row>
    <row r="88" spans="1:45">
      <c r="A88" t="str">
        <f>'Model output'!A87</f>
        <v>TCGA-DJ-A3UN</v>
      </c>
      <c r="B88" s="45">
        <v>51</v>
      </c>
      <c r="C88" s="1" t="str">
        <f>IF(OR(ISNUMBER(SEARCH("0",'Model output'!D87)), ISNUMBER(SEARCH("1",'Model output'!D87)), ISNUMBER(SEARCH("1a",'Model output'!D87)), ISNUMBER(SEARCH("1b",'Model output'!D87)), ISNUMBER(SEARCH("2",'Model output'!D87)), ISNUMBER(SEARCH("3",'Model output'!D87)), ISNUMBER(SEARCH("4a",'Model output'!D87)), ISNUMBER(SEARCH("4b",'Model output'!D87))), IF(ISNUMBER(SEARCH("pT",'Model output'!D87)),IF(OR(ISNUMBER(SEARCH("a",'Model output'!D87)),ISNUMBER(SEARCH("b",'Model output'!D87))),MID(SUBSTITUTE('Model output'!D87," ",""),SEARCH("pT",'Model output'!D87)+2,2),MID(SUBSTITUTE('Model output'!D87," ",""),SEARCH("pT",'Model output'!D87)+2,1)),IF(ISNUMBER(SEARCH("T",'Model output'!D87)),IF(OR(ISNUMBER(SEARCH("a",'Model output'!D87)),ISNUMBER(SEARCH("b",'Model output'!D87))),MID(SUBSTITUTE('Model output'!D87," ",""),SEARCH("T",'Model output'!D87)+1,2),MID(SUBSTITUTE('Model output'!D87," ",""),SEARCH("T",'Model output'!D87)+1,1)),SUBSTITUTE('Model output'!D87," ",""))),"")</f>
        <v>1</v>
      </c>
      <c r="D88" s="1" t="str">
        <f>IF(ISNUMBER(SEARCH("lymph node",'Model output'!E87)),"1", IF(AND('Model output'!E87&lt;&gt;"",ISNUMBER('Model output'!E87),'Model output'!E87&gt;0),"1",IF(OR(ISNUMBER(SEARCH("0",'Model output'!E87)), ISNUMBER(SEARCH("1",'Model output'!E87)), ISNUMBER(SEARCH("1a",'Model output'!E87)), ISNUMBER(SEARCH("1b",'Model output'!E87)), ISNUMBER(SEARCH("X",'Model output'!E87))), IF(ISNUMBER(SEARCH("pN",'Model output'!E87)),IF(OR(ISNUMBER(SEARCH("a",'Model output'!E87)),ISNUMBER(SEARCH("b",'Model output'!E87))),MID(SUBSTITUTE('Model output'!E87," ",""),SEARCH("pN",'Model output'!E87)+2,2),MID(SUBSTITUTE('Model output'!E87," ",""),SEARCH("pN",'Model output'!E87)+2,1)),IF(ISNUMBER(SEARCH("N",'Model output'!E87)),IF(OR(ISNUMBER(SEARCH("a",'Model output'!E87)),ISNUMBER(SEARCH("b",'Model output'!E87))),MID(SUBSTITUTE('Model output'!E87," ",""),SEARCH("N",'Model output'!E87)+1,2),MID(SUBSTITUTE('Model output'!E87," ",""),SEARCH("N",'Model output'!E87)+1,1)),SUBSTITUTE('Model output'!E87," ",""))),"")))</f>
        <v>X</v>
      </c>
      <c r="E88" s="1" t="str">
        <f>IF(OR(ISNUMBER(SEARCH("Not applicable",'Model output'!F87)), ISNUMBER(SEARCH("N/A",'Model output'!F87))),"0",IF(OR(ISNUMBER(SEARCH("0",'Model output'!F87)), ISNUMBER(SEARCH("1",'Model output'!F87)), ISNUMBER(SEARCH("X",'Model output'!F87))), IF(ISNUMBER(SEARCH("pM",'Model output'!F87)),MID(SUBSTITUTE('Model output'!F87," ",""),SEARCH("pM",'Model output'!F87)+2,1),IF(ISNUMBER(SEARCH("M",'Model output'!F87)),MID(SUBSTITUTE('Model output'!F87," ",""),SEARCH("M",'Model output'!F87)+1,1),SUBSTITUTE('Model output'!F87," ",""))),""))</f>
        <v>X</v>
      </c>
      <c r="F88" t="str">
        <f t="shared" si="13"/>
        <v>negative</v>
      </c>
      <c r="G88" t="str">
        <f>IF(OR('Model output'!G87="",AND(ISNUMBER('Model output'!J87),'Model output'!J87&lt;1)),"",IF(OR(ISNUMBER(SEARCH("lateral",'Model output'!G87)),ISNUMBER(SEARCH("cervical",'Model output'!G87)),ISNUMBER(SEARCH("jugular",'Model output'!G87)),ISNUMBER(SEARCH("left neck",'Model output'!G87)),ISNUMBER(SEARCH("left anterior neck",'Model output'!G87)),ISNUMBER(SEARCH("left posterior neck",'Model output'!G87)),ISNUMBER(SEARCH("right neck",'Model output'!G87)),ISNUMBER(SEARCH("right anterior neck",'Model output'!G87)),ISNUMBER(SEARCH("right posterior neck",'Model output'!G87)),AND(ISNUMBER(SEARCH("level",'Model output'!G87)),OR(,ISNUMBER(SEARCH("II",'Model output'!G87)),ISNUMBER(SEARCH("two",'Model output'!G87)),ISNUMBER(SEARCH("2",'Model output'!G87)),ISNUMBER(SEARCH("III",'Model output'!G87)),ISNUMBER(SEARCH("three",'Model output'!G87)),ISNUMBER(SEARCH("3",'Model output'!G87)),ISNUMBER(SEARCH("IV",'Model output'!G87)),ISNUMBER(SEARCH("four",'Model output'!G87)),ISNUMBER(SEARCH("4",'Model output'!G87)),ISNUMBER(SEARCH("V ",'Model output'!G87)),ISNUMBER(SEARCH("five",'Model output'!G87)),ISNUMBER(SEARCH("5",'Model output'!G87))))), "lateral", "central"))</f>
        <v/>
      </c>
      <c r="H88" t="str">
        <f>IF('Model output'!H87="","negative",IF('Model output'!H87="[]", "negative", IF(OR(ISNUMBER(SEARCH("lymph node",'Model output'!H87)),ISNUMBER(SEARCH("Not mentioned",'Model output'!H87)),ISNUMBER(SEARCH("neck",'Model output'!H87)),ISNUMBER(SEARCH("Not applicable",'Model output'!H87))),"negative","positive")))</f>
        <v>negative</v>
      </c>
      <c r="I88">
        <f>IF('Model output'!I87="","",IF(ISNUMBER('Model output'!I87),'Model output'!I87,1))</f>
        <v>3</v>
      </c>
      <c r="J88">
        <f>IF('Model output'!J87="","",IF(AND(ISNUMBER('Model output'!J87),'Model output'!J87&lt;=I88),'Model output'!J87,IF(ISNUMBER(SEARCH("0/",'Model output'!J87)),0,1)))</f>
        <v>0</v>
      </c>
      <c r="K88" t="str" cm="1">
        <f t="array" ref="K88">IF(COUNT(FIND({0,1,2,3,4,5,6,7,8,9},'Model output'!K87))&gt;0,'Model output'!K87,"")</f>
        <v/>
      </c>
      <c r="L88" s="8" t="str">
        <f t="shared" si="22"/>
        <v/>
      </c>
      <c r="M88" t="str" cm="1">
        <f t="array" ref="M88">IF(L88="","",IF(ISNUMBER(SEARCH("cm",L88)),MAX(VALUE(SUBSTITUTE(_xlfn.FILTERXML("&lt;t&gt;&lt;s&gt;"&amp;SUBSTITUTE(L88,",","&lt;/s&gt;&lt;s&gt;")&amp;"&lt;/s&gt;&lt;/t&gt;","//s"),"cm",""))),MAX(VALUE(SUBSTITUTE(_xlfn.FILTERXML("&lt;t&gt;&lt;s&gt;"&amp;SUBSTITUTE(L88,",","&lt;/s&gt;&lt;s&gt;")&amp;"&lt;/s&gt;&lt;/t&gt;","//s"),"mm","")))/10))</f>
        <v/>
      </c>
      <c r="N88" t="str">
        <f>IF('Model output'!L87="","",'Model output'!L87)</f>
        <v>Papillary carcinoma</v>
      </c>
      <c r="O88" t="str">
        <f>IF('Model output'!M87="","",'Model output'!M87)</f>
        <v/>
      </c>
      <c r="P88" t="str">
        <f>IF('Model output'!N87="","",'Model output'!N87)</f>
        <v>1.2 cm</v>
      </c>
      <c r="Q88" t="str">
        <f t="shared" si="14"/>
        <v>1.2cm</v>
      </c>
      <c r="R88" cm="1">
        <f t="array" ref="R88">IF(Q88="","",IF(ISNUMBER(SEARCH("cm",Q88)),MAX(VALUE(SUBSTITUTE(_xlfn.FILTERXML("&lt;t&gt;&lt;s&gt;"&amp;SUBSTITUTE(Q88,",","&lt;/s&gt;&lt;s&gt;")&amp;"&lt;/s&gt;&lt;/t&gt;","//s"),"cm",""))),MAX(VALUE(SUBSTITUTE(_xlfn.FILTERXML("&lt;t&gt;&lt;s&gt;"&amp;SUBSTITUTE(Q88,",","&lt;/s&gt;&lt;s&gt;")&amp;"&lt;/s&gt;&lt;/t&gt;","//s"),"mm","")))/10))</f>
        <v>1.2</v>
      </c>
      <c r="S88" t="str">
        <f>IF(OR('Model output'!P87="",ISNUMBER(SEARCH("Not identified", 'Model output'!P87)),ISNUMBER(SEARCH("Absent",'Model output'!P87)),AND(ISNUMBER(SEARCH("No",'Model output'!P87)),NOT(ISNUMBER(SEARCH("diagnostic",'Model output'!P87)))),ISNUMBER(SEARCH("Negative",'Model output'!P87))),"negative","positive")</f>
        <v>negative</v>
      </c>
      <c r="T88">
        <f>IF('Model output'!O87="","",'Model output'!O87)</f>
        <v>3</v>
      </c>
      <c r="U88" t="str">
        <f>IF('Model output'!Q87&lt;&gt;"",'Model output'!Q87,IF('Classification result'!S88="positive",IF(ISNUMBER(SEARCH("single",'Model output'!P87)),1,IF(OR(ISNUMBER(SEARCH("&lt;4",'Model output'!P87)),ISNUMBER(SEARCH("&lt; 4",'Model output'!P87)),ISNUMBER(SEARCH("less than 4",'Model output'!P87))),"&lt;4",IF(OR(ISNUMBER(SEARCH("&gt;4",'Model output'!P87)),ISNUMBER(SEARCH("&gt; 4",'Model output'!P87)),ISNUMBER(SEARCH("4 or more",'Model output'!P87))),"&gt;4",""))),""))</f>
        <v/>
      </c>
      <c r="V88" t="str">
        <f>IF(S88="negative","",IF(OR(ISNUMBER(SEARCH("Focal",'Model output'!P87)),'Classification result'!U88&lt;4,ISNUMBER(SEARCH("Focal",'Classification result'!U88)),ISNUMBER(SEARCH("&lt;4",'Classification result'!U88)),ISNUMBER(SEARCH("&lt; 4",'Classification result'!U88))),"minimal", IF(OR(ISNUMBER(SEARCH("Extensive",'Model output'!P87)),ISNUMBER(SEARCH("Extensive",'Classification result'!U88)),ISNUMBER(SEARCH("&gt;4",'Classification result'!U88)),ISNUMBER(SEARCH("&gt; 4",'Classification result'!U88)),ISNUMBER(SEARCH("4 or more",'Classification result'!U88))),"extensive","")))</f>
        <v/>
      </c>
      <c r="W88" t="str">
        <f>IF(OR('Model output'!R87="",ISNUMBER(SEARCH("Not identified", 'Model output'!R87)),ISNUMBER(SEARCH("Absent",'Model output'!R87)),ISNUMBER(SEARCH("No",'Model output'!R87)),ISNUMBER(SEARCH("Negative",'Model output'!R87)),ISNUMBER(SEARCH("None seen",'Model output'!R87)),ISNUMBER(SEARCH("Free",'Model output'!R87)),ISNUMBER(SEARCH("Cannot be assessed",'Model output'!R87))),"negative","positive")</f>
        <v>positive</v>
      </c>
      <c r="X88" t="str">
        <f>IF('Model output'!S87="","", IF('Model output'!S87= "[]", "", 'Model output'!S87))</f>
        <v>Not identified</v>
      </c>
      <c r="Y88" t="str">
        <f>IF(OR('Model output'!S87="",ISNUMBER(SEARCH("Absent",'Model output'!S87)),ISNUMBER(SEARCH("Not identified",'Model output'!S87)),ISNUMBER(SEARCH("No",'Model output'!S87)),ISNUMBER(SEARCH("negative",'Model output'!S87))),"negative",IF(Z88="positive","gETE", "positive"))</f>
        <v>negative</v>
      </c>
      <c r="Z88" t="str">
        <f>IF(OR('Model output'!S87="",ISNUMBER(SEARCH("Absent",'Model output'!S87)),ISNUMBER(SEARCH("Not identified",'Model output'!S87)),ISNUMBER(SEARCH("No",'Model output'!S87)),ISNUMBER(SEARCH("Minimal",'Model output'!S87)),ISNUMBER(SEARCH("negative",'Model output'!S87))),"negative",IF(OR(ISNUMBER(SEARCH("extensive",X88)),ISNUMBER(SEARCH("skeletal muscle",X88)),ISNUMBER(SEARCH("larynx",X88)),ISNUMBER(SEARCH("trachea",X88)),ISNUMBER(SEARCH("esophagus",X88)),ISNUMBER(SEARCH("recurrent laryngeal nerve",X88))),"positive","negative"))</f>
        <v>negative</v>
      </c>
      <c r="AA88" t="str">
        <f>IF('Model output'!T87="","", IF('Model output'!T87="[]", "", IF('Model output'!T87="Not mentioned", "No", "Yes")))</f>
        <v/>
      </c>
      <c r="AB88" t="str">
        <f>IF(AA88&lt;&gt;"Yes","",IF(OR('Model output'!U87="",'Model output'!U87="[]",ISNUMBER(SEARCH("Not identified",'Model output'!U87))),"",'Model output'!U87))</f>
        <v/>
      </c>
      <c r="AC88" s="9" t="str">
        <f>IF(OR('Model output'!V87="", AND(ISERROR(SEARCH("Positive",'Model output'!V87)), ISNUMBER(SEARCH("Negative",'Model output'!V87))), 'Model output'!V87="No", ISNUMBER(SEARCH("Uninvolved",'Model output'!V87)), ISNUMBER(SEARCH("Not involved",'Model output'!V87)), ISNUMBER(SEARCH("Free",'Model output'!V87)), ISNUMBER(SEARCH("Cannot be assessed",'Model output'!V87)), ISNUMBER(SEARCH("1 mm",'Model output'!V87)), ISNUMBER(SEARCH("0.1 CM",'Model output'!V87)), ISNUMBER(SEARCH("less than 0.5 mm",'Model output'!V87)), ISNUMBER(SEARCH("abut",'Model output'!V87))), "negative", "positive")</f>
        <v>negative</v>
      </c>
      <c r="AE88" s="29" t="str" cm="1">
        <f t="array" aca="1" ref="AE88" ca="1">IF(OR(AC88="positive",Z88="positive",AND(OR(ISNUMBER(SEARCH("Follicular carcinoma",N88)),ISNUMBER(SEARCH("Follicular thyroid carcinoma",N88))),V88="extensive"),AND(AND(ISNUMBER(J88),J88&gt;0),AND(ISNUMBER(M88),M88&gt;3)),OR(H88="positive",AH88=1)),"high",IF(OR(ISNUMBER(SEARCH("lateral",G88,1)),ISNUMBER(SEARCH("positive",Y88,1)),ISNUMBER(SEARCH("tall",O88,1)),ISNUMBER(SEARCH("hobnail",O88,1)),ISNUMBER(SEARCH("cribriform",O88,1)),ISNUMBER(SEARCH("diffuse",O88,1)),ISNUMBER(SEARCH("columnar",O88,1)),ISNUMBER(SEARCH("solid",O88,1)),ISNUMBER(SEARCH("tall",N88,1)),ISNUMBER(SEARCH("hobnail",N88,1)),ISNUMBER(SEARCH("cribriform",N88,1)),ISNUMBER(SEARCH("diffuse",N88,1)),ISNUMBER(SEARCH("columnar",N88,1)),ISNUMBER(SEARCH("solid",N88,1)),AND(ISNUMBER(SEARCH("papillary",N88,1)),S88="positive"),AND(AND(ISNUMBER(J88),J88&gt;=5),M88=""),AND(AND(ISNUMBER(J88),J88&gt;=5),AND(ISNUMBER(M88),M88&gt;=1)),AND(ISNUMBER(SERACH("papillary",N88)),OR(Y88="positive",Z88="positive"), ISNUMBER(SEARCH("BRAF",AB88)))),"intermediate","low"))</f>
        <v>low</v>
      </c>
      <c r="AF88" s="30" t="str">
        <f t="shared" si="15"/>
        <v>1b</v>
      </c>
      <c r="AG88" s="30" t="str">
        <f t="shared" si="16"/>
        <v>0</v>
      </c>
      <c r="AH88" s="30" t="str">
        <f t="shared" si="23"/>
        <v>0</v>
      </c>
      <c r="AI88" s="37" t="str">
        <f t="shared" si="24"/>
        <v>I</v>
      </c>
      <c r="AJ88" s="29" t="s">
        <v>886</v>
      </c>
      <c r="AK88" s="34" t="s">
        <v>890</v>
      </c>
      <c r="AL88" s="34" t="s">
        <v>891</v>
      </c>
      <c r="AM88" s="34" t="s">
        <v>894</v>
      </c>
      <c r="AN88" s="34" t="s">
        <v>68</v>
      </c>
      <c r="AO88" s="35">
        <f t="shared" ca="1" si="17"/>
        <v>1</v>
      </c>
      <c r="AP88" s="30">
        <f t="shared" si="18"/>
        <v>1</v>
      </c>
      <c r="AQ88" s="30">
        <f t="shared" si="19"/>
        <v>1</v>
      </c>
      <c r="AR88" s="30">
        <f t="shared" si="20"/>
        <v>1</v>
      </c>
      <c r="AS88" s="36">
        <f t="shared" si="21"/>
        <v>1</v>
      </c>
    </row>
    <row r="89" spans="1:45">
      <c r="A89" t="str">
        <f>'Model output'!A88</f>
        <v>TCGA-DJ-A3UO</v>
      </c>
      <c r="B89" s="45">
        <v>63</v>
      </c>
      <c r="C89" s="1" t="str">
        <f>IF(OR(ISNUMBER(SEARCH("0",'Model output'!D88)), ISNUMBER(SEARCH("1",'Model output'!D88)), ISNUMBER(SEARCH("1a",'Model output'!D88)), ISNUMBER(SEARCH("1b",'Model output'!D88)), ISNUMBER(SEARCH("2",'Model output'!D88)), ISNUMBER(SEARCH("3",'Model output'!D88)), ISNUMBER(SEARCH("4a",'Model output'!D88)), ISNUMBER(SEARCH("4b",'Model output'!D88))), IF(ISNUMBER(SEARCH("pT",'Model output'!D88)),IF(OR(ISNUMBER(SEARCH("a",'Model output'!D88)),ISNUMBER(SEARCH("b",'Model output'!D88))),MID(SUBSTITUTE('Model output'!D88," ",""),SEARCH("pT",'Model output'!D88)+2,2),MID(SUBSTITUTE('Model output'!D88," ",""),SEARCH("pT",'Model output'!D88)+2,1)),IF(ISNUMBER(SEARCH("T",'Model output'!D88)),IF(OR(ISNUMBER(SEARCH("a",'Model output'!D88)),ISNUMBER(SEARCH("b",'Model output'!D88))),MID(SUBSTITUTE('Model output'!D88," ",""),SEARCH("T",'Model output'!D88)+1,2),MID(SUBSTITUTE('Model output'!D88," ",""),SEARCH("T",'Model output'!D88)+1,1)),SUBSTITUTE('Model output'!D88," ",""))),"")</f>
        <v/>
      </c>
      <c r="D89" s="1" t="str">
        <f>IF(ISNUMBER(SEARCH("lymph node",'Model output'!E88)),"1", IF(AND('Model output'!E88&lt;&gt;"",ISNUMBER('Model output'!E88),'Model output'!E88&gt;0),"1",IF(OR(ISNUMBER(SEARCH("0",'Model output'!E88)), ISNUMBER(SEARCH("1",'Model output'!E88)), ISNUMBER(SEARCH("1a",'Model output'!E88)), ISNUMBER(SEARCH("1b",'Model output'!E88)), ISNUMBER(SEARCH("X",'Model output'!E88))), IF(ISNUMBER(SEARCH("pN",'Model output'!E88)),IF(OR(ISNUMBER(SEARCH("a",'Model output'!E88)),ISNUMBER(SEARCH("b",'Model output'!E88))),MID(SUBSTITUTE('Model output'!E88," ",""),SEARCH("pN",'Model output'!E88)+2,2),MID(SUBSTITUTE('Model output'!E88," ",""),SEARCH("pN",'Model output'!E88)+2,1)),IF(ISNUMBER(SEARCH("N",'Model output'!E88)),IF(OR(ISNUMBER(SEARCH("a",'Model output'!E88)),ISNUMBER(SEARCH("b",'Model output'!E88))),MID(SUBSTITUTE('Model output'!E88," ",""),SEARCH("N",'Model output'!E88)+1,2),MID(SUBSTITUTE('Model output'!E88," ",""),SEARCH("N",'Model output'!E88)+1,1)),SUBSTITUTE('Model output'!E88," ",""))),"")))</f>
        <v>1b</v>
      </c>
      <c r="E89" s="1" t="str">
        <f>IF(OR(ISNUMBER(SEARCH("Not applicable",'Model output'!F88)), ISNUMBER(SEARCH("N/A",'Model output'!F88))),"0",IF(OR(ISNUMBER(SEARCH("0",'Model output'!F88)), ISNUMBER(SEARCH("1",'Model output'!F88)), ISNUMBER(SEARCH("X",'Model output'!F88))), IF(ISNUMBER(SEARCH("pM",'Model output'!F88)),MID(SUBSTITUTE('Model output'!F88," ",""),SEARCH("pM",'Model output'!F88)+2,1),IF(ISNUMBER(SEARCH("M",'Model output'!F88)),MID(SUBSTITUTE('Model output'!F88," ",""),SEARCH("M",'Model output'!F88)+1,1),SUBSTITUTE('Model output'!F88," ",""))),""))</f>
        <v>X</v>
      </c>
      <c r="F89" t="str">
        <f t="shared" si="13"/>
        <v>positive</v>
      </c>
      <c r="G89" t="str">
        <f>IF(OR('Model output'!G88="",AND(ISNUMBER('Model output'!J88),'Model output'!J88&lt;1)),"",IF(OR(ISNUMBER(SEARCH("lateral",'Model output'!G88)),ISNUMBER(SEARCH("cervical",'Model output'!G88)),ISNUMBER(SEARCH("jugular",'Model output'!G88)),ISNUMBER(SEARCH("left neck",'Model output'!G88)),ISNUMBER(SEARCH("left anterior neck",'Model output'!G88)),ISNUMBER(SEARCH("left posterior neck",'Model output'!G88)),ISNUMBER(SEARCH("right neck",'Model output'!G88)),ISNUMBER(SEARCH("right anterior neck",'Model output'!G88)),ISNUMBER(SEARCH("right posterior neck",'Model output'!G88)),AND(ISNUMBER(SEARCH("level",'Model output'!G88)),OR(,ISNUMBER(SEARCH("II",'Model output'!G88)),ISNUMBER(SEARCH("two",'Model output'!G88)),ISNUMBER(SEARCH("2",'Model output'!G88)),ISNUMBER(SEARCH("III",'Model output'!G88)),ISNUMBER(SEARCH("three",'Model output'!G88)),ISNUMBER(SEARCH("3",'Model output'!G88)),ISNUMBER(SEARCH("IV",'Model output'!G88)),ISNUMBER(SEARCH("four",'Model output'!G88)),ISNUMBER(SEARCH("4",'Model output'!G88)),ISNUMBER(SEARCH("V ",'Model output'!G88)),ISNUMBER(SEARCH("five",'Model output'!G88)),ISNUMBER(SEARCH("5",'Model output'!G88))))), "lateral", "central"))</f>
        <v>lateral</v>
      </c>
      <c r="H89" t="str">
        <f>IF('Model output'!H88="","negative",IF('Model output'!H88="[]", "negative", IF(OR(ISNUMBER(SEARCH("lymph node",'Model output'!H88)),ISNUMBER(SEARCH("Not mentioned",'Model output'!H88)),ISNUMBER(SEARCH("neck",'Model output'!H88)),ISNUMBER(SEARCH("Not applicable",'Model output'!H88))),"negative","positive")))</f>
        <v>negative</v>
      </c>
      <c r="I89">
        <f>IF('Model output'!I88="","",IF(ISNUMBER('Model output'!I88),'Model output'!I88,1))</f>
        <v>14</v>
      </c>
      <c r="J89">
        <f>IF('Model output'!J88="","",IF(AND(ISNUMBER('Model output'!J88),'Model output'!J88&lt;=I89),'Model output'!J88,IF(ISNUMBER(SEARCH("0/",'Model output'!J88)),0,1)))</f>
        <v>5</v>
      </c>
      <c r="K89" t="str" cm="1">
        <f t="array" ref="K89">IF(COUNT(FIND({0,1,2,3,4,5,6,7,8,9},'Model output'!K88))&gt;0,'Model output'!K88,"")</f>
        <v>0.9cm</v>
      </c>
      <c r="L89" s="8" t="str">
        <f t="shared" si="22"/>
        <v>0.9cm</v>
      </c>
      <c r="M89" cm="1">
        <f t="array" ref="M89">IF(L89="","",IF(ISNUMBER(SEARCH("cm",L89)),MAX(VALUE(SUBSTITUTE(_xlfn.FILTERXML("&lt;t&gt;&lt;s&gt;"&amp;SUBSTITUTE(L89,",","&lt;/s&gt;&lt;s&gt;")&amp;"&lt;/s&gt;&lt;/t&gt;","//s"),"cm",""))),MAX(VALUE(SUBSTITUTE(_xlfn.FILTERXML("&lt;t&gt;&lt;s&gt;"&amp;SUBSTITUTE(L89,",","&lt;/s&gt;&lt;s&gt;")&amp;"&lt;/s&gt;&lt;/t&gt;","//s"),"mm","")))/10))</f>
        <v>0.9</v>
      </c>
      <c r="N89" t="str">
        <f>IF('Model output'!L88="","",'Model output'!L88)</f>
        <v>Papillary carcinoma</v>
      </c>
      <c r="O89" t="str">
        <f>IF('Model output'!M88="","",'Model output'!M88)</f>
        <v/>
      </c>
      <c r="P89" t="str">
        <f>IF('Model output'!N88="","",'Model output'!N88)</f>
        <v>2.8cm</v>
      </c>
      <c r="Q89" t="str">
        <f t="shared" si="14"/>
        <v>2.8cm</v>
      </c>
      <c r="R89" cm="1">
        <f t="array" ref="R89">IF(Q89="","",IF(ISNUMBER(SEARCH("cm",Q89)),MAX(VALUE(SUBSTITUTE(_xlfn.FILTERXML("&lt;t&gt;&lt;s&gt;"&amp;SUBSTITUTE(Q89,",","&lt;/s&gt;&lt;s&gt;")&amp;"&lt;/s&gt;&lt;/t&gt;","//s"),"cm",""))),MAX(VALUE(SUBSTITUTE(_xlfn.FILTERXML("&lt;t&gt;&lt;s&gt;"&amp;SUBSTITUTE(Q89,",","&lt;/s&gt;&lt;s&gt;")&amp;"&lt;/s&gt;&lt;/t&gt;","//s"),"mm","")))/10))</f>
        <v>2.8</v>
      </c>
      <c r="S89" t="str">
        <f>IF(OR('Model output'!P88="",ISNUMBER(SEARCH("Not identified", 'Model output'!P88)),ISNUMBER(SEARCH("Absent",'Model output'!P88)),AND(ISNUMBER(SEARCH("No",'Model output'!P88)),NOT(ISNUMBER(SEARCH("diagnostic",'Model output'!P88)))),ISNUMBER(SEARCH("Negative",'Model output'!P88))),"negative","positive")</f>
        <v>positive</v>
      </c>
      <c r="T89">
        <f>IF('Model output'!O88="","",'Model output'!O88)</f>
        <v>3</v>
      </c>
      <c r="U89" t="str">
        <f>IF('Model output'!Q88&lt;&gt;"",'Model output'!Q88,IF('Classification result'!S89="positive",IF(ISNUMBER(SEARCH("single",'Model output'!P88)),1,IF(OR(ISNUMBER(SEARCH("&lt;4",'Model output'!P88)),ISNUMBER(SEARCH("&lt; 4",'Model output'!P88)),ISNUMBER(SEARCH("less than 4",'Model output'!P88))),"&lt;4",IF(OR(ISNUMBER(SEARCH("&gt;4",'Model output'!P88)),ISNUMBER(SEARCH("&gt; 4",'Model output'!P88)),ISNUMBER(SEARCH("4 or more",'Model output'!P88))),"&gt;4",""))),""))</f>
        <v>3 foci</v>
      </c>
      <c r="V89" t="str">
        <f>IF(S89="negative","",IF(OR(ISNUMBER(SEARCH("Focal",'Model output'!P88)),'Classification result'!U89&lt;4,ISNUMBER(SEARCH("Focal",'Classification result'!U89)),ISNUMBER(SEARCH("&lt;4",'Classification result'!U89)),ISNUMBER(SEARCH("&lt; 4",'Classification result'!U89))),"minimal", IF(OR(ISNUMBER(SEARCH("Extensive",'Model output'!P88)),ISNUMBER(SEARCH("Extensive",'Classification result'!U89)),ISNUMBER(SEARCH("&gt;4",'Classification result'!U89)),ISNUMBER(SEARCH("&gt; 4",'Classification result'!U89)),ISNUMBER(SEARCH("4 or more",'Classification result'!U89))),"extensive","")))</f>
        <v/>
      </c>
      <c r="W89" t="str">
        <f>IF(OR('Model output'!R88="",ISNUMBER(SEARCH("Not identified", 'Model output'!R88)),ISNUMBER(SEARCH("Absent",'Model output'!R88)),ISNUMBER(SEARCH("No",'Model output'!R88)),ISNUMBER(SEARCH("Negative",'Model output'!R88)),ISNUMBER(SEARCH("None seen",'Model output'!R88)),ISNUMBER(SEARCH("Free",'Model output'!R88)),ISNUMBER(SEARCH("Cannot be assessed",'Model output'!R88))),"negative","positive")</f>
        <v>negative</v>
      </c>
      <c r="X89" t="str">
        <f>IF('Model output'!S88="","", IF('Model output'!S88= "[]", "", 'Model output'!S88))</f>
        <v>Invades: perithyroid fibroadipose tissue</v>
      </c>
      <c r="Y89" t="str">
        <f>IF(OR('Model output'!S88="",ISNUMBER(SEARCH("Absent",'Model output'!S88)),ISNUMBER(SEARCH("Not identified",'Model output'!S88)),ISNUMBER(SEARCH("No",'Model output'!S88)),ISNUMBER(SEARCH("negative",'Model output'!S88))),"negative",IF(Z89="positive","gETE", "positive"))</f>
        <v>positive</v>
      </c>
      <c r="Z89" t="str">
        <f>IF(OR('Model output'!S88="",ISNUMBER(SEARCH("Absent",'Model output'!S88)),ISNUMBER(SEARCH("Not identified",'Model output'!S88)),ISNUMBER(SEARCH("No",'Model output'!S88)),ISNUMBER(SEARCH("Minimal",'Model output'!S88)),ISNUMBER(SEARCH("negative",'Model output'!S88))),"negative",IF(OR(ISNUMBER(SEARCH("extensive",X89)),ISNUMBER(SEARCH("skeletal muscle",X89)),ISNUMBER(SEARCH("larynx",X89)),ISNUMBER(SEARCH("trachea",X89)),ISNUMBER(SEARCH("esophagus",X89)),ISNUMBER(SEARCH("recurrent laryngeal nerve",X89))),"positive","negative"))</f>
        <v>negative</v>
      </c>
      <c r="AA89" t="str">
        <f>IF('Model output'!T88="","", IF('Model output'!T88="[]", "", IF('Model output'!T88="Not mentioned", "No", "Yes")))</f>
        <v/>
      </c>
      <c r="AB89" t="str">
        <f>IF(AA89&lt;&gt;"Yes","",IF(OR('Model output'!U88="",'Model output'!U88="[]",ISNUMBER(SEARCH("Not identified",'Model output'!U88))),"",'Model output'!U88))</f>
        <v/>
      </c>
      <c r="AC89" s="9" t="str">
        <f>IF(OR('Model output'!V88="", AND(ISERROR(SEARCH("Positive",'Model output'!V88)), ISNUMBER(SEARCH("Negative",'Model output'!V88))), 'Model output'!V88="No", ISNUMBER(SEARCH("Uninvolved",'Model output'!V88)), ISNUMBER(SEARCH("Not involved",'Model output'!V88)), ISNUMBER(SEARCH("Free",'Model output'!V88)), ISNUMBER(SEARCH("Cannot be assessed",'Model output'!V88)), ISNUMBER(SEARCH("1 mm",'Model output'!V88)), ISNUMBER(SEARCH("0.1 CM",'Model output'!V88)), ISNUMBER(SEARCH("less than 0.5 mm",'Model output'!V88)), ISNUMBER(SEARCH("abut",'Model output'!V88))), "negative", "positive")</f>
        <v>negative</v>
      </c>
      <c r="AE89" s="29" t="str" cm="1">
        <f t="array" aca="1" ref="AE89" ca="1">IF(OR(AC89="positive",Z89="positive",AND(OR(ISNUMBER(SEARCH("Follicular carcinoma",N89)),ISNUMBER(SEARCH("Follicular thyroid carcinoma",N89))),V89="extensive"),AND(AND(ISNUMBER(J89),J89&gt;0),AND(ISNUMBER(M89),M89&gt;3)),OR(H89="positive",AH89=1)),"high",IF(OR(ISNUMBER(SEARCH("lateral",G89,1)),ISNUMBER(SEARCH("positive",Y89,1)),ISNUMBER(SEARCH("tall",O89,1)),ISNUMBER(SEARCH("hobnail",O89,1)),ISNUMBER(SEARCH("cribriform",O89,1)),ISNUMBER(SEARCH("diffuse",O89,1)),ISNUMBER(SEARCH("columnar",O89,1)),ISNUMBER(SEARCH("solid",O89,1)),ISNUMBER(SEARCH("tall",N89,1)),ISNUMBER(SEARCH("hobnail",N89,1)),ISNUMBER(SEARCH("cribriform",N89,1)),ISNUMBER(SEARCH("diffuse",N89,1)),ISNUMBER(SEARCH("columnar",N89,1)),ISNUMBER(SEARCH("solid",N89,1)),AND(ISNUMBER(SEARCH("papillary",N89,1)),S89="positive"),AND(AND(ISNUMBER(J89),J89&gt;=5),M89=""),AND(AND(ISNUMBER(J89),J89&gt;=5),AND(ISNUMBER(M89),M89&gt;=1)),AND(ISNUMBER(SERACH("papillary",N89)),OR(Y89="positive",Z89="positive"), ISNUMBER(SEARCH("BRAF",AB89)))),"intermediate","low"))</f>
        <v>intermediate</v>
      </c>
      <c r="AF89" s="30" t="str">
        <f t="shared" si="15"/>
        <v>2</v>
      </c>
      <c r="AG89" s="30" t="str">
        <f t="shared" si="16"/>
        <v>1b</v>
      </c>
      <c r="AH89" s="30" t="str">
        <f t="shared" si="23"/>
        <v>0</v>
      </c>
      <c r="AI89" s="37" t="str">
        <f t="shared" si="24"/>
        <v>II</v>
      </c>
      <c r="AJ89" s="29" t="s">
        <v>887</v>
      </c>
      <c r="AK89" s="34" t="s">
        <v>893</v>
      </c>
      <c r="AL89" s="34" t="s">
        <v>890</v>
      </c>
      <c r="AM89" s="34" t="s">
        <v>894</v>
      </c>
      <c r="AN89" s="34" t="s">
        <v>892</v>
      </c>
      <c r="AO89" s="35">
        <f t="shared" ca="1" si="17"/>
        <v>1</v>
      </c>
      <c r="AP89" s="30">
        <f t="shared" si="18"/>
        <v>1</v>
      </c>
      <c r="AQ89" s="30">
        <f t="shared" si="19"/>
        <v>1</v>
      </c>
      <c r="AR89" s="30">
        <f t="shared" si="20"/>
        <v>1</v>
      </c>
      <c r="AS89" s="36">
        <f t="shared" si="21"/>
        <v>1</v>
      </c>
    </row>
    <row r="90" spans="1:45">
      <c r="A90" t="str">
        <f>'Model output'!A89</f>
        <v>TCGA-DJ-A3UQ</v>
      </c>
      <c r="B90" s="45">
        <v>45</v>
      </c>
      <c r="C90" s="1" t="str">
        <f>IF(OR(ISNUMBER(SEARCH("0",'Model output'!D89)), ISNUMBER(SEARCH("1",'Model output'!D89)), ISNUMBER(SEARCH("1a",'Model output'!D89)), ISNUMBER(SEARCH("1b",'Model output'!D89)), ISNUMBER(SEARCH("2",'Model output'!D89)), ISNUMBER(SEARCH("3",'Model output'!D89)), ISNUMBER(SEARCH("4a",'Model output'!D89)), ISNUMBER(SEARCH("4b",'Model output'!D89))), IF(ISNUMBER(SEARCH("pT",'Model output'!D89)),IF(OR(ISNUMBER(SEARCH("a",'Model output'!D89)),ISNUMBER(SEARCH("b",'Model output'!D89))),MID(SUBSTITUTE('Model output'!D89," ",""),SEARCH("pT",'Model output'!D89)+2,2),MID(SUBSTITUTE('Model output'!D89," ",""),SEARCH("pT",'Model output'!D89)+2,1)),IF(ISNUMBER(SEARCH("T",'Model output'!D89)),IF(OR(ISNUMBER(SEARCH("a",'Model output'!D89)),ISNUMBER(SEARCH("b",'Model output'!D89))),MID(SUBSTITUTE('Model output'!D89," ",""),SEARCH("T",'Model output'!D89)+1,2),MID(SUBSTITUTE('Model output'!D89," ",""),SEARCH("T",'Model output'!D89)+1,1)),SUBSTITUTE('Model output'!D89," ",""))),"")</f>
        <v>1</v>
      </c>
      <c r="D90" s="1" t="str">
        <f>IF(ISNUMBER(SEARCH("lymph node",'Model output'!E89)),"1", IF(AND('Model output'!E89&lt;&gt;"",ISNUMBER('Model output'!E89),'Model output'!E89&gt;0),"1",IF(OR(ISNUMBER(SEARCH("0",'Model output'!E89)), ISNUMBER(SEARCH("1",'Model output'!E89)), ISNUMBER(SEARCH("1a",'Model output'!E89)), ISNUMBER(SEARCH("1b",'Model output'!E89)), ISNUMBER(SEARCH("X",'Model output'!E89))), IF(ISNUMBER(SEARCH("pN",'Model output'!E89)),IF(OR(ISNUMBER(SEARCH("a",'Model output'!E89)),ISNUMBER(SEARCH("b",'Model output'!E89))),MID(SUBSTITUTE('Model output'!E89," ",""),SEARCH("pN",'Model output'!E89)+2,2),MID(SUBSTITUTE('Model output'!E89," ",""),SEARCH("pN",'Model output'!E89)+2,1)),IF(ISNUMBER(SEARCH("N",'Model output'!E89)),IF(OR(ISNUMBER(SEARCH("a",'Model output'!E89)),ISNUMBER(SEARCH("b",'Model output'!E89))),MID(SUBSTITUTE('Model output'!E89," ",""),SEARCH("N",'Model output'!E89)+1,2),MID(SUBSTITUTE('Model output'!E89," ",""),SEARCH("N",'Model output'!E89)+1,1)),SUBSTITUTE('Model output'!E89," ",""))),"")))</f>
        <v>1</v>
      </c>
      <c r="E90" s="1" t="str">
        <f>IF(OR(ISNUMBER(SEARCH("Not applicable",'Model output'!F89)), ISNUMBER(SEARCH("N/A",'Model output'!F89))),"0",IF(OR(ISNUMBER(SEARCH("0",'Model output'!F89)), ISNUMBER(SEARCH("1",'Model output'!F89)), ISNUMBER(SEARCH("X",'Model output'!F89))), IF(ISNUMBER(SEARCH("pM",'Model output'!F89)),MID(SUBSTITUTE('Model output'!F89," ",""),SEARCH("pM",'Model output'!F89)+2,1),IF(ISNUMBER(SEARCH("M",'Model output'!F89)),MID(SUBSTITUTE('Model output'!F89," ",""),SEARCH("M",'Model output'!F89)+1,1),SUBSTITUTE('Model output'!F89," ",""))),""))</f>
        <v/>
      </c>
      <c r="F90" t="str">
        <f t="shared" si="13"/>
        <v>positive</v>
      </c>
      <c r="G90" t="str">
        <f>IF(OR('Model output'!G89="",AND(ISNUMBER('Model output'!J89),'Model output'!J89&lt;1)),"",IF(OR(ISNUMBER(SEARCH("lateral",'Model output'!G89)),ISNUMBER(SEARCH("cervical",'Model output'!G89)),ISNUMBER(SEARCH("jugular",'Model output'!G89)),ISNUMBER(SEARCH("left neck",'Model output'!G89)),ISNUMBER(SEARCH("left anterior neck",'Model output'!G89)),ISNUMBER(SEARCH("left posterior neck",'Model output'!G89)),ISNUMBER(SEARCH("right neck",'Model output'!G89)),ISNUMBER(SEARCH("right anterior neck",'Model output'!G89)),ISNUMBER(SEARCH("right posterior neck",'Model output'!G89)),AND(ISNUMBER(SEARCH("level",'Model output'!G89)),OR(,ISNUMBER(SEARCH("II",'Model output'!G89)),ISNUMBER(SEARCH("two",'Model output'!G89)),ISNUMBER(SEARCH("2",'Model output'!G89)),ISNUMBER(SEARCH("III",'Model output'!G89)),ISNUMBER(SEARCH("three",'Model output'!G89)),ISNUMBER(SEARCH("3",'Model output'!G89)),ISNUMBER(SEARCH("IV",'Model output'!G89)),ISNUMBER(SEARCH("four",'Model output'!G89)),ISNUMBER(SEARCH("4",'Model output'!G89)),ISNUMBER(SEARCH("V ",'Model output'!G89)),ISNUMBER(SEARCH("five",'Model output'!G89)),ISNUMBER(SEARCH("5",'Model output'!G89))))), "lateral", "central"))</f>
        <v>central</v>
      </c>
      <c r="H90" t="str">
        <f>IF('Model output'!H89="","negative",IF('Model output'!H89="[]", "negative", IF(OR(ISNUMBER(SEARCH("lymph node",'Model output'!H89)),ISNUMBER(SEARCH("Not mentioned",'Model output'!H89)),ISNUMBER(SEARCH("neck",'Model output'!H89)),ISNUMBER(SEARCH("Not applicable",'Model output'!H89))),"negative","positive")))</f>
        <v>negative</v>
      </c>
      <c r="I90">
        <f>IF('Model output'!I89="","",IF(ISNUMBER('Model output'!I89),'Model output'!I89,1))</f>
        <v>6</v>
      </c>
      <c r="J90">
        <f>IF('Model output'!J89="","",IF(AND(ISNUMBER('Model output'!J89),'Model output'!J89&lt;=I90),'Model output'!J89,IF(ISNUMBER(SEARCH("0/",'Model output'!J89)),0,1)))</f>
        <v>5</v>
      </c>
      <c r="K90" t="str" cm="1">
        <f t="array" ref="K90">IF(COUNT(FIND({0,1,2,3,4,5,6,7,8,9},'Model output'!K89))&gt;0,'Model output'!K89,"")</f>
        <v>0.6cm</v>
      </c>
      <c r="L90" s="8" t="str">
        <f t="shared" si="22"/>
        <v>0.6cm</v>
      </c>
      <c r="M90" cm="1">
        <f t="array" ref="M90">IF(L90="","",IF(ISNUMBER(SEARCH("cm",L90)),MAX(VALUE(SUBSTITUTE(_xlfn.FILTERXML("&lt;t&gt;&lt;s&gt;"&amp;SUBSTITUTE(L90,",","&lt;/s&gt;&lt;s&gt;")&amp;"&lt;/s&gt;&lt;/t&gt;","//s"),"cm",""))),MAX(VALUE(SUBSTITUTE(_xlfn.FILTERXML("&lt;t&gt;&lt;s&gt;"&amp;SUBSTITUTE(L90,",","&lt;/s&gt;&lt;s&gt;")&amp;"&lt;/s&gt;&lt;/t&gt;","//s"),"mm","")))/10))</f>
        <v>0.6</v>
      </c>
      <c r="N90" t="str">
        <f>IF('Model output'!L89="","",'Model output'!L89)</f>
        <v>Papillary carcinoma</v>
      </c>
      <c r="O90" t="str">
        <f>IF('Model output'!M89="","",'Model output'!M89)</f>
        <v/>
      </c>
      <c r="P90" t="str">
        <f>IF('Model output'!N89="","",'Model output'!N89)</f>
        <v>0.8cm</v>
      </c>
      <c r="Q90" t="str">
        <f t="shared" si="14"/>
        <v>0.8cm</v>
      </c>
      <c r="R90" cm="1">
        <f t="array" ref="R90">IF(Q90="","",IF(ISNUMBER(SEARCH("cm",Q90)),MAX(VALUE(SUBSTITUTE(_xlfn.FILTERXML("&lt;t&gt;&lt;s&gt;"&amp;SUBSTITUTE(Q90,",","&lt;/s&gt;&lt;s&gt;")&amp;"&lt;/s&gt;&lt;/t&gt;","//s"),"cm",""))),MAX(VALUE(SUBSTITUTE(_xlfn.FILTERXML("&lt;t&gt;&lt;s&gt;"&amp;SUBSTITUTE(Q90,",","&lt;/s&gt;&lt;s&gt;")&amp;"&lt;/s&gt;&lt;/t&gt;","//s"),"mm","")))/10))</f>
        <v>0.8</v>
      </c>
      <c r="S90" t="str">
        <f>IF(OR('Model output'!P89="",ISNUMBER(SEARCH("Not identified", 'Model output'!P89)),ISNUMBER(SEARCH("Absent",'Model output'!P89)),AND(ISNUMBER(SEARCH("No",'Model output'!P89)),NOT(ISNUMBER(SEARCH("diagnostic",'Model output'!P89)))),ISNUMBER(SEARCH("Negative",'Model output'!P89))),"negative","positive")</f>
        <v>positive</v>
      </c>
      <c r="T90">
        <f>IF('Model output'!O89="","",'Model output'!O89)</f>
        <v>2</v>
      </c>
      <c r="U90" t="str">
        <f>IF('Model output'!Q89&lt;&gt;"",'Model output'!Q89,IF('Classification result'!S90="positive",IF(ISNUMBER(SEARCH("single",'Model output'!P89)),1,IF(OR(ISNUMBER(SEARCH("&lt;4",'Model output'!P89)),ISNUMBER(SEARCH("&lt; 4",'Model output'!P89)),ISNUMBER(SEARCH("less than 4",'Model output'!P89))),"&lt;4",IF(OR(ISNUMBER(SEARCH("&gt;4",'Model output'!P89)),ISNUMBER(SEARCH("&gt; 4",'Model output'!P89)),ISNUMBER(SEARCH("4 or more",'Model output'!P89))),"&gt;4",""))),""))</f>
        <v/>
      </c>
      <c r="V90" t="str">
        <f>IF(S90="negative","",IF(OR(ISNUMBER(SEARCH("Focal",'Model output'!P89)),'Classification result'!U90&lt;4,ISNUMBER(SEARCH("Focal",'Classification result'!U90)),ISNUMBER(SEARCH("&lt;4",'Classification result'!U90)),ISNUMBER(SEARCH("&lt; 4",'Classification result'!U90))),"minimal", IF(OR(ISNUMBER(SEARCH("Extensive",'Model output'!P89)),ISNUMBER(SEARCH("Extensive",'Classification result'!U90)),ISNUMBER(SEARCH("&gt;4",'Classification result'!U90)),ISNUMBER(SEARCH("&gt; 4",'Classification result'!U90)),ISNUMBER(SEARCH("4 or more",'Classification result'!U90))),"extensive","")))</f>
        <v/>
      </c>
      <c r="W90" t="str">
        <f>IF(OR('Model output'!R89="",ISNUMBER(SEARCH("Not identified", 'Model output'!R89)),ISNUMBER(SEARCH("Absent",'Model output'!R89)),ISNUMBER(SEARCH("No",'Model output'!R89)),ISNUMBER(SEARCH("Negative",'Model output'!R89)),ISNUMBER(SEARCH("None seen",'Model output'!R89)),ISNUMBER(SEARCH("Free",'Model output'!R89)),ISNUMBER(SEARCH("Cannot be assessed",'Model output'!R89))),"negative","positive")</f>
        <v>negative</v>
      </c>
      <c r="X90" t="str">
        <f>IF('Model output'!S89="","", IF('Model output'!S89= "[]", "", 'Model output'!S89))</f>
        <v>Invades: perithyroidal fibroadipose tissue</v>
      </c>
      <c r="Y90" t="str">
        <f>IF(OR('Model output'!S89="",ISNUMBER(SEARCH("Absent",'Model output'!S89)),ISNUMBER(SEARCH("Not identified",'Model output'!S89)),ISNUMBER(SEARCH("No",'Model output'!S89)),ISNUMBER(SEARCH("negative",'Model output'!S89))),"negative",IF(Z90="positive","gETE", "positive"))</f>
        <v>positive</v>
      </c>
      <c r="Z90" t="str">
        <f>IF(OR('Model output'!S89="",ISNUMBER(SEARCH("Absent",'Model output'!S89)),ISNUMBER(SEARCH("Not identified",'Model output'!S89)),ISNUMBER(SEARCH("No",'Model output'!S89)),ISNUMBER(SEARCH("Minimal",'Model output'!S89)),ISNUMBER(SEARCH("negative",'Model output'!S89))),"negative",IF(OR(ISNUMBER(SEARCH("extensive",X90)),ISNUMBER(SEARCH("skeletal muscle",X90)),ISNUMBER(SEARCH("larynx",X90)),ISNUMBER(SEARCH("trachea",X90)),ISNUMBER(SEARCH("esophagus",X90)),ISNUMBER(SEARCH("recurrent laryngeal nerve",X90))),"positive","negative"))</f>
        <v>negative</v>
      </c>
      <c r="AA90" t="str">
        <f>IF('Model output'!T89="","", IF('Model output'!T89="[]", "", IF('Model output'!T89="Not mentioned", "No", "Yes")))</f>
        <v/>
      </c>
      <c r="AB90" t="str">
        <f>IF(AA90&lt;&gt;"Yes","",IF(OR('Model output'!U89="",'Model output'!U89="[]",ISNUMBER(SEARCH("Not identified",'Model output'!U89))),"",'Model output'!U89))</f>
        <v/>
      </c>
      <c r="AC90" s="9" t="str">
        <f>IF(OR('Model output'!V89="", AND(ISERROR(SEARCH("Positive",'Model output'!V89)), ISNUMBER(SEARCH("Negative",'Model output'!V89))), 'Model output'!V89="No", ISNUMBER(SEARCH("Uninvolved",'Model output'!V89)), ISNUMBER(SEARCH("Not involved",'Model output'!V89)), ISNUMBER(SEARCH("Free",'Model output'!V89)), ISNUMBER(SEARCH("Cannot be assessed",'Model output'!V89)), ISNUMBER(SEARCH("1 mm",'Model output'!V89)), ISNUMBER(SEARCH("0.1 CM",'Model output'!V89)), ISNUMBER(SEARCH("less than 0.5 mm",'Model output'!V89)), ISNUMBER(SEARCH("abut",'Model output'!V89))), "negative", "positive")</f>
        <v>negative</v>
      </c>
      <c r="AE90" s="29" t="str" cm="1">
        <f t="array" aca="1" ref="AE90" ca="1">IF(OR(AC90="positive",Z90="positive",AND(OR(ISNUMBER(SEARCH("Follicular carcinoma",N90)),ISNUMBER(SEARCH("Follicular thyroid carcinoma",N90))),V90="extensive"),AND(AND(ISNUMBER(J90),J90&gt;0),AND(ISNUMBER(M90),M90&gt;3)),OR(H90="positive",AH90=1)),"high",IF(OR(ISNUMBER(SEARCH("lateral",G90,1)),ISNUMBER(SEARCH("positive",Y90,1)),ISNUMBER(SEARCH("tall",O90,1)),ISNUMBER(SEARCH("hobnail",O90,1)),ISNUMBER(SEARCH("cribriform",O90,1)),ISNUMBER(SEARCH("diffuse",O90,1)),ISNUMBER(SEARCH("columnar",O90,1)),ISNUMBER(SEARCH("solid",O90,1)),ISNUMBER(SEARCH("tall",N90,1)),ISNUMBER(SEARCH("hobnail",N90,1)),ISNUMBER(SEARCH("cribriform",N90,1)),ISNUMBER(SEARCH("diffuse",N90,1)),ISNUMBER(SEARCH("columnar",N90,1)),ISNUMBER(SEARCH("solid",N90,1)),AND(ISNUMBER(SEARCH("papillary",N90,1)),S90="positive"),AND(AND(ISNUMBER(J90),J90&gt;=5),M90=""),AND(AND(ISNUMBER(J90),J90&gt;=5),AND(ISNUMBER(M90),M90&gt;=1)),AND(ISNUMBER(SERACH("papillary",N90)),OR(Y90="positive",Z90="positive"), ISNUMBER(SEARCH("BRAF",AB90)))),"intermediate","low"))</f>
        <v>intermediate</v>
      </c>
      <c r="AF90" s="30" t="str">
        <f t="shared" si="15"/>
        <v>1a</v>
      </c>
      <c r="AG90" s="30" t="str">
        <f t="shared" si="16"/>
        <v>1a</v>
      </c>
      <c r="AH90" s="30" t="str">
        <f t="shared" si="23"/>
        <v>0</v>
      </c>
      <c r="AI90" s="37" t="str">
        <f t="shared" si="24"/>
        <v>I</v>
      </c>
      <c r="AJ90" s="29" t="s">
        <v>887</v>
      </c>
      <c r="AK90" s="34" t="s">
        <v>895</v>
      </c>
      <c r="AL90" s="34" t="s">
        <v>895</v>
      </c>
      <c r="AM90" s="34" t="s">
        <v>894</v>
      </c>
      <c r="AN90" s="34" t="s">
        <v>68</v>
      </c>
      <c r="AO90" s="35">
        <f t="shared" ca="1" si="17"/>
        <v>1</v>
      </c>
      <c r="AP90" s="30">
        <f t="shared" si="18"/>
        <v>1</v>
      </c>
      <c r="AQ90" s="30">
        <f t="shared" si="19"/>
        <v>1</v>
      </c>
      <c r="AR90" s="30">
        <f t="shared" si="20"/>
        <v>1</v>
      </c>
      <c r="AS90" s="36">
        <f t="shared" si="21"/>
        <v>1</v>
      </c>
    </row>
    <row r="91" spans="1:45">
      <c r="A91" t="str">
        <f>'Model output'!A90</f>
        <v>TCGA-DJ-A3UR</v>
      </c>
      <c r="B91" s="45">
        <v>51</v>
      </c>
      <c r="C91" s="1" t="str">
        <f>IF(OR(ISNUMBER(SEARCH("0",'Model output'!D90)), ISNUMBER(SEARCH("1",'Model output'!D90)), ISNUMBER(SEARCH("1a",'Model output'!D90)), ISNUMBER(SEARCH("1b",'Model output'!D90)), ISNUMBER(SEARCH("2",'Model output'!D90)), ISNUMBER(SEARCH("3",'Model output'!D90)), ISNUMBER(SEARCH("4a",'Model output'!D90)), ISNUMBER(SEARCH("4b",'Model output'!D90))), IF(ISNUMBER(SEARCH("pT",'Model output'!D90)),IF(OR(ISNUMBER(SEARCH("a",'Model output'!D90)),ISNUMBER(SEARCH("b",'Model output'!D90))),MID(SUBSTITUTE('Model output'!D90," ",""),SEARCH("pT",'Model output'!D90)+2,2),MID(SUBSTITUTE('Model output'!D90," ",""),SEARCH("pT",'Model output'!D90)+2,1)),IF(ISNUMBER(SEARCH("T",'Model output'!D90)),IF(OR(ISNUMBER(SEARCH("a",'Model output'!D90)),ISNUMBER(SEARCH("b",'Model output'!D90))),MID(SUBSTITUTE('Model output'!D90," ",""),SEARCH("T",'Model output'!D90)+1,2),MID(SUBSTITUTE('Model output'!D90," ",""),SEARCH("T",'Model output'!D90)+1,1)),SUBSTITUTE('Model output'!D90," ",""))),"")</f>
        <v>1</v>
      </c>
      <c r="D91" s="1" t="str">
        <f>IF(ISNUMBER(SEARCH("lymph node",'Model output'!E90)),"1", IF(AND('Model output'!E90&lt;&gt;"",ISNUMBER('Model output'!E90),'Model output'!E90&gt;0),"1",IF(OR(ISNUMBER(SEARCH("0",'Model output'!E90)), ISNUMBER(SEARCH("1",'Model output'!E90)), ISNUMBER(SEARCH("1a",'Model output'!E90)), ISNUMBER(SEARCH("1b",'Model output'!E90)), ISNUMBER(SEARCH("X",'Model output'!E90))), IF(ISNUMBER(SEARCH("pN",'Model output'!E90)),IF(OR(ISNUMBER(SEARCH("a",'Model output'!E90)),ISNUMBER(SEARCH("b",'Model output'!E90))),MID(SUBSTITUTE('Model output'!E90," ",""),SEARCH("pN",'Model output'!E90)+2,2),MID(SUBSTITUTE('Model output'!E90," ",""),SEARCH("pN",'Model output'!E90)+2,1)),IF(ISNUMBER(SEARCH("N",'Model output'!E90)),IF(OR(ISNUMBER(SEARCH("a",'Model output'!E90)),ISNUMBER(SEARCH("b",'Model output'!E90))),MID(SUBSTITUTE('Model output'!E90," ",""),SEARCH("N",'Model output'!E90)+1,2),MID(SUBSTITUTE('Model output'!E90," ",""),SEARCH("N",'Model output'!E90)+1,1)),SUBSTITUTE('Model output'!E90," ",""))),"")))</f>
        <v>X</v>
      </c>
      <c r="E91" s="1" t="str">
        <f>IF(OR(ISNUMBER(SEARCH("Not applicable",'Model output'!F90)), ISNUMBER(SEARCH("N/A",'Model output'!F90))),"0",IF(OR(ISNUMBER(SEARCH("0",'Model output'!F90)), ISNUMBER(SEARCH("1",'Model output'!F90)), ISNUMBER(SEARCH("X",'Model output'!F90))), IF(ISNUMBER(SEARCH("pM",'Model output'!F90)),MID(SUBSTITUTE('Model output'!F90," ",""),SEARCH("pM",'Model output'!F90)+2,1),IF(ISNUMBER(SEARCH("M",'Model output'!F90)),MID(SUBSTITUTE('Model output'!F90," ",""),SEARCH("M",'Model output'!F90)+1,1),SUBSTITUTE('Model output'!F90," ",""))),""))</f>
        <v>X</v>
      </c>
      <c r="F91" t="str">
        <f t="shared" si="13"/>
        <v>positive</v>
      </c>
      <c r="G91" t="str">
        <f>IF(OR('Model output'!G90="",AND(ISNUMBER('Model output'!J90),'Model output'!J90&lt;1)),"",IF(OR(ISNUMBER(SEARCH("lateral",'Model output'!G90)),ISNUMBER(SEARCH("cervical",'Model output'!G90)),ISNUMBER(SEARCH("jugular",'Model output'!G90)),ISNUMBER(SEARCH("left neck",'Model output'!G90)),ISNUMBER(SEARCH("left anterior neck",'Model output'!G90)),ISNUMBER(SEARCH("left posterior neck",'Model output'!G90)),ISNUMBER(SEARCH("right neck",'Model output'!G90)),ISNUMBER(SEARCH("right anterior neck",'Model output'!G90)),ISNUMBER(SEARCH("right posterior neck",'Model output'!G90)),AND(ISNUMBER(SEARCH("level",'Model output'!G90)),OR(,ISNUMBER(SEARCH("II",'Model output'!G90)),ISNUMBER(SEARCH("two",'Model output'!G90)),ISNUMBER(SEARCH("2",'Model output'!G90)),ISNUMBER(SEARCH("III",'Model output'!G90)),ISNUMBER(SEARCH("three",'Model output'!G90)),ISNUMBER(SEARCH("3",'Model output'!G90)),ISNUMBER(SEARCH("IV",'Model output'!G90)),ISNUMBER(SEARCH("four",'Model output'!G90)),ISNUMBER(SEARCH("4",'Model output'!G90)),ISNUMBER(SEARCH("V ",'Model output'!G90)),ISNUMBER(SEARCH("five",'Model output'!G90)),ISNUMBER(SEARCH("5",'Model output'!G90))))), "lateral", "central"))</f>
        <v>central</v>
      </c>
      <c r="H91" t="str">
        <f>IF('Model output'!H90="","negative",IF('Model output'!H90="[]", "negative", IF(OR(ISNUMBER(SEARCH("lymph node",'Model output'!H90)),ISNUMBER(SEARCH("Not mentioned",'Model output'!H90)),ISNUMBER(SEARCH("neck",'Model output'!H90)),ISNUMBER(SEARCH("Not applicable",'Model output'!H90))),"negative","positive")))</f>
        <v>negative</v>
      </c>
      <c r="I91">
        <f>IF('Model output'!I90="","",IF(ISNUMBER('Model output'!I90),'Model output'!I90,1))</f>
        <v>4</v>
      </c>
      <c r="J91">
        <f>IF('Model output'!J90="","",IF(AND(ISNUMBER('Model output'!J90),'Model output'!J90&lt;=I91),'Model output'!J90,IF(ISNUMBER(SEARCH("0/",'Model output'!J90)),0,1)))</f>
        <v>3</v>
      </c>
      <c r="K91" t="str" cm="1">
        <f t="array" ref="K91">IF(COUNT(FIND({0,1,2,3,4,5,6,7,8,9},'Model output'!K90))&gt;0,'Model output'!K90,"")</f>
        <v>0.5 cm</v>
      </c>
      <c r="L91" s="8" t="str">
        <f t="shared" si="22"/>
        <v>0.5cm</v>
      </c>
      <c r="M91" cm="1">
        <f t="array" ref="M91">IF(L91="","",IF(ISNUMBER(SEARCH("cm",L91)),MAX(VALUE(SUBSTITUTE(_xlfn.FILTERXML("&lt;t&gt;&lt;s&gt;"&amp;SUBSTITUTE(L91,",","&lt;/s&gt;&lt;s&gt;")&amp;"&lt;/s&gt;&lt;/t&gt;","//s"),"cm",""))),MAX(VALUE(SUBSTITUTE(_xlfn.FILTERXML("&lt;t&gt;&lt;s&gt;"&amp;SUBSTITUTE(L91,",","&lt;/s&gt;&lt;s&gt;")&amp;"&lt;/s&gt;&lt;/t&gt;","//s"),"mm","")))/10))</f>
        <v>0.5</v>
      </c>
      <c r="N91" t="str">
        <f>IF('Model output'!L90="","",'Model output'!L90)</f>
        <v>Papillary</v>
      </c>
      <c r="O91" t="str">
        <f>IF('Model output'!M90="","",'Model output'!M90)</f>
        <v>Follicular, Microcarcinoma, Tall cell features</v>
      </c>
      <c r="P91" t="str">
        <f>IF('Model output'!N90="","",'Model output'!N90)</f>
        <v>1 cm</v>
      </c>
      <c r="Q91" t="str">
        <f t="shared" si="14"/>
        <v>1cm</v>
      </c>
      <c r="R91" cm="1">
        <f t="array" ref="R91">IF(Q91="","",IF(ISNUMBER(SEARCH("cm",Q91)),MAX(VALUE(SUBSTITUTE(_xlfn.FILTERXML("&lt;t&gt;&lt;s&gt;"&amp;SUBSTITUTE(Q91,",","&lt;/s&gt;&lt;s&gt;")&amp;"&lt;/s&gt;&lt;/t&gt;","//s"),"cm",""))),MAX(VALUE(SUBSTITUTE(_xlfn.FILTERXML("&lt;t&gt;&lt;s&gt;"&amp;SUBSTITUTE(Q91,",","&lt;/s&gt;&lt;s&gt;")&amp;"&lt;/s&gt;&lt;/t&gt;","//s"),"mm","")))/10))</f>
        <v>1</v>
      </c>
      <c r="S91" t="str">
        <f>IF(OR('Model output'!P90="",ISNUMBER(SEARCH("Not identified", 'Model output'!P90)),ISNUMBER(SEARCH("Absent",'Model output'!P90)),AND(ISNUMBER(SEARCH("No",'Model output'!P90)),NOT(ISNUMBER(SEARCH("diagnostic",'Model output'!P90)))),ISNUMBER(SEARCH("Negative",'Model output'!P90))),"negative","positive")</f>
        <v>negative</v>
      </c>
      <c r="T91">
        <f>IF('Model output'!O90="","",'Model output'!O90)</f>
        <v>4</v>
      </c>
      <c r="U91" t="str">
        <f>IF('Model output'!Q90&lt;&gt;"",'Model output'!Q90,IF('Classification result'!S91="positive",IF(ISNUMBER(SEARCH("single",'Model output'!P90)),1,IF(OR(ISNUMBER(SEARCH("&lt;4",'Model output'!P90)),ISNUMBER(SEARCH("&lt; 4",'Model output'!P90)),ISNUMBER(SEARCH("less than 4",'Model output'!P90))),"&lt;4",IF(OR(ISNUMBER(SEARCH("&gt;4",'Model output'!P90)),ISNUMBER(SEARCH("&gt; 4",'Model output'!P90)),ISNUMBER(SEARCH("4 or more",'Model output'!P90))),"&gt;4",""))),""))</f>
        <v/>
      </c>
      <c r="V91" t="str">
        <f>IF(S91="negative","",IF(OR(ISNUMBER(SEARCH("Focal",'Model output'!P90)),'Classification result'!U91&lt;4,ISNUMBER(SEARCH("Focal",'Classification result'!U91)),ISNUMBER(SEARCH("&lt;4",'Classification result'!U91)),ISNUMBER(SEARCH("&lt; 4",'Classification result'!U91))),"minimal", IF(OR(ISNUMBER(SEARCH("Extensive",'Model output'!P90)),ISNUMBER(SEARCH("Extensive",'Classification result'!U91)),ISNUMBER(SEARCH("&gt;4",'Classification result'!U91)),ISNUMBER(SEARCH("&gt; 4",'Classification result'!U91)),ISNUMBER(SEARCH("4 or more",'Classification result'!U91))),"extensive","")))</f>
        <v/>
      </c>
      <c r="W91" t="str">
        <f>IF(OR('Model output'!R90="",ISNUMBER(SEARCH("Not identified", 'Model output'!R90)),ISNUMBER(SEARCH("Absent",'Model output'!R90)),ISNUMBER(SEARCH("No",'Model output'!R90)),ISNUMBER(SEARCH("Negative",'Model output'!R90)),ISNUMBER(SEARCH("None seen",'Model output'!R90)),ISNUMBER(SEARCH("Free",'Model output'!R90)),ISNUMBER(SEARCH("Cannot be assessed",'Model output'!R90))),"negative","positive")</f>
        <v>negative</v>
      </c>
      <c r="X91" t="str">
        <f>IF('Model output'!S90="","", IF('Model output'!S90= "[]", "", 'Model output'!S90))</f>
        <v>Yes, one of the microcarcinoma invades extra-thyroid fibroadipose tissue</v>
      </c>
      <c r="Y91" t="str">
        <f>IF(OR('Model output'!S90="",ISNUMBER(SEARCH("Absent",'Model output'!S90)),ISNUMBER(SEARCH("Not identified",'Model output'!S90)),ISNUMBER(SEARCH("No",'Model output'!S90)),ISNUMBER(SEARCH("negative",'Model output'!S90))),"negative",IF(Z91="positive","gETE", "positive"))</f>
        <v>negative</v>
      </c>
      <c r="Z91" t="str">
        <f>IF(OR('Model output'!S90="",ISNUMBER(SEARCH("Absent",'Model output'!S90)),ISNUMBER(SEARCH("Not identified",'Model output'!S90)),ISNUMBER(SEARCH("No",'Model output'!S90)),ISNUMBER(SEARCH("Minimal",'Model output'!S90)),ISNUMBER(SEARCH("negative",'Model output'!S90))),"negative",IF(OR(ISNUMBER(SEARCH("extensive",X91)),ISNUMBER(SEARCH("skeletal muscle",X91)),ISNUMBER(SEARCH("larynx",X91)),ISNUMBER(SEARCH("trachea",X91)),ISNUMBER(SEARCH("esophagus",X91)),ISNUMBER(SEARCH("recurrent laryngeal nerve",X91))),"positive","negative"))</f>
        <v>negative</v>
      </c>
      <c r="AA91" t="str">
        <f>IF('Model output'!T90="","", IF('Model output'!T90="[]", "", IF('Model output'!T90="Not mentioned", "No", "Yes")))</f>
        <v/>
      </c>
      <c r="AB91" t="str">
        <f>IF(AA91&lt;&gt;"Yes","",IF(OR('Model output'!U90="",'Model output'!U90="[]",ISNUMBER(SEARCH("Not identified",'Model output'!U90))),"",'Model output'!U90))</f>
        <v/>
      </c>
      <c r="AC91" s="9" t="str">
        <f>IF(OR('Model output'!V90="", AND(ISERROR(SEARCH("Positive",'Model output'!V90)), ISNUMBER(SEARCH("Negative",'Model output'!V90))), 'Model output'!V90="No", ISNUMBER(SEARCH("Uninvolved",'Model output'!V90)), ISNUMBER(SEARCH("Not involved",'Model output'!V90)), ISNUMBER(SEARCH("Free",'Model output'!V90)), ISNUMBER(SEARCH("Cannot be assessed",'Model output'!V90)), ISNUMBER(SEARCH("1 mm",'Model output'!V90)), ISNUMBER(SEARCH("0.1 CM",'Model output'!V90)), ISNUMBER(SEARCH("less than 0.5 mm",'Model output'!V90)), ISNUMBER(SEARCH("abut",'Model output'!V90))), "negative", "positive")</f>
        <v>negative</v>
      </c>
      <c r="AE91" s="29" t="str" cm="1">
        <f t="array" aca="1" ref="AE91" ca="1">IF(OR(AC91="positive",Z91="positive",AND(OR(ISNUMBER(SEARCH("Follicular carcinoma",N91)),ISNUMBER(SEARCH("Follicular thyroid carcinoma",N91))),V91="extensive"),AND(AND(ISNUMBER(J91),J91&gt;0),AND(ISNUMBER(M91),M91&gt;3)),OR(H91="positive",AH91=1)),"high",IF(OR(ISNUMBER(SEARCH("lateral",G91,1)),ISNUMBER(SEARCH("positive",Y91,1)),ISNUMBER(SEARCH("tall",O91,1)),ISNUMBER(SEARCH("hobnail",O91,1)),ISNUMBER(SEARCH("cribriform",O91,1)),ISNUMBER(SEARCH("diffuse",O91,1)),ISNUMBER(SEARCH("columnar",O91,1)),ISNUMBER(SEARCH("solid",O91,1)),ISNUMBER(SEARCH("tall",N91,1)),ISNUMBER(SEARCH("hobnail",N91,1)),ISNUMBER(SEARCH("cribriform",N91,1)),ISNUMBER(SEARCH("diffuse",N91,1)),ISNUMBER(SEARCH("columnar",N91,1)),ISNUMBER(SEARCH("solid",N91,1)),AND(ISNUMBER(SEARCH("papillary",N91,1)),S91="positive"),AND(AND(ISNUMBER(J91),J91&gt;=5),M91=""),AND(AND(ISNUMBER(J91),J91&gt;=5),AND(ISNUMBER(M91),M91&gt;=1)),AND(ISNUMBER(SERACH("papillary",N91)),OR(Y91="positive",Z91="positive"), ISNUMBER(SEARCH("BRAF",AB91)))),"intermediate","low"))</f>
        <v>intermediate</v>
      </c>
      <c r="AF91" s="30" t="str">
        <f t="shared" si="15"/>
        <v>1a</v>
      </c>
      <c r="AG91" s="30" t="str">
        <f t="shared" si="16"/>
        <v>1a</v>
      </c>
      <c r="AH91" s="30" t="str">
        <f t="shared" si="23"/>
        <v>0</v>
      </c>
      <c r="AI91" s="37" t="str">
        <f t="shared" si="24"/>
        <v>I</v>
      </c>
      <c r="AJ91" s="29" t="s">
        <v>887</v>
      </c>
      <c r="AK91" s="34" t="s">
        <v>895</v>
      </c>
      <c r="AL91" s="34" t="s">
        <v>895</v>
      </c>
      <c r="AM91" s="34" t="s">
        <v>894</v>
      </c>
      <c r="AN91" s="34" t="s">
        <v>68</v>
      </c>
      <c r="AO91" s="35">
        <f t="shared" ca="1" si="17"/>
        <v>1</v>
      </c>
      <c r="AP91" s="30">
        <f t="shared" si="18"/>
        <v>1</v>
      </c>
      <c r="AQ91" s="30">
        <f t="shared" si="19"/>
        <v>1</v>
      </c>
      <c r="AR91" s="30">
        <f t="shared" si="20"/>
        <v>1</v>
      </c>
      <c r="AS91" s="36">
        <f t="shared" si="21"/>
        <v>1</v>
      </c>
    </row>
    <row r="92" spans="1:45">
      <c r="A92" t="str">
        <f>'Model output'!A91</f>
        <v>TCGA-DJ-A3US</v>
      </c>
      <c r="B92" s="45">
        <v>37</v>
      </c>
      <c r="C92" s="1" t="str">
        <f>IF(OR(ISNUMBER(SEARCH("0",'Model output'!D91)), ISNUMBER(SEARCH("1",'Model output'!D91)), ISNUMBER(SEARCH("1a",'Model output'!D91)), ISNUMBER(SEARCH("1b",'Model output'!D91)), ISNUMBER(SEARCH("2",'Model output'!D91)), ISNUMBER(SEARCH("3",'Model output'!D91)), ISNUMBER(SEARCH("4a",'Model output'!D91)), ISNUMBER(SEARCH("4b",'Model output'!D91))), IF(ISNUMBER(SEARCH("pT",'Model output'!D91)),IF(OR(ISNUMBER(SEARCH("a",'Model output'!D91)),ISNUMBER(SEARCH("b",'Model output'!D91))),MID(SUBSTITUTE('Model output'!D91," ",""),SEARCH("pT",'Model output'!D91)+2,2),MID(SUBSTITUTE('Model output'!D91," ",""),SEARCH("pT",'Model output'!D91)+2,1)),IF(ISNUMBER(SEARCH("T",'Model output'!D91)),IF(OR(ISNUMBER(SEARCH("a",'Model output'!D91)),ISNUMBER(SEARCH("b",'Model output'!D91))),MID(SUBSTITUTE('Model output'!D91," ",""),SEARCH("T",'Model output'!D91)+1,2),MID(SUBSTITUTE('Model output'!D91," ",""),SEARCH("T",'Model output'!D91)+1,1)),SUBSTITUTE('Model output'!D91," ",""))),"")</f>
        <v>1</v>
      </c>
      <c r="D92" s="1" t="str">
        <f>IF(ISNUMBER(SEARCH("lymph node",'Model output'!E91)),"1", IF(AND('Model output'!E91&lt;&gt;"",ISNUMBER('Model output'!E91),'Model output'!E91&gt;0),"1",IF(OR(ISNUMBER(SEARCH("0",'Model output'!E91)), ISNUMBER(SEARCH("1",'Model output'!E91)), ISNUMBER(SEARCH("1a",'Model output'!E91)), ISNUMBER(SEARCH("1b",'Model output'!E91)), ISNUMBER(SEARCH("X",'Model output'!E91))), IF(ISNUMBER(SEARCH("pN",'Model output'!E91)),IF(OR(ISNUMBER(SEARCH("a",'Model output'!E91)),ISNUMBER(SEARCH("b",'Model output'!E91))),MID(SUBSTITUTE('Model output'!E91," ",""),SEARCH("pN",'Model output'!E91)+2,2),MID(SUBSTITUTE('Model output'!E91," ",""),SEARCH("pN",'Model output'!E91)+2,1)),IF(ISNUMBER(SEARCH("N",'Model output'!E91)),IF(OR(ISNUMBER(SEARCH("a",'Model output'!E91)),ISNUMBER(SEARCH("b",'Model output'!E91))),MID(SUBSTITUTE('Model output'!E91," ",""),SEARCH("N",'Model output'!E91)+1,2),MID(SUBSTITUTE('Model output'!E91," ",""),SEARCH("N",'Model output'!E91)+1,1)),SUBSTITUTE('Model output'!E91," ",""))),"")))</f>
        <v>X</v>
      </c>
      <c r="E92" s="1" t="str">
        <f>IF(OR(ISNUMBER(SEARCH("Not applicable",'Model output'!F91)), ISNUMBER(SEARCH("N/A",'Model output'!F91))),"0",IF(OR(ISNUMBER(SEARCH("0",'Model output'!F91)), ISNUMBER(SEARCH("1",'Model output'!F91)), ISNUMBER(SEARCH("X",'Model output'!F91))), IF(ISNUMBER(SEARCH("pM",'Model output'!F91)),MID(SUBSTITUTE('Model output'!F91," ",""),SEARCH("pM",'Model output'!F91)+2,1),IF(ISNUMBER(SEARCH("M",'Model output'!F91)),MID(SUBSTITUTE('Model output'!F91," ",""),SEARCH("M",'Model output'!F91)+1,1),SUBSTITUTE('Model output'!F91," ",""))),""))</f>
        <v>X</v>
      </c>
      <c r="F92" t="str">
        <f t="shared" si="13"/>
        <v>negative</v>
      </c>
      <c r="G92" t="str">
        <f>IF(OR('Model output'!G91="",AND(ISNUMBER('Model output'!J91),'Model output'!J91&lt;1)),"",IF(OR(ISNUMBER(SEARCH("lateral",'Model output'!G91)),ISNUMBER(SEARCH("cervical",'Model output'!G91)),ISNUMBER(SEARCH("jugular",'Model output'!G91)),ISNUMBER(SEARCH("left neck",'Model output'!G91)),ISNUMBER(SEARCH("left anterior neck",'Model output'!G91)),ISNUMBER(SEARCH("left posterior neck",'Model output'!G91)),ISNUMBER(SEARCH("right neck",'Model output'!G91)),ISNUMBER(SEARCH("right anterior neck",'Model output'!G91)),ISNUMBER(SEARCH("right posterior neck",'Model output'!G91)),AND(ISNUMBER(SEARCH("level",'Model output'!G91)),OR(,ISNUMBER(SEARCH("II",'Model output'!G91)),ISNUMBER(SEARCH("two",'Model output'!G91)),ISNUMBER(SEARCH("2",'Model output'!G91)),ISNUMBER(SEARCH("III",'Model output'!G91)),ISNUMBER(SEARCH("three",'Model output'!G91)),ISNUMBER(SEARCH("3",'Model output'!G91)),ISNUMBER(SEARCH("IV",'Model output'!G91)),ISNUMBER(SEARCH("four",'Model output'!G91)),ISNUMBER(SEARCH("4",'Model output'!G91)),ISNUMBER(SEARCH("V ",'Model output'!G91)),ISNUMBER(SEARCH("five",'Model output'!G91)),ISNUMBER(SEARCH("5",'Model output'!G91))))), "lateral", "central"))</f>
        <v/>
      </c>
      <c r="H92" t="str">
        <f>IF('Model output'!H91="","negative",IF('Model output'!H91="[]", "negative", IF(OR(ISNUMBER(SEARCH("lymph node",'Model output'!H91)),ISNUMBER(SEARCH("Not mentioned",'Model output'!H91)),ISNUMBER(SEARCH("neck",'Model output'!H91)),ISNUMBER(SEARCH("Not applicable",'Model output'!H91))),"negative","positive")))</f>
        <v>negative</v>
      </c>
      <c r="I92" t="str">
        <f>IF('Model output'!I91="","",IF(ISNUMBER('Model output'!I91),'Model output'!I91,1))</f>
        <v/>
      </c>
      <c r="J92" t="str">
        <f>IF('Model output'!J91="","",IF(AND(ISNUMBER('Model output'!J91),'Model output'!J91&lt;=I92),'Model output'!J91,IF(ISNUMBER(SEARCH("0/",'Model output'!J91)),0,1)))</f>
        <v/>
      </c>
      <c r="K92" t="str" cm="1">
        <f t="array" ref="K92">IF(COUNT(FIND({0,1,2,3,4,5,6,7,8,9},'Model output'!K91))&gt;0,'Model output'!K91,"")</f>
        <v/>
      </c>
      <c r="L92" s="8" t="str">
        <f t="shared" si="22"/>
        <v/>
      </c>
      <c r="M92" t="str" cm="1">
        <f t="array" ref="M92">IF(L92="","",IF(ISNUMBER(SEARCH("cm",L92)),MAX(VALUE(SUBSTITUTE(_xlfn.FILTERXML("&lt;t&gt;&lt;s&gt;"&amp;SUBSTITUTE(L92,",","&lt;/s&gt;&lt;s&gt;")&amp;"&lt;/s&gt;&lt;/t&gt;","//s"),"cm",""))),MAX(VALUE(SUBSTITUTE(_xlfn.FILTERXML("&lt;t&gt;&lt;s&gt;"&amp;SUBSTITUTE(L92,",","&lt;/s&gt;&lt;s&gt;")&amp;"&lt;/s&gt;&lt;/t&gt;","//s"),"mm","")))/10))</f>
        <v/>
      </c>
      <c r="N92" t="str">
        <f>IF('Model output'!L91="","",'Model output'!L91)</f>
        <v>Papillary carcinoma</v>
      </c>
      <c r="O92" t="str">
        <f>IF('Model output'!M91="","",'Model output'!M91)</f>
        <v/>
      </c>
      <c r="P92" t="str">
        <f>IF('Model output'!N91="","",'Model output'!N91)</f>
        <v>1.5 cm</v>
      </c>
      <c r="Q92" t="str">
        <f t="shared" si="14"/>
        <v>1.5cm</v>
      </c>
      <c r="R92" cm="1">
        <f t="array" ref="R92">IF(Q92="","",IF(ISNUMBER(SEARCH("cm",Q92)),MAX(VALUE(SUBSTITUTE(_xlfn.FILTERXML("&lt;t&gt;&lt;s&gt;"&amp;SUBSTITUTE(Q92,",","&lt;/s&gt;&lt;s&gt;")&amp;"&lt;/s&gt;&lt;/t&gt;","//s"),"cm",""))),MAX(VALUE(SUBSTITUTE(_xlfn.FILTERXML("&lt;t&gt;&lt;s&gt;"&amp;SUBSTITUTE(Q92,",","&lt;/s&gt;&lt;s&gt;")&amp;"&lt;/s&gt;&lt;/t&gt;","//s"),"mm","")))/10))</f>
        <v>1.5</v>
      </c>
      <c r="S92" t="str">
        <f>IF(OR('Model output'!P91="",ISNUMBER(SEARCH("Not identified", 'Model output'!P91)),ISNUMBER(SEARCH("Absent",'Model output'!P91)),AND(ISNUMBER(SEARCH("No",'Model output'!P91)),NOT(ISNUMBER(SEARCH("diagnostic",'Model output'!P91)))),ISNUMBER(SEARCH("Negative",'Model output'!P91))),"negative","positive")</f>
        <v>negative</v>
      </c>
      <c r="T92">
        <f>IF('Model output'!O91="","",'Model output'!O91)</f>
        <v>1</v>
      </c>
      <c r="U92" t="str">
        <f>IF('Model output'!Q91&lt;&gt;"",'Model output'!Q91,IF('Classification result'!S92="positive",IF(ISNUMBER(SEARCH("single",'Model output'!P91)),1,IF(OR(ISNUMBER(SEARCH("&lt;4",'Model output'!P91)),ISNUMBER(SEARCH("&lt; 4",'Model output'!P91)),ISNUMBER(SEARCH("less than 4",'Model output'!P91))),"&lt;4",IF(OR(ISNUMBER(SEARCH("&gt;4",'Model output'!P91)),ISNUMBER(SEARCH("&gt; 4",'Model output'!P91)),ISNUMBER(SEARCH("4 or more",'Model output'!P91))),"&gt;4",""))),""))</f>
        <v/>
      </c>
      <c r="V92" t="str">
        <f>IF(S92="negative","",IF(OR(ISNUMBER(SEARCH("Focal",'Model output'!P91)),'Classification result'!U92&lt;4,ISNUMBER(SEARCH("Focal",'Classification result'!U92)),ISNUMBER(SEARCH("&lt;4",'Classification result'!U92)),ISNUMBER(SEARCH("&lt; 4",'Classification result'!U92))),"minimal", IF(OR(ISNUMBER(SEARCH("Extensive",'Model output'!P91)),ISNUMBER(SEARCH("Extensive",'Classification result'!U92)),ISNUMBER(SEARCH("&gt;4",'Classification result'!U92)),ISNUMBER(SEARCH("&gt; 4",'Classification result'!U92)),ISNUMBER(SEARCH("4 or more",'Classification result'!U92))),"extensive","")))</f>
        <v/>
      </c>
      <c r="W92" t="str">
        <f>IF(OR('Model output'!R91="",ISNUMBER(SEARCH("Not identified", 'Model output'!R91)),ISNUMBER(SEARCH("Absent",'Model output'!R91)),ISNUMBER(SEARCH("No",'Model output'!R91)),ISNUMBER(SEARCH("Negative",'Model output'!R91)),ISNUMBER(SEARCH("None seen",'Model output'!R91)),ISNUMBER(SEARCH("Free",'Model output'!R91)),ISNUMBER(SEARCH("Cannot be assessed",'Model output'!R91))),"negative","positive")</f>
        <v>positive</v>
      </c>
      <c r="X92" t="str">
        <f>IF('Model output'!S91="","", IF('Model output'!S91= "[]", "", 'Model output'!S91))</f>
        <v>Not identified</v>
      </c>
      <c r="Y92" t="str">
        <f>IF(OR('Model output'!S91="",ISNUMBER(SEARCH("Absent",'Model output'!S91)),ISNUMBER(SEARCH("Not identified",'Model output'!S91)),ISNUMBER(SEARCH("No",'Model output'!S91)),ISNUMBER(SEARCH("negative",'Model output'!S91))),"negative",IF(Z92="positive","gETE", "positive"))</f>
        <v>negative</v>
      </c>
      <c r="Z92" t="str">
        <f>IF(OR('Model output'!S91="",ISNUMBER(SEARCH("Absent",'Model output'!S91)),ISNUMBER(SEARCH("Not identified",'Model output'!S91)),ISNUMBER(SEARCH("No",'Model output'!S91)),ISNUMBER(SEARCH("Minimal",'Model output'!S91)),ISNUMBER(SEARCH("negative",'Model output'!S91))),"negative",IF(OR(ISNUMBER(SEARCH("extensive",X92)),ISNUMBER(SEARCH("skeletal muscle",X92)),ISNUMBER(SEARCH("larynx",X92)),ISNUMBER(SEARCH("trachea",X92)),ISNUMBER(SEARCH("esophagus",X92)),ISNUMBER(SEARCH("recurrent laryngeal nerve",X92))),"positive","negative"))</f>
        <v>negative</v>
      </c>
      <c r="AA92" t="str">
        <f>IF('Model output'!T91="","", IF('Model output'!T91="[]", "", IF('Model output'!T91="Not mentioned", "No", "Yes")))</f>
        <v/>
      </c>
      <c r="AB92" t="str">
        <f>IF(AA92&lt;&gt;"Yes","",IF(OR('Model output'!U91="",'Model output'!U91="[]",ISNUMBER(SEARCH("Not identified",'Model output'!U91))),"",'Model output'!U91))</f>
        <v/>
      </c>
      <c r="AC92" s="9" t="str">
        <f>IF(OR('Model output'!V91="", AND(ISERROR(SEARCH("Positive",'Model output'!V91)), ISNUMBER(SEARCH("Negative",'Model output'!V91))), 'Model output'!V91="No", ISNUMBER(SEARCH("Uninvolved",'Model output'!V91)), ISNUMBER(SEARCH("Not involved",'Model output'!V91)), ISNUMBER(SEARCH("Free",'Model output'!V91)), ISNUMBER(SEARCH("Cannot be assessed",'Model output'!V91)), ISNUMBER(SEARCH("1 mm",'Model output'!V91)), ISNUMBER(SEARCH("0.1 CM",'Model output'!V91)), ISNUMBER(SEARCH("less than 0.5 mm",'Model output'!V91)), ISNUMBER(SEARCH("abut",'Model output'!V91))), "negative", "positive")</f>
        <v>negative</v>
      </c>
      <c r="AE92" s="29" t="str" cm="1">
        <f t="array" aca="1" ref="AE92" ca="1">IF(OR(AC92="positive",Z92="positive",AND(OR(ISNUMBER(SEARCH("Follicular carcinoma",N92)),ISNUMBER(SEARCH("Follicular thyroid carcinoma",N92))),V92="extensive"),AND(AND(ISNUMBER(J92),J92&gt;0),AND(ISNUMBER(M92),M92&gt;3)),OR(H92="positive",AH92=1)),"high",IF(OR(ISNUMBER(SEARCH("lateral",G92,1)),ISNUMBER(SEARCH("positive",Y92,1)),ISNUMBER(SEARCH("tall",O92,1)),ISNUMBER(SEARCH("hobnail",O92,1)),ISNUMBER(SEARCH("cribriform",O92,1)),ISNUMBER(SEARCH("diffuse",O92,1)),ISNUMBER(SEARCH("columnar",O92,1)),ISNUMBER(SEARCH("solid",O92,1)),ISNUMBER(SEARCH("tall",N92,1)),ISNUMBER(SEARCH("hobnail",N92,1)),ISNUMBER(SEARCH("cribriform",N92,1)),ISNUMBER(SEARCH("diffuse",N92,1)),ISNUMBER(SEARCH("columnar",N92,1)),ISNUMBER(SEARCH("solid",N92,1)),AND(ISNUMBER(SEARCH("papillary",N92,1)),S92="positive"),AND(AND(ISNUMBER(J92),J92&gt;=5),M92=""),AND(AND(ISNUMBER(J92),J92&gt;=5),AND(ISNUMBER(M92),M92&gt;=1)),AND(ISNUMBER(SERACH("papillary",N92)),OR(Y92="positive",Z92="positive"), ISNUMBER(SEARCH("BRAF",AB92)))),"intermediate","low"))</f>
        <v>low</v>
      </c>
      <c r="AF92" s="30" t="str">
        <f t="shared" si="15"/>
        <v>1b</v>
      </c>
      <c r="AG92" s="30" t="str">
        <f t="shared" si="16"/>
        <v>0</v>
      </c>
      <c r="AH92" s="30" t="str">
        <f t="shared" si="23"/>
        <v>0</v>
      </c>
      <c r="AI92" s="37" t="str">
        <f t="shared" si="24"/>
        <v>I</v>
      </c>
      <c r="AJ92" s="29" t="s">
        <v>886</v>
      </c>
      <c r="AK92" s="34" t="s">
        <v>890</v>
      </c>
      <c r="AL92" s="34" t="s">
        <v>894</v>
      </c>
      <c r="AM92" s="34" t="s">
        <v>894</v>
      </c>
      <c r="AN92" s="34" t="s">
        <v>68</v>
      </c>
      <c r="AO92" s="35">
        <f t="shared" ca="1" si="17"/>
        <v>1</v>
      </c>
      <c r="AP92" s="30">
        <f t="shared" si="18"/>
        <v>1</v>
      </c>
      <c r="AQ92" s="30">
        <f t="shared" si="19"/>
        <v>1</v>
      </c>
      <c r="AR92" s="30">
        <f t="shared" si="20"/>
        <v>1</v>
      </c>
      <c r="AS92" s="36">
        <f t="shared" si="21"/>
        <v>1</v>
      </c>
    </row>
    <row r="93" spans="1:45">
      <c r="A93" t="str">
        <f>'Model output'!A92</f>
        <v>TCGA-DJ-A3UT</v>
      </c>
      <c r="B93" s="45">
        <v>43</v>
      </c>
      <c r="C93" s="1" t="str">
        <f>IF(OR(ISNUMBER(SEARCH("0",'Model output'!D92)), ISNUMBER(SEARCH("1",'Model output'!D92)), ISNUMBER(SEARCH("1a",'Model output'!D92)), ISNUMBER(SEARCH("1b",'Model output'!D92)), ISNUMBER(SEARCH("2",'Model output'!D92)), ISNUMBER(SEARCH("3",'Model output'!D92)), ISNUMBER(SEARCH("4a",'Model output'!D92)), ISNUMBER(SEARCH("4b",'Model output'!D92))), IF(ISNUMBER(SEARCH("pT",'Model output'!D92)),IF(OR(ISNUMBER(SEARCH("a",'Model output'!D92)),ISNUMBER(SEARCH("b",'Model output'!D92))),MID(SUBSTITUTE('Model output'!D92," ",""),SEARCH("pT",'Model output'!D92)+2,2),MID(SUBSTITUTE('Model output'!D92," ",""),SEARCH("pT",'Model output'!D92)+2,1)),IF(ISNUMBER(SEARCH("T",'Model output'!D92)),IF(OR(ISNUMBER(SEARCH("a",'Model output'!D92)),ISNUMBER(SEARCH("b",'Model output'!D92))),MID(SUBSTITUTE('Model output'!D92," ",""),SEARCH("T",'Model output'!D92)+1,2),MID(SUBSTITUTE('Model output'!D92," ",""),SEARCH("T",'Model output'!D92)+1,1)),SUBSTITUTE('Model output'!D92," ",""))),"")</f>
        <v/>
      </c>
      <c r="D93" s="1" t="str">
        <f>IF(ISNUMBER(SEARCH("lymph node",'Model output'!E92)),"1", IF(AND('Model output'!E92&lt;&gt;"",ISNUMBER('Model output'!E92),'Model output'!E92&gt;0),"1",IF(OR(ISNUMBER(SEARCH("0",'Model output'!E92)), ISNUMBER(SEARCH("1",'Model output'!E92)), ISNUMBER(SEARCH("1a",'Model output'!E92)), ISNUMBER(SEARCH("1b",'Model output'!E92)), ISNUMBER(SEARCH("X",'Model output'!E92))), IF(ISNUMBER(SEARCH("pN",'Model output'!E92)),IF(OR(ISNUMBER(SEARCH("a",'Model output'!E92)),ISNUMBER(SEARCH("b",'Model output'!E92))),MID(SUBSTITUTE('Model output'!E92," ",""),SEARCH("pN",'Model output'!E92)+2,2),MID(SUBSTITUTE('Model output'!E92," ",""),SEARCH("pN",'Model output'!E92)+2,1)),IF(ISNUMBER(SEARCH("N",'Model output'!E92)),IF(OR(ISNUMBER(SEARCH("a",'Model output'!E92)),ISNUMBER(SEARCH("b",'Model output'!E92))),MID(SUBSTITUTE('Model output'!E92," ",""),SEARCH("N",'Model output'!E92)+1,2),MID(SUBSTITUTE('Model output'!E92," ",""),SEARCH("N",'Model output'!E92)+1,1)),SUBSTITUTE('Model output'!E92," ",""))),"")))</f>
        <v>X</v>
      </c>
      <c r="E93" s="1" t="str">
        <f>IF(OR(ISNUMBER(SEARCH("Not applicable",'Model output'!F92)), ISNUMBER(SEARCH("N/A",'Model output'!F92))),"0",IF(OR(ISNUMBER(SEARCH("0",'Model output'!F92)), ISNUMBER(SEARCH("1",'Model output'!F92)), ISNUMBER(SEARCH("X",'Model output'!F92))), IF(ISNUMBER(SEARCH("pM",'Model output'!F92)),MID(SUBSTITUTE('Model output'!F92," ",""),SEARCH("pM",'Model output'!F92)+2,1),IF(ISNUMBER(SEARCH("M",'Model output'!F92)),MID(SUBSTITUTE('Model output'!F92," ",""),SEARCH("M",'Model output'!F92)+1,1),SUBSTITUTE('Model output'!F92," ",""))),""))</f>
        <v>X</v>
      </c>
      <c r="F93" t="str">
        <f t="shared" si="13"/>
        <v>negative</v>
      </c>
      <c r="G93" t="str">
        <f>IF(OR('Model output'!G92="",AND(ISNUMBER('Model output'!J92),'Model output'!J92&lt;1)),"",IF(OR(ISNUMBER(SEARCH("lateral",'Model output'!G92)),ISNUMBER(SEARCH("cervical",'Model output'!G92)),ISNUMBER(SEARCH("jugular",'Model output'!G92)),ISNUMBER(SEARCH("left neck",'Model output'!G92)),ISNUMBER(SEARCH("left anterior neck",'Model output'!G92)),ISNUMBER(SEARCH("left posterior neck",'Model output'!G92)),ISNUMBER(SEARCH("right neck",'Model output'!G92)),ISNUMBER(SEARCH("right anterior neck",'Model output'!G92)),ISNUMBER(SEARCH("right posterior neck",'Model output'!G92)),AND(ISNUMBER(SEARCH("level",'Model output'!G92)),OR(,ISNUMBER(SEARCH("II",'Model output'!G92)),ISNUMBER(SEARCH("two",'Model output'!G92)),ISNUMBER(SEARCH("2",'Model output'!G92)),ISNUMBER(SEARCH("III",'Model output'!G92)),ISNUMBER(SEARCH("three",'Model output'!G92)),ISNUMBER(SEARCH("3",'Model output'!G92)),ISNUMBER(SEARCH("IV",'Model output'!G92)),ISNUMBER(SEARCH("four",'Model output'!G92)),ISNUMBER(SEARCH("4",'Model output'!G92)),ISNUMBER(SEARCH("V ",'Model output'!G92)),ISNUMBER(SEARCH("five",'Model output'!G92)),ISNUMBER(SEARCH("5",'Model output'!G92))))), "lateral", "central"))</f>
        <v/>
      </c>
      <c r="H93" t="str">
        <f>IF('Model output'!H92="","negative",IF('Model output'!H92="[]", "negative", IF(OR(ISNUMBER(SEARCH("lymph node",'Model output'!H92)),ISNUMBER(SEARCH("Not mentioned",'Model output'!H92)),ISNUMBER(SEARCH("neck",'Model output'!H92)),ISNUMBER(SEARCH("Not applicable",'Model output'!H92))),"negative","positive")))</f>
        <v>negative</v>
      </c>
      <c r="I93" t="str">
        <f>IF('Model output'!I92="","",IF(ISNUMBER('Model output'!I92),'Model output'!I92,1))</f>
        <v/>
      </c>
      <c r="J93" t="str">
        <f>IF('Model output'!J92="","",IF(AND(ISNUMBER('Model output'!J92),'Model output'!J92&lt;=I93),'Model output'!J92,IF(ISNUMBER(SEARCH("0/",'Model output'!J92)),0,1)))</f>
        <v/>
      </c>
      <c r="K93" t="str" cm="1">
        <f t="array" ref="K93">IF(COUNT(FIND({0,1,2,3,4,5,6,7,8,9},'Model output'!K92))&gt;0,'Model output'!K92,"")</f>
        <v/>
      </c>
      <c r="L93" s="8" t="str">
        <f t="shared" si="22"/>
        <v/>
      </c>
      <c r="M93" t="str" cm="1">
        <f t="array" ref="M93">IF(L93="","",IF(ISNUMBER(SEARCH("cm",L93)),MAX(VALUE(SUBSTITUTE(_xlfn.FILTERXML("&lt;t&gt;&lt;s&gt;"&amp;SUBSTITUTE(L93,",","&lt;/s&gt;&lt;s&gt;")&amp;"&lt;/s&gt;&lt;/t&gt;","//s"),"cm",""))),MAX(VALUE(SUBSTITUTE(_xlfn.FILTERXML("&lt;t&gt;&lt;s&gt;"&amp;SUBSTITUTE(L93,",","&lt;/s&gt;&lt;s&gt;")&amp;"&lt;/s&gt;&lt;/t&gt;","//s"),"mm","")))/10))</f>
        <v/>
      </c>
      <c r="N93" t="str">
        <f>IF('Model output'!L92="","",'Model output'!L92)</f>
        <v>Papillary</v>
      </c>
      <c r="O93" t="str">
        <f>IF('Model output'!M92="","",'Model output'!M92)</f>
        <v/>
      </c>
      <c r="P93" t="str">
        <f>IF('Model output'!N92="","",'Model output'!N92)</f>
        <v>0.9 cm</v>
      </c>
      <c r="Q93" t="str">
        <f t="shared" si="14"/>
        <v>0.9cm</v>
      </c>
      <c r="R93" cm="1">
        <f t="array" ref="R93">IF(Q93="","",IF(ISNUMBER(SEARCH("cm",Q93)),MAX(VALUE(SUBSTITUTE(_xlfn.FILTERXML("&lt;t&gt;&lt;s&gt;"&amp;SUBSTITUTE(Q93,",","&lt;/s&gt;&lt;s&gt;")&amp;"&lt;/s&gt;&lt;/t&gt;","//s"),"cm",""))),MAX(VALUE(SUBSTITUTE(_xlfn.FILTERXML("&lt;t&gt;&lt;s&gt;"&amp;SUBSTITUTE(Q93,",","&lt;/s&gt;&lt;s&gt;")&amp;"&lt;/s&gt;&lt;/t&gt;","//s"),"mm","")))/10))</f>
        <v>0.9</v>
      </c>
      <c r="S93" t="str">
        <f>IF(OR('Model output'!P92="",ISNUMBER(SEARCH("Not identified", 'Model output'!P92)),ISNUMBER(SEARCH("Absent",'Model output'!P92)),AND(ISNUMBER(SEARCH("No",'Model output'!P92)),NOT(ISNUMBER(SEARCH("diagnostic",'Model output'!P92)))),ISNUMBER(SEARCH("Negative",'Model output'!P92))),"negative","positive")</f>
        <v>negative</v>
      </c>
      <c r="T93">
        <f>IF('Model output'!O92="","",'Model output'!O92)</f>
        <v>3</v>
      </c>
      <c r="U93" t="str">
        <f>IF('Model output'!Q92&lt;&gt;"",'Model output'!Q92,IF('Classification result'!S93="positive",IF(ISNUMBER(SEARCH("single",'Model output'!P92)),1,IF(OR(ISNUMBER(SEARCH("&lt;4",'Model output'!P92)),ISNUMBER(SEARCH("&lt; 4",'Model output'!P92)),ISNUMBER(SEARCH("less than 4",'Model output'!P92))),"&lt;4",IF(OR(ISNUMBER(SEARCH("&gt;4",'Model output'!P92)),ISNUMBER(SEARCH("&gt; 4",'Model output'!P92)),ISNUMBER(SEARCH("4 or more",'Model output'!P92))),"&gt;4",""))),""))</f>
        <v/>
      </c>
      <c r="V93" t="str">
        <f>IF(S93="negative","",IF(OR(ISNUMBER(SEARCH("Focal",'Model output'!P92)),'Classification result'!U93&lt;4,ISNUMBER(SEARCH("Focal",'Classification result'!U93)),ISNUMBER(SEARCH("&lt;4",'Classification result'!U93)),ISNUMBER(SEARCH("&lt; 4",'Classification result'!U93))),"minimal", IF(OR(ISNUMBER(SEARCH("Extensive",'Model output'!P92)),ISNUMBER(SEARCH("Extensive",'Classification result'!U93)),ISNUMBER(SEARCH("&gt;4",'Classification result'!U93)),ISNUMBER(SEARCH("&gt; 4",'Classification result'!U93)),ISNUMBER(SEARCH("4 or more",'Classification result'!U93))),"extensive","")))</f>
        <v/>
      </c>
      <c r="W93" t="str">
        <f>IF(OR('Model output'!R92="",ISNUMBER(SEARCH("Not identified", 'Model output'!R92)),ISNUMBER(SEARCH("Absent",'Model output'!R92)),ISNUMBER(SEARCH("No",'Model output'!R92)),ISNUMBER(SEARCH("Negative",'Model output'!R92)),ISNUMBER(SEARCH("None seen",'Model output'!R92)),ISNUMBER(SEARCH("Free",'Model output'!R92)),ISNUMBER(SEARCH("Cannot be assessed",'Model output'!R92))),"negative","positive")</f>
        <v>negative</v>
      </c>
      <c r="X93" t="str">
        <f>IF('Model output'!S92="","", IF('Model output'!S92= "[]", "", 'Model output'!S92))</f>
        <v>Not Identified</v>
      </c>
      <c r="Y93" t="str">
        <f>IF(OR('Model output'!S92="",ISNUMBER(SEARCH("Absent",'Model output'!S92)),ISNUMBER(SEARCH("Not identified",'Model output'!S92)),ISNUMBER(SEARCH("No",'Model output'!S92)),ISNUMBER(SEARCH("negative",'Model output'!S92))),"negative",IF(Z93="positive","gETE", "positive"))</f>
        <v>negative</v>
      </c>
      <c r="Z93" t="str">
        <f>IF(OR('Model output'!S92="",ISNUMBER(SEARCH("Absent",'Model output'!S92)),ISNUMBER(SEARCH("Not identified",'Model output'!S92)),ISNUMBER(SEARCH("No",'Model output'!S92)),ISNUMBER(SEARCH("Minimal",'Model output'!S92)),ISNUMBER(SEARCH("negative",'Model output'!S92))),"negative",IF(OR(ISNUMBER(SEARCH("extensive",X93)),ISNUMBER(SEARCH("skeletal muscle",X93)),ISNUMBER(SEARCH("larynx",X93)),ISNUMBER(SEARCH("trachea",X93)),ISNUMBER(SEARCH("esophagus",X93)),ISNUMBER(SEARCH("recurrent laryngeal nerve",X93))),"positive","negative"))</f>
        <v>negative</v>
      </c>
      <c r="AA93" t="str">
        <f>IF('Model output'!T92="","", IF('Model output'!T92="[]", "", IF('Model output'!T92="Not mentioned", "No", "Yes")))</f>
        <v/>
      </c>
      <c r="AB93" t="str">
        <f>IF(AA93&lt;&gt;"Yes","",IF(OR('Model output'!U92="",'Model output'!U92="[]",ISNUMBER(SEARCH("Not identified",'Model output'!U92))),"",'Model output'!U92))</f>
        <v/>
      </c>
      <c r="AC93" s="9" t="str">
        <f>IF(OR('Model output'!V92="", AND(ISERROR(SEARCH("Positive",'Model output'!V92)), ISNUMBER(SEARCH("Negative",'Model output'!V92))), 'Model output'!V92="No", ISNUMBER(SEARCH("Uninvolved",'Model output'!V92)), ISNUMBER(SEARCH("Not involved",'Model output'!V92)), ISNUMBER(SEARCH("Free",'Model output'!V92)), ISNUMBER(SEARCH("Cannot be assessed",'Model output'!V92)), ISNUMBER(SEARCH("1 mm",'Model output'!V92)), ISNUMBER(SEARCH("0.1 CM",'Model output'!V92)), ISNUMBER(SEARCH("less than 0.5 mm",'Model output'!V92)), ISNUMBER(SEARCH("abut",'Model output'!V92))), "negative", "positive")</f>
        <v>negative</v>
      </c>
      <c r="AE93" s="29" t="str" cm="1">
        <f t="array" aca="1" ref="AE93" ca="1">IF(OR(AC93="positive",Z93="positive",AND(OR(ISNUMBER(SEARCH("Follicular carcinoma",N93)),ISNUMBER(SEARCH("Follicular thyroid carcinoma",N93))),V93="extensive"),AND(AND(ISNUMBER(J93),J93&gt;0),AND(ISNUMBER(M93),M93&gt;3)),OR(H93="positive",AH93=1)),"high",IF(OR(ISNUMBER(SEARCH("lateral",G93,1)),ISNUMBER(SEARCH("positive",Y93,1)),ISNUMBER(SEARCH("tall",O93,1)),ISNUMBER(SEARCH("hobnail",O93,1)),ISNUMBER(SEARCH("cribriform",O93,1)),ISNUMBER(SEARCH("diffuse",O93,1)),ISNUMBER(SEARCH("columnar",O93,1)),ISNUMBER(SEARCH("solid",O93,1)),ISNUMBER(SEARCH("tall",N93,1)),ISNUMBER(SEARCH("hobnail",N93,1)),ISNUMBER(SEARCH("cribriform",N93,1)),ISNUMBER(SEARCH("diffuse",N93,1)),ISNUMBER(SEARCH("columnar",N93,1)),ISNUMBER(SEARCH("solid",N93,1)),AND(ISNUMBER(SEARCH("papillary",N93,1)),S93="positive"),AND(AND(ISNUMBER(J93),J93&gt;=5),M93=""),AND(AND(ISNUMBER(J93),J93&gt;=5),AND(ISNUMBER(M93),M93&gt;=1)),AND(ISNUMBER(SERACH("papillary",N93)),OR(Y93="positive",Z93="positive"), ISNUMBER(SEARCH("BRAF",AB93)))),"intermediate","low"))</f>
        <v>low</v>
      </c>
      <c r="AF93" s="30" t="str">
        <f t="shared" si="15"/>
        <v>1a</v>
      </c>
      <c r="AG93" s="30" t="str">
        <f t="shared" si="16"/>
        <v>0</v>
      </c>
      <c r="AH93" s="30" t="str">
        <f t="shared" si="23"/>
        <v>0</v>
      </c>
      <c r="AI93" s="37" t="str">
        <f t="shared" si="24"/>
        <v>I</v>
      </c>
      <c r="AJ93" s="29" t="s">
        <v>886</v>
      </c>
      <c r="AK93" s="34" t="s">
        <v>895</v>
      </c>
      <c r="AL93" s="34" t="s">
        <v>894</v>
      </c>
      <c r="AM93" s="34" t="s">
        <v>894</v>
      </c>
      <c r="AN93" s="34" t="s">
        <v>68</v>
      </c>
      <c r="AO93" s="35">
        <f t="shared" ca="1" si="17"/>
        <v>1</v>
      </c>
      <c r="AP93" s="30">
        <f t="shared" si="18"/>
        <v>1</v>
      </c>
      <c r="AQ93" s="30">
        <f t="shared" si="19"/>
        <v>1</v>
      </c>
      <c r="AR93" s="30">
        <f t="shared" si="20"/>
        <v>1</v>
      </c>
      <c r="AS93" s="36">
        <f t="shared" si="21"/>
        <v>1</v>
      </c>
    </row>
    <row r="94" spans="1:45">
      <c r="A94" t="str">
        <f>'Model output'!A93</f>
        <v>TCGA-DJ-A3UU</v>
      </c>
      <c r="B94" s="45">
        <v>49</v>
      </c>
      <c r="C94" s="1" t="str">
        <f>IF(OR(ISNUMBER(SEARCH("0",'Model output'!D93)), ISNUMBER(SEARCH("1",'Model output'!D93)), ISNUMBER(SEARCH("1a",'Model output'!D93)), ISNUMBER(SEARCH("1b",'Model output'!D93)), ISNUMBER(SEARCH("2",'Model output'!D93)), ISNUMBER(SEARCH("3",'Model output'!D93)), ISNUMBER(SEARCH("4a",'Model output'!D93)), ISNUMBER(SEARCH("4b",'Model output'!D93))), IF(ISNUMBER(SEARCH("pT",'Model output'!D93)),IF(OR(ISNUMBER(SEARCH("a",'Model output'!D93)),ISNUMBER(SEARCH("b",'Model output'!D93))),MID(SUBSTITUTE('Model output'!D93," ",""),SEARCH("pT",'Model output'!D93)+2,2),MID(SUBSTITUTE('Model output'!D93," ",""),SEARCH("pT",'Model output'!D93)+2,1)),IF(ISNUMBER(SEARCH("T",'Model output'!D93)),IF(OR(ISNUMBER(SEARCH("a",'Model output'!D93)),ISNUMBER(SEARCH("b",'Model output'!D93))),MID(SUBSTITUTE('Model output'!D93," ",""),SEARCH("T",'Model output'!D93)+1,2),MID(SUBSTITUTE('Model output'!D93," ",""),SEARCH("T",'Model output'!D93)+1,1)),SUBSTITUTE('Model output'!D93," ",""))),"")</f>
        <v>1</v>
      </c>
      <c r="D94" s="1" t="str">
        <f>IF(ISNUMBER(SEARCH("lymph node",'Model output'!E93)),"1", IF(AND('Model output'!E93&lt;&gt;"",ISNUMBER('Model output'!E93),'Model output'!E93&gt;0),"1",IF(OR(ISNUMBER(SEARCH("0",'Model output'!E93)), ISNUMBER(SEARCH("1",'Model output'!E93)), ISNUMBER(SEARCH("1a",'Model output'!E93)), ISNUMBER(SEARCH("1b",'Model output'!E93)), ISNUMBER(SEARCH("X",'Model output'!E93))), IF(ISNUMBER(SEARCH("pN",'Model output'!E93)),IF(OR(ISNUMBER(SEARCH("a",'Model output'!E93)),ISNUMBER(SEARCH("b",'Model output'!E93))),MID(SUBSTITUTE('Model output'!E93," ",""),SEARCH("pN",'Model output'!E93)+2,2),MID(SUBSTITUTE('Model output'!E93," ",""),SEARCH("pN",'Model output'!E93)+2,1)),IF(ISNUMBER(SEARCH("N",'Model output'!E93)),IF(OR(ISNUMBER(SEARCH("a",'Model output'!E93)),ISNUMBER(SEARCH("b",'Model output'!E93))),MID(SUBSTITUTE('Model output'!E93," ",""),SEARCH("N",'Model output'!E93)+1,2),MID(SUBSTITUTE('Model output'!E93," ",""),SEARCH("N",'Model output'!E93)+1,1)),SUBSTITUTE('Model output'!E93," ",""))),"")))</f>
        <v>X</v>
      </c>
      <c r="E94" s="1" t="str">
        <f>IF(OR(ISNUMBER(SEARCH("Not applicable",'Model output'!F93)), ISNUMBER(SEARCH("N/A",'Model output'!F93))),"0",IF(OR(ISNUMBER(SEARCH("0",'Model output'!F93)), ISNUMBER(SEARCH("1",'Model output'!F93)), ISNUMBER(SEARCH("X",'Model output'!F93))), IF(ISNUMBER(SEARCH("pM",'Model output'!F93)),MID(SUBSTITUTE('Model output'!F93," ",""),SEARCH("pM",'Model output'!F93)+2,1),IF(ISNUMBER(SEARCH("M",'Model output'!F93)),MID(SUBSTITUTE('Model output'!F93," ",""),SEARCH("M",'Model output'!F93)+1,1),SUBSTITUTE('Model output'!F93," ",""))),""))</f>
        <v>X</v>
      </c>
      <c r="F94" t="str">
        <f t="shared" si="13"/>
        <v>positive</v>
      </c>
      <c r="G94" t="str">
        <f>IF(OR('Model output'!G93="",AND(ISNUMBER('Model output'!J93),'Model output'!J93&lt;1)),"",IF(OR(ISNUMBER(SEARCH("lateral",'Model output'!G93)),ISNUMBER(SEARCH("cervical",'Model output'!G93)),ISNUMBER(SEARCH("jugular",'Model output'!G93)),ISNUMBER(SEARCH("left neck",'Model output'!G93)),ISNUMBER(SEARCH("left anterior neck",'Model output'!G93)),ISNUMBER(SEARCH("left posterior neck",'Model output'!G93)),ISNUMBER(SEARCH("right neck",'Model output'!G93)),ISNUMBER(SEARCH("right anterior neck",'Model output'!G93)),ISNUMBER(SEARCH("right posterior neck",'Model output'!G93)),AND(ISNUMBER(SEARCH("level",'Model output'!G93)),OR(,ISNUMBER(SEARCH("II",'Model output'!G93)),ISNUMBER(SEARCH("two",'Model output'!G93)),ISNUMBER(SEARCH("2",'Model output'!G93)),ISNUMBER(SEARCH("III",'Model output'!G93)),ISNUMBER(SEARCH("three",'Model output'!G93)),ISNUMBER(SEARCH("3",'Model output'!G93)),ISNUMBER(SEARCH("IV",'Model output'!G93)),ISNUMBER(SEARCH("four",'Model output'!G93)),ISNUMBER(SEARCH("4",'Model output'!G93)),ISNUMBER(SEARCH("V ",'Model output'!G93)),ISNUMBER(SEARCH("five",'Model output'!G93)),ISNUMBER(SEARCH("5",'Model output'!G93))))), "lateral", "central"))</f>
        <v/>
      </c>
      <c r="H94" t="str">
        <f>IF('Model output'!H93="","negative",IF('Model output'!H93="[]", "negative", IF(OR(ISNUMBER(SEARCH("lymph node",'Model output'!H93)),ISNUMBER(SEARCH("Not mentioned",'Model output'!H93)),ISNUMBER(SEARCH("neck",'Model output'!H93)),ISNUMBER(SEARCH("Not applicable",'Model output'!H93))),"negative","positive")))</f>
        <v>negative</v>
      </c>
      <c r="I94">
        <f>IF('Model output'!I93="","",IF(ISNUMBER('Model output'!I93),'Model output'!I93,1))</f>
        <v>2</v>
      </c>
      <c r="J94">
        <f>IF('Model output'!J93="","",IF(AND(ISNUMBER('Model output'!J93),'Model output'!J93&lt;=I94),'Model output'!J93,IF(ISNUMBER(SEARCH("0/",'Model output'!J93)),0,1)))</f>
        <v>0</v>
      </c>
      <c r="K94" t="str" cm="1">
        <f t="array" ref="K94">IF(COUNT(FIND({0,1,2,3,4,5,6,7,8,9},'Model output'!K93))&gt;0,'Model output'!K93,"")</f>
        <v>0.3 cm</v>
      </c>
      <c r="L94" s="8" t="str">
        <f t="shared" si="22"/>
        <v>0.3cm</v>
      </c>
      <c r="M94" cm="1">
        <f t="array" ref="M94">IF(L94="","",IF(ISNUMBER(SEARCH("cm",L94)),MAX(VALUE(SUBSTITUTE(_xlfn.FILTERXML("&lt;t&gt;&lt;s&gt;"&amp;SUBSTITUTE(L94,",","&lt;/s&gt;&lt;s&gt;")&amp;"&lt;/s&gt;&lt;/t&gt;","//s"),"cm",""))),MAX(VALUE(SUBSTITUTE(_xlfn.FILTERXML("&lt;t&gt;&lt;s&gt;"&amp;SUBSTITUTE(L94,",","&lt;/s&gt;&lt;s&gt;")&amp;"&lt;/s&gt;&lt;/t&gt;","//s"),"mm","")))/10))</f>
        <v>0.3</v>
      </c>
      <c r="N94" t="str">
        <f>IF('Model output'!L93="","",'Model output'!L93)</f>
        <v>Papillary carcinoma</v>
      </c>
      <c r="O94" t="str">
        <f>IF('Model output'!M93="","",'Model output'!M93)</f>
        <v/>
      </c>
      <c r="P94" t="str">
        <f>IF('Model output'!N93="","",'Model output'!N93)</f>
        <v>1.1 cm</v>
      </c>
      <c r="Q94" t="str">
        <f t="shared" si="14"/>
        <v>1.1cm</v>
      </c>
      <c r="R94" cm="1">
        <f t="array" ref="R94">IF(Q94="","",IF(ISNUMBER(SEARCH("cm",Q94)),MAX(VALUE(SUBSTITUTE(_xlfn.FILTERXML("&lt;t&gt;&lt;s&gt;"&amp;SUBSTITUTE(Q94,",","&lt;/s&gt;&lt;s&gt;")&amp;"&lt;/s&gt;&lt;/t&gt;","//s"),"cm",""))),MAX(VALUE(SUBSTITUTE(_xlfn.FILTERXML("&lt;t&gt;&lt;s&gt;"&amp;SUBSTITUTE(Q94,",","&lt;/s&gt;&lt;s&gt;")&amp;"&lt;/s&gt;&lt;/t&gt;","//s"),"mm","")))/10))</f>
        <v>1.1000000000000001</v>
      </c>
      <c r="S94" t="str">
        <f>IF(OR('Model output'!P93="",ISNUMBER(SEARCH("Not identified", 'Model output'!P93)),ISNUMBER(SEARCH("Absent",'Model output'!P93)),AND(ISNUMBER(SEARCH("No",'Model output'!P93)),NOT(ISNUMBER(SEARCH("diagnostic",'Model output'!P93)))),ISNUMBER(SEARCH("Negative",'Model output'!P93))),"negative","positive")</f>
        <v>negative</v>
      </c>
      <c r="T94">
        <f>IF('Model output'!O93="","",'Model output'!O93)</f>
        <v>4</v>
      </c>
      <c r="U94" t="str">
        <f>IF('Model output'!Q93&lt;&gt;"",'Model output'!Q93,IF('Classification result'!S94="positive",IF(ISNUMBER(SEARCH("single",'Model output'!P93)),1,IF(OR(ISNUMBER(SEARCH("&lt;4",'Model output'!P93)),ISNUMBER(SEARCH("&lt; 4",'Model output'!P93)),ISNUMBER(SEARCH("less than 4",'Model output'!P93))),"&lt;4",IF(OR(ISNUMBER(SEARCH("&gt;4",'Model output'!P93)),ISNUMBER(SEARCH("&gt; 4",'Model output'!P93)),ISNUMBER(SEARCH("4 or more",'Model output'!P93))),"&gt;4",""))),""))</f>
        <v/>
      </c>
      <c r="V94" t="str">
        <f>IF(S94="negative","",IF(OR(ISNUMBER(SEARCH("Focal",'Model output'!P93)),'Classification result'!U94&lt;4,ISNUMBER(SEARCH("Focal",'Classification result'!U94)),ISNUMBER(SEARCH("&lt;4",'Classification result'!U94)),ISNUMBER(SEARCH("&lt; 4",'Classification result'!U94))),"minimal", IF(OR(ISNUMBER(SEARCH("Extensive",'Model output'!P93)),ISNUMBER(SEARCH("Extensive",'Classification result'!U94)),ISNUMBER(SEARCH("&gt;4",'Classification result'!U94)),ISNUMBER(SEARCH("&gt; 4",'Classification result'!U94)),ISNUMBER(SEARCH("4 or more",'Classification result'!U94))),"extensive","")))</f>
        <v/>
      </c>
      <c r="W94" t="str">
        <f>IF(OR('Model output'!R93="",ISNUMBER(SEARCH("Not identified", 'Model output'!R93)),ISNUMBER(SEARCH("Absent",'Model output'!R93)),ISNUMBER(SEARCH("No",'Model output'!R93)),ISNUMBER(SEARCH("Negative",'Model output'!R93)),ISNUMBER(SEARCH("None seen",'Model output'!R93)),ISNUMBER(SEARCH("Free",'Model output'!R93)),ISNUMBER(SEARCH("Cannot be assessed",'Model output'!R93))),"negative","positive")</f>
        <v>negative</v>
      </c>
      <c r="X94" t="str">
        <f>IF('Model output'!S93="","", IF('Model output'!S93= "[]", "", 'Model output'!S93))</f>
        <v>Invades the extrathyroidal fibroadipose tissue</v>
      </c>
      <c r="Y94" t="str">
        <f>IF(OR('Model output'!S93="",ISNUMBER(SEARCH("Absent",'Model output'!S93)),ISNUMBER(SEARCH("Not identified",'Model output'!S93)),ISNUMBER(SEARCH("No",'Model output'!S93)),ISNUMBER(SEARCH("negative",'Model output'!S93))),"negative",IF(Z94="positive","gETE", "positive"))</f>
        <v>positive</v>
      </c>
      <c r="Z94" t="str">
        <f>IF(OR('Model output'!S93="",ISNUMBER(SEARCH("Absent",'Model output'!S93)),ISNUMBER(SEARCH("Not identified",'Model output'!S93)),ISNUMBER(SEARCH("No",'Model output'!S93)),ISNUMBER(SEARCH("Minimal",'Model output'!S93)),ISNUMBER(SEARCH("negative",'Model output'!S93))),"negative",IF(OR(ISNUMBER(SEARCH("extensive",X94)),ISNUMBER(SEARCH("skeletal muscle",X94)),ISNUMBER(SEARCH("larynx",X94)),ISNUMBER(SEARCH("trachea",X94)),ISNUMBER(SEARCH("esophagus",X94)),ISNUMBER(SEARCH("recurrent laryngeal nerve",X94))),"positive","negative"))</f>
        <v>negative</v>
      </c>
      <c r="AA94" t="str">
        <f>IF('Model output'!T93="","", IF('Model output'!T93="[]", "", IF('Model output'!T93="Not mentioned", "No", "Yes")))</f>
        <v/>
      </c>
      <c r="AB94" t="str">
        <f>IF(AA94&lt;&gt;"Yes","",IF(OR('Model output'!U93="",'Model output'!U93="[]",ISNUMBER(SEARCH("Not identified",'Model output'!U93))),"",'Model output'!U93))</f>
        <v/>
      </c>
      <c r="AC94" s="9" t="str">
        <f>IF(OR('Model output'!V93="", AND(ISERROR(SEARCH("Positive",'Model output'!V93)), ISNUMBER(SEARCH("Negative",'Model output'!V93))), 'Model output'!V93="No", ISNUMBER(SEARCH("Uninvolved",'Model output'!V93)), ISNUMBER(SEARCH("Not involved",'Model output'!V93)), ISNUMBER(SEARCH("Free",'Model output'!V93)), ISNUMBER(SEARCH("Cannot be assessed",'Model output'!V93)), ISNUMBER(SEARCH("1 mm",'Model output'!V93)), ISNUMBER(SEARCH("0.1 CM",'Model output'!V93)), ISNUMBER(SEARCH("less than 0.5 mm",'Model output'!V93)), ISNUMBER(SEARCH("abut",'Model output'!V93))), "negative", "positive")</f>
        <v>positive</v>
      </c>
      <c r="AE94" s="29" t="str" cm="1">
        <f t="array" ref="AE94">IF(OR(AC94="positive",Z94="positive",AND(OR(ISNUMBER(SEARCH("Follicular carcinoma",N94)),ISNUMBER(SEARCH("Follicular thyroid carcinoma",N94))),V94="extensive"),AND(AND(ISNUMBER(J94),J94&gt;0),AND(ISNUMBER(M94),M94&gt;3)),OR(H94="positive",AH94=1)),"high",IF(OR(ISNUMBER(SEARCH("lateral",G94,1)),ISNUMBER(SEARCH("positive",Y94,1)),ISNUMBER(SEARCH("tall",O94,1)),ISNUMBER(SEARCH("hobnail",O94,1)),ISNUMBER(SEARCH("cribriform",O94,1)),ISNUMBER(SEARCH("diffuse",O94,1)),ISNUMBER(SEARCH("columnar",O94,1)),ISNUMBER(SEARCH("solid",O94,1)),ISNUMBER(SEARCH("tall",N94,1)),ISNUMBER(SEARCH("hobnail",N94,1)),ISNUMBER(SEARCH("cribriform",N94,1)),ISNUMBER(SEARCH("diffuse",N94,1)),ISNUMBER(SEARCH("columnar",N94,1)),ISNUMBER(SEARCH("solid",N94,1)),AND(ISNUMBER(SEARCH("papillary",N94,1)),S94="positive"),AND(AND(ISNUMBER(J94),J94&gt;=5),M94=""),AND(AND(ISNUMBER(J94),J94&gt;=5),AND(ISNUMBER(M94),M94&gt;=1)),AND(ISNUMBER(SERACH("papillary",N94)),OR(Y94="positive",Z94="positive"), ISNUMBER(SEARCH("BRAF",AB94)))),"intermediate","low"))</f>
        <v>high</v>
      </c>
      <c r="AF94" s="30" t="str">
        <f t="shared" si="15"/>
        <v>1b</v>
      </c>
      <c r="AG94" s="30" t="str">
        <f t="shared" si="16"/>
        <v>0</v>
      </c>
      <c r="AH94" s="30" t="str">
        <f t="shared" si="23"/>
        <v>0</v>
      </c>
      <c r="AI94" s="37" t="str">
        <f t="shared" si="24"/>
        <v>I</v>
      </c>
      <c r="AJ94" s="29" t="s">
        <v>885</v>
      </c>
      <c r="AK94" s="34" t="s">
        <v>890</v>
      </c>
      <c r="AL94" s="34" t="s">
        <v>891</v>
      </c>
      <c r="AM94" s="34" t="s">
        <v>894</v>
      </c>
      <c r="AN94" s="34" t="s">
        <v>68</v>
      </c>
      <c r="AO94" s="35">
        <f t="shared" si="17"/>
        <v>1</v>
      </c>
      <c r="AP94" s="30">
        <f t="shared" si="18"/>
        <v>1</v>
      </c>
      <c r="AQ94" s="30">
        <f t="shared" si="19"/>
        <v>1</v>
      </c>
      <c r="AR94" s="30">
        <f t="shared" si="20"/>
        <v>1</v>
      </c>
      <c r="AS94" s="36">
        <f t="shared" si="21"/>
        <v>1</v>
      </c>
    </row>
    <row r="95" spans="1:45">
      <c r="A95" t="str">
        <f>'Model output'!A94</f>
        <v>TCGA-DJ-A3UV</v>
      </c>
      <c r="B95" s="45">
        <v>18</v>
      </c>
      <c r="C95" s="1" t="str">
        <f>IF(OR(ISNUMBER(SEARCH("0",'Model output'!D94)), ISNUMBER(SEARCH("1",'Model output'!D94)), ISNUMBER(SEARCH("1a",'Model output'!D94)), ISNUMBER(SEARCH("1b",'Model output'!D94)), ISNUMBER(SEARCH("2",'Model output'!D94)), ISNUMBER(SEARCH("3",'Model output'!D94)), ISNUMBER(SEARCH("4a",'Model output'!D94)), ISNUMBER(SEARCH("4b",'Model output'!D94))), IF(ISNUMBER(SEARCH("pT",'Model output'!D94)),IF(OR(ISNUMBER(SEARCH("a",'Model output'!D94)),ISNUMBER(SEARCH("b",'Model output'!D94))),MID(SUBSTITUTE('Model output'!D94," ",""),SEARCH("pT",'Model output'!D94)+2,2),MID(SUBSTITUTE('Model output'!D94," ",""),SEARCH("pT",'Model output'!D94)+2,1)),IF(ISNUMBER(SEARCH("T",'Model output'!D94)),IF(OR(ISNUMBER(SEARCH("a",'Model output'!D94)),ISNUMBER(SEARCH("b",'Model output'!D94))),MID(SUBSTITUTE('Model output'!D94," ",""),SEARCH("T",'Model output'!D94)+1,2),MID(SUBSTITUTE('Model output'!D94," ",""),SEARCH("T",'Model output'!D94)+1,1)),SUBSTITUTE('Model output'!D94," ",""))),"")</f>
        <v>1</v>
      </c>
      <c r="D95" s="1" t="str">
        <f>IF(ISNUMBER(SEARCH("lymph node",'Model output'!E94)),"1", IF(AND('Model output'!E94&lt;&gt;"",ISNUMBER('Model output'!E94),'Model output'!E94&gt;0),"1",IF(OR(ISNUMBER(SEARCH("0",'Model output'!E94)), ISNUMBER(SEARCH("1",'Model output'!E94)), ISNUMBER(SEARCH("1a",'Model output'!E94)), ISNUMBER(SEARCH("1b",'Model output'!E94)), ISNUMBER(SEARCH("X",'Model output'!E94))), IF(ISNUMBER(SEARCH("pN",'Model output'!E94)),IF(OR(ISNUMBER(SEARCH("a",'Model output'!E94)),ISNUMBER(SEARCH("b",'Model output'!E94))),MID(SUBSTITUTE('Model output'!E94," ",""),SEARCH("pN",'Model output'!E94)+2,2),MID(SUBSTITUTE('Model output'!E94," ",""),SEARCH("pN",'Model output'!E94)+2,1)),IF(ISNUMBER(SEARCH("N",'Model output'!E94)),IF(OR(ISNUMBER(SEARCH("a",'Model output'!E94)),ISNUMBER(SEARCH("b",'Model output'!E94))),MID(SUBSTITUTE('Model output'!E94," ",""),SEARCH("N",'Model output'!E94)+1,2),MID(SUBSTITUTE('Model output'!E94," ",""),SEARCH("N",'Model output'!E94)+1,1)),SUBSTITUTE('Model output'!E94," ",""))),"")))</f>
        <v>X</v>
      </c>
      <c r="E95" s="1" t="str">
        <f>IF(OR(ISNUMBER(SEARCH("Not applicable",'Model output'!F94)), ISNUMBER(SEARCH("N/A",'Model output'!F94))),"0",IF(OR(ISNUMBER(SEARCH("0",'Model output'!F94)), ISNUMBER(SEARCH("1",'Model output'!F94)), ISNUMBER(SEARCH("X",'Model output'!F94))), IF(ISNUMBER(SEARCH("pM",'Model output'!F94)),MID(SUBSTITUTE('Model output'!F94," ",""),SEARCH("pM",'Model output'!F94)+2,1),IF(ISNUMBER(SEARCH("M",'Model output'!F94)),MID(SUBSTITUTE('Model output'!F94," ",""),SEARCH("M",'Model output'!F94)+1,1),SUBSTITUTE('Model output'!F94," ",""))),""))</f>
        <v>X</v>
      </c>
      <c r="F95" t="str">
        <f t="shared" si="13"/>
        <v>positive</v>
      </c>
      <c r="G95" t="str">
        <f>IF(OR('Model output'!G94="",AND(ISNUMBER('Model output'!J94),'Model output'!J94&lt;1)),"",IF(OR(ISNUMBER(SEARCH("lateral",'Model output'!G94)),ISNUMBER(SEARCH("cervical",'Model output'!G94)),ISNUMBER(SEARCH("jugular",'Model output'!G94)),ISNUMBER(SEARCH("left neck",'Model output'!G94)),ISNUMBER(SEARCH("left anterior neck",'Model output'!G94)),ISNUMBER(SEARCH("left posterior neck",'Model output'!G94)),ISNUMBER(SEARCH("right neck",'Model output'!G94)),ISNUMBER(SEARCH("right anterior neck",'Model output'!G94)),ISNUMBER(SEARCH("right posterior neck",'Model output'!G94)),AND(ISNUMBER(SEARCH("level",'Model output'!G94)),OR(,ISNUMBER(SEARCH("II",'Model output'!G94)),ISNUMBER(SEARCH("two",'Model output'!G94)),ISNUMBER(SEARCH("2",'Model output'!G94)),ISNUMBER(SEARCH("III",'Model output'!G94)),ISNUMBER(SEARCH("three",'Model output'!G94)),ISNUMBER(SEARCH("3",'Model output'!G94)),ISNUMBER(SEARCH("IV",'Model output'!G94)),ISNUMBER(SEARCH("four",'Model output'!G94)),ISNUMBER(SEARCH("4",'Model output'!G94)),ISNUMBER(SEARCH("V ",'Model output'!G94)),ISNUMBER(SEARCH("five",'Model output'!G94)),ISNUMBER(SEARCH("5",'Model output'!G94))))), "lateral", "central"))</f>
        <v/>
      </c>
      <c r="H95" t="str">
        <f>IF('Model output'!H94="","negative",IF('Model output'!H94="[]", "negative", IF(OR(ISNUMBER(SEARCH("lymph node",'Model output'!H94)),ISNUMBER(SEARCH("Not mentioned",'Model output'!H94)),ISNUMBER(SEARCH("neck",'Model output'!H94)),ISNUMBER(SEARCH("Not applicable",'Model output'!H94))),"negative","positive")))</f>
        <v>negative</v>
      </c>
      <c r="I95">
        <f>IF('Model output'!I94="","",IF(ISNUMBER('Model output'!I94),'Model output'!I94,1))</f>
        <v>1</v>
      </c>
      <c r="J95">
        <f>IF('Model output'!J94="","",IF(AND(ISNUMBER('Model output'!J94),'Model output'!J94&lt;=I95),'Model output'!J94,IF(ISNUMBER(SEARCH("0/",'Model output'!J94)),0,1)))</f>
        <v>0</v>
      </c>
      <c r="K95" t="str" cm="1">
        <f t="array" ref="K95">IF(COUNT(FIND({0,1,2,3,4,5,6,7,8,9},'Model output'!K94))&gt;0,'Model output'!K94,"")</f>
        <v>0.4 cm</v>
      </c>
      <c r="L95" s="8" t="str">
        <f t="shared" si="22"/>
        <v>0.4cm</v>
      </c>
      <c r="M95" cm="1">
        <f t="array" ref="M95">IF(L95="","",IF(ISNUMBER(SEARCH("cm",L95)),MAX(VALUE(SUBSTITUTE(_xlfn.FILTERXML("&lt;t&gt;&lt;s&gt;"&amp;SUBSTITUTE(L95,",","&lt;/s&gt;&lt;s&gt;")&amp;"&lt;/s&gt;&lt;/t&gt;","//s"),"cm",""))),MAX(VALUE(SUBSTITUTE(_xlfn.FILTERXML("&lt;t&gt;&lt;s&gt;"&amp;SUBSTITUTE(L95,",","&lt;/s&gt;&lt;s&gt;")&amp;"&lt;/s&gt;&lt;/t&gt;","//s"),"mm","")))/10))</f>
        <v>0.4</v>
      </c>
      <c r="N95" t="str">
        <f>IF('Model output'!L94="","",'Model output'!L94)</f>
        <v>Papillary carcinoma</v>
      </c>
      <c r="O95" t="str">
        <f>IF('Model output'!M94="","",'Model output'!M94)</f>
        <v/>
      </c>
      <c r="P95" t="str">
        <f>IF('Model output'!N94="","",'Model output'!N94)</f>
        <v>1.0 cm</v>
      </c>
      <c r="Q95" t="str">
        <f t="shared" si="14"/>
        <v>1.0cm</v>
      </c>
      <c r="R95" cm="1">
        <f t="array" ref="R95">IF(Q95="","",IF(ISNUMBER(SEARCH("cm",Q95)),MAX(VALUE(SUBSTITUTE(_xlfn.FILTERXML("&lt;t&gt;&lt;s&gt;"&amp;SUBSTITUTE(Q95,",","&lt;/s&gt;&lt;s&gt;")&amp;"&lt;/s&gt;&lt;/t&gt;","//s"),"cm",""))),MAX(VALUE(SUBSTITUTE(_xlfn.FILTERXML("&lt;t&gt;&lt;s&gt;"&amp;SUBSTITUTE(Q95,",","&lt;/s&gt;&lt;s&gt;")&amp;"&lt;/s&gt;&lt;/t&gt;","//s"),"mm","")))/10))</f>
        <v>1</v>
      </c>
      <c r="S95" t="str">
        <f>IF(OR('Model output'!P94="",ISNUMBER(SEARCH("Not identified", 'Model output'!P94)),ISNUMBER(SEARCH("Absent",'Model output'!P94)),AND(ISNUMBER(SEARCH("No",'Model output'!P94)),NOT(ISNUMBER(SEARCH("diagnostic",'Model output'!P94)))),ISNUMBER(SEARCH("Negative",'Model output'!P94))),"negative","positive")</f>
        <v>positive</v>
      </c>
      <c r="T95">
        <f>IF('Model output'!O94="","",'Model output'!O94)</f>
        <v>1</v>
      </c>
      <c r="U95" t="str">
        <f>IF('Model output'!Q94&lt;&gt;"",'Model output'!Q94,IF('Classification result'!S95="positive",IF(ISNUMBER(SEARCH("single",'Model output'!P94)),1,IF(OR(ISNUMBER(SEARCH("&lt;4",'Model output'!P94)),ISNUMBER(SEARCH("&lt; 4",'Model output'!P94)),ISNUMBER(SEARCH("less than 4",'Model output'!P94))),"&lt;4",IF(OR(ISNUMBER(SEARCH("&gt;4",'Model output'!P94)),ISNUMBER(SEARCH("&gt; 4",'Model output'!P94)),ISNUMBER(SEARCH("4 or more",'Model output'!P94))),"&gt;4",""))),""))</f>
        <v>Focal Invasion</v>
      </c>
      <c r="V95" t="str">
        <f>IF(S95="negative","",IF(OR(ISNUMBER(SEARCH("Focal",'Model output'!P94)),'Classification result'!U95&lt;4,ISNUMBER(SEARCH("Focal",'Classification result'!U95)),ISNUMBER(SEARCH("&lt;4",'Classification result'!U95)),ISNUMBER(SEARCH("&lt; 4",'Classification result'!U95))),"minimal", IF(OR(ISNUMBER(SEARCH("Extensive",'Model output'!P94)),ISNUMBER(SEARCH("Extensive",'Classification result'!U95)),ISNUMBER(SEARCH("&gt;4",'Classification result'!U95)),ISNUMBER(SEARCH("&gt; 4",'Classification result'!U95)),ISNUMBER(SEARCH("4 or more",'Classification result'!U95))),"extensive","")))</f>
        <v>minimal</v>
      </c>
      <c r="W95" t="str">
        <f>IF(OR('Model output'!R94="",ISNUMBER(SEARCH("Not identified", 'Model output'!R94)),ISNUMBER(SEARCH("Absent",'Model output'!R94)),ISNUMBER(SEARCH("No",'Model output'!R94)),ISNUMBER(SEARCH("Negative",'Model output'!R94)),ISNUMBER(SEARCH("None seen",'Model output'!R94)),ISNUMBER(SEARCH("Free",'Model output'!R94)),ISNUMBER(SEARCH("Cannot be assessed",'Model output'!R94))),"negative","positive")</f>
        <v>negative</v>
      </c>
      <c r="X95" t="str">
        <f>IF('Model output'!S94="","", IF('Model output'!S94= "[]", "", 'Model output'!S94))</f>
        <v>No</v>
      </c>
      <c r="Y95" t="str">
        <f>IF(OR('Model output'!S94="",ISNUMBER(SEARCH("Absent",'Model output'!S94)),ISNUMBER(SEARCH("Not identified",'Model output'!S94)),ISNUMBER(SEARCH("No",'Model output'!S94)),ISNUMBER(SEARCH("negative",'Model output'!S94))),"negative",IF(Z95="positive","gETE", "positive"))</f>
        <v>negative</v>
      </c>
      <c r="Z95" t="str">
        <f>IF(OR('Model output'!S94="",ISNUMBER(SEARCH("Absent",'Model output'!S94)),ISNUMBER(SEARCH("Not identified",'Model output'!S94)),ISNUMBER(SEARCH("No",'Model output'!S94)),ISNUMBER(SEARCH("Minimal",'Model output'!S94)),ISNUMBER(SEARCH("negative",'Model output'!S94))),"negative",IF(OR(ISNUMBER(SEARCH("extensive",X95)),ISNUMBER(SEARCH("skeletal muscle",X95)),ISNUMBER(SEARCH("larynx",X95)),ISNUMBER(SEARCH("trachea",X95)),ISNUMBER(SEARCH("esophagus",X95)),ISNUMBER(SEARCH("recurrent laryngeal nerve",X95))),"positive","negative"))</f>
        <v>negative</v>
      </c>
      <c r="AA95" t="str">
        <f>IF('Model output'!T94="","", IF('Model output'!T94="[]", "", IF('Model output'!T94="Not mentioned", "No", "Yes")))</f>
        <v/>
      </c>
      <c r="AB95" t="str">
        <f>IF(AA95&lt;&gt;"Yes","",IF(OR('Model output'!U94="",'Model output'!U94="[]",ISNUMBER(SEARCH("Not identified",'Model output'!U94))),"",'Model output'!U94))</f>
        <v/>
      </c>
      <c r="AC95" s="9" t="str">
        <f>IF(OR('Model output'!V94="", AND(ISERROR(SEARCH("Positive",'Model output'!V94)), ISNUMBER(SEARCH("Negative",'Model output'!V94))), 'Model output'!V94="No", ISNUMBER(SEARCH("Uninvolved",'Model output'!V94)), ISNUMBER(SEARCH("Not involved",'Model output'!V94)), ISNUMBER(SEARCH("Free",'Model output'!V94)), ISNUMBER(SEARCH("Cannot be assessed",'Model output'!V94)), ISNUMBER(SEARCH("1 mm",'Model output'!V94)), ISNUMBER(SEARCH("0.1 CM",'Model output'!V94)), ISNUMBER(SEARCH("less than 0.5 mm",'Model output'!V94)), ISNUMBER(SEARCH("abut",'Model output'!V94))), "negative", "positive")</f>
        <v>negative</v>
      </c>
      <c r="AE95" s="29" t="str" cm="1">
        <f t="array" aca="1" ref="AE95" ca="1">IF(OR(AC95="positive",Z95="positive",AND(OR(ISNUMBER(SEARCH("Follicular carcinoma",N95)),ISNUMBER(SEARCH("Follicular thyroid carcinoma",N95))),V95="extensive"),AND(AND(ISNUMBER(J95),J95&gt;0),AND(ISNUMBER(M95),M95&gt;3)),OR(H95="positive",AH95=1)),"high",IF(OR(ISNUMBER(SEARCH("lateral",G95,1)),ISNUMBER(SEARCH("positive",Y95,1)),ISNUMBER(SEARCH("tall",O95,1)),ISNUMBER(SEARCH("hobnail",O95,1)),ISNUMBER(SEARCH("cribriform",O95,1)),ISNUMBER(SEARCH("diffuse",O95,1)),ISNUMBER(SEARCH("columnar",O95,1)),ISNUMBER(SEARCH("solid",O95,1)),ISNUMBER(SEARCH("tall",N95,1)),ISNUMBER(SEARCH("hobnail",N95,1)),ISNUMBER(SEARCH("cribriform",N95,1)),ISNUMBER(SEARCH("diffuse",N95,1)),ISNUMBER(SEARCH("columnar",N95,1)),ISNUMBER(SEARCH("solid",N95,1)),AND(ISNUMBER(SEARCH("papillary",N95,1)),S95="positive"),AND(AND(ISNUMBER(J95),J95&gt;=5),M95=""),AND(AND(ISNUMBER(J95),J95&gt;=5),AND(ISNUMBER(M95),M95&gt;=1)),AND(ISNUMBER(SERACH("papillary",N95)),OR(Y95="positive",Z95="positive"), ISNUMBER(SEARCH("BRAF",AB95)))),"intermediate","low"))</f>
        <v>intermediate</v>
      </c>
      <c r="AF95" s="30" t="str">
        <f t="shared" si="15"/>
        <v>1a</v>
      </c>
      <c r="AG95" s="30" t="str">
        <f t="shared" si="16"/>
        <v>0</v>
      </c>
      <c r="AH95" s="30" t="str">
        <f t="shared" si="23"/>
        <v>0</v>
      </c>
      <c r="AI95" s="37" t="str">
        <f t="shared" si="24"/>
        <v>I</v>
      </c>
      <c r="AJ95" s="29" t="s">
        <v>887</v>
      </c>
      <c r="AK95" s="34" t="s">
        <v>895</v>
      </c>
      <c r="AL95" s="34" t="s">
        <v>891</v>
      </c>
      <c r="AM95" s="34" t="s">
        <v>894</v>
      </c>
      <c r="AN95" s="34" t="s">
        <v>68</v>
      </c>
      <c r="AO95" s="35">
        <f t="shared" ca="1" si="17"/>
        <v>1</v>
      </c>
      <c r="AP95" s="30">
        <f t="shared" si="18"/>
        <v>1</v>
      </c>
      <c r="AQ95" s="30">
        <f t="shared" si="19"/>
        <v>1</v>
      </c>
      <c r="AR95" s="30">
        <f t="shared" si="20"/>
        <v>1</v>
      </c>
      <c r="AS95" s="36">
        <f t="shared" si="21"/>
        <v>1</v>
      </c>
    </row>
    <row r="96" spans="1:45">
      <c r="A96" t="str">
        <f>'Model output'!A95</f>
        <v>TCGA-DJ-A3UX</v>
      </c>
      <c r="B96" s="45">
        <v>46</v>
      </c>
      <c r="C96" s="1" t="str">
        <f>IF(OR(ISNUMBER(SEARCH("0",'Model output'!D95)), ISNUMBER(SEARCH("1",'Model output'!D95)), ISNUMBER(SEARCH("1a",'Model output'!D95)), ISNUMBER(SEARCH("1b",'Model output'!D95)), ISNUMBER(SEARCH("2",'Model output'!D95)), ISNUMBER(SEARCH("3",'Model output'!D95)), ISNUMBER(SEARCH("4a",'Model output'!D95)), ISNUMBER(SEARCH("4b",'Model output'!D95))), IF(ISNUMBER(SEARCH("pT",'Model output'!D95)),IF(OR(ISNUMBER(SEARCH("a",'Model output'!D95)),ISNUMBER(SEARCH("b",'Model output'!D95))),MID(SUBSTITUTE('Model output'!D95," ",""),SEARCH("pT",'Model output'!D95)+2,2),MID(SUBSTITUTE('Model output'!D95," ",""),SEARCH("pT",'Model output'!D95)+2,1)),IF(ISNUMBER(SEARCH("T",'Model output'!D95)),IF(OR(ISNUMBER(SEARCH("a",'Model output'!D95)),ISNUMBER(SEARCH("b",'Model output'!D95))),MID(SUBSTITUTE('Model output'!D95," ",""),SEARCH("T",'Model output'!D95)+1,2),MID(SUBSTITUTE('Model output'!D95," ",""),SEARCH("T",'Model output'!D95)+1,1)),SUBSTITUTE('Model output'!D95," ",""))),"")</f>
        <v>1</v>
      </c>
      <c r="D96" s="1" t="str">
        <f>IF(ISNUMBER(SEARCH("lymph node",'Model output'!E95)),"1", IF(AND('Model output'!E95&lt;&gt;"",ISNUMBER('Model output'!E95),'Model output'!E95&gt;0),"1",IF(OR(ISNUMBER(SEARCH("0",'Model output'!E95)), ISNUMBER(SEARCH("1",'Model output'!E95)), ISNUMBER(SEARCH("1a",'Model output'!E95)), ISNUMBER(SEARCH("1b",'Model output'!E95)), ISNUMBER(SEARCH("X",'Model output'!E95))), IF(ISNUMBER(SEARCH("pN",'Model output'!E95)),IF(OR(ISNUMBER(SEARCH("a",'Model output'!E95)),ISNUMBER(SEARCH("b",'Model output'!E95))),MID(SUBSTITUTE('Model output'!E95," ",""),SEARCH("pN",'Model output'!E95)+2,2),MID(SUBSTITUTE('Model output'!E95," ",""),SEARCH("pN",'Model output'!E95)+2,1)),IF(ISNUMBER(SEARCH("N",'Model output'!E95)),IF(OR(ISNUMBER(SEARCH("a",'Model output'!E95)),ISNUMBER(SEARCH("b",'Model output'!E95))),MID(SUBSTITUTE('Model output'!E95," ",""),SEARCH("N",'Model output'!E95)+1,2),MID(SUBSTITUTE('Model output'!E95," ",""),SEARCH("N",'Model output'!E95)+1,1)),SUBSTITUTE('Model output'!E95," ",""))),"")))</f>
        <v>X</v>
      </c>
      <c r="E96" s="1" t="str">
        <f>IF(OR(ISNUMBER(SEARCH("Not applicable",'Model output'!F95)), ISNUMBER(SEARCH("N/A",'Model output'!F95))),"0",IF(OR(ISNUMBER(SEARCH("0",'Model output'!F95)), ISNUMBER(SEARCH("1",'Model output'!F95)), ISNUMBER(SEARCH("X",'Model output'!F95))), IF(ISNUMBER(SEARCH("pM",'Model output'!F95)),MID(SUBSTITUTE('Model output'!F95," ",""),SEARCH("pM",'Model output'!F95)+2,1),IF(ISNUMBER(SEARCH("M",'Model output'!F95)),MID(SUBSTITUTE('Model output'!F95," ",""),SEARCH("M",'Model output'!F95)+1,1),SUBSTITUTE('Model output'!F95," ",""))),""))</f>
        <v>X</v>
      </c>
      <c r="F96" t="str">
        <f t="shared" si="13"/>
        <v>negative</v>
      </c>
      <c r="G96" t="str">
        <f>IF(OR('Model output'!G95="",AND(ISNUMBER('Model output'!J95),'Model output'!J95&lt;1)),"",IF(OR(ISNUMBER(SEARCH("lateral",'Model output'!G95)),ISNUMBER(SEARCH("cervical",'Model output'!G95)),ISNUMBER(SEARCH("jugular",'Model output'!G95)),ISNUMBER(SEARCH("left neck",'Model output'!G95)),ISNUMBER(SEARCH("left anterior neck",'Model output'!G95)),ISNUMBER(SEARCH("left posterior neck",'Model output'!G95)),ISNUMBER(SEARCH("right neck",'Model output'!G95)),ISNUMBER(SEARCH("right anterior neck",'Model output'!G95)),ISNUMBER(SEARCH("right posterior neck",'Model output'!G95)),AND(ISNUMBER(SEARCH("level",'Model output'!G95)),OR(,ISNUMBER(SEARCH("II",'Model output'!G95)),ISNUMBER(SEARCH("two",'Model output'!G95)),ISNUMBER(SEARCH("2",'Model output'!G95)),ISNUMBER(SEARCH("III",'Model output'!G95)),ISNUMBER(SEARCH("three",'Model output'!G95)),ISNUMBER(SEARCH("3",'Model output'!G95)),ISNUMBER(SEARCH("IV",'Model output'!G95)),ISNUMBER(SEARCH("four",'Model output'!G95)),ISNUMBER(SEARCH("4",'Model output'!G95)),ISNUMBER(SEARCH("V ",'Model output'!G95)),ISNUMBER(SEARCH("five",'Model output'!G95)),ISNUMBER(SEARCH("5",'Model output'!G95))))), "lateral", "central"))</f>
        <v/>
      </c>
      <c r="H96" t="str">
        <f>IF('Model output'!H95="","negative",IF('Model output'!H95="[]", "negative", IF(OR(ISNUMBER(SEARCH("lymph node",'Model output'!H95)),ISNUMBER(SEARCH("Not mentioned",'Model output'!H95)),ISNUMBER(SEARCH("neck",'Model output'!H95)),ISNUMBER(SEARCH("Not applicable",'Model output'!H95))),"negative","positive")))</f>
        <v>negative</v>
      </c>
      <c r="I96">
        <f>IF('Model output'!I95="","",IF(ISNUMBER('Model output'!I95),'Model output'!I95,1))</f>
        <v>3</v>
      </c>
      <c r="J96">
        <f>IF('Model output'!J95="","",IF(AND(ISNUMBER('Model output'!J95),'Model output'!J95&lt;=I96),'Model output'!J95,IF(ISNUMBER(SEARCH("0/",'Model output'!J95)),0,1)))</f>
        <v>0</v>
      </c>
      <c r="K96" t="str" cm="1">
        <f t="array" ref="K96">IF(COUNT(FIND({0,1,2,3,4,5,6,7,8,9},'Model output'!K95))&gt;0,'Model output'!K95,"")</f>
        <v/>
      </c>
      <c r="L96" s="8" t="str">
        <f t="shared" si="22"/>
        <v/>
      </c>
      <c r="M96" t="str" cm="1">
        <f t="array" ref="M96">IF(L96="","",IF(ISNUMBER(SEARCH("cm",L96)),MAX(VALUE(SUBSTITUTE(_xlfn.FILTERXML("&lt;t&gt;&lt;s&gt;"&amp;SUBSTITUTE(L96,",","&lt;/s&gt;&lt;s&gt;")&amp;"&lt;/s&gt;&lt;/t&gt;","//s"),"cm",""))),MAX(VALUE(SUBSTITUTE(_xlfn.FILTERXML("&lt;t&gt;&lt;s&gt;"&amp;SUBSTITUTE(L96,",","&lt;/s&gt;&lt;s&gt;")&amp;"&lt;/s&gt;&lt;/t&gt;","//s"),"mm","")))/10))</f>
        <v/>
      </c>
      <c r="N96" t="str">
        <f>IF('Model output'!L95="","",'Model output'!L95)</f>
        <v>Papillary</v>
      </c>
      <c r="O96" t="str">
        <f>IF('Model output'!M95="","",'Model output'!M95)</f>
        <v/>
      </c>
      <c r="P96" t="str">
        <f>IF('Model output'!N95="","",'Model output'!N95)</f>
        <v>0.5 cm</v>
      </c>
      <c r="Q96" t="str">
        <f t="shared" si="14"/>
        <v>0.5cm</v>
      </c>
      <c r="R96" cm="1">
        <f t="array" ref="R96">IF(Q96="","",IF(ISNUMBER(SEARCH("cm",Q96)),MAX(VALUE(SUBSTITUTE(_xlfn.FILTERXML("&lt;t&gt;&lt;s&gt;"&amp;SUBSTITUTE(Q96,",","&lt;/s&gt;&lt;s&gt;")&amp;"&lt;/s&gt;&lt;/t&gt;","//s"),"cm",""))),MAX(VALUE(SUBSTITUTE(_xlfn.FILTERXML("&lt;t&gt;&lt;s&gt;"&amp;SUBSTITUTE(Q96,",","&lt;/s&gt;&lt;s&gt;")&amp;"&lt;/s&gt;&lt;/t&gt;","//s"),"mm","")))/10))</f>
        <v>0.5</v>
      </c>
      <c r="S96" t="str">
        <f>IF(OR('Model output'!P95="",ISNUMBER(SEARCH("Not identified", 'Model output'!P95)),ISNUMBER(SEARCH("Absent",'Model output'!P95)),AND(ISNUMBER(SEARCH("No",'Model output'!P95)),NOT(ISNUMBER(SEARCH("diagnostic",'Model output'!P95)))),ISNUMBER(SEARCH("Negative",'Model output'!P95))),"negative","positive")</f>
        <v>negative</v>
      </c>
      <c r="T96">
        <f>IF('Model output'!O95="","",'Model output'!O95)</f>
        <v>2</v>
      </c>
      <c r="U96" t="str">
        <f>IF('Model output'!Q95&lt;&gt;"",'Model output'!Q95,IF('Classification result'!S96="positive",IF(ISNUMBER(SEARCH("single",'Model output'!P95)),1,IF(OR(ISNUMBER(SEARCH("&lt;4",'Model output'!P95)),ISNUMBER(SEARCH("&lt; 4",'Model output'!P95)),ISNUMBER(SEARCH("less than 4",'Model output'!P95))),"&lt;4",IF(OR(ISNUMBER(SEARCH("&gt;4",'Model output'!P95)),ISNUMBER(SEARCH("&gt; 4",'Model output'!P95)),ISNUMBER(SEARCH("4 or more",'Model output'!P95))),"&gt;4",""))),""))</f>
        <v/>
      </c>
      <c r="V96" t="str">
        <f>IF(S96="negative","",IF(OR(ISNUMBER(SEARCH("Focal",'Model output'!P95)),'Classification result'!U96&lt;4,ISNUMBER(SEARCH("Focal",'Classification result'!U96)),ISNUMBER(SEARCH("&lt;4",'Classification result'!U96)),ISNUMBER(SEARCH("&lt; 4",'Classification result'!U96))),"minimal", IF(OR(ISNUMBER(SEARCH("Extensive",'Model output'!P95)),ISNUMBER(SEARCH("Extensive",'Classification result'!U96)),ISNUMBER(SEARCH("&gt;4",'Classification result'!U96)),ISNUMBER(SEARCH("&gt; 4",'Classification result'!U96)),ISNUMBER(SEARCH("4 or more",'Classification result'!U96))),"extensive","")))</f>
        <v/>
      </c>
      <c r="W96" t="str">
        <f>IF(OR('Model output'!R95="",ISNUMBER(SEARCH("Not identified", 'Model output'!R95)),ISNUMBER(SEARCH("Absent",'Model output'!R95)),ISNUMBER(SEARCH("No",'Model output'!R95)),ISNUMBER(SEARCH("Negative",'Model output'!R95)),ISNUMBER(SEARCH("None seen",'Model output'!R95)),ISNUMBER(SEARCH("Free",'Model output'!R95)),ISNUMBER(SEARCH("Cannot be assessed",'Model output'!R95))),"negative","positive")</f>
        <v>negative</v>
      </c>
      <c r="X96" t="str">
        <f>IF('Model output'!S95="","", IF('Model output'!S95= "[]", "", 'Model output'!S95))</f>
        <v>Not identified</v>
      </c>
      <c r="Y96" t="str">
        <f>IF(OR('Model output'!S95="",ISNUMBER(SEARCH("Absent",'Model output'!S95)),ISNUMBER(SEARCH("Not identified",'Model output'!S95)),ISNUMBER(SEARCH("No",'Model output'!S95)),ISNUMBER(SEARCH("negative",'Model output'!S95))),"negative",IF(Z96="positive","gETE", "positive"))</f>
        <v>negative</v>
      </c>
      <c r="Z96" t="str">
        <f>IF(OR('Model output'!S95="",ISNUMBER(SEARCH("Absent",'Model output'!S95)),ISNUMBER(SEARCH("Not identified",'Model output'!S95)),ISNUMBER(SEARCH("No",'Model output'!S95)),ISNUMBER(SEARCH("Minimal",'Model output'!S95)),ISNUMBER(SEARCH("negative",'Model output'!S95))),"negative",IF(OR(ISNUMBER(SEARCH("extensive",X96)),ISNUMBER(SEARCH("skeletal muscle",X96)),ISNUMBER(SEARCH("larynx",X96)),ISNUMBER(SEARCH("trachea",X96)),ISNUMBER(SEARCH("esophagus",X96)),ISNUMBER(SEARCH("recurrent laryngeal nerve",X96))),"positive","negative"))</f>
        <v>negative</v>
      </c>
      <c r="AA96" t="str">
        <f>IF('Model output'!T95="","", IF('Model output'!T95="[]", "", IF('Model output'!T95="Not mentioned", "No", "Yes")))</f>
        <v/>
      </c>
      <c r="AB96" t="str">
        <f>IF(AA96&lt;&gt;"Yes","",IF(OR('Model output'!U95="",'Model output'!U95="[]",ISNUMBER(SEARCH("Not identified",'Model output'!U95))),"",'Model output'!U95))</f>
        <v/>
      </c>
      <c r="AC96" s="9" t="str">
        <f>IF(OR('Model output'!V95="", AND(ISERROR(SEARCH("Positive",'Model output'!V95)), ISNUMBER(SEARCH("Negative",'Model output'!V95))), 'Model output'!V95="No", ISNUMBER(SEARCH("Uninvolved",'Model output'!V95)), ISNUMBER(SEARCH("Not involved",'Model output'!V95)), ISNUMBER(SEARCH("Free",'Model output'!V95)), ISNUMBER(SEARCH("Cannot be assessed",'Model output'!V95)), ISNUMBER(SEARCH("1 mm",'Model output'!V95)), ISNUMBER(SEARCH("0.1 CM",'Model output'!V95)), ISNUMBER(SEARCH("less than 0.5 mm",'Model output'!V95)), ISNUMBER(SEARCH("abut",'Model output'!V95))), "negative", "positive")</f>
        <v>negative</v>
      </c>
      <c r="AE96" s="29" t="str" cm="1">
        <f t="array" aca="1" ref="AE96" ca="1">IF(OR(AC96="positive",Z96="positive",AND(OR(ISNUMBER(SEARCH("Follicular carcinoma",N96)),ISNUMBER(SEARCH("Follicular thyroid carcinoma",N96))),V96="extensive"),AND(AND(ISNUMBER(J96),J96&gt;0),AND(ISNUMBER(M96),M96&gt;3)),OR(H96="positive",AH96=1)),"high",IF(OR(ISNUMBER(SEARCH("lateral",G96,1)),ISNUMBER(SEARCH("positive",Y96,1)),ISNUMBER(SEARCH("tall",O96,1)),ISNUMBER(SEARCH("hobnail",O96,1)),ISNUMBER(SEARCH("cribriform",O96,1)),ISNUMBER(SEARCH("diffuse",O96,1)),ISNUMBER(SEARCH("columnar",O96,1)),ISNUMBER(SEARCH("solid",O96,1)),ISNUMBER(SEARCH("tall",N96,1)),ISNUMBER(SEARCH("hobnail",N96,1)),ISNUMBER(SEARCH("cribriform",N96,1)),ISNUMBER(SEARCH("diffuse",N96,1)),ISNUMBER(SEARCH("columnar",N96,1)),ISNUMBER(SEARCH("solid",N96,1)),AND(ISNUMBER(SEARCH("papillary",N96,1)),S96="positive"),AND(AND(ISNUMBER(J96),J96&gt;=5),M96=""),AND(AND(ISNUMBER(J96),J96&gt;=5),AND(ISNUMBER(M96),M96&gt;=1)),AND(ISNUMBER(SERACH("papillary",N96)),OR(Y96="positive",Z96="positive"), ISNUMBER(SEARCH("BRAF",AB96)))),"intermediate","low"))</f>
        <v>low</v>
      </c>
      <c r="AF96" s="30" t="str">
        <f t="shared" si="15"/>
        <v>1a</v>
      </c>
      <c r="AG96" s="30" t="str">
        <f t="shared" si="16"/>
        <v>0</v>
      </c>
      <c r="AH96" s="30" t="str">
        <f t="shared" si="23"/>
        <v>0</v>
      </c>
      <c r="AI96" s="37" t="str">
        <f t="shared" si="24"/>
        <v>I</v>
      </c>
      <c r="AJ96" s="29" t="s">
        <v>886</v>
      </c>
      <c r="AK96" s="34" t="s">
        <v>895</v>
      </c>
      <c r="AL96" s="34" t="s">
        <v>891</v>
      </c>
      <c r="AM96" s="34" t="s">
        <v>894</v>
      </c>
      <c r="AN96" s="34" t="s">
        <v>68</v>
      </c>
      <c r="AO96" s="35">
        <f t="shared" ca="1" si="17"/>
        <v>1</v>
      </c>
      <c r="AP96" s="30">
        <f t="shared" si="18"/>
        <v>1</v>
      </c>
      <c r="AQ96" s="30">
        <f t="shared" si="19"/>
        <v>1</v>
      </c>
      <c r="AR96" s="30">
        <f t="shared" si="20"/>
        <v>1</v>
      </c>
      <c r="AS96" s="36">
        <f t="shared" si="21"/>
        <v>1</v>
      </c>
    </row>
    <row r="97" spans="1:45">
      <c r="A97" t="str">
        <f>'Model output'!A96</f>
        <v>TCGA-DJ-A3UY</v>
      </c>
      <c r="B97" s="45">
        <v>32</v>
      </c>
      <c r="C97" s="1" t="str">
        <f>IF(OR(ISNUMBER(SEARCH("0",'Model output'!D96)), ISNUMBER(SEARCH("1",'Model output'!D96)), ISNUMBER(SEARCH("1a",'Model output'!D96)), ISNUMBER(SEARCH("1b",'Model output'!D96)), ISNUMBER(SEARCH("2",'Model output'!D96)), ISNUMBER(SEARCH("3",'Model output'!D96)), ISNUMBER(SEARCH("4a",'Model output'!D96)), ISNUMBER(SEARCH("4b",'Model output'!D96))), IF(ISNUMBER(SEARCH("pT",'Model output'!D96)),IF(OR(ISNUMBER(SEARCH("a",'Model output'!D96)),ISNUMBER(SEARCH("b",'Model output'!D96))),MID(SUBSTITUTE('Model output'!D96," ",""),SEARCH("pT",'Model output'!D96)+2,2),MID(SUBSTITUTE('Model output'!D96," ",""),SEARCH("pT",'Model output'!D96)+2,1)),IF(ISNUMBER(SEARCH("T",'Model output'!D96)),IF(OR(ISNUMBER(SEARCH("a",'Model output'!D96)),ISNUMBER(SEARCH("b",'Model output'!D96))),MID(SUBSTITUTE('Model output'!D96," ",""),SEARCH("T",'Model output'!D96)+1,2),MID(SUBSTITUTE('Model output'!D96," ",""),SEARCH("T",'Model output'!D96)+1,1)),SUBSTITUTE('Model output'!D96," ",""))),"")</f>
        <v>1</v>
      </c>
      <c r="D97" s="1" t="str">
        <f>IF(ISNUMBER(SEARCH("lymph node",'Model output'!E96)),"1", IF(AND('Model output'!E96&lt;&gt;"",ISNUMBER('Model output'!E96),'Model output'!E96&gt;0),"1",IF(OR(ISNUMBER(SEARCH("0",'Model output'!E96)), ISNUMBER(SEARCH("1",'Model output'!E96)), ISNUMBER(SEARCH("1a",'Model output'!E96)), ISNUMBER(SEARCH("1b",'Model output'!E96)), ISNUMBER(SEARCH("X",'Model output'!E96))), IF(ISNUMBER(SEARCH("pN",'Model output'!E96)),IF(OR(ISNUMBER(SEARCH("a",'Model output'!E96)),ISNUMBER(SEARCH("b",'Model output'!E96))),MID(SUBSTITUTE('Model output'!E96," ",""),SEARCH("pN",'Model output'!E96)+2,2),MID(SUBSTITUTE('Model output'!E96," ",""),SEARCH("pN",'Model output'!E96)+2,1)),IF(ISNUMBER(SEARCH("N",'Model output'!E96)),IF(OR(ISNUMBER(SEARCH("a",'Model output'!E96)),ISNUMBER(SEARCH("b",'Model output'!E96))),MID(SUBSTITUTE('Model output'!E96," ",""),SEARCH("N",'Model output'!E96)+1,2),MID(SUBSTITUTE('Model output'!E96," ",""),SEARCH("N",'Model output'!E96)+1,1)),SUBSTITUTE('Model output'!E96," ",""))),"")))</f>
        <v>X</v>
      </c>
      <c r="E97" s="1" t="str">
        <f>IF(OR(ISNUMBER(SEARCH("Not applicable",'Model output'!F96)), ISNUMBER(SEARCH("N/A",'Model output'!F96))),"0",IF(OR(ISNUMBER(SEARCH("0",'Model output'!F96)), ISNUMBER(SEARCH("1",'Model output'!F96)), ISNUMBER(SEARCH("X",'Model output'!F96))), IF(ISNUMBER(SEARCH("pM",'Model output'!F96)),MID(SUBSTITUTE('Model output'!F96," ",""),SEARCH("pM",'Model output'!F96)+2,1),IF(ISNUMBER(SEARCH("M",'Model output'!F96)),MID(SUBSTITUTE('Model output'!F96," ",""),SEARCH("M",'Model output'!F96)+1,1),SUBSTITUTE('Model output'!F96," ",""))),""))</f>
        <v>X</v>
      </c>
      <c r="F97" t="str">
        <f t="shared" si="13"/>
        <v>negative</v>
      </c>
      <c r="G97" t="str">
        <f>IF(OR('Model output'!G96="",AND(ISNUMBER('Model output'!J96),'Model output'!J96&lt;1)),"",IF(OR(ISNUMBER(SEARCH("lateral",'Model output'!G96)),ISNUMBER(SEARCH("cervical",'Model output'!G96)),ISNUMBER(SEARCH("jugular",'Model output'!G96)),ISNUMBER(SEARCH("left neck",'Model output'!G96)),ISNUMBER(SEARCH("left anterior neck",'Model output'!G96)),ISNUMBER(SEARCH("left posterior neck",'Model output'!G96)),ISNUMBER(SEARCH("right neck",'Model output'!G96)),ISNUMBER(SEARCH("right anterior neck",'Model output'!G96)),ISNUMBER(SEARCH("right posterior neck",'Model output'!G96)),AND(ISNUMBER(SEARCH("level",'Model output'!G96)),OR(,ISNUMBER(SEARCH("II",'Model output'!G96)),ISNUMBER(SEARCH("two",'Model output'!G96)),ISNUMBER(SEARCH("2",'Model output'!G96)),ISNUMBER(SEARCH("III",'Model output'!G96)),ISNUMBER(SEARCH("three",'Model output'!G96)),ISNUMBER(SEARCH("3",'Model output'!G96)),ISNUMBER(SEARCH("IV",'Model output'!G96)),ISNUMBER(SEARCH("four",'Model output'!G96)),ISNUMBER(SEARCH("4",'Model output'!G96)),ISNUMBER(SEARCH("V ",'Model output'!G96)),ISNUMBER(SEARCH("five",'Model output'!G96)),ISNUMBER(SEARCH("5",'Model output'!G96))))), "lateral", "central"))</f>
        <v/>
      </c>
      <c r="H97" t="str">
        <f>IF('Model output'!H96="","negative",IF('Model output'!H96="[]", "negative", IF(OR(ISNUMBER(SEARCH("lymph node",'Model output'!H96)),ISNUMBER(SEARCH("Not mentioned",'Model output'!H96)),ISNUMBER(SEARCH("neck",'Model output'!H96)),ISNUMBER(SEARCH("Not applicable",'Model output'!H96))),"negative","positive")))</f>
        <v>negative</v>
      </c>
      <c r="I97" t="str">
        <f>IF('Model output'!I96="","",IF(ISNUMBER('Model output'!I96),'Model output'!I96,1))</f>
        <v/>
      </c>
      <c r="J97" t="str">
        <f>IF('Model output'!J96="","",IF(AND(ISNUMBER('Model output'!J96),'Model output'!J96&lt;=I97),'Model output'!J96,IF(ISNUMBER(SEARCH("0/",'Model output'!J96)),0,1)))</f>
        <v/>
      </c>
      <c r="K97" t="str" cm="1">
        <f t="array" ref="K97">IF(COUNT(FIND({0,1,2,3,4,5,6,7,8,9},'Model output'!K96))&gt;0,'Model output'!K96,"")</f>
        <v/>
      </c>
      <c r="L97" s="8" t="str">
        <f t="shared" si="22"/>
        <v/>
      </c>
      <c r="M97" t="str" cm="1">
        <f t="array" ref="M97">IF(L97="","",IF(ISNUMBER(SEARCH("cm",L97)),MAX(VALUE(SUBSTITUTE(_xlfn.FILTERXML("&lt;t&gt;&lt;s&gt;"&amp;SUBSTITUTE(L97,",","&lt;/s&gt;&lt;s&gt;")&amp;"&lt;/s&gt;&lt;/t&gt;","//s"),"cm",""))),MAX(VALUE(SUBSTITUTE(_xlfn.FILTERXML("&lt;t&gt;&lt;s&gt;"&amp;SUBSTITUTE(L97,",","&lt;/s&gt;&lt;s&gt;")&amp;"&lt;/s&gt;&lt;/t&gt;","//s"),"mm","")))/10))</f>
        <v/>
      </c>
      <c r="N97" t="str">
        <f>IF('Model output'!L96="","",'Model output'!L96)</f>
        <v>Papillary carcinoma</v>
      </c>
      <c r="O97" t="str">
        <f>IF('Model output'!M96="","",'Model output'!M96)</f>
        <v/>
      </c>
      <c r="P97" t="str">
        <f>IF('Model output'!N96="","",'Model output'!N96)</f>
        <v>1.2 cm</v>
      </c>
      <c r="Q97" t="str">
        <f t="shared" si="14"/>
        <v>1.2cm</v>
      </c>
      <c r="R97" cm="1">
        <f t="array" ref="R97">IF(Q97="","",IF(ISNUMBER(SEARCH("cm",Q97)),MAX(VALUE(SUBSTITUTE(_xlfn.FILTERXML("&lt;t&gt;&lt;s&gt;"&amp;SUBSTITUTE(Q97,",","&lt;/s&gt;&lt;s&gt;")&amp;"&lt;/s&gt;&lt;/t&gt;","//s"),"cm",""))),MAX(VALUE(SUBSTITUTE(_xlfn.FILTERXML("&lt;t&gt;&lt;s&gt;"&amp;SUBSTITUTE(Q97,",","&lt;/s&gt;&lt;s&gt;")&amp;"&lt;/s&gt;&lt;/t&gt;","//s"),"mm","")))/10))</f>
        <v>1.2</v>
      </c>
      <c r="S97" t="str">
        <f>IF(OR('Model output'!P96="",ISNUMBER(SEARCH("Not identified", 'Model output'!P96)),ISNUMBER(SEARCH("Absent",'Model output'!P96)),AND(ISNUMBER(SEARCH("No",'Model output'!P96)),NOT(ISNUMBER(SEARCH("diagnostic",'Model output'!P96)))),ISNUMBER(SEARCH("Negative",'Model output'!P96))),"negative","positive")</f>
        <v>negative</v>
      </c>
      <c r="T97">
        <f>IF('Model output'!O96="","",'Model output'!O96)</f>
        <v>1</v>
      </c>
      <c r="U97" t="str">
        <f>IF('Model output'!Q96&lt;&gt;"",'Model output'!Q96,IF('Classification result'!S97="positive",IF(ISNUMBER(SEARCH("single",'Model output'!P96)),1,IF(OR(ISNUMBER(SEARCH("&lt;4",'Model output'!P96)),ISNUMBER(SEARCH("&lt; 4",'Model output'!P96)),ISNUMBER(SEARCH("less than 4",'Model output'!P96))),"&lt;4",IF(OR(ISNUMBER(SEARCH("&gt;4",'Model output'!P96)),ISNUMBER(SEARCH("&gt; 4",'Model output'!P96)),ISNUMBER(SEARCH("4 or more",'Model output'!P96))),"&gt;4",""))),""))</f>
        <v/>
      </c>
      <c r="V97" t="str">
        <f>IF(S97="negative","",IF(OR(ISNUMBER(SEARCH("Focal",'Model output'!P96)),'Classification result'!U97&lt;4,ISNUMBER(SEARCH("Focal",'Classification result'!U97)),ISNUMBER(SEARCH("&lt;4",'Classification result'!U97)),ISNUMBER(SEARCH("&lt; 4",'Classification result'!U97))),"minimal", IF(OR(ISNUMBER(SEARCH("Extensive",'Model output'!P96)),ISNUMBER(SEARCH("Extensive",'Classification result'!U97)),ISNUMBER(SEARCH("&gt;4",'Classification result'!U97)),ISNUMBER(SEARCH("&gt; 4",'Classification result'!U97)),ISNUMBER(SEARCH("4 or more",'Classification result'!U97))),"extensive","")))</f>
        <v/>
      </c>
      <c r="W97" t="str">
        <f>IF(OR('Model output'!R96="",ISNUMBER(SEARCH("Not identified", 'Model output'!R96)),ISNUMBER(SEARCH("Absent",'Model output'!R96)),ISNUMBER(SEARCH("No",'Model output'!R96)),ISNUMBER(SEARCH("Negative",'Model output'!R96)),ISNUMBER(SEARCH("None seen",'Model output'!R96)),ISNUMBER(SEARCH("Free",'Model output'!R96)),ISNUMBER(SEARCH("Cannot be assessed",'Model output'!R96))),"negative","positive")</f>
        <v>positive</v>
      </c>
      <c r="X97" t="str">
        <f>IF('Model output'!S96="","", IF('Model output'!S96= "[]", "", 'Model output'!S96))</f>
        <v>Not identified</v>
      </c>
      <c r="Y97" t="str">
        <f>IF(OR('Model output'!S96="",ISNUMBER(SEARCH("Absent",'Model output'!S96)),ISNUMBER(SEARCH("Not identified",'Model output'!S96)),ISNUMBER(SEARCH("No",'Model output'!S96)),ISNUMBER(SEARCH("negative",'Model output'!S96))),"negative",IF(Z97="positive","gETE", "positive"))</f>
        <v>negative</v>
      </c>
      <c r="Z97" t="str">
        <f>IF(OR('Model output'!S96="",ISNUMBER(SEARCH("Absent",'Model output'!S96)),ISNUMBER(SEARCH("Not identified",'Model output'!S96)),ISNUMBER(SEARCH("No",'Model output'!S96)),ISNUMBER(SEARCH("Minimal",'Model output'!S96)),ISNUMBER(SEARCH("negative",'Model output'!S96))),"negative",IF(OR(ISNUMBER(SEARCH("extensive",X97)),ISNUMBER(SEARCH("skeletal muscle",X97)),ISNUMBER(SEARCH("larynx",X97)),ISNUMBER(SEARCH("trachea",X97)),ISNUMBER(SEARCH("esophagus",X97)),ISNUMBER(SEARCH("recurrent laryngeal nerve",X97))),"positive","negative"))</f>
        <v>negative</v>
      </c>
      <c r="AA97" t="str">
        <f>IF('Model output'!T96="","", IF('Model output'!T96="[]", "", IF('Model output'!T96="Not mentioned", "No", "Yes")))</f>
        <v/>
      </c>
      <c r="AB97" t="str">
        <f>IF(AA97&lt;&gt;"Yes","",IF(OR('Model output'!U96="",'Model output'!U96="[]",ISNUMBER(SEARCH("Not identified",'Model output'!U96))),"",'Model output'!U96))</f>
        <v/>
      </c>
      <c r="AC97" s="9" t="str">
        <f>IF(OR('Model output'!V96="", AND(ISERROR(SEARCH("Positive",'Model output'!V96)), ISNUMBER(SEARCH("Negative",'Model output'!V96))), 'Model output'!V96="No", ISNUMBER(SEARCH("Uninvolved",'Model output'!V96)), ISNUMBER(SEARCH("Not involved",'Model output'!V96)), ISNUMBER(SEARCH("Free",'Model output'!V96)), ISNUMBER(SEARCH("Cannot be assessed",'Model output'!V96)), ISNUMBER(SEARCH("1 mm",'Model output'!V96)), ISNUMBER(SEARCH("0.1 CM",'Model output'!V96)), ISNUMBER(SEARCH("less than 0.5 mm",'Model output'!V96)), ISNUMBER(SEARCH("abut",'Model output'!V96))), "negative", "positive")</f>
        <v>negative</v>
      </c>
      <c r="AE97" s="29" t="str" cm="1">
        <f t="array" aca="1" ref="AE97" ca="1">IF(OR(AC97="positive",Z97="positive",AND(OR(ISNUMBER(SEARCH("Follicular carcinoma",N97)),ISNUMBER(SEARCH("Follicular thyroid carcinoma",N97))),V97="extensive"),AND(AND(ISNUMBER(J97),J97&gt;0),AND(ISNUMBER(M97),M97&gt;3)),OR(H97="positive",AH97=1)),"high",IF(OR(ISNUMBER(SEARCH("lateral",G97,1)),ISNUMBER(SEARCH("positive",Y97,1)),ISNUMBER(SEARCH("tall",O97,1)),ISNUMBER(SEARCH("hobnail",O97,1)),ISNUMBER(SEARCH("cribriform",O97,1)),ISNUMBER(SEARCH("diffuse",O97,1)),ISNUMBER(SEARCH("columnar",O97,1)),ISNUMBER(SEARCH("solid",O97,1)),ISNUMBER(SEARCH("tall",N97,1)),ISNUMBER(SEARCH("hobnail",N97,1)),ISNUMBER(SEARCH("cribriform",N97,1)),ISNUMBER(SEARCH("diffuse",N97,1)),ISNUMBER(SEARCH("columnar",N97,1)),ISNUMBER(SEARCH("solid",N97,1)),AND(ISNUMBER(SEARCH("papillary",N97,1)),S97="positive"),AND(AND(ISNUMBER(J97),J97&gt;=5),M97=""),AND(AND(ISNUMBER(J97),J97&gt;=5),AND(ISNUMBER(M97),M97&gt;=1)),AND(ISNUMBER(SERACH("papillary",N97)),OR(Y97="positive",Z97="positive"), ISNUMBER(SEARCH("BRAF",AB97)))),"intermediate","low"))</f>
        <v>low</v>
      </c>
      <c r="AF97" s="30" t="str">
        <f t="shared" si="15"/>
        <v>1b</v>
      </c>
      <c r="AG97" s="30" t="str">
        <f t="shared" si="16"/>
        <v>0</v>
      </c>
      <c r="AH97" s="30" t="str">
        <f t="shared" si="23"/>
        <v>0</v>
      </c>
      <c r="AI97" s="37" t="str">
        <f t="shared" si="24"/>
        <v>I</v>
      </c>
      <c r="AJ97" s="29" t="s">
        <v>886</v>
      </c>
      <c r="AK97" s="34" t="s">
        <v>890</v>
      </c>
      <c r="AL97" s="34" t="s">
        <v>894</v>
      </c>
      <c r="AM97" s="34" t="s">
        <v>894</v>
      </c>
      <c r="AN97" s="34" t="s">
        <v>68</v>
      </c>
      <c r="AO97" s="35">
        <f t="shared" ca="1" si="17"/>
        <v>1</v>
      </c>
      <c r="AP97" s="30">
        <f t="shared" si="18"/>
        <v>1</v>
      </c>
      <c r="AQ97" s="30">
        <f t="shared" si="19"/>
        <v>1</v>
      </c>
      <c r="AR97" s="30">
        <f t="shared" si="20"/>
        <v>1</v>
      </c>
      <c r="AS97" s="36">
        <f t="shared" si="21"/>
        <v>1</v>
      </c>
    </row>
    <row r="98" spans="1:45">
      <c r="A98" t="str">
        <f>'Model output'!A97</f>
        <v>TCGA-DJ-A3UZ</v>
      </c>
      <c r="B98" s="45">
        <v>70</v>
      </c>
      <c r="C98" s="1" t="str">
        <f>IF(OR(ISNUMBER(SEARCH("0",'Model output'!D97)), ISNUMBER(SEARCH("1",'Model output'!D97)), ISNUMBER(SEARCH("1a",'Model output'!D97)), ISNUMBER(SEARCH("1b",'Model output'!D97)), ISNUMBER(SEARCH("2",'Model output'!D97)), ISNUMBER(SEARCH("3",'Model output'!D97)), ISNUMBER(SEARCH("4a",'Model output'!D97)), ISNUMBER(SEARCH("4b",'Model output'!D97))), IF(ISNUMBER(SEARCH("pT",'Model output'!D97)),IF(OR(ISNUMBER(SEARCH("a",'Model output'!D97)),ISNUMBER(SEARCH("b",'Model output'!D97))),MID(SUBSTITUTE('Model output'!D97," ",""),SEARCH("pT",'Model output'!D97)+2,2),MID(SUBSTITUTE('Model output'!D97," ",""),SEARCH("pT",'Model output'!D97)+2,1)),IF(ISNUMBER(SEARCH("T",'Model output'!D97)),IF(OR(ISNUMBER(SEARCH("a",'Model output'!D97)),ISNUMBER(SEARCH("b",'Model output'!D97))),MID(SUBSTITUTE('Model output'!D97," ",""),SEARCH("T",'Model output'!D97)+1,2),MID(SUBSTITUTE('Model output'!D97," ",""),SEARCH("T",'Model output'!D97)+1,1)),SUBSTITUTE('Model output'!D97," ",""))),"")</f>
        <v/>
      </c>
      <c r="D98" s="1" t="str">
        <f>IF(ISNUMBER(SEARCH("lymph node",'Model output'!E97)),"1", IF(AND('Model output'!E97&lt;&gt;"",ISNUMBER('Model output'!E97),'Model output'!E97&gt;0),"1",IF(OR(ISNUMBER(SEARCH("0",'Model output'!E97)), ISNUMBER(SEARCH("1",'Model output'!E97)), ISNUMBER(SEARCH("1a",'Model output'!E97)), ISNUMBER(SEARCH("1b",'Model output'!E97)), ISNUMBER(SEARCH("X",'Model output'!E97))), IF(ISNUMBER(SEARCH("pN",'Model output'!E97)),IF(OR(ISNUMBER(SEARCH("a",'Model output'!E97)),ISNUMBER(SEARCH("b",'Model output'!E97))),MID(SUBSTITUTE('Model output'!E97," ",""),SEARCH("pN",'Model output'!E97)+2,2),MID(SUBSTITUTE('Model output'!E97," ",""),SEARCH("pN",'Model output'!E97)+2,1)),IF(ISNUMBER(SEARCH("N",'Model output'!E97)),IF(OR(ISNUMBER(SEARCH("a",'Model output'!E97)),ISNUMBER(SEARCH("b",'Model output'!E97))),MID(SUBSTITUTE('Model output'!E97," ",""),SEARCH("N",'Model output'!E97)+1,2),MID(SUBSTITUTE('Model output'!E97," ",""),SEARCH("N",'Model output'!E97)+1,1)),SUBSTITUTE('Model output'!E97," ",""))),"")))</f>
        <v>X</v>
      </c>
      <c r="E98" s="1" t="str">
        <f>IF(OR(ISNUMBER(SEARCH("Not applicable",'Model output'!F97)), ISNUMBER(SEARCH("N/A",'Model output'!F97))),"0",IF(OR(ISNUMBER(SEARCH("0",'Model output'!F97)), ISNUMBER(SEARCH("1",'Model output'!F97)), ISNUMBER(SEARCH("X",'Model output'!F97))), IF(ISNUMBER(SEARCH("pM",'Model output'!F97)),MID(SUBSTITUTE('Model output'!F97," ",""),SEARCH("pM",'Model output'!F97)+2,1),IF(ISNUMBER(SEARCH("M",'Model output'!F97)),MID(SUBSTITUTE('Model output'!F97," ",""),SEARCH("M",'Model output'!F97)+1,1),SUBSTITUTE('Model output'!F97," ",""))),""))</f>
        <v>X</v>
      </c>
      <c r="F98" t="str">
        <f t="shared" si="13"/>
        <v>negative</v>
      </c>
      <c r="G98" t="str">
        <f>IF(OR('Model output'!G97="",AND(ISNUMBER('Model output'!J97),'Model output'!J97&lt;1)),"",IF(OR(ISNUMBER(SEARCH("lateral",'Model output'!G97)),ISNUMBER(SEARCH("cervical",'Model output'!G97)),ISNUMBER(SEARCH("jugular",'Model output'!G97)),ISNUMBER(SEARCH("left neck",'Model output'!G97)),ISNUMBER(SEARCH("left anterior neck",'Model output'!G97)),ISNUMBER(SEARCH("left posterior neck",'Model output'!G97)),ISNUMBER(SEARCH("right neck",'Model output'!G97)),ISNUMBER(SEARCH("right anterior neck",'Model output'!G97)),ISNUMBER(SEARCH("right posterior neck",'Model output'!G97)),AND(ISNUMBER(SEARCH("level",'Model output'!G97)),OR(,ISNUMBER(SEARCH("II",'Model output'!G97)),ISNUMBER(SEARCH("two",'Model output'!G97)),ISNUMBER(SEARCH("2",'Model output'!G97)),ISNUMBER(SEARCH("III",'Model output'!G97)),ISNUMBER(SEARCH("three",'Model output'!G97)),ISNUMBER(SEARCH("3",'Model output'!G97)),ISNUMBER(SEARCH("IV",'Model output'!G97)),ISNUMBER(SEARCH("four",'Model output'!G97)),ISNUMBER(SEARCH("4",'Model output'!G97)),ISNUMBER(SEARCH("V ",'Model output'!G97)),ISNUMBER(SEARCH("five",'Model output'!G97)),ISNUMBER(SEARCH("5",'Model output'!G97))))), "lateral", "central"))</f>
        <v/>
      </c>
      <c r="H98" t="str">
        <f>IF('Model output'!H97="","negative",IF('Model output'!H97="[]", "negative", IF(OR(ISNUMBER(SEARCH("lymph node",'Model output'!H97)),ISNUMBER(SEARCH("Not mentioned",'Model output'!H97)),ISNUMBER(SEARCH("neck",'Model output'!H97)),ISNUMBER(SEARCH("Not applicable",'Model output'!H97))),"negative","positive")))</f>
        <v>negative</v>
      </c>
      <c r="I98">
        <f>IF('Model output'!I97="","",IF(ISNUMBER('Model output'!I97),'Model output'!I97,1))</f>
        <v>2</v>
      </c>
      <c r="J98">
        <f>IF('Model output'!J97="","",IF(AND(ISNUMBER('Model output'!J97),'Model output'!J97&lt;=I98),'Model output'!J97,IF(ISNUMBER(SEARCH("0/",'Model output'!J97)),0,1)))</f>
        <v>0</v>
      </c>
      <c r="K98" t="str" cm="1">
        <f t="array" ref="K98">IF(COUNT(FIND({0,1,2,3,4,5,6,7,8,9},'Model output'!K97))&gt;0,'Model output'!K97,"")</f>
        <v/>
      </c>
      <c r="L98" s="8" t="str">
        <f t="shared" si="22"/>
        <v/>
      </c>
      <c r="M98" t="str" cm="1">
        <f t="array" ref="M98">IF(L98="","",IF(ISNUMBER(SEARCH("cm",L98)),MAX(VALUE(SUBSTITUTE(_xlfn.FILTERXML("&lt;t&gt;&lt;s&gt;"&amp;SUBSTITUTE(L98,",","&lt;/s&gt;&lt;s&gt;")&amp;"&lt;/s&gt;&lt;/t&gt;","//s"),"cm",""))),MAX(VALUE(SUBSTITUTE(_xlfn.FILTERXML("&lt;t&gt;&lt;s&gt;"&amp;SUBSTITUTE(L98,",","&lt;/s&gt;&lt;s&gt;")&amp;"&lt;/s&gt;&lt;/t&gt;","//s"),"mm","")))/10))</f>
        <v/>
      </c>
      <c r="N98" t="str">
        <f>IF('Model output'!L97="","",'Model output'!L97)</f>
        <v>Papillary carcinoma</v>
      </c>
      <c r="O98" t="str">
        <f>IF('Model output'!M97="","",'Model output'!M97)</f>
        <v/>
      </c>
      <c r="P98" t="str">
        <f>IF('Model output'!N97="","",'Model output'!N97)</f>
        <v>1.1 cm</v>
      </c>
      <c r="Q98" t="str">
        <f t="shared" si="14"/>
        <v>1.1cm</v>
      </c>
      <c r="R98" cm="1">
        <f t="array" ref="R98">IF(Q98="","",IF(ISNUMBER(SEARCH("cm",Q98)),MAX(VALUE(SUBSTITUTE(_xlfn.FILTERXML("&lt;t&gt;&lt;s&gt;"&amp;SUBSTITUTE(Q98,",","&lt;/s&gt;&lt;s&gt;")&amp;"&lt;/s&gt;&lt;/t&gt;","//s"),"cm",""))),MAX(VALUE(SUBSTITUTE(_xlfn.FILTERXML("&lt;t&gt;&lt;s&gt;"&amp;SUBSTITUTE(Q98,",","&lt;/s&gt;&lt;s&gt;")&amp;"&lt;/s&gt;&lt;/t&gt;","//s"),"mm","")))/10))</f>
        <v>1.1000000000000001</v>
      </c>
      <c r="S98" t="str">
        <f>IF(OR('Model output'!P97="",ISNUMBER(SEARCH("Not identified", 'Model output'!P97)),ISNUMBER(SEARCH("Absent",'Model output'!P97)),AND(ISNUMBER(SEARCH("No",'Model output'!P97)),NOT(ISNUMBER(SEARCH("diagnostic",'Model output'!P97)))),ISNUMBER(SEARCH("Negative",'Model output'!P97))),"negative","positive")</f>
        <v>negative</v>
      </c>
      <c r="T98">
        <f>IF('Model output'!O97="","",'Model output'!O97)</f>
        <v>5</v>
      </c>
      <c r="U98" t="str">
        <f>IF('Model output'!Q97&lt;&gt;"",'Model output'!Q97,IF('Classification result'!S98="positive",IF(ISNUMBER(SEARCH("single",'Model output'!P97)),1,IF(OR(ISNUMBER(SEARCH("&lt;4",'Model output'!P97)),ISNUMBER(SEARCH("&lt; 4",'Model output'!P97)),ISNUMBER(SEARCH("less than 4",'Model output'!P97))),"&lt;4",IF(OR(ISNUMBER(SEARCH("&gt;4",'Model output'!P97)),ISNUMBER(SEARCH("&gt; 4",'Model output'!P97)),ISNUMBER(SEARCH("4 or more",'Model output'!P97))),"&gt;4",""))),""))</f>
        <v/>
      </c>
      <c r="V98" t="str">
        <f>IF(S98="negative","",IF(OR(ISNUMBER(SEARCH("Focal",'Model output'!P97)),'Classification result'!U98&lt;4,ISNUMBER(SEARCH("Focal",'Classification result'!U98)),ISNUMBER(SEARCH("&lt;4",'Classification result'!U98)),ISNUMBER(SEARCH("&lt; 4",'Classification result'!U98))),"minimal", IF(OR(ISNUMBER(SEARCH("Extensive",'Model output'!P97)),ISNUMBER(SEARCH("Extensive",'Classification result'!U98)),ISNUMBER(SEARCH("&gt;4",'Classification result'!U98)),ISNUMBER(SEARCH("&gt; 4",'Classification result'!U98)),ISNUMBER(SEARCH("4 or more",'Classification result'!U98))),"extensive","")))</f>
        <v/>
      </c>
      <c r="W98" t="str">
        <f>IF(OR('Model output'!R97="",ISNUMBER(SEARCH("Not identified", 'Model output'!R97)),ISNUMBER(SEARCH("Absent",'Model output'!R97)),ISNUMBER(SEARCH("No",'Model output'!R97)),ISNUMBER(SEARCH("Negative",'Model output'!R97)),ISNUMBER(SEARCH("None seen",'Model output'!R97)),ISNUMBER(SEARCH("Free",'Model output'!R97)),ISNUMBER(SEARCH("Cannot be assessed",'Model output'!R97))),"negative","positive")</f>
        <v>positive</v>
      </c>
      <c r="X98" t="str">
        <f>IF('Model output'!S97="","", IF('Model output'!S97= "[]", "", 'Model output'!S97))</f>
        <v>Invades: perithyroidal adipose tissue and parathyroid gland</v>
      </c>
      <c r="Y98" t="str">
        <f>IF(OR('Model output'!S97="",ISNUMBER(SEARCH("Absent",'Model output'!S97)),ISNUMBER(SEARCH("Not identified",'Model output'!S97)),ISNUMBER(SEARCH("No",'Model output'!S97)),ISNUMBER(SEARCH("negative",'Model output'!S97))),"negative",IF(Z98="positive","gETE", "positive"))</f>
        <v>positive</v>
      </c>
      <c r="Z98" t="str">
        <f>IF(OR('Model output'!S97="",ISNUMBER(SEARCH("Absent",'Model output'!S97)),ISNUMBER(SEARCH("Not identified",'Model output'!S97)),ISNUMBER(SEARCH("No",'Model output'!S97)),ISNUMBER(SEARCH("Minimal",'Model output'!S97)),ISNUMBER(SEARCH("negative",'Model output'!S97))),"negative",IF(OR(ISNUMBER(SEARCH("extensive",X98)),ISNUMBER(SEARCH("skeletal muscle",X98)),ISNUMBER(SEARCH("larynx",X98)),ISNUMBER(SEARCH("trachea",X98)),ISNUMBER(SEARCH("esophagus",X98)),ISNUMBER(SEARCH("recurrent laryngeal nerve",X98))),"positive","negative"))</f>
        <v>negative</v>
      </c>
      <c r="AA98" t="str">
        <f>IF('Model output'!T97="","", IF('Model output'!T97="[]", "", IF('Model output'!T97="Not mentioned", "No", "Yes")))</f>
        <v/>
      </c>
      <c r="AB98" t="str">
        <f>IF(AA98&lt;&gt;"Yes","",IF(OR('Model output'!U97="",'Model output'!U97="[]",ISNUMBER(SEARCH("Not identified",'Model output'!U97))),"",'Model output'!U97))</f>
        <v/>
      </c>
      <c r="AC98" s="9" t="str">
        <f>IF(OR('Model output'!V97="", AND(ISERROR(SEARCH("Positive",'Model output'!V97)), ISNUMBER(SEARCH("Negative",'Model output'!V97))), 'Model output'!V97="No", ISNUMBER(SEARCH("Uninvolved",'Model output'!V97)), ISNUMBER(SEARCH("Not involved",'Model output'!V97)), ISNUMBER(SEARCH("Free",'Model output'!V97)), ISNUMBER(SEARCH("Cannot be assessed",'Model output'!V97)), ISNUMBER(SEARCH("1 mm",'Model output'!V97)), ISNUMBER(SEARCH("0.1 CM",'Model output'!V97)), ISNUMBER(SEARCH("less than 0.5 mm",'Model output'!V97)), ISNUMBER(SEARCH("abut",'Model output'!V97))), "negative", "positive")</f>
        <v>negative</v>
      </c>
      <c r="AE98" s="29" t="str" cm="1">
        <f t="array" aca="1" ref="AE98" ca="1">IF(OR(AC98="positive",Z98="positive",AND(OR(ISNUMBER(SEARCH("Follicular carcinoma",N98)),ISNUMBER(SEARCH("Follicular thyroid carcinoma",N98))),V98="extensive"),AND(AND(ISNUMBER(J98),J98&gt;0),AND(ISNUMBER(M98),M98&gt;3)),OR(H98="positive",AH98=1)),"high",IF(OR(ISNUMBER(SEARCH("lateral",G98,1)),ISNUMBER(SEARCH("positive",Y98,1)),ISNUMBER(SEARCH("tall",O98,1)),ISNUMBER(SEARCH("hobnail",O98,1)),ISNUMBER(SEARCH("cribriform",O98,1)),ISNUMBER(SEARCH("diffuse",O98,1)),ISNUMBER(SEARCH("columnar",O98,1)),ISNUMBER(SEARCH("solid",O98,1)),ISNUMBER(SEARCH("tall",N98,1)),ISNUMBER(SEARCH("hobnail",N98,1)),ISNUMBER(SEARCH("cribriform",N98,1)),ISNUMBER(SEARCH("diffuse",N98,1)),ISNUMBER(SEARCH("columnar",N98,1)),ISNUMBER(SEARCH("solid",N98,1)),AND(ISNUMBER(SEARCH("papillary",N98,1)),S98="positive"),AND(AND(ISNUMBER(J98),J98&gt;=5),M98=""),AND(AND(ISNUMBER(J98),J98&gt;=5),AND(ISNUMBER(M98),M98&gt;=1)),AND(ISNUMBER(SERACH("papillary",N98)),OR(Y98="positive",Z98="positive"), ISNUMBER(SEARCH("BRAF",AB98)))),"intermediate","low"))</f>
        <v>intermediate</v>
      </c>
      <c r="AF98" s="30" t="str">
        <f t="shared" si="15"/>
        <v>1b</v>
      </c>
      <c r="AG98" s="30" t="str">
        <f t="shared" si="16"/>
        <v>0</v>
      </c>
      <c r="AH98" s="30" t="str">
        <f t="shared" si="23"/>
        <v>0</v>
      </c>
      <c r="AI98" s="37" t="str">
        <f t="shared" si="24"/>
        <v>I</v>
      </c>
      <c r="AJ98" s="29" t="s">
        <v>887</v>
      </c>
      <c r="AK98" s="34" t="s">
        <v>890</v>
      </c>
      <c r="AL98" s="34" t="s">
        <v>891</v>
      </c>
      <c r="AM98" s="34" t="s">
        <v>894</v>
      </c>
      <c r="AN98" s="34" t="s">
        <v>68</v>
      </c>
      <c r="AO98" s="35">
        <f t="shared" ca="1" si="17"/>
        <v>1</v>
      </c>
      <c r="AP98" s="30">
        <f t="shared" si="18"/>
        <v>1</v>
      </c>
      <c r="AQ98" s="30">
        <f t="shared" si="19"/>
        <v>1</v>
      </c>
      <c r="AR98" s="30">
        <f t="shared" si="20"/>
        <v>1</v>
      </c>
      <c r="AS98" s="36">
        <f t="shared" si="21"/>
        <v>1</v>
      </c>
    </row>
    <row r="99" spans="1:45">
      <c r="A99" t="str">
        <f>'Model output'!A98</f>
        <v>TCGA-DJ-A3V2</v>
      </c>
      <c r="B99" s="45">
        <v>44</v>
      </c>
      <c r="C99" s="1" t="str">
        <f>IF(OR(ISNUMBER(SEARCH("0",'Model output'!D98)), ISNUMBER(SEARCH("1",'Model output'!D98)), ISNUMBER(SEARCH("1a",'Model output'!D98)), ISNUMBER(SEARCH("1b",'Model output'!D98)), ISNUMBER(SEARCH("2",'Model output'!D98)), ISNUMBER(SEARCH("3",'Model output'!D98)), ISNUMBER(SEARCH("4a",'Model output'!D98)), ISNUMBER(SEARCH("4b",'Model output'!D98))), IF(ISNUMBER(SEARCH("pT",'Model output'!D98)),IF(OR(ISNUMBER(SEARCH("a",'Model output'!D98)),ISNUMBER(SEARCH("b",'Model output'!D98))),MID(SUBSTITUTE('Model output'!D98," ",""),SEARCH("pT",'Model output'!D98)+2,2),MID(SUBSTITUTE('Model output'!D98," ",""),SEARCH("pT",'Model output'!D98)+2,1)),IF(ISNUMBER(SEARCH("T",'Model output'!D98)),IF(OR(ISNUMBER(SEARCH("a",'Model output'!D98)),ISNUMBER(SEARCH("b",'Model output'!D98))),MID(SUBSTITUTE('Model output'!D98," ",""),SEARCH("T",'Model output'!D98)+1,2),MID(SUBSTITUTE('Model output'!D98," ",""),SEARCH("T",'Model output'!D98)+1,1)),SUBSTITUTE('Model output'!D98," ",""))),"")</f>
        <v>1</v>
      </c>
      <c r="D99" s="1" t="str">
        <f>IF(ISNUMBER(SEARCH("lymph node",'Model output'!E98)),"1", IF(AND('Model output'!E98&lt;&gt;"",ISNUMBER('Model output'!E98),'Model output'!E98&gt;0),"1",IF(OR(ISNUMBER(SEARCH("0",'Model output'!E98)), ISNUMBER(SEARCH("1",'Model output'!E98)), ISNUMBER(SEARCH("1a",'Model output'!E98)), ISNUMBER(SEARCH("1b",'Model output'!E98)), ISNUMBER(SEARCH("X",'Model output'!E98))), IF(ISNUMBER(SEARCH("pN",'Model output'!E98)),IF(OR(ISNUMBER(SEARCH("a",'Model output'!E98)),ISNUMBER(SEARCH("b",'Model output'!E98))),MID(SUBSTITUTE('Model output'!E98," ",""),SEARCH("pN",'Model output'!E98)+2,2),MID(SUBSTITUTE('Model output'!E98," ",""),SEARCH("pN",'Model output'!E98)+2,1)),IF(ISNUMBER(SEARCH("N",'Model output'!E98)),IF(OR(ISNUMBER(SEARCH("a",'Model output'!E98)),ISNUMBER(SEARCH("b",'Model output'!E98))),MID(SUBSTITUTE('Model output'!E98," ",""),SEARCH("N",'Model output'!E98)+1,2),MID(SUBSTITUTE('Model output'!E98," ",""),SEARCH("N",'Model output'!E98)+1,1)),SUBSTITUTE('Model output'!E98," ",""))),"")))</f>
        <v>1</v>
      </c>
      <c r="E99" s="1" t="str">
        <f>IF(OR(ISNUMBER(SEARCH("Not applicable",'Model output'!F98)), ISNUMBER(SEARCH("N/A",'Model output'!F98))),"0",IF(OR(ISNUMBER(SEARCH("0",'Model output'!F98)), ISNUMBER(SEARCH("1",'Model output'!F98)), ISNUMBER(SEARCH("X",'Model output'!F98))), IF(ISNUMBER(SEARCH("pM",'Model output'!F98)),MID(SUBSTITUTE('Model output'!F98," ",""),SEARCH("pM",'Model output'!F98)+2,1),IF(ISNUMBER(SEARCH("M",'Model output'!F98)),MID(SUBSTITUTE('Model output'!F98," ",""),SEARCH("M",'Model output'!F98)+1,1),SUBSTITUTE('Model output'!F98," ",""))),""))</f>
        <v>X</v>
      </c>
      <c r="F99" t="str">
        <f t="shared" si="13"/>
        <v>positive</v>
      </c>
      <c r="G99" t="str">
        <f>IF(OR('Model output'!G98="",AND(ISNUMBER('Model output'!J98),'Model output'!J98&lt;1)),"",IF(OR(ISNUMBER(SEARCH("lateral",'Model output'!G98)),ISNUMBER(SEARCH("cervical",'Model output'!G98)),ISNUMBER(SEARCH("jugular",'Model output'!G98)),ISNUMBER(SEARCH("left neck",'Model output'!G98)),ISNUMBER(SEARCH("left anterior neck",'Model output'!G98)),ISNUMBER(SEARCH("left posterior neck",'Model output'!G98)),ISNUMBER(SEARCH("right neck",'Model output'!G98)),ISNUMBER(SEARCH("right anterior neck",'Model output'!G98)),ISNUMBER(SEARCH("right posterior neck",'Model output'!G98)),AND(ISNUMBER(SEARCH("level",'Model output'!G98)),OR(,ISNUMBER(SEARCH("II",'Model output'!G98)),ISNUMBER(SEARCH("two",'Model output'!G98)),ISNUMBER(SEARCH("2",'Model output'!G98)),ISNUMBER(SEARCH("III",'Model output'!G98)),ISNUMBER(SEARCH("three",'Model output'!G98)),ISNUMBER(SEARCH("3",'Model output'!G98)),ISNUMBER(SEARCH("IV",'Model output'!G98)),ISNUMBER(SEARCH("four",'Model output'!G98)),ISNUMBER(SEARCH("4",'Model output'!G98)),ISNUMBER(SEARCH("V ",'Model output'!G98)),ISNUMBER(SEARCH("five",'Model output'!G98)),ISNUMBER(SEARCH("5",'Model output'!G98))))), "lateral", "central"))</f>
        <v>central</v>
      </c>
      <c r="H99" t="str">
        <f>IF('Model output'!H98="","negative",IF('Model output'!H98="[]", "negative", IF(OR(ISNUMBER(SEARCH("lymph node",'Model output'!H98)),ISNUMBER(SEARCH("Not mentioned",'Model output'!H98)),ISNUMBER(SEARCH("neck",'Model output'!H98)),ISNUMBER(SEARCH("Not applicable",'Model output'!H98))),"negative","positive")))</f>
        <v>negative</v>
      </c>
      <c r="I99">
        <f>IF('Model output'!I98="","",IF(ISNUMBER('Model output'!I98),'Model output'!I98,1))</f>
        <v>4</v>
      </c>
      <c r="J99">
        <f>IF('Model output'!J98="","",IF(AND(ISNUMBER('Model output'!J98),'Model output'!J98&lt;=I99),'Model output'!J98,IF(ISNUMBER(SEARCH("0/",'Model output'!J98)),0,1)))</f>
        <v>1</v>
      </c>
      <c r="K99" t="str" cm="1">
        <f t="array" ref="K99">IF(COUNT(FIND({0,1,2,3,4,5,6,7,8,9},'Model output'!K98))&gt;0,'Model output'!K98,"")</f>
        <v>0.9 cm</v>
      </c>
      <c r="L99" s="8" t="str">
        <f t="shared" si="22"/>
        <v>0.9cm</v>
      </c>
      <c r="M99" cm="1">
        <f t="array" ref="M99">IF(L99="","",IF(ISNUMBER(SEARCH("cm",L99)),MAX(VALUE(SUBSTITUTE(_xlfn.FILTERXML("&lt;t&gt;&lt;s&gt;"&amp;SUBSTITUTE(L99,",","&lt;/s&gt;&lt;s&gt;")&amp;"&lt;/s&gt;&lt;/t&gt;","//s"),"cm",""))),MAX(VALUE(SUBSTITUTE(_xlfn.FILTERXML("&lt;t&gt;&lt;s&gt;"&amp;SUBSTITUTE(L99,",","&lt;/s&gt;&lt;s&gt;")&amp;"&lt;/s&gt;&lt;/t&gt;","//s"),"mm","")))/10))</f>
        <v>0.9</v>
      </c>
      <c r="N99" t="str">
        <f>IF('Model output'!L98="","",'Model output'!L98)</f>
        <v>Papillary carcinoma</v>
      </c>
      <c r="O99" t="str">
        <f>IF('Model output'!M98="","",'Model output'!M98)</f>
        <v/>
      </c>
      <c r="P99" t="str">
        <f>IF('Model output'!N98="","",'Model output'!N98)</f>
        <v>2.1 cm</v>
      </c>
      <c r="Q99" t="str">
        <f t="shared" si="14"/>
        <v>2.1cm</v>
      </c>
      <c r="R99" cm="1">
        <f t="array" ref="R99">IF(Q99="","",IF(ISNUMBER(SEARCH("cm",Q99)),MAX(VALUE(SUBSTITUTE(_xlfn.FILTERXML("&lt;t&gt;&lt;s&gt;"&amp;SUBSTITUTE(Q99,",","&lt;/s&gt;&lt;s&gt;")&amp;"&lt;/s&gt;&lt;/t&gt;","//s"),"cm",""))),MAX(VALUE(SUBSTITUTE(_xlfn.FILTERXML("&lt;t&gt;&lt;s&gt;"&amp;SUBSTITUTE(Q99,",","&lt;/s&gt;&lt;s&gt;")&amp;"&lt;/s&gt;&lt;/t&gt;","//s"),"mm","")))/10))</f>
        <v>2.1</v>
      </c>
      <c r="S99" t="str">
        <f>IF(OR('Model output'!P98="",ISNUMBER(SEARCH("Not identified", 'Model output'!P98)),ISNUMBER(SEARCH("Absent",'Model output'!P98)),AND(ISNUMBER(SEARCH("No",'Model output'!P98)),NOT(ISNUMBER(SEARCH("diagnostic",'Model output'!P98)))),ISNUMBER(SEARCH("Negative",'Model output'!P98))),"negative","positive")</f>
        <v>positive</v>
      </c>
      <c r="T99">
        <f>IF('Model output'!O98="","",'Model output'!O98)</f>
        <v>3</v>
      </c>
      <c r="U99" t="str">
        <f>IF('Model output'!Q98&lt;&gt;"",'Model output'!Q98,IF('Classification result'!S99="positive",IF(ISNUMBER(SEARCH("single",'Model output'!P98)),1,IF(OR(ISNUMBER(SEARCH("&lt;4",'Model output'!P98)),ISNUMBER(SEARCH("&lt; 4",'Model output'!P98)),ISNUMBER(SEARCH("less than 4",'Model output'!P98))),"&lt;4",IF(OR(ISNUMBER(SEARCH("&gt;4",'Model output'!P98)),ISNUMBER(SEARCH("&gt; 4",'Model output'!P98)),ISNUMBER(SEARCH("4 or more",'Model output'!P98))),"&gt;4",""))),""))</f>
        <v/>
      </c>
      <c r="V99" t="str">
        <f>IF(S99="negative","",IF(OR(ISNUMBER(SEARCH("Focal",'Model output'!P98)),'Classification result'!U99&lt;4,ISNUMBER(SEARCH("Focal",'Classification result'!U99)),ISNUMBER(SEARCH("&lt;4",'Classification result'!U99)),ISNUMBER(SEARCH("&lt; 4",'Classification result'!U99))),"minimal", IF(OR(ISNUMBER(SEARCH("Extensive",'Model output'!P98)),ISNUMBER(SEARCH("Extensive",'Classification result'!U99)),ISNUMBER(SEARCH("&gt;4",'Classification result'!U99)),ISNUMBER(SEARCH("&gt; 4",'Classification result'!U99)),ISNUMBER(SEARCH("4 or more",'Classification result'!U99))),"extensive","")))</f>
        <v/>
      </c>
      <c r="W99" t="str">
        <f>IF(OR('Model output'!R98="",ISNUMBER(SEARCH("Not identified", 'Model output'!R98)),ISNUMBER(SEARCH("Absent",'Model output'!R98)),ISNUMBER(SEARCH("No",'Model output'!R98)),ISNUMBER(SEARCH("Negative",'Model output'!R98)),ISNUMBER(SEARCH("None seen",'Model output'!R98)),ISNUMBER(SEARCH("Free",'Model output'!R98)),ISNUMBER(SEARCH("Cannot be assessed",'Model output'!R98))),"negative","positive")</f>
        <v>positive</v>
      </c>
      <c r="X99" t="str">
        <f>IF('Model output'!S98="","", IF('Model output'!S98= "[]", "", 'Model output'!S98))</f>
        <v>Not Identified</v>
      </c>
      <c r="Y99" t="str">
        <f>IF(OR('Model output'!S98="",ISNUMBER(SEARCH("Absent",'Model output'!S98)),ISNUMBER(SEARCH("Not identified",'Model output'!S98)),ISNUMBER(SEARCH("No",'Model output'!S98)),ISNUMBER(SEARCH("negative",'Model output'!S98))),"negative",IF(Z99="positive","gETE", "positive"))</f>
        <v>negative</v>
      </c>
      <c r="Z99" t="str">
        <f>IF(OR('Model output'!S98="",ISNUMBER(SEARCH("Absent",'Model output'!S98)),ISNUMBER(SEARCH("Not identified",'Model output'!S98)),ISNUMBER(SEARCH("No",'Model output'!S98)),ISNUMBER(SEARCH("Minimal",'Model output'!S98)),ISNUMBER(SEARCH("negative",'Model output'!S98))),"negative",IF(OR(ISNUMBER(SEARCH("extensive",X99)),ISNUMBER(SEARCH("skeletal muscle",X99)),ISNUMBER(SEARCH("larynx",X99)),ISNUMBER(SEARCH("trachea",X99)),ISNUMBER(SEARCH("esophagus",X99)),ISNUMBER(SEARCH("recurrent laryngeal nerve",X99))),"positive","negative"))</f>
        <v>negative</v>
      </c>
      <c r="AA99" t="str">
        <f>IF('Model output'!T98="","", IF('Model output'!T98="[]", "", IF('Model output'!T98="Not mentioned", "No", "Yes")))</f>
        <v/>
      </c>
      <c r="AB99" t="str">
        <f>IF(AA99&lt;&gt;"Yes","",IF(OR('Model output'!U98="",'Model output'!U98="[]",ISNUMBER(SEARCH("Not identified",'Model output'!U98))),"",'Model output'!U98))</f>
        <v/>
      </c>
      <c r="AC99" s="9" t="str">
        <f>IF(OR('Model output'!V98="", AND(ISERROR(SEARCH("Positive",'Model output'!V98)), ISNUMBER(SEARCH("Negative",'Model output'!V98))), 'Model output'!V98="No", ISNUMBER(SEARCH("Uninvolved",'Model output'!V98)), ISNUMBER(SEARCH("Not involved",'Model output'!V98)), ISNUMBER(SEARCH("Free",'Model output'!V98)), ISNUMBER(SEARCH("Cannot be assessed",'Model output'!V98)), ISNUMBER(SEARCH("1 mm",'Model output'!V98)), ISNUMBER(SEARCH("0.1 CM",'Model output'!V98)), ISNUMBER(SEARCH("less than 0.5 mm",'Model output'!V98)), ISNUMBER(SEARCH("abut",'Model output'!V98))), "negative", "positive")</f>
        <v>negative</v>
      </c>
      <c r="AE99" s="29" t="str" cm="1">
        <f t="array" aca="1" ref="AE99" ca="1">IF(OR(AC99="positive",Z99="positive",AND(OR(ISNUMBER(SEARCH("Follicular carcinoma",N99)),ISNUMBER(SEARCH("Follicular thyroid carcinoma",N99))),V99="extensive"),AND(AND(ISNUMBER(J99),J99&gt;0),AND(ISNUMBER(M99),M99&gt;3)),OR(H99="positive",AH99=1)),"high",IF(OR(ISNUMBER(SEARCH("lateral",G99,1)),ISNUMBER(SEARCH("positive",Y99,1)),ISNUMBER(SEARCH("tall",O99,1)),ISNUMBER(SEARCH("hobnail",O99,1)),ISNUMBER(SEARCH("cribriform",O99,1)),ISNUMBER(SEARCH("diffuse",O99,1)),ISNUMBER(SEARCH("columnar",O99,1)),ISNUMBER(SEARCH("solid",O99,1)),ISNUMBER(SEARCH("tall",N99,1)),ISNUMBER(SEARCH("hobnail",N99,1)),ISNUMBER(SEARCH("cribriform",N99,1)),ISNUMBER(SEARCH("diffuse",N99,1)),ISNUMBER(SEARCH("columnar",N99,1)),ISNUMBER(SEARCH("solid",N99,1)),AND(ISNUMBER(SEARCH("papillary",N99,1)),S99="positive"),AND(AND(ISNUMBER(J99),J99&gt;=5),M99=""),AND(AND(ISNUMBER(J99),J99&gt;=5),AND(ISNUMBER(M99),M99&gt;=1)),AND(ISNUMBER(SERACH("papillary",N99)),OR(Y99="positive",Z99="positive"), ISNUMBER(SEARCH("BRAF",AB99)))),"intermediate","low"))</f>
        <v>intermediate</v>
      </c>
      <c r="AF99" s="30" t="str">
        <f t="shared" si="15"/>
        <v>2</v>
      </c>
      <c r="AG99" s="30" t="str">
        <f t="shared" si="16"/>
        <v>1a</v>
      </c>
      <c r="AH99" s="30" t="str">
        <f t="shared" si="23"/>
        <v>0</v>
      </c>
      <c r="AI99" s="37" t="str">
        <f t="shared" si="24"/>
        <v>I</v>
      </c>
      <c r="AJ99" s="29" t="s">
        <v>887</v>
      </c>
      <c r="AK99" s="34" t="s">
        <v>893</v>
      </c>
      <c r="AL99" s="34" t="s">
        <v>895</v>
      </c>
      <c r="AM99" s="34" t="s">
        <v>894</v>
      </c>
      <c r="AN99" s="34" t="s">
        <v>68</v>
      </c>
      <c r="AO99" s="35">
        <f t="shared" ca="1" si="17"/>
        <v>1</v>
      </c>
      <c r="AP99" s="30">
        <f t="shared" si="18"/>
        <v>1</v>
      </c>
      <c r="AQ99" s="30">
        <f t="shared" si="19"/>
        <v>1</v>
      </c>
      <c r="AR99" s="30">
        <f t="shared" si="20"/>
        <v>1</v>
      </c>
      <c r="AS99" s="36">
        <f t="shared" si="21"/>
        <v>1</v>
      </c>
    </row>
    <row r="100" spans="1:45">
      <c r="A100" t="str">
        <f>'Model output'!A99</f>
        <v>TCGA-DJ-A3V3</v>
      </c>
      <c r="B100" s="45">
        <v>57</v>
      </c>
      <c r="C100" s="1" t="str">
        <f>IF(OR(ISNUMBER(SEARCH("0",'Model output'!D99)), ISNUMBER(SEARCH("1",'Model output'!D99)), ISNUMBER(SEARCH("1a",'Model output'!D99)), ISNUMBER(SEARCH("1b",'Model output'!D99)), ISNUMBER(SEARCH("2",'Model output'!D99)), ISNUMBER(SEARCH("3",'Model output'!D99)), ISNUMBER(SEARCH("4a",'Model output'!D99)), ISNUMBER(SEARCH("4b",'Model output'!D99))), IF(ISNUMBER(SEARCH("pT",'Model output'!D99)),IF(OR(ISNUMBER(SEARCH("a",'Model output'!D99)),ISNUMBER(SEARCH("b",'Model output'!D99))),MID(SUBSTITUTE('Model output'!D99," ",""),SEARCH("pT",'Model output'!D99)+2,2),MID(SUBSTITUTE('Model output'!D99," ",""),SEARCH("pT",'Model output'!D99)+2,1)),IF(ISNUMBER(SEARCH("T",'Model output'!D99)),IF(OR(ISNUMBER(SEARCH("a",'Model output'!D99)),ISNUMBER(SEARCH("b",'Model output'!D99))),MID(SUBSTITUTE('Model output'!D99," ",""),SEARCH("T",'Model output'!D99)+1,2),MID(SUBSTITUTE('Model output'!D99," ",""),SEARCH("T",'Model output'!D99)+1,1)),SUBSTITUTE('Model output'!D99," ",""))),"")</f>
        <v>1</v>
      </c>
      <c r="D100" s="1" t="str">
        <f>IF(ISNUMBER(SEARCH("lymph node",'Model output'!E99)),"1", IF(AND('Model output'!E99&lt;&gt;"",ISNUMBER('Model output'!E99),'Model output'!E99&gt;0),"1",IF(OR(ISNUMBER(SEARCH("0",'Model output'!E99)), ISNUMBER(SEARCH("1",'Model output'!E99)), ISNUMBER(SEARCH("1a",'Model output'!E99)), ISNUMBER(SEARCH("1b",'Model output'!E99)), ISNUMBER(SEARCH("X",'Model output'!E99))), IF(ISNUMBER(SEARCH("pN",'Model output'!E99)),IF(OR(ISNUMBER(SEARCH("a",'Model output'!E99)),ISNUMBER(SEARCH("b",'Model output'!E99))),MID(SUBSTITUTE('Model output'!E99," ",""),SEARCH("pN",'Model output'!E99)+2,2),MID(SUBSTITUTE('Model output'!E99," ",""),SEARCH("pN",'Model output'!E99)+2,1)),IF(ISNUMBER(SEARCH("N",'Model output'!E99)),IF(OR(ISNUMBER(SEARCH("a",'Model output'!E99)),ISNUMBER(SEARCH("b",'Model output'!E99))),MID(SUBSTITUTE('Model output'!E99," ",""),SEARCH("N",'Model output'!E99)+1,2),MID(SUBSTITUTE('Model output'!E99," ",""),SEARCH("N",'Model output'!E99)+1,1)),SUBSTITUTE('Model output'!E99," ",""))),"")))</f>
        <v>X</v>
      </c>
      <c r="E100" s="1" t="str">
        <f>IF(OR(ISNUMBER(SEARCH("Not applicable",'Model output'!F99)), ISNUMBER(SEARCH("N/A",'Model output'!F99))),"0",IF(OR(ISNUMBER(SEARCH("0",'Model output'!F99)), ISNUMBER(SEARCH("1",'Model output'!F99)), ISNUMBER(SEARCH("X",'Model output'!F99))), IF(ISNUMBER(SEARCH("pM",'Model output'!F99)),MID(SUBSTITUTE('Model output'!F99," ",""),SEARCH("pM",'Model output'!F99)+2,1),IF(ISNUMBER(SEARCH("M",'Model output'!F99)),MID(SUBSTITUTE('Model output'!F99," ",""),SEARCH("M",'Model output'!F99)+1,1),SUBSTITUTE('Model output'!F99," ",""))),""))</f>
        <v>X</v>
      </c>
      <c r="F100" t="str">
        <f t="shared" si="13"/>
        <v>negative</v>
      </c>
      <c r="G100" t="str">
        <f>IF(OR('Model output'!G99="",AND(ISNUMBER('Model output'!J99),'Model output'!J99&lt;1)),"",IF(OR(ISNUMBER(SEARCH("lateral",'Model output'!G99)),ISNUMBER(SEARCH("cervical",'Model output'!G99)),ISNUMBER(SEARCH("jugular",'Model output'!G99)),ISNUMBER(SEARCH("left neck",'Model output'!G99)),ISNUMBER(SEARCH("left anterior neck",'Model output'!G99)),ISNUMBER(SEARCH("left posterior neck",'Model output'!G99)),ISNUMBER(SEARCH("right neck",'Model output'!G99)),ISNUMBER(SEARCH("right anterior neck",'Model output'!G99)),ISNUMBER(SEARCH("right posterior neck",'Model output'!G99)),AND(ISNUMBER(SEARCH("level",'Model output'!G99)),OR(,ISNUMBER(SEARCH("II",'Model output'!G99)),ISNUMBER(SEARCH("two",'Model output'!G99)),ISNUMBER(SEARCH("2",'Model output'!G99)),ISNUMBER(SEARCH("III",'Model output'!G99)),ISNUMBER(SEARCH("three",'Model output'!G99)),ISNUMBER(SEARCH("3",'Model output'!G99)),ISNUMBER(SEARCH("IV",'Model output'!G99)),ISNUMBER(SEARCH("four",'Model output'!G99)),ISNUMBER(SEARCH("4",'Model output'!G99)),ISNUMBER(SEARCH("V ",'Model output'!G99)),ISNUMBER(SEARCH("five",'Model output'!G99)),ISNUMBER(SEARCH("5",'Model output'!G99))))), "lateral", "central"))</f>
        <v/>
      </c>
      <c r="H100" t="str">
        <f>IF('Model output'!H99="","negative",IF('Model output'!H99="[]", "negative", IF(OR(ISNUMBER(SEARCH("lymph node",'Model output'!H99)),ISNUMBER(SEARCH("Not mentioned",'Model output'!H99)),ISNUMBER(SEARCH("neck",'Model output'!H99)),ISNUMBER(SEARCH("Not applicable",'Model output'!H99))),"negative","positive")))</f>
        <v>negative</v>
      </c>
      <c r="I100">
        <f>IF('Model output'!I99="","",IF(ISNUMBER('Model output'!I99),'Model output'!I99,1))</f>
        <v>14</v>
      </c>
      <c r="J100">
        <f>IF('Model output'!J99="","",IF(AND(ISNUMBER('Model output'!J99),'Model output'!J99&lt;=I100),'Model output'!J99,IF(ISNUMBER(SEARCH("0/",'Model output'!J99)),0,1)))</f>
        <v>0</v>
      </c>
      <c r="K100" t="str" cm="1">
        <f t="array" ref="K100">IF(COUNT(FIND({0,1,2,3,4,5,6,7,8,9},'Model output'!K99))&gt;0,'Model output'!K99,"")</f>
        <v/>
      </c>
      <c r="L100" s="8" t="str">
        <f t="shared" si="22"/>
        <v/>
      </c>
      <c r="M100" t="str" cm="1">
        <f t="array" ref="M100">IF(L100="","",IF(ISNUMBER(SEARCH("cm",L100)),MAX(VALUE(SUBSTITUTE(_xlfn.FILTERXML("&lt;t&gt;&lt;s&gt;"&amp;SUBSTITUTE(L100,",","&lt;/s&gt;&lt;s&gt;")&amp;"&lt;/s&gt;&lt;/t&gt;","//s"),"cm",""))),MAX(VALUE(SUBSTITUTE(_xlfn.FILTERXML("&lt;t&gt;&lt;s&gt;"&amp;SUBSTITUTE(L100,",","&lt;/s&gt;&lt;s&gt;")&amp;"&lt;/s&gt;&lt;/t&gt;","//s"),"mm","")))/10))</f>
        <v/>
      </c>
      <c r="N100" t="str">
        <f>IF('Model output'!L99="","",'Model output'!L99)</f>
        <v>Papillary carcinoma</v>
      </c>
      <c r="O100" t="str">
        <f>IF('Model output'!M99="","",'Model output'!M99)</f>
        <v/>
      </c>
      <c r="P100" t="str">
        <f>IF('Model output'!N99="","",'Model output'!N99)</f>
        <v>2.4 cm</v>
      </c>
      <c r="Q100" t="str">
        <f t="shared" si="14"/>
        <v>2.4cm</v>
      </c>
      <c r="R100" cm="1">
        <f t="array" ref="R100">IF(Q100="","",IF(ISNUMBER(SEARCH("cm",Q100)),MAX(VALUE(SUBSTITUTE(_xlfn.FILTERXML("&lt;t&gt;&lt;s&gt;"&amp;SUBSTITUTE(Q100,",","&lt;/s&gt;&lt;s&gt;")&amp;"&lt;/s&gt;&lt;/t&gt;","//s"),"cm",""))),MAX(VALUE(SUBSTITUTE(_xlfn.FILTERXML("&lt;t&gt;&lt;s&gt;"&amp;SUBSTITUTE(Q100,",","&lt;/s&gt;&lt;s&gt;")&amp;"&lt;/s&gt;&lt;/t&gt;","//s"),"mm","")))/10))</f>
        <v>2.4</v>
      </c>
      <c r="S100" t="str">
        <f>IF(OR('Model output'!P99="",ISNUMBER(SEARCH("Not identified", 'Model output'!P99)),ISNUMBER(SEARCH("Absent",'Model output'!P99)),AND(ISNUMBER(SEARCH("No",'Model output'!P99)),NOT(ISNUMBER(SEARCH("diagnostic",'Model output'!P99)))),ISNUMBER(SEARCH("Negative",'Model output'!P99))),"negative","positive")</f>
        <v>negative</v>
      </c>
      <c r="T100">
        <f>IF('Model output'!O99="","",'Model output'!O99)</f>
        <v>3</v>
      </c>
      <c r="U100" t="str">
        <f>IF('Model output'!Q99&lt;&gt;"",'Model output'!Q99,IF('Classification result'!S100="positive",IF(ISNUMBER(SEARCH("single",'Model output'!P99)),1,IF(OR(ISNUMBER(SEARCH("&lt;4",'Model output'!P99)),ISNUMBER(SEARCH("&lt; 4",'Model output'!P99)),ISNUMBER(SEARCH("less than 4",'Model output'!P99))),"&lt;4",IF(OR(ISNUMBER(SEARCH("&gt;4",'Model output'!P99)),ISNUMBER(SEARCH("&gt; 4",'Model output'!P99)),ISNUMBER(SEARCH("4 or more",'Model output'!P99))),"&gt;4",""))),""))</f>
        <v/>
      </c>
      <c r="V100" t="str">
        <f>IF(S100="negative","",IF(OR(ISNUMBER(SEARCH("Focal",'Model output'!P99)),'Classification result'!U100&lt;4,ISNUMBER(SEARCH("Focal",'Classification result'!U100)),ISNUMBER(SEARCH("&lt;4",'Classification result'!U100)),ISNUMBER(SEARCH("&lt; 4",'Classification result'!U100))),"minimal", IF(OR(ISNUMBER(SEARCH("Extensive",'Model output'!P99)),ISNUMBER(SEARCH("Extensive",'Classification result'!U100)),ISNUMBER(SEARCH("&gt;4",'Classification result'!U100)),ISNUMBER(SEARCH("&gt; 4",'Classification result'!U100)),ISNUMBER(SEARCH("4 or more",'Classification result'!U100))),"extensive","")))</f>
        <v/>
      </c>
      <c r="W100" t="str">
        <f>IF(OR('Model output'!R99="",ISNUMBER(SEARCH("Not identified", 'Model output'!R99)),ISNUMBER(SEARCH("Absent",'Model output'!R99)),ISNUMBER(SEARCH("No",'Model output'!R99)),ISNUMBER(SEARCH("Negative",'Model output'!R99)),ISNUMBER(SEARCH("None seen",'Model output'!R99)),ISNUMBER(SEARCH("Free",'Model output'!R99)),ISNUMBER(SEARCH("Cannot be assessed",'Model output'!R99))),"negative","positive")</f>
        <v>negative</v>
      </c>
      <c r="X100" t="str">
        <f>IF('Model output'!S99="","", IF('Model output'!S99= "[]", "", 'Model output'!S99))</f>
        <v>Not identified</v>
      </c>
      <c r="Y100" t="str">
        <f>IF(OR('Model output'!S99="",ISNUMBER(SEARCH("Absent",'Model output'!S99)),ISNUMBER(SEARCH("Not identified",'Model output'!S99)),ISNUMBER(SEARCH("No",'Model output'!S99)),ISNUMBER(SEARCH("negative",'Model output'!S99))),"negative",IF(Z100="positive","gETE", "positive"))</f>
        <v>negative</v>
      </c>
      <c r="Z100" t="str">
        <f>IF(OR('Model output'!S99="",ISNUMBER(SEARCH("Absent",'Model output'!S99)),ISNUMBER(SEARCH("Not identified",'Model output'!S99)),ISNUMBER(SEARCH("No",'Model output'!S99)),ISNUMBER(SEARCH("Minimal",'Model output'!S99)),ISNUMBER(SEARCH("negative",'Model output'!S99))),"negative",IF(OR(ISNUMBER(SEARCH("extensive",X100)),ISNUMBER(SEARCH("skeletal muscle",X100)),ISNUMBER(SEARCH("larynx",X100)),ISNUMBER(SEARCH("trachea",X100)),ISNUMBER(SEARCH("esophagus",X100)),ISNUMBER(SEARCH("recurrent laryngeal nerve",X100))),"positive","negative"))</f>
        <v>negative</v>
      </c>
      <c r="AA100" t="str">
        <f>IF('Model output'!T99="","", IF('Model output'!T99="[]", "", IF('Model output'!T99="Not mentioned", "No", "Yes")))</f>
        <v/>
      </c>
      <c r="AB100" t="str">
        <f>IF(AA100&lt;&gt;"Yes","",IF(OR('Model output'!U99="",'Model output'!U99="[]",ISNUMBER(SEARCH("Not identified",'Model output'!U99))),"",'Model output'!U99))</f>
        <v/>
      </c>
      <c r="AC100" s="9" t="str">
        <f>IF(OR('Model output'!V99="", AND(ISERROR(SEARCH("Positive",'Model output'!V99)), ISNUMBER(SEARCH("Negative",'Model output'!V99))), 'Model output'!V99="No", ISNUMBER(SEARCH("Uninvolved",'Model output'!V99)), ISNUMBER(SEARCH("Not involved",'Model output'!V99)), ISNUMBER(SEARCH("Free",'Model output'!V99)), ISNUMBER(SEARCH("Cannot be assessed",'Model output'!V99)), ISNUMBER(SEARCH("1 mm",'Model output'!V99)), ISNUMBER(SEARCH("0.1 CM",'Model output'!V99)), ISNUMBER(SEARCH("less than 0.5 mm",'Model output'!V99)), ISNUMBER(SEARCH("abut",'Model output'!V99))), "negative", "positive")</f>
        <v>negative</v>
      </c>
      <c r="AE100" s="29" t="str" cm="1">
        <f t="array" aca="1" ref="AE100" ca="1">IF(OR(AC100="positive",Z100="positive",AND(OR(ISNUMBER(SEARCH("Follicular carcinoma",N100)),ISNUMBER(SEARCH("Follicular thyroid carcinoma",N100))),V100="extensive"),AND(AND(ISNUMBER(J100),J100&gt;0),AND(ISNUMBER(M100),M100&gt;3)),OR(H100="positive",AH100=1)),"high",IF(OR(ISNUMBER(SEARCH("lateral",G100,1)),ISNUMBER(SEARCH("positive",Y100,1)),ISNUMBER(SEARCH("tall",O100,1)),ISNUMBER(SEARCH("hobnail",O100,1)),ISNUMBER(SEARCH("cribriform",O100,1)),ISNUMBER(SEARCH("diffuse",O100,1)),ISNUMBER(SEARCH("columnar",O100,1)),ISNUMBER(SEARCH("solid",O100,1)),ISNUMBER(SEARCH("tall",N100,1)),ISNUMBER(SEARCH("hobnail",N100,1)),ISNUMBER(SEARCH("cribriform",N100,1)),ISNUMBER(SEARCH("diffuse",N100,1)),ISNUMBER(SEARCH("columnar",N100,1)),ISNUMBER(SEARCH("solid",N100,1)),AND(ISNUMBER(SEARCH("papillary",N100,1)),S100="positive"),AND(AND(ISNUMBER(J100),J100&gt;=5),M100=""),AND(AND(ISNUMBER(J100),J100&gt;=5),AND(ISNUMBER(M100),M100&gt;=1)),AND(ISNUMBER(SERACH("papillary",N100)),OR(Y100="positive",Z100="positive"), ISNUMBER(SEARCH("BRAF",AB100)))),"intermediate","low"))</f>
        <v>low</v>
      </c>
      <c r="AF100" s="30" t="str">
        <f t="shared" si="15"/>
        <v>2</v>
      </c>
      <c r="AG100" s="30" t="str">
        <f t="shared" si="16"/>
        <v>0</v>
      </c>
      <c r="AH100" s="30" t="str">
        <f t="shared" si="23"/>
        <v>0</v>
      </c>
      <c r="AI100" s="37" t="str">
        <f t="shared" si="24"/>
        <v>I</v>
      </c>
      <c r="AJ100" s="29" t="s">
        <v>886</v>
      </c>
      <c r="AK100" s="34" t="s">
        <v>893</v>
      </c>
      <c r="AL100" s="34" t="s">
        <v>891</v>
      </c>
      <c r="AM100" s="34" t="s">
        <v>894</v>
      </c>
      <c r="AN100" s="34" t="s">
        <v>68</v>
      </c>
      <c r="AO100" s="35">
        <f t="shared" ca="1" si="17"/>
        <v>1</v>
      </c>
      <c r="AP100" s="30">
        <f t="shared" si="18"/>
        <v>1</v>
      </c>
      <c r="AQ100" s="30">
        <f t="shared" si="19"/>
        <v>1</v>
      </c>
      <c r="AR100" s="30">
        <f t="shared" si="20"/>
        <v>1</v>
      </c>
      <c r="AS100" s="36">
        <f t="shared" si="21"/>
        <v>1</v>
      </c>
    </row>
    <row r="101" spans="1:45">
      <c r="A101" t="str">
        <f>'Model output'!A100</f>
        <v>TCGA-DJ-A3V5</v>
      </c>
      <c r="B101" s="45">
        <v>76</v>
      </c>
      <c r="C101" s="1" t="str">
        <f>IF(OR(ISNUMBER(SEARCH("0",'Model output'!D100)), ISNUMBER(SEARCH("1",'Model output'!D100)), ISNUMBER(SEARCH("1a",'Model output'!D100)), ISNUMBER(SEARCH("1b",'Model output'!D100)), ISNUMBER(SEARCH("2",'Model output'!D100)), ISNUMBER(SEARCH("3",'Model output'!D100)), ISNUMBER(SEARCH("4a",'Model output'!D100)), ISNUMBER(SEARCH("4b",'Model output'!D100))), IF(ISNUMBER(SEARCH("pT",'Model output'!D100)),IF(OR(ISNUMBER(SEARCH("a",'Model output'!D100)),ISNUMBER(SEARCH("b",'Model output'!D100))),MID(SUBSTITUTE('Model output'!D100," ",""),SEARCH("pT",'Model output'!D100)+2,2),MID(SUBSTITUTE('Model output'!D100," ",""),SEARCH("pT",'Model output'!D100)+2,1)),IF(ISNUMBER(SEARCH("T",'Model output'!D100)),IF(OR(ISNUMBER(SEARCH("a",'Model output'!D100)),ISNUMBER(SEARCH("b",'Model output'!D100))),MID(SUBSTITUTE('Model output'!D100," ",""),SEARCH("T",'Model output'!D100)+1,2),MID(SUBSTITUTE('Model output'!D100," ",""),SEARCH("T",'Model output'!D100)+1,1)),SUBSTITUTE('Model output'!D100," ",""))),"")</f>
        <v>1</v>
      </c>
      <c r="D101" s="1" t="str">
        <f>IF(ISNUMBER(SEARCH("lymph node",'Model output'!E100)),"1", IF(AND('Model output'!E100&lt;&gt;"",ISNUMBER('Model output'!E100),'Model output'!E100&gt;0),"1",IF(OR(ISNUMBER(SEARCH("0",'Model output'!E100)), ISNUMBER(SEARCH("1",'Model output'!E100)), ISNUMBER(SEARCH("1a",'Model output'!E100)), ISNUMBER(SEARCH("1b",'Model output'!E100)), ISNUMBER(SEARCH("X",'Model output'!E100))), IF(ISNUMBER(SEARCH("pN",'Model output'!E100)),IF(OR(ISNUMBER(SEARCH("a",'Model output'!E100)),ISNUMBER(SEARCH("b",'Model output'!E100))),MID(SUBSTITUTE('Model output'!E100," ",""),SEARCH("pN",'Model output'!E100)+2,2),MID(SUBSTITUTE('Model output'!E100," ",""),SEARCH("pN",'Model output'!E100)+2,1)),IF(ISNUMBER(SEARCH("N",'Model output'!E100)),IF(OR(ISNUMBER(SEARCH("a",'Model output'!E100)),ISNUMBER(SEARCH("b",'Model output'!E100))),MID(SUBSTITUTE('Model output'!E100," ",""),SEARCH("N",'Model output'!E100)+1,2),MID(SUBSTITUTE('Model output'!E100," ",""),SEARCH("N",'Model output'!E100)+1,1)),SUBSTITUTE('Model output'!E100," ",""))),"")))</f>
        <v>X</v>
      </c>
      <c r="E101" s="1" t="str">
        <f>IF(OR(ISNUMBER(SEARCH("Not applicable",'Model output'!F100)), ISNUMBER(SEARCH("N/A",'Model output'!F100))),"0",IF(OR(ISNUMBER(SEARCH("0",'Model output'!F100)), ISNUMBER(SEARCH("1",'Model output'!F100)), ISNUMBER(SEARCH("X",'Model output'!F100))), IF(ISNUMBER(SEARCH("pM",'Model output'!F100)),MID(SUBSTITUTE('Model output'!F100," ",""),SEARCH("pM",'Model output'!F100)+2,1),IF(ISNUMBER(SEARCH("M",'Model output'!F100)),MID(SUBSTITUTE('Model output'!F100," ",""),SEARCH("M",'Model output'!F100)+1,1),SUBSTITUTE('Model output'!F100," ",""))),""))</f>
        <v>X</v>
      </c>
      <c r="F101" t="str">
        <f t="shared" si="13"/>
        <v>negative</v>
      </c>
      <c r="G101" t="str">
        <f>IF(OR('Model output'!G100="",AND(ISNUMBER('Model output'!J100),'Model output'!J100&lt;1)),"",IF(OR(ISNUMBER(SEARCH("lateral",'Model output'!G100)),ISNUMBER(SEARCH("cervical",'Model output'!G100)),ISNUMBER(SEARCH("jugular",'Model output'!G100)),ISNUMBER(SEARCH("left neck",'Model output'!G100)),ISNUMBER(SEARCH("left anterior neck",'Model output'!G100)),ISNUMBER(SEARCH("left posterior neck",'Model output'!G100)),ISNUMBER(SEARCH("right neck",'Model output'!G100)),ISNUMBER(SEARCH("right anterior neck",'Model output'!G100)),ISNUMBER(SEARCH("right posterior neck",'Model output'!G100)),AND(ISNUMBER(SEARCH("level",'Model output'!G100)),OR(,ISNUMBER(SEARCH("II",'Model output'!G100)),ISNUMBER(SEARCH("two",'Model output'!G100)),ISNUMBER(SEARCH("2",'Model output'!G100)),ISNUMBER(SEARCH("III",'Model output'!G100)),ISNUMBER(SEARCH("three",'Model output'!G100)),ISNUMBER(SEARCH("3",'Model output'!G100)),ISNUMBER(SEARCH("IV",'Model output'!G100)),ISNUMBER(SEARCH("four",'Model output'!G100)),ISNUMBER(SEARCH("4",'Model output'!G100)),ISNUMBER(SEARCH("V ",'Model output'!G100)),ISNUMBER(SEARCH("five",'Model output'!G100)),ISNUMBER(SEARCH("5",'Model output'!G100))))), "lateral", "central"))</f>
        <v/>
      </c>
      <c r="H101" t="str">
        <f>IF('Model output'!H100="","negative",IF('Model output'!H100="[]", "negative", IF(OR(ISNUMBER(SEARCH("lymph node",'Model output'!H100)),ISNUMBER(SEARCH("Not mentioned",'Model output'!H100)),ISNUMBER(SEARCH("neck",'Model output'!H100)),ISNUMBER(SEARCH("Not applicable",'Model output'!H100))),"negative","positive")))</f>
        <v>negative</v>
      </c>
      <c r="I101">
        <f>IF('Model output'!I100="","",IF(ISNUMBER('Model output'!I100),'Model output'!I100,1))</f>
        <v>0</v>
      </c>
      <c r="J101">
        <f>IF('Model output'!J100="","",IF(AND(ISNUMBER('Model output'!J100),'Model output'!J100&lt;=I101),'Model output'!J100,IF(ISNUMBER(SEARCH("0/",'Model output'!J100)),0,1)))</f>
        <v>0</v>
      </c>
      <c r="K101" t="str" cm="1">
        <f t="array" ref="K101">IF(COUNT(FIND({0,1,2,3,4,5,6,7,8,9},'Model output'!K100))&gt;0,'Model output'!K100,"")</f>
        <v/>
      </c>
      <c r="L101" s="8" t="str">
        <f t="shared" si="22"/>
        <v/>
      </c>
      <c r="M101" t="str" cm="1">
        <f t="array" ref="M101">IF(L101="","",IF(ISNUMBER(SEARCH("cm",L101)),MAX(VALUE(SUBSTITUTE(_xlfn.FILTERXML("&lt;t&gt;&lt;s&gt;"&amp;SUBSTITUTE(L101,",","&lt;/s&gt;&lt;s&gt;")&amp;"&lt;/s&gt;&lt;/t&gt;","//s"),"cm",""))),MAX(VALUE(SUBSTITUTE(_xlfn.FILTERXML("&lt;t&gt;&lt;s&gt;"&amp;SUBSTITUTE(L101,",","&lt;/s&gt;&lt;s&gt;")&amp;"&lt;/s&gt;&lt;/t&gt;","//s"),"mm","")))/10))</f>
        <v/>
      </c>
      <c r="N101" t="str">
        <f>IF('Model output'!L100="","",'Model output'!L100)</f>
        <v>Papillary carcinoma</v>
      </c>
      <c r="O101" t="str">
        <f>IF('Model output'!M100="","",'Model output'!M100)</f>
        <v>Tall cell variant</v>
      </c>
      <c r="P101" t="str">
        <f>IF('Model output'!N100="","",'Model output'!N100)</f>
        <v>1.4 cm</v>
      </c>
      <c r="Q101" t="str">
        <f t="shared" si="14"/>
        <v>1.4cm</v>
      </c>
      <c r="R101" cm="1">
        <f t="array" ref="R101">IF(Q101="","",IF(ISNUMBER(SEARCH("cm",Q101)),MAX(VALUE(SUBSTITUTE(_xlfn.FILTERXML("&lt;t&gt;&lt;s&gt;"&amp;SUBSTITUTE(Q101,",","&lt;/s&gt;&lt;s&gt;")&amp;"&lt;/s&gt;&lt;/t&gt;","//s"),"cm",""))),MAX(VALUE(SUBSTITUTE(_xlfn.FILTERXML("&lt;t&gt;&lt;s&gt;"&amp;SUBSTITUTE(Q101,",","&lt;/s&gt;&lt;s&gt;")&amp;"&lt;/s&gt;&lt;/t&gt;","//s"),"mm","")))/10))</f>
        <v>1.4</v>
      </c>
      <c r="S101" t="str">
        <f>IF(OR('Model output'!P100="",ISNUMBER(SEARCH("Not identified", 'Model output'!P100)),ISNUMBER(SEARCH("Absent",'Model output'!P100)),AND(ISNUMBER(SEARCH("No",'Model output'!P100)),NOT(ISNUMBER(SEARCH("diagnostic",'Model output'!P100)))),ISNUMBER(SEARCH("Negative",'Model output'!P100))),"negative","positive")</f>
        <v>negative</v>
      </c>
      <c r="T101">
        <f>IF('Model output'!O100="","",'Model output'!O100)</f>
        <v>1</v>
      </c>
      <c r="U101" t="str">
        <f>IF('Model output'!Q100&lt;&gt;"",'Model output'!Q100,IF('Classification result'!S101="positive",IF(ISNUMBER(SEARCH("single",'Model output'!P100)),1,IF(OR(ISNUMBER(SEARCH("&lt;4",'Model output'!P100)),ISNUMBER(SEARCH("&lt; 4",'Model output'!P100)),ISNUMBER(SEARCH("less than 4",'Model output'!P100))),"&lt;4",IF(OR(ISNUMBER(SEARCH("&gt;4",'Model output'!P100)),ISNUMBER(SEARCH("&gt; 4",'Model output'!P100)),ISNUMBER(SEARCH("4 or more",'Model output'!P100))),"&gt;4",""))),""))</f>
        <v/>
      </c>
      <c r="V101" t="str">
        <f>IF(S101="negative","",IF(OR(ISNUMBER(SEARCH("Focal",'Model output'!P100)),'Classification result'!U101&lt;4,ISNUMBER(SEARCH("Focal",'Classification result'!U101)),ISNUMBER(SEARCH("&lt;4",'Classification result'!U101)),ISNUMBER(SEARCH("&lt; 4",'Classification result'!U101))),"minimal", IF(OR(ISNUMBER(SEARCH("Extensive",'Model output'!P100)),ISNUMBER(SEARCH("Extensive",'Classification result'!U101)),ISNUMBER(SEARCH("&gt;4",'Classification result'!U101)),ISNUMBER(SEARCH("&gt; 4",'Classification result'!U101)),ISNUMBER(SEARCH("4 or more",'Classification result'!U101))),"extensive","")))</f>
        <v/>
      </c>
      <c r="W101" t="str">
        <f>IF(OR('Model output'!R100="",ISNUMBER(SEARCH("Not identified", 'Model output'!R100)),ISNUMBER(SEARCH("Absent",'Model output'!R100)),ISNUMBER(SEARCH("No",'Model output'!R100)),ISNUMBER(SEARCH("Negative",'Model output'!R100)),ISNUMBER(SEARCH("None seen",'Model output'!R100)),ISNUMBER(SEARCH("Free",'Model output'!R100)),ISNUMBER(SEARCH("Cannot be assessed",'Model output'!R100))),"negative","positive")</f>
        <v>negative</v>
      </c>
      <c r="X101" t="str">
        <f>IF('Model output'!S100="","", IF('Model output'!S100= "[]", "", 'Model output'!S100))</f>
        <v>Invades: perithyroidal fibroadipose tissue</v>
      </c>
      <c r="Y101" t="str">
        <f>IF(OR('Model output'!S100="",ISNUMBER(SEARCH("Absent",'Model output'!S100)),ISNUMBER(SEARCH("Not identified",'Model output'!S100)),ISNUMBER(SEARCH("No",'Model output'!S100)),ISNUMBER(SEARCH("negative",'Model output'!S100))),"negative",IF(Z101="positive","gETE", "positive"))</f>
        <v>positive</v>
      </c>
      <c r="Z101" t="str">
        <f>IF(OR('Model output'!S100="",ISNUMBER(SEARCH("Absent",'Model output'!S100)),ISNUMBER(SEARCH("Not identified",'Model output'!S100)),ISNUMBER(SEARCH("No",'Model output'!S100)),ISNUMBER(SEARCH("Minimal",'Model output'!S100)),ISNUMBER(SEARCH("negative",'Model output'!S100))),"negative",IF(OR(ISNUMBER(SEARCH("extensive",X101)),ISNUMBER(SEARCH("skeletal muscle",X101)),ISNUMBER(SEARCH("larynx",X101)),ISNUMBER(SEARCH("trachea",X101)),ISNUMBER(SEARCH("esophagus",X101)),ISNUMBER(SEARCH("recurrent laryngeal nerve",X101))),"positive","negative"))</f>
        <v>negative</v>
      </c>
      <c r="AA101" t="str">
        <f>IF('Model output'!T100="","", IF('Model output'!T100="[]", "", IF('Model output'!T100="Not mentioned", "No", "Yes")))</f>
        <v/>
      </c>
      <c r="AB101" t="str">
        <f>IF(AA101&lt;&gt;"Yes","",IF(OR('Model output'!U100="",'Model output'!U100="[]",ISNUMBER(SEARCH("Not identified",'Model output'!U100))),"",'Model output'!U100))</f>
        <v/>
      </c>
      <c r="AC101" s="9" t="str">
        <f>IF(OR('Model output'!V100="", AND(ISERROR(SEARCH("Positive",'Model output'!V100)), ISNUMBER(SEARCH("Negative",'Model output'!V100))), 'Model output'!V100="No", ISNUMBER(SEARCH("Uninvolved",'Model output'!V100)), ISNUMBER(SEARCH("Not involved",'Model output'!V100)), ISNUMBER(SEARCH("Free",'Model output'!V100)), ISNUMBER(SEARCH("Cannot be assessed",'Model output'!V100)), ISNUMBER(SEARCH("1 mm",'Model output'!V100)), ISNUMBER(SEARCH("0.1 CM",'Model output'!V100)), ISNUMBER(SEARCH("less than 0.5 mm",'Model output'!V100)), ISNUMBER(SEARCH("abut",'Model output'!V100))), "negative", "positive")</f>
        <v>positive</v>
      </c>
      <c r="AE101" s="29" t="str" cm="1">
        <f t="array" ref="AE101">IF(OR(AC101="positive",Z101="positive",AND(OR(ISNUMBER(SEARCH("Follicular carcinoma",N101)),ISNUMBER(SEARCH("Follicular thyroid carcinoma",N101))),V101="extensive"),AND(AND(ISNUMBER(J101),J101&gt;0),AND(ISNUMBER(M101),M101&gt;3)),OR(H101="positive",AH101=1)),"high",IF(OR(ISNUMBER(SEARCH("lateral",G101,1)),ISNUMBER(SEARCH("positive",Y101,1)),ISNUMBER(SEARCH("tall",O101,1)),ISNUMBER(SEARCH("hobnail",O101,1)),ISNUMBER(SEARCH("cribriform",O101,1)),ISNUMBER(SEARCH("diffuse",O101,1)),ISNUMBER(SEARCH("columnar",O101,1)),ISNUMBER(SEARCH("solid",O101,1)),ISNUMBER(SEARCH("tall",N101,1)),ISNUMBER(SEARCH("hobnail",N101,1)),ISNUMBER(SEARCH("cribriform",N101,1)),ISNUMBER(SEARCH("diffuse",N101,1)),ISNUMBER(SEARCH("columnar",N101,1)),ISNUMBER(SEARCH("solid",N101,1)),AND(ISNUMBER(SEARCH("papillary",N101,1)),S101="positive"),AND(AND(ISNUMBER(J101),J101&gt;=5),M101=""),AND(AND(ISNUMBER(J101),J101&gt;=5),AND(ISNUMBER(M101),M101&gt;=1)),AND(ISNUMBER(SERACH("papillary",N101)),OR(Y101="positive",Z101="positive"), ISNUMBER(SEARCH("BRAF",AB101)))),"intermediate","low"))</f>
        <v>high</v>
      </c>
      <c r="AF101" s="30" t="str">
        <f t="shared" si="15"/>
        <v>1b</v>
      </c>
      <c r="AG101" s="30" t="str">
        <f t="shared" si="16"/>
        <v>0</v>
      </c>
      <c r="AH101" s="30" t="str">
        <f t="shared" si="23"/>
        <v>0</v>
      </c>
      <c r="AI101" s="37" t="str">
        <f t="shared" si="24"/>
        <v>I</v>
      </c>
      <c r="AJ101" s="29" t="s">
        <v>885</v>
      </c>
      <c r="AK101" s="34" t="s">
        <v>890</v>
      </c>
      <c r="AL101" s="34" t="s">
        <v>891</v>
      </c>
      <c r="AM101" s="34" t="s">
        <v>894</v>
      </c>
      <c r="AN101" s="34" t="s">
        <v>68</v>
      </c>
      <c r="AO101" s="35">
        <f t="shared" si="17"/>
        <v>1</v>
      </c>
      <c r="AP101" s="30">
        <f t="shared" si="18"/>
        <v>1</v>
      </c>
      <c r="AQ101" s="30">
        <f t="shared" si="19"/>
        <v>1</v>
      </c>
      <c r="AR101" s="30">
        <f t="shared" si="20"/>
        <v>1</v>
      </c>
      <c r="AS101" s="36">
        <f t="shared" si="21"/>
        <v>1</v>
      </c>
    </row>
    <row r="102" spans="1:45">
      <c r="A102" t="str">
        <f>'Model output'!A101</f>
        <v>TCGA-DJ-A3V6</v>
      </c>
      <c r="B102" s="45">
        <v>54</v>
      </c>
      <c r="C102" s="1" t="str">
        <f>IF(OR(ISNUMBER(SEARCH("0",'Model output'!D101)), ISNUMBER(SEARCH("1",'Model output'!D101)), ISNUMBER(SEARCH("1a",'Model output'!D101)), ISNUMBER(SEARCH("1b",'Model output'!D101)), ISNUMBER(SEARCH("2",'Model output'!D101)), ISNUMBER(SEARCH("3",'Model output'!D101)), ISNUMBER(SEARCH("4a",'Model output'!D101)), ISNUMBER(SEARCH("4b",'Model output'!D101))), IF(ISNUMBER(SEARCH("pT",'Model output'!D101)),IF(OR(ISNUMBER(SEARCH("a",'Model output'!D101)),ISNUMBER(SEARCH("b",'Model output'!D101))),MID(SUBSTITUTE('Model output'!D101," ",""),SEARCH("pT",'Model output'!D101)+2,2),MID(SUBSTITUTE('Model output'!D101," ",""),SEARCH("pT",'Model output'!D101)+2,1)),IF(ISNUMBER(SEARCH("T",'Model output'!D101)),IF(OR(ISNUMBER(SEARCH("a",'Model output'!D101)),ISNUMBER(SEARCH("b",'Model output'!D101))),MID(SUBSTITUTE('Model output'!D101," ",""),SEARCH("T",'Model output'!D101)+1,2),MID(SUBSTITUTE('Model output'!D101," ",""),SEARCH("T",'Model output'!D101)+1,1)),SUBSTITUTE('Model output'!D101," ",""))),"")</f>
        <v>2</v>
      </c>
      <c r="D102" s="1" t="str">
        <f>IF(ISNUMBER(SEARCH("lymph node",'Model output'!E101)),"1", IF(AND('Model output'!E101&lt;&gt;"",ISNUMBER('Model output'!E101),'Model output'!E101&gt;0),"1",IF(OR(ISNUMBER(SEARCH("0",'Model output'!E101)), ISNUMBER(SEARCH("1",'Model output'!E101)), ISNUMBER(SEARCH("1a",'Model output'!E101)), ISNUMBER(SEARCH("1b",'Model output'!E101)), ISNUMBER(SEARCH("X",'Model output'!E101))), IF(ISNUMBER(SEARCH("pN",'Model output'!E101)),IF(OR(ISNUMBER(SEARCH("a",'Model output'!E101)),ISNUMBER(SEARCH("b",'Model output'!E101))),MID(SUBSTITUTE('Model output'!E101," ",""),SEARCH("pN",'Model output'!E101)+2,2),MID(SUBSTITUTE('Model output'!E101," ",""),SEARCH("pN",'Model output'!E101)+2,1)),IF(ISNUMBER(SEARCH("N",'Model output'!E101)),IF(OR(ISNUMBER(SEARCH("a",'Model output'!E101)),ISNUMBER(SEARCH("b",'Model output'!E101))),MID(SUBSTITUTE('Model output'!E101," ",""),SEARCH("N",'Model output'!E101)+1,2),MID(SUBSTITUTE('Model output'!E101," ",""),SEARCH("N",'Model output'!E101)+1,1)),SUBSTITUTE('Model output'!E101," ",""))),"")))</f>
        <v>X</v>
      </c>
      <c r="E102" s="1" t="str">
        <f>IF(OR(ISNUMBER(SEARCH("Not applicable",'Model output'!F101)), ISNUMBER(SEARCH("N/A",'Model output'!F101))),"0",IF(OR(ISNUMBER(SEARCH("0",'Model output'!F101)), ISNUMBER(SEARCH("1",'Model output'!F101)), ISNUMBER(SEARCH("X",'Model output'!F101))), IF(ISNUMBER(SEARCH("pM",'Model output'!F101)),MID(SUBSTITUTE('Model output'!F101," ",""),SEARCH("pM",'Model output'!F101)+2,1),IF(ISNUMBER(SEARCH("M",'Model output'!F101)),MID(SUBSTITUTE('Model output'!F101," ",""),SEARCH("M",'Model output'!F101)+1,1),SUBSTITUTE('Model output'!F101," ",""))),""))</f>
        <v>X</v>
      </c>
      <c r="F102" t="str">
        <f t="shared" si="13"/>
        <v>negative</v>
      </c>
      <c r="G102" t="str">
        <f>IF(OR('Model output'!G101="",AND(ISNUMBER('Model output'!J101),'Model output'!J101&lt;1)),"",IF(OR(ISNUMBER(SEARCH("lateral",'Model output'!G101)),ISNUMBER(SEARCH("cervical",'Model output'!G101)),ISNUMBER(SEARCH("jugular",'Model output'!G101)),ISNUMBER(SEARCH("left neck",'Model output'!G101)),ISNUMBER(SEARCH("left anterior neck",'Model output'!G101)),ISNUMBER(SEARCH("left posterior neck",'Model output'!G101)),ISNUMBER(SEARCH("right neck",'Model output'!G101)),ISNUMBER(SEARCH("right anterior neck",'Model output'!G101)),ISNUMBER(SEARCH("right posterior neck",'Model output'!G101)),AND(ISNUMBER(SEARCH("level",'Model output'!G101)),OR(,ISNUMBER(SEARCH("II",'Model output'!G101)),ISNUMBER(SEARCH("two",'Model output'!G101)),ISNUMBER(SEARCH("2",'Model output'!G101)),ISNUMBER(SEARCH("III",'Model output'!G101)),ISNUMBER(SEARCH("three",'Model output'!G101)),ISNUMBER(SEARCH("3",'Model output'!G101)),ISNUMBER(SEARCH("IV",'Model output'!G101)),ISNUMBER(SEARCH("four",'Model output'!G101)),ISNUMBER(SEARCH("4",'Model output'!G101)),ISNUMBER(SEARCH("V ",'Model output'!G101)),ISNUMBER(SEARCH("five",'Model output'!G101)),ISNUMBER(SEARCH("5",'Model output'!G101))))), "lateral", "central"))</f>
        <v/>
      </c>
      <c r="H102" t="str">
        <f>IF('Model output'!H101="","negative",IF('Model output'!H101="[]", "negative", IF(OR(ISNUMBER(SEARCH("lymph node",'Model output'!H101)),ISNUMBER(SEARCH("Not mentioned",'Model output'!H101)),ISNUMBER(SEARCH("neck",'Model output'!H101)),ISNUMBER(SEARCH("Not applicable",'Model output'!H101))),"negative","positive")))</f>
        <v>negative</v>
      </c>
      <c r="I102">
        <f>IF('Model output'!I101="","",IF(ISNUMBER('Model output'!I101),'Model output'!I101,1))</f>
        <v>11</v>
      </c>
      <c r="J102" t="str">
        <f>IF('Model output'!J101="","",IF(AND(ISNUMBER('Model output'!J101),'Model output'!J101&lt;=I102),'Model output'!J101,IF(ISNUMBER(SEARCH("0/",'Model output'!J101)),0,1)))</f>
        <v/>
      </c>
      <c r="K102" t="str" cm="1">
        <f t="array" ref="K102">IF(COUNT(FIND({0,1,2,3,4,5,6,7,8,9},'Model output'!K101))&gt;0,'Model output'!K101,"")</f>
        <v/>
      </c>
      <c r="L102" s="8" t="str">
        <f t="shared" si="22"/>
        <v/>
      </c>
      <c r="M102" t="str" cm="1">
        <f t="array" ref="M102">IF(L102="","",IF(ISNUMBER(SEARCH("cm",L102)),MAX(VALUE(SUBSTITUTE(_xlfn.FILTERXML("&lt;t&gt;&lt;s&gt;"&amp;SUBSTITUTE(L102,",","&lt;/s&gt;&lt;s&gt;")&amp;"&lt;/s&gt;&lt;/t&gt;","//s"),"cm",""))),MAX(VALUE(SUBSTITUTE(_xlfn.FILTERXML("&lt;t&gt;&lt;s&gt;"&amp;SUBSTITUTE(L102,",","&lt;/s&gt;&lt;s&gt;")&amp;"&lt;/s&gt;&lt;/t&gt;","//s"),"mm","")))/10))</f>
        <v/>
      </c>
      <c r="N102" t="str">
        <f>IF('Model output'!L101="","",'Model output'!L101)</f>
        <v>Papillary carcinoma</v>
      </c>
      <c r="O102" t="str">
        <f>IF('Model output'!M101="","",'Model output'!M101)</f>
        <v>Tall cell variant</v>
      </c>
      <c r="P102" t="str">
        <f>IF('Model output'!N101="","",'Model output'!N101)</f>
        <v>1.8 cm</v>
      </c>
      <c r="Q102" t="str">
        <f t="shared" si="14"/>
        <v>1.8cm</v>
      </c>
      <c r="R102" cm="1">
        <f t="array" ref="R102">IF(Q102="","",IF(ISNUMBER(SEARCH("cm",Q102)),MAX(VALUE(SUBSTITUTE(_xlfn.FILTERXML("&lt;t&gt;&lt;s&gt;"&amp;SUBSTITUTE(Q102,",","&lt;/s&gt;&lt;s&gt;")&amp;"&lt;/s&gt;&lt;/t&gt;","//s"),"cm",""))),MAX(VALUE(SUBSTITUTE(_xlfn.FILTERXML("&lt;t&gt;&lt;s&gt;"&amp;SUBSTITUTE(Q102,",","&lt;/s&gt;&lt;s&gt;")&amp;"&lt;/s&gt;&lt;/t&gt;","//s"),"mm","")))/10))</f>
        <v>1.8</v>
      </c>
      <c r="S102" t="str">
        <f>IF(OR('Model output'!P101="",ISNUMBER(SEARCH("Not identified", 'Model output'!P101)),ISNUMBER(SEARCH("Absent",'Model output'!P101)),AND(ISNUMBER(SEARCH("No",'Model output'!P101)),NOT(ISNUMBER(SEARCH("diagnostic",'Model output'!P101)))),ISNUMBER(SEARCH("Negative",'Model output'!P101))),"negative","positive")</f>
        <v>negative</v>
      </c>
      <c r="T102">
        <f>IF('Model output'!O101="","",'Model output'!O101)</f>
        <v>2</v>
      </c>
      <c r="U102" t="str">
        <f>IF('Model output'!Q101&lt;&gt;"",'Model output'!Q101,IF('Classification result'!S102="positive",IF(ISNUMBER(SEARCH("single",'Model output'!P101)),1,IF(OR(ISNUMBER(SEARCH("&lt;4",'Model output'!P101)),ISNUMBER(SEARCH("&lt; 4",'Model output'!P101)),ISNUMBER(SEARCH("less than 4",'Model output'!P101))),"&lt;4",IF(OR(ISNUMBER(SEARCH("&gt;4",'Model output'!P101)),ISNUMBER(SEARCH("&gt; 4",'Model output'!P101)),ISNUMBER(SEARCH("4 or more",'Model output'!P101))),"&gt;4",""))),""))</f>
        <v/>
      </c>
      <c r="V102" t="str">
        <f>IF(S102="negative","",IF(OR(ISNUMBER(SEARCH("Focal",'Model output'!P101)),'Classification result'!U102&lt;4,ISNUMBER(SEARCH("Focal",'Classification result'!U102)),ISNUMBER(SEARCH("&lt;4",'Classification result'!U102)),ISNUMBER(SEARCH("&lt; 4",'Classification result'!U102))),"minimal", IF(OR(ISNUMBER(SEARCH("Extensive",'Model output'!P101)),ISNUMBER(SEARCH("Extensive",'Classification result'!U102)),ISNUMBER(SEARCH("&gt;4",'Classification result'!U102)),ISNUMBER(SEARCH("&gt; 4",'Classification result'!U102)),ISNUMBER(SEARCH("4 or more",'Classification result'!U102))),"extensive","")))</f>
        <v/>
      </c>
      <c r="W102" t="str">
        <f>IF(OR('Model output'!R101="",ISNUMBER(SEARCH("Not identified", 'Model output'!R101)),ISNUMBER(SEARCH("Absent",'Model output'!R101)),ISNUMBER(SEARCH("No",'Model output'!R101)),ISNUMBER(SEARCH("Negative",'Model output'!R101)),ISNUMBER(SEARCH("None seen",'Model output'!R101)),ISNUMBER(SEARCH("Free",'Model output'!R101)),ISNUMBER(SEARCH("Cannot be assessed",'Model output'!R101))),"negative","positive")</f>
        <v>negative</v>
      </c>
      <c r="X102" t="str">
        <f>IF('Model output'!S101="","", IF('Model output'!S101= "[]", "", 'Model output'!S101))</f>
        <v>Invades: parathyroid fibroadipose tissue</v>
      </c>
      <c r="Y102" t="str">
        <f>IF(OR('Model output'!S101="",ISNUMBER(SEARCH("Absent",'Model output'!S101)),ISNUMBER(SEARCH("Not identified",'Model output'!S101)),ISNUMBER(SEARCH("No",'Model output'!S101)),ISNUMBER(SEARCH("negative",'Model output'!S101))),"negative",IF(Z102="positive","gETE", "positive"))</f>
        <v>positive</v>
      </c>
      <c r="Z102" t="str">
        <f>IF(OR('Model output'!S101="",ISNUMBER(SEARCH("Absent",'Model output'!S101)),ISNUMBER(SEARCH("Not identified",'Model output'!S101)),ISNUMBER(SEARCH("No",'Model output'!S101)),ISNUMBER(SEARCH("Minimal",'Model output'!S101)),ISNUMBER(SEARCH("negative",'Model output'!S101))),"negative",IF(OR(ISNUMBER(SEARCH("extensive",X102)),ISNUMBER(SEARCH("skeletal muscle",X102)),ISNUMBER(SEARCH("larynx",X102)),ISNUMBER(SEARCH("trachea",X102)),ISNUMBER(SEARCH("esophagus",X102)),ISNUMBER(SEARCH("recurrent laryngeal nerve",X102))),"positive","negative"))</f>
        <v>negative</v>
      </c>
      <c r="AA102" t="str">
        <f>IF('Model output'!T101="","", IF('Model output'!T101="[]", "", IF('Model output'!T101="Not mentioned", "No", "Yes")))</f>
        <v/>
      </c>
      <c r="AB102" t="str">
        <f>IF(AA102&lt;&gt;"Yes","",IF(OR('Model output'!U101="",'Model output'!U101="[]",ISNUMBER(SEARCH("Not identified",'Model output'!U101))),"",'Model output'!U101))</f>
        <v/>
      </c>
      <c r="AC102" s="9" t="str">
        <f>IF(OR('Model output'!V101="", AND(ISERROR(SEARCH("Positive",'Model output'!V101)), ISNUMBER(SEARCH("Negative",'Model output'!V101))), 'Model output'!V101="No", ISNUMBER(SEARCH("Uninvolved",'Model output'!V101)), ISNUMBER(SEARCH("Not involved",'Model output'!V101)), ISNUMBER(SEARCH("Free",'Model output'!V101)), ISNUMBER(SEARCH("Cannot be assessed",'Model output'!V101)), ISNUMBER(SEARCH("1 mm",'Model output'!V101)), ISNUMBER(SEARCH("0.1 CM",'Model output'!V101)), ISNUMBER(SEARCH("less than 0.5 mm",'Model output'!V101)), ISNUMBER(SEARCH("abut",'Model output'!V101))), "negative", "positive")</f>
        <v>negative</v>
      </c>
      <c r="AE102" s="29" t="str" cm="1">
        <f t="array" aca="1" ref="AE102" ca="1">IF(OR(AC102="positive",Z102="positive",AND(OR(ISNUMBER(SEARCH("Follicular carcinoma",N102)),ISNUMBER(SEARCH("Follicular thyroid carcinoma",N102))),V102="extensive"),AND(AND(ISNUMBER(J102),J102&gt;0),AND(ISNUMBER(M102),M102&gt;3)),OR(H102="positive",AH102=1)),"high",IF(OR(ISNUMBER(SEARCH("lateral",G102,1)),ISNUMBER(SEARCH("positive",Y102,1)),ISNUMBER(SEARCH("tall",O102,1)),ISNUMBER(SEARCH("hobnail",O102,1)),ISNUMBER(SEARCH("cribriform",O102,1)),ISNUMBER(SEARCH("diffuse",O102,1)),ISNUMBER(SEARCH("columnar",O102,1)),ISNUMBER(SEARCH("solid",O102,1)),ISNUMBER(SEARCH("tall",N102,1)),ISNUMBER(SEARCH("hobnail",N102,1)),ISNUMBER(SEARCH("cribriform",N102,1)),ISNUMBER(SEARCH("diffuse",N102,1)),ISNUMBER(SEARCH("columnar",N102,1)),ISNUMBER(SEARCH("solid",N102,1)),AND(ISNUMBER(SEARCH("papillary",N102,1)),S102="positive"),AND(AND(ISNUMBER(J102),J102&gt;=5),M102=""),AND(AND(ISNUMBER(J102),J102&gt;=5),AND(ISNUMBER(M102),M102&gt;=1)),AND(ISNUMBER(SERACH("papillary",N102)),OR(Y102="positive",Z102="positive"), ISNUMBER(SEARCH("BRAF",AB102)))),"intermediate","low"))</f>
        <v>intermediate</v>
      </c>
      <c r="AF102" s="30" t="str">
        <f t="shared" si="15"/>
        <v>1b</v>
      </c>
      <c r="AG102" s="30" t="str">
        <f t="shared" si="16"/>
        <v>0</v>
      </c>
      <c r="AH102" s="30" t="str">
        <f t="shared" si="23"/>
        <v>0</v>
      </c>
      <c r="AI102" s="37" t="str">
        <f t="shared" si="24"/>
        <v>I</v>
      </c>
      <c r="AJ102" s="29" t="s">
        <v>887</v>
      </c>
      <c r="AK102" s="34" t="s">
        <v>890</v>
      </c>
      <c r="AL102" s="34" t="s">
        <v>894</v>
      </c>
      <c r="AM102" s="34" t="s">
        <v>894</v>
      </c>
      <c r="AN102" s="34" t="s">
        <v>68</v>
      </c>
      <c r="AO102" s="35">
        <f t="shared" ca="1" si="17"/>
        <v>1</v>
      </c>
      <c r="AP102" s="30">
        <f t="shared" si="18"/>
        <v>1</v>
      </c>
      <c r="AQ102" s="30">
        <f t="shared" si="19"/>
        <v>1</v>
      </c>
      <c r="AR102" s="30">
        <f t="shared" si="20"/>
        <v>1</v>
      </c>
      <c r="AS102" s="36">
        <f t="shared" si="21"/>
        <v>1</v>
      </c>
    </row>
    <row r="103" spans="1:45">
      <c r="A103" t="str">
        <f>'Model output'!A102</f>
        <v>TCGA-DJ-A3V8</v>
      </c>
      <c r="B103" s="45">
        <v>28</v>
      </c>
      <c r="C103" s="1" t="str">
        <f>IF(OR(ISNUMBER(SEARCH("0",'Model output'!D102)), ISNUMBER(SEARCH("1",'Model output'!D102)), ISNUMBER(SEARCH("1a",'Model output'!D102)), ISNUMBER(SEARCH("1b",'Model output'!D102)), ISNUMBER(SEARCH("2",'Model output'!D102)), ISNUMBER(SEARCH("3",'Model output'!D102)), ISNUMBER(SEARCH("4a",'Model output'!D102)), ISNUMBER(SEARCH("4b",'Model output'!D102))), IF(ISNUMBER(SEARCH("pT",'Model output'!D102)),IF(OR(ISNUMBER(SEARCH("a",'Model output'!D102)),ISNUMBER(SEARCH("b",'Model output'!D102))),MID(SUBSTITUTE('Model output'!D102," ",""),SEARCH("pT",'Model output'!D102)+2,2),MID(SUBSTITUTE('Model output'!D102," ",""),SEARCH("pT",'Model output'!D102)+2,1)),IF(ISNUMBER(SEARCH("T",'Model output'!D102)),IF(OR(ISNUMBER(SEARCH("a",'Model output'!D102)),ISNUMBER(SEARCH("b",'Model output'!D102))),MID(SUBSTITUTE('Model output'!D102," ",""),SEARCH("T",'Model output'!D102)+1,2),MID(SUBSTITUTE('Model output'!D102," ",""),SEARCH("T",'Model output'!D102)+1,1)),SUBSTITUTE('Model output'!D102," ",""))),"")</f>
        <v/>
      </c>
      <c r="D103" s="1" t="str">
        <f>IF(ISNUMBER(SEARCH("lymph node",'Model output'!E102)),"1", IF(AND('Model output'!E102&lt;&gt;"",ISNUMBER('Model output'!E102),'Model output'!E102&gt;0),"1",IF(OR(ISNUMBER(SEARCH("0",'Model output'!E102)), ISNUMBER(SEARCH("1",'Model output'!E102)), ISNUMBER(SEARCH("1a",'Model output'!E102)), ISNUMBER(SEARCH("1b",'Model output'!E102)), ISNUMBER(SEARCH("X",'Model output'!E102))), IF(ISNUMBER(SEARCH("pN",'Model output'!E102)),IF(OR(ISNUMBER(SEARCH("a",'Model output'!E102)),ISNUMBER(SEARCH("b",'Model output'!E102))),MID(SUBSTITUTE('Model output'!E102," ",""),SEARCH("pN",'Model output'!E102)+2,2),MID(SUBSTITUTE('Model output'!E102," ",""),SEARCH("pN",'Model output'!E102)+2,1)),IF(ISNUMBER(SEARCH("N",'Model output'!E102)),IF(OR(ISNUMBER(SEARCH("a",'Model output'!E102)),ISNUMBER(SEARCH("b",'Model output'!E102))),MID(SUBSTITUTE('Model output'!E102," ",""),SEARCH("N",'Model output'!E102)+1,2),MID(SUBSTITUTE('Model output'!E102," ",""),SEARCH("N",'Model output'!E102)+1,1)),SUBSTITUTE('Model output'!E102," ",""))),"")))</f>
        <v>1b</v>
      </c>
      <c r="E103" s="1" t="str">
        <f>IF(OR(ISNUMBER(SEARCH("Not applicable",'Model output'!F102)), ISNUMBER(SEARCH("N/A",'Model output'!F102))),"0",IF(OR(ISNUMBER(SEARCH("0",'Model output'!F102)), ISNUMBER(SEARCH("1",'Model output'!F102)), ISNUMBER(SEARCH("X",'Model output'!F102))), IF(ISNUMBER(SEARCH("pM",'Model output'!F102)),MID(SUBSTITUTE('Model output'!F102," ",""),SEARCH("pM",'Model output'!F102)+2,1),IF(ISNUMBER(SEARCH("M",'Model output'!F102)),MID(SUBSTITUTE('Model output'!F102," ",""),SEARCH("M",'Model output'!F102)+1,1),SUBSTITUTE('Model output'!F102," ",""))),""))</f>
        <v>X</v>
      </c>
      <c r="F103" t="str">
        <f t="shared" si="13"/>
        <v>positive</v>
      </c>
      <c r="G103" t="str">
        <f>IF(OR('Model output'!G102="",AND(ISNUMBER('Model output'!J102),'Model output'!J102&lt;1)),"",IF(OR(ISNUMBER(SEARCH("lateral",'Model output'!G102)),ISNUMBER(SEARCH("cervical",'Model output'!G102)),ISNUMBER(SEARCH("jugular",'Model output'!G102)),ISNUMBER(SEARCH("left neck",'Model output'!G102)),ISNUMBER(SEARCH("left anterior neck",'Model output'!G102)),ISNUMBER(SEARCH("left posterior neck",'Model output'!G102)),ISNUMBER(SEARCH("right neck",'Model output'!G102)),ISNUMBER(SEARCH("right anterior neck",'Model output'!G102)),ISNUMBER(SEARCH("right posterior neck",'Model output'!G102)),AND(ISNUMBER(SEARCH("level",'Model output'!G102)),OR(,ISNUMBER(SEARCH("II",'Model output'!G102)),ISNUMBER(SEARCH("two",'Model output'!G102)),ISNUMBER(SEARCH("2",'Model output'!G102)),ISNUMBER(SEARCH("III",'Model output'!G102)),ISNUMBER(SEARCH("three",'Model output'!G102)),ISNUMBER(SEARCH("3",'Model output'!G102)),ISNUMBER(SEARCH("IV",'Model output'!G102)),ISNUMBER(SEARCH("four",'Model output'!G102)),ISNUMBER(SEARCH("4",'Model output'!G102)),ISNUMBER(SEARCH("V ",'Model output'!G102)),ISNUMBER(SEARCH("five",'Model output'!G102)),ISNUMBER(SEARCH("5",'Model output'!G102))))), "lateral", "central"))</f>
        <v>lateral</v>
      </c>
      <c r="H103" t="str">
        <f>IF('Model output'!H102="","negative",IF('Model output'!H102="[]", "negative", IF(OR(ISNUMBER(SEARCH("lymph node",'Model output'!H102)),ISNUMBER(SEARCH("Not mentioned",'Model output'!H102)),ISNUMBER(SEARCH("neck",'Model output'!H102)),ISNUMBER(SEARCH("Not applicable",'Model output'!H102))),"negative","positive")))</f>
        <v>negative</v>
      </c>
      <c r="I103">
        <f>IF('Model output'!I102="","",IF(ISNUMBER('Model output'!I102),'Model output'!I102,1))</f>
        <v>10</v>
      </c>
      <c r="J103">
        <f>IF('Model output'!J102="","",IF(AND(ISNUMBER('Model output'!J102),'Model output'!J102&lt;=I103),'Model output'!J102,IF(ISNUMBER(SEARCH("0/",'Model output'!J102)),0,1)))</f>
        <v>5</v>
      </c>
      <c r="K103" t="str" cm="1">
        <f t="array" ref="K103">IF(COUNT(FIND({0,1,2,3,4,5,6,7,8,9},'Model output'!K102))&gt;0,'Model output'!K102,"")</f>
        <v>1.7 cm</v>
      </c>
      <c r="L103" s="8" t="str">
        <f t="shared" si="22"/>
        <v>1.7cm</v>
      </c>
      <c r="M103" cm="1">
        <f t="array" ref="M103">IF(L103="","",IF(ISNUMBER(SEARCH("cm",L103)),MAX(VALUE(SUBSTITUTE(_xlfn.FILTERXML("&lt;t&gt;&lt;s&gt;"&amp;SUBSTITUTE(L103,",","&lt;/s&gt;&lt;s&gt;")&amp;"&lt;/s&gt;&lt;/t&gt;","//s"),"cm",""))),MAX(VALUE(SUBSTITUTE(_xlfn.FILTERXML("&lt;t&gt;&lt;s&gt;"&amp;SUBSTITUTE(L103,",","&lt;/s&gt;&lt;s&gt;")&amp;"&lt;/s&gt;&lt;/t&gt;","//s"),"mm","")))/10))</f>
        <v>1.7</v>
      </c>
      <c r="N103" t="str">
        <f>IF('Model output'!L102="","",'Model output'!L102)</f>
        <v>Papillary carcinoma</v>
      </c>
      <c r="O103" t="str">
        <f>IF('Model output'!M102="","",'Model output'!M102)</f>
        <v>Tall cell variant</v>
      </c>
      <c r="P103" t="str">
        <f>IF('Model output'!N102="","",'Model output'!N102)</f>
        <v>2.5 cm</v>
      </c>
      <c r="Q103" t="str">
        <f t="shared" si="14"/>
        <v>2.5cm</v>
      </c>
      <c r="R103" cm="1">
        <f t="array" ref="R103">IF(Q103="","",IF(ISNUMBER(SEARCH("cm",Q103)),MAX(VALUE(SUBSTITUTE(_xlfn.FILTERXML("&lt;t&gt;&lt;s&gt;"&amp;SUBSTITUTE(Q103,",","&lt;/s&gt;&lt;s&gt;")&amp;"&lt;/s&gt;&lt;/t&gt;","//s"),"cm",""))),MAX(VALUE(SUBSTITUTE(_xlfn.FILTERXML("&lt;t&gt;&lt;s&gt;"&amp;SUBSTITUTE(Q103,",","&lt;/s&gt;&lt;s&gt;")&amp;"&lt;/s&gt;&lt;/t&gt;","//s"),"mm","")))/10))</f>
        <v>2.5</v>
      </c>
      <c r="S103" t="str">
        <f>IF(OR('Model output'!P102="",ISNUMBER(SEARCH("Not identified", 'Model output'!P102)),ISNUMBER(SEARCH("Absent",'Model output'!P102)),AND(ISNUMBER(SEARCH("No",'Model output'!P102)),NOT(ISNUMBER(SEARCH("diagnostic",'Model output'!P102)))),ISNUMBER(SEARCH("Negative",'Model output'!P102))),"negative","positive")</f>
        <v>negative</v>
      </c>
      <c r="T103" t="str">
        <f>IF('Model output'!O102="","",'Model output'!O102)</f>
        <v/>
      </c>
      <c r="U103" t="str">
        <f>IF('Model output'!Q102&lt;&gt;"",'Model output'!Q102,IF('Classification result'!S103="positive",IF(ISNUMBER(SEARCH("single",'Model output'!P102)),1,IF(OR(ISNUMBER(SEARCH("&lt;4",'Model output'!P102)),ISNUMBER(SEARCH("&lt; 4",'Model output'!P102)),ISNUMBER(SEARCH("less than 4",'Model output'!P102))),"&lt;4",IF(OR(ISNUMBER(SEARCH("&gt;4",'Model output'!P102)),ISNUMBER(SEARCH("&gt; 4",'Model output'!P102)),ISNUMBER(SEARCH("4 or more",'Model output'!P102))),"&gt;4",""))),""))</f>
        <v/>
      </c>
      <c r="V103" t="str">
        <f>IF(S103="negative","",IF(OR(ISNUMBER(SEARCH("Focal",'Model output'!P102)),'Classification result'!U103&lt;4,ISNUMBER(SEARCH("Focal",'Classification result'!U103)),ISNUMBER(SEARCH("&lt;4",'Classification result'!U103)),ISNUMBER(SEARCH("&lt; 4",'Classification result'!U103))),"minimal", IF(OR(ISNUMBER(SEARCH("Extensive",'Model output'!P102)),ISNUMBER(SEARCH("Extensive",'Classification result'!U103)),ISNUMBER(SEARCH("&gt;4",'Classification result'!U103)),ISNUMBER(SEARCH("&gt; 4",'Classification result'!U103)),ISNUMBER(SEARCH("4 or more",'Classification result'!U103))),"extensive","")))</f>
        <v/>
      </c>
      <c r="W103" t="str">
        <f>IF(OR('Model output'!R102="",ISNUMBER(SEARCH("Not identified", 'Model output'!R102)),ISNUMBER(SEARCH("Absent",'Model output'!R102)),ISNUMBER(SEARCH("No",'Model output'!R102)),ISNUMBER(SEARCH("Negative",'Model output'!R102)),ISNUMBER(SEARCH("None seen",'Model output'!R102)),ISNUMBER(SEARCH("Free",'Model output'!R102)),ISNUMBER(SEARCH("Cannot be assessed",'Model output'!R102))),"negative","positive")</f>
        <v>negative</v>
      </c>
      <c r="X103" t="str">
        <f>IF('Model output'!S102="","", IF('Model output'!S102= "[]", "", 'Model output'!S102))</f>
        <v>Invades: peri-thyroid fibroadipose tissue</v>
      </c>
      <c r="Y103" t="str">
        <f>IF(OR('Model output'!S102="",ISNUMBER(SEARCH("Absent",'Model output'!S102)),ISNUMBER(SEARCH("Not identified",'Model output'!S102)),ISNUMBER(SEARCH("No",'Model output'!S102)),ISNUMBER(SEARCH("negative",'Model output'!S102))),"negative",IF(Z103="positive","gETE", "positive"))</f>
        <v>positive</v>
      </c>
      <c r="Z103" t="str">
        <f>IF(OR('Model output'!S102="",ISNUMBER(SEARCH("Absent",'Model output'!S102)),ISNUMBER(SEARCH("Not identified",'Model output'!S102)),ISNUMBER(SEARCH("No",'Model output'!S102)),ISNUMBER(SEARCH("Minimal",'Model output'!S102)),ISNUMBER(SEARCH("negative",'Model output'!S102))),"negative",IF(OR(ISNUMBER(SEARCH("extensive",X103)),ISNUMBER(SEARCH("skeletal muscle",X103)),ISNUMBER(SEARCH("larynx",X103)),ISNUMBER(SEARCH("trachea",X103)),ISNUMBER(SEARCH("esophagus",X103)),ISNUMBER(SEARCH("recurrent laryngeal nerve",X103))),"positive","negative"))</f>
        <v>negative</v>
      </c>
      <c r="AA103" t="str">
        <f>IF('Model output'!T102="","", IF('Model output'!T102="[]", "", IF('Model output'!T102="Not mentioned", "No", "Yes")))</f>
        <v/>
      </c>
      <c r="AB103" t="str">
        <f>IF(AA103&lt;&gt;"Yes","",IF(OR('Model output'!U102="",'Model output'!U102="[]",ISNUMBER(SEARCH("Not identified",'Model output'!U102))),"",'Model output'!U102))</f>
        <v/>
      </c>
      <c r="AC103" s="9" t="str">
        <f>IF(OR('Model output'!V102="", AND(ISERROR(SEARCH("Positive",'Model output'!V102)), ISNUMBER(SEARCH("Negative",'Model output'!V102))), 'Model output'!V102="No", ISNUMBER(SEARCH("Uninvolved",'Model output'!V102)), ISNUMBER(SEARCH("Not involved",'Model output'!V102)), ISNUMBER(SEARCH("Free",'Model output'!V102)), ISNUMBER(SEARCH("Cannot be assessed",'Model output'!V102)), ISNUMBER(SEARCH("1 mm",'Model output'!V102)), ISNUMBER(SEARCH("0.1 CM",'Model output'!V102)), ISNUMBER(SEARCH("less than 0.5 mm",'Model output'!V102)), ISNUMBER(SEARCH("abut",'Model output'!V102))), "negative", "positive")</f>
        <v>positive</v>
      </c>
      <c r="AE103" s="29" t="str" cm="1">
        <f t="array" ref="AE103">IF(OR(AC103="positive",Z103="positive",AND(OR(ISNUMBER(SEARCH("Follicular carcinoma",N103)),ISNUMBER(SEARCH("Follicular thyroid carcinoma",N103))),V103="extensive"),AND(AND(ISNUMBER(J103),J103&gt;0),AND(ISNUMBER(M103),M103&gt;3)),OR(H103="positive",AH103=1)),"high",IF(OR(ISNUMBER(SEARCH("lateral",G103,1)),ISNUMBER(SEARCH("positive",Y103,1)),ISNUMBER(SEARCH("tall",O103,1)),ISNUMBER(SEARCH("hobnail",O103,1)),ISNUMBER(SEARCH("cribriform",O103,1)),ISNUMBER(SEARCH("diffuse",O103,1)),ISNUMBER(SEARCH("columnar",O103,1)),ISNUMBER(SEARCH("solid",O103,1)),ISNUMBER(SEARCH("tall",N103,1)),ISNUMBER(SEARCH("hobnail",N103,1)),ISNUMBER(SEARCH("cribriform",N103,1)),ISNUMBER(SEARCH("diffuse",N103,1)),ISNUMBER(SEARCH("columnar",N103,1)),ISNUMBER(SEARCH("solid",N103,1)),AND(ISNUMBER(SEARCH("papillary",N103,1)),S103="positive"),AND(AND(ISNUMBER(J103),J103&gt;=5),M103=""),AND(AND(ISNUMBER(J103),J103&gt;=5),AND(ISNUMBER(M103),M103&gt;=1)),AND(ISNUMBER(SERACH("papillary",N103)),OR(Y103="positive",Z103="positive"), ISNUMBER(SEARCH("BRAF",AB103)))),"intermediate","low"))</f>
        <v>high</v>
      </c>
      <c r="AF103" s="30" t="str">
        <f t="shared" si="15"/>
        <v>2</v>
      </c>
      <c r="AG103" s="30" t="str">
        <f t="shared" si="16"/>
        <v>1b</v>
      </c>
      <c r="AH103" s="30" t="str">
        <f t="shared" si="23"/>
        <v>0</v>
      </c>
      <c r="AI103" s="37" t="str">
        <f t="shared" si="24"/>
        <v>I</v>
      </c>
      <c r="AJ103" s="29" t="s">
        <v>885</v>
      </c>
      <c r="AK103" s="34" t="s">
        <v>893</v>
      </c>
      <c r="AL103" s="34" t="s">
        <v>890</v>
      </c>
      <c r="AM103" s="34" t="s">
        <v>894</v>
      </c>
      <c r="AN103" s="34" t="s">
        <v>68</v>
      </c>
      <c r="AO103" s="35">
        <f t="shared" si="17"/>
        <v>1</v>
      </c>
      <c r="AP103" s="30">
        <f t="shared" si="18"/>
        <v>1</v>
      </c>
      <c r="AQ103" s="30">
        <f t="shared" si="19"/>
        <v>1</v>
      </c>
      <c r="AR103" s="30">
        <f t="shared" si="20"/>
        <v>1</v>
      </c>
      <c r="AS103" s="36">
        <f t="shared" si="21"/>
        <v>1</v>
      </c>
    </row>
    <row r="104" spans="1:45">
      <c r="A104" t="str">
        <f>'Model output'!A103</f>
        <v>TCGA-DJ-A3V9</v>
      </c>
      <c r="B104" s="45">
        <v>50</v>
      </c>
      <c r="C104" s="1" t="str">
        <f>IF(OR(ISNUMBER(SEARCH("0",'Model output'!D103)), ISNUMBER(SEARCH("1",'Model output'!D103)), ISNUMBER(SEARCH("1a",'Model output'!D103)), ISNUMBER(SEARCH("1b",'Model output'!D103)), ISNUMBER(SEARCH("2",'Model output'!D103)), ISNUMBER(SEARCH("3",'Model output'!D103)), ISNUMBER(SEARCH("4a",'Model output'!D103)), ISNUMBER(SEARCH("4b",'Model output'!D103))), IF(ISNUMBER(SEARCH("pT",'Model output'!D103)),IF(OR(ISNUMBER(SEARCH("a",'Model output'!D103)),ISNUMBER(SEARCH("b",'Model output'!D103))),MID(SUBSTITUTE('Model output'!D103," ",""),SEARCH("pT",'Model output'!D103)+2,2),MID(SUBSTITUTE('Model output'!D103," ",""),SEARCH("pT",'Model output'!D103)+2,1)),IF(ISNUMBER(SEARCH("T",'Model output'!D103)),IF(OR(ISNUMBER(SEARCH("a",'Model output'!D103)),ISNUMBER(SEARCH("b",'Model output'!D103))),MID(SUBSTITUTE('Model output'!D103," ",""),SEARCH("T",'Model output'!D103)+1,2),MID(SUBSTITUTE('Model output'!D103," ",""),SEARCH("T",'Model output'!D103)+1,1)),SUBSTITUTE('Model output'!D103," ",""))),"")</f>
        <v/>
      </c>
      <c r="D104" s="1" t="str">
        <f>IF(ISNUMBER(SEARCH("lymph node",'Model output'!E103)),"1", IF(AND('Model output'!E103&lt;&gt;"",ISNUMBER('Model output'!E103),'Model output'!E103&gt;0),"1",IF(OR(ISNUMBER(SEARCH("0",'Model output'!E103)), ISNUMBER(SEARCH("1",'Model output'!E103)), ISNUMBER(SEARCH("1a",'Model output'!E103)), ISNUMBER(SEARCH("1b",'Model output'!E103)), ISNUMBER(SEARCH("X",'Model output'!E103))), IF(ISNUMBER(SEARCH("pN",'Model output'!E103)),IF(OR(ISNUMBER(SEARCH("a",'Model output'!E103)),ISNUMBER(SEARCH("b",'Model output'!E103))),MID(SUBSTITUTE('Model output'!E103," ",""),SEARCH("pN",'Model output'!E103)+2,2),MID(SUBSTITUTE('Model output'!E103," ",""),SEARCH("pN",'Model output'!E103)+2,1)),IF(ISNUMBER(SEARCH("N",'Model output'!E103)),IF(OR(ISNUMBER(SEARCH("a",'Model output'!E103)),ISNUMBER(SEARCH("b",'Model output'!E103))),MID(SUBSTITUTE('Model output'!E103," ",""),SEARCH("N",'Model output'!E103)+1,2),MID(SUBSTITUTE('Model output'!E103," ",""),SEARCH("N",'Model output'!E103)+1,1)),SUBSTITUTE('Model output'!E103," ",""))),"")))</f>
        <v>1</v>
      </c>
      <c r="E104" s="1" t="str">
        <f>IF(OR(ISNUMBER(SEARCH("Not applicable",'Model output'!F103)), ISNUMBER(SEARCH("N/A",'Model output'!F103))),"0",IF(OR(ISNUMBER(SEARCH("0",'Model output'!F103)), ISNUMBER(SEARCH("1",'Model output'!F103)), ISNUMBER(SEARCH("X",'Model output'!F103))), IF(ISNUMBER(SEARCH("pM",'Model output'!F103)),MID(SUBSTITUTE('Model output'!F103," ",""),SEARCH("pM",'Model output'!F103)+2,1),IF(ISNUMBER(SEARCH("M",'Model output'!F103)),MID(SUBSTITUTE('Model output'!F103," ",""),SEARCH("M",'Model output'!F103)+1,1),SUBSTITUTE('Model output'!F103," ",""))),""))</f>
        <v>X</v>
      </c>
      <c r="F104" t="str">
        <f t="shared" si="13"/>
        <v>positive</v>
      </c>
      <c r="G104" t="str">
        <f>IF(OR('Model output'!G103="",AND(ISNUMBER('Model output'!J103),'Model output'!J103&lt;1)),"",IF(OR(ISNUMBER(SEARCH("lateral",'Model output'!G103)),ISNUMBER(SEARCH("cervical",'Model output'!G103)),ISNUMBER(SEARCH("jugular",'Model output'!G103)),ISNUMBER(SEARCH("left neck",'Model output'!G103)),ISNUMBER(SEARCH("left anterior neck",'Model output'!G103)),ISNUMBER(SEARCH("left posterior neck",'Model output'!G103)),ISNUMBER(SEARCH("right neck",'Model output'!G103)),ISNUMBER(SEARCH("right anterior neck",'Model output'!G103)),ISNUMBER(SEARCH("right posterior neck",'Model output'!G103)),AND(ISNUMBER(SEARCH("level",'Model output'!G103)),OR(,ISNUMBER(SEARCH("II",'Model output'!G103)),ISNUMBER(SEARCH("two",'Model output'!G103)),ISNUMBER(SEARCH("2",'Model output'!G103)),ISNUMBER(SEARCH("III",'Model output'!G103)),ISNUMBER(SEARCH("three",'Model output'!G103)),ISNUMBER(SEARCH("3",'Model output'!G103)),ISNUMBER(SEARCH("IV",'Model output'!G103)),ISNUMBER(SEARCH("four",'Model output'!G103)),ISNUMBER(SEARCH("4",'Model output'!G103)),ISNUMBER(SEARCH("V ",'Model output'!G103)),ISNUMBER(SEARCH("five",'Model output'!G103)),ISNUMBER(SEARCH("5",'Model output'!G103))))), "lateral", "central"))</f>
        <v>lateral</v>
      </c>
      <c r="H104" t="str">
        <f>IF('Model output'!H103="","negative",IF('Model output'!H103="[]", "negative", IF(OR(ISNUMBER(SEARCH("lymph node",'Model output'!H103)),ISNUMBER(SEARCH("Not mentioned",'Model output'!H103)),ISNUMBER(SEARCH("neck",'Model output'!H103)),ISNUMBER(SEARCH("Not applicable",'Model output'!H103))),"negative","positive")))</f>
        <v>negative</v>
      </c>
      <c r="I104">
        <f>IF('Model output'!I103="","",IF(ISNUMBER('Model output'!I103),'Model output'!I103,1))</f>
        <v>1</v>
      </c>
      <c r="J104">
        <f>IF('Model output'!J103="","",IF(AND(ISNUMBER('Model output'!J103),'Model output'!J103&lt;=I104),'Model output'!J103,IF(ISNUMBER(SEARCH("0/",'Model output'!J103)),0,1)))</f>
        <v>1</v>
      </c>
      <c r="K104" t="str" cm="1">
        <f t="array" ref="K104">IF(COUNT(FIND({0,1,2,3,4,5,6,7,8,9},'Model output'!K103))&gt;0,'Model output'!K103,"")</f>
        <v>1.2 cm</v>
      </c>
      <c r="L104" s="8" t="str">
        <f t="shared" si="22"/>
        <v>1.2cm</v>
      </c>
      <c r="M104" cm="1">
        <f t="array" ref="M104">IF(L104="","",IF(ISNUMBER(SEARCH("cm",L104)),MAX(VALUE(SUBSTITUTE(_xlfn.FILTERXML("&lt;t&gt;&lt;s&gt;"&amp;SUBSTITUTE(L104,",","&lt;/s&gt;&lt;s&gt;")&amp;"&lt;/s&gt;&lt;/t&gt;","//s"),"cm",""))),MAX(VALUE(SUBSTITUTE(_xlfn.FILTERXML("&lt;t&gt;&lt;s&gt;"&amp;SUBSTITUTE(L104,",","&lt;/s&gt;&lt;s&gt;")&amp;"&lt;/s&gt;&lt;/t&gt;","//s"),"mm","")))/10))</f>
        <v>1.2</v>
      </c>
      <c r="N104" t="str">
        <f>IF('Model output'!L103="","",'Model output'!L103)</f>
        <v>Papillary carcinoma</v>
      </c>
      <c r="O104" t="str">
        <f>IF('Model output'!M103="","",'Model output'!M103)</f>
        <v/>
      </c>
      <c r="P104" t="str">
        <f>IF('Model output'!N103="","",'Model output'!N103)</f>
        <v>2.3 cm</v>
      </c>
      <c r="Q104" t="str">
        <f t="shared" si="14"/>
        <v>2.3cm</v>
      </c>
      <c r="R104" cm="1">
        <f t="array" ref="R104">IF(Q104="","",IF(ISNUMBER(SEARCH("cm",Q104)),MAX(VALUE(SUBSTITUTE(_xlfn.FILTERXML("&lt;t&gt;&lt;s&gt;"&amp;SUBSTITUTE(Q104,",","&lt;/s&gt;&lt;s&gt;")&amp;"&lt;/s&gt;&lt;/t&gt;","//s"),"cm",""))),MAX(VALUE(SUBSTITUTE(_xlfn.FILTERXML("&lt;t&gt;&lt;s&gt;"&amp;SUBSTITUTE(Q104,",","&lt;/s&gt;&lt;s&gt;")&amp;"&lt;/s&gt;&lt;/t&gt;","//s"),"mm","")))/10))</f>
        <v>2.2999999999999998</v>
      </c>
      <c r="S104" t="str">
        <f>IF(OR('Model output'!P103="",ISNUMBER(SEARCH("Not identified", 'Model output'!P103)),ISNUMBER(SEARCH("Absent",'Model output'!P103)),AND(ISNUMBER(SEARCH("No",'Model output'!P103)),NOT(ISNUMBER(SEARCH("diagnostic",'Model output'!P103)))),ISNUMBER(SEARCH("Negative",'Model output'!P103))),"negative","positive")</f>
        <v>negative</v>
      </c>
      <c r="T104" t="str">
        <f>IF('Model output'!O103="","",'Model output'!O103)</f>
        <v>Multiple foci (at least 5)</v>
      </c>
      <c r="U104" t="str">
        <f>IF('Model output'!Q103&lt;&gt;"",'Model output'!Q103,IF('Classification result'!S104="positive",IF(ISNUMBER(SEARCH("single",'Model output'!P103)),1,IF(OR(ISNUMBER(SEARCH("&lt;4",'Model output'!P103)),ISNUMBER(SEARCH("&lt; 4",'Model output'!P103)),ISNUMBER(SEARCH("less than 4",'Model output'!P103))),"&lt;4",IF(OR(ISNUMBER(SEARCH("&gt;4",'Model output'!P103)),ISNUMBER(SEARCH("&gt; 4",'Model output'!P103)),ISNUMBER(SEARCH("4 or more",'Model output'!P103))),"&gt;4",""))),""))</f>
        <v/>
      </c>
      <c r="V104" t="str">
        <f>IF(S104="negative","",IF(OR(ISNUMBER(SEARCH("Focal",'Model output'!P103)),'Classification result'!U104&lt;4,ISNUMBER(SEARCH("Focal",'Classification result'!U104)),ISNUMBER(SEARCH("&lt;4",'Classification result'!U104)),ISNUMBER(SEARCH("&lt; 4",'Classification result'!U104))),"minimal", IF(OR(ISNUMBER(SEARCH("Extensive",'Model output'!P103)),ISNUMBER(SEARCH("Extensive",'Classification result'!U104)),ISNUMBER(SEARCH("&gt;4",'Classification result'!U104)),ISNUMBER(SEARCH("&gt; 4",'Classification result'!U104)),ISNUMBER(SEARCH("4 or more",'Classification result'!U104))),"extensive","")))</f>
        <v/>
      </c>
      <c r="W104" t="str">
        <f>IF(OR('Model output'!R103="",ISNUMBER(SEARCH("Not identified", 'Model output'!R103)),ISNUMBER(SEARCH("Absent",'Model output'!R103)),ISNUMBER(SEARCH("No",'Model output'!R103)),ISNUMBER(SEARCH("Negative",'Model output'!R103)),ISNUMBER(SEARCH("None seen",'Model output'!R103)),ISNUMBER(SEARCH("Free",'Model output'!R103)),ISNUMBER(SEARCH("Cannot be assessed",'Model output'!R103))),"negative","positive")</f>
        <v>positive</v>
      </c>
      <c r="X104" t="str">
        <f>IF('Model output'!S103="","", IF('Model output'!S103= "[]", "", 'Model output'!S103))</f>
        <v>Not identified</v>
      </c>
      <c r="Y104" t="str">
        <f>IF(OR('Model output'!S103="",ISNUMBER(SEARCH("Absent",'Model output'!S103)),ISNUMBER(SEARCH("Not identified",'Model output'!S103)),ISNUMBER(SEARCH("No",'Model output'!S103)),ISNUMBER(SEARCH("negative",'Model output'!S103))),"negative",IF(Z104="positive","gETE", "positive"))</f>
        <v>negative</v>
      </c>
      <c r="Z104" t="str">
        <f>IF(OR('Model output'!S103="",ISNUMBER(SEARCH("Absent",'Model output'!S103)),ISNUMBER(SEARCH("Not identified",'Model output'!S103)),ISNUMBER(SEARCH("No",'Model output'!S103)),ISNUMBER(SEARCH("Minimal",'Model output'!S103)),ISNUMBER(SEARCH("negative",'Model output'!S103))),"negative",IF(OR(ISNUMBER(SEARCH("extensive",X104)),ISNUMBER(SEARCH("skeletal muscle",X104)),ISNUMBER(SEARCH("larynx",X104)),ISNUMBER(SEARCH("trachea",X104)),ISNUMBER(SEARCH("esophagus",X104)),ISNUMBER(SEARCH("recurrent laryngeal nerve",X104))),"positive","negative"))</f>
        <v>negative</v>
      </c>
      <c r="AA104" t="str">
        <f>IF('Model output'!T103="","", IF('Model output'!T103="[]", "", IF('Model output'!T103="Not mentioned", "No", "Yes")))</f>
        <v/>
      </c>
      <c r="AB104" t="str">
        <f>IF(AA104&lt;&gt;"Yes","",IF(OR('Model output'!U103="",'Model output'!U103="[]",ISNUMBER(SEARCH("Not identified",'Model output'!U103))),"",'Model output'!U103))</f>
        <v/>
      </c>
      <c r="AC104" s="9" t="str">
        <f>IF(OR('Model output'!V103="", AND(ISERROR(SEARCH("Positive",'Model output'!V103)), ISNUMBER(SEARCH("Negative",'Model output'!V103))), 'Model output'!V103="No", ISNUMBER(SEARCH("Uninvolved",'Model output'!V103)), ISNUMBER(SEARCH("Not involved",'Model output'!V103)), ISNUMBER(SEARCH("Free",'Model output'!V103)), ISNUMBER(SEARCH("Cannot be assessed",'Model output'!V103)), ISNUMBER(SEARCH("1 mm",'Model output'!V103)), ISNUMBER(SEARCH("0.1 CM",'Model output'!V103)), ISNUMBER(SEARCH("less than 0.5 mm",'Model output'!V103)), ISNUMBER(SEARCH("abut",'Model output'!V103))), "negative", "positive")</f>
        <v>negative</v>
      </c>
      <c r="AE104" s="29" t="str" cm="1">
        <f t="array" aca="1" ref="AE104" ca="1">IF(OR(AC104="positive",Z104="positive",AND(OR(ISNUMBER(SEARCH("Follicular carcinoma",N104)),ISNUMBER(SEARCH("Follicular thyroid carcinoma",N104))),V104="extensive"),AND(AND(ISNUMBER(J104),J104&gt;0),AND(ISNUMBER(M104),M104&gt;3)),OR(H104="positive",AH104=1)),"high",IF(OR(ISNUMBER(SEARCH("lateral",G104,1)),ISNUMBER(SEARCH("positive",Y104,1)),ISNUMBER(SEARCH("tall",O104,1)),ISNUMBER(SEARCH("hobnail",O104,1)),ISNUMBER(SEARCH("cribriform",O104,1)),ISNUMBER(SEARCH("diffuse",O104,1)),ISNUMBER(SEARCH("columnar",O104,1)),ISNUMBER(SEARCH("solid",O104,1)),ISNUMBER(SEARCH("tall",N104,1)),ISNUMBER(SEARCH("hobnail",N104,1)),ISNUMBER(SEARCH("cribriform",N104,1)),ISNUMBER(SEARCH("diffuse",N104,1)),ISNUMBER(SEARCH("columnar",N104,1)),ISNUMBER(SEARCH("solid",N104,1)),AND(ISNUMBER(SEARCH("papillary",N104,1)),S104="positive"),AND(AND(ISNUMBER(J104),J104&gt;=5),M104=""),AND(AND(ISNUMBER(J104),J104&gt;=5),AND(ISNUMBER(M104),M104&gt;=1)),AND(ISNUMBER(SERACH("papillary",N104)),OR(Y104="positive",Z104="positive"), ISNUMBER(SEARCH("BRAF",AB104)))),"intermediate","low"))</f>
        <v>intermediate</v>
      </c>
      <c r="AF104" s="30" t="str">
        <f t="shared" si="15"/>
        <v>2</v>
      </c>
      <c r="AG104" s="30" t="str">
        <f t="shared" si="16"/>
        <v>1b</v>
      </c>
      <c r="AH104" s="30" t="str">
        <f t="shared" si="23"/>
        <v>0</v>
      </c>
      <c r="AI104" s="37" t="str">
        <f t="shared" si="24"/>
        <v>I</v>
      </c>
      <c r="AJ104" s="29" t="s">
        <v>887</v>
      </c>
      <c r="AK104" s="34" t="s">
        <v>893</v>
      </c>
      <c r="AL104" s="34" t="s">
        <v>890</v>
      </c>
      <c r="AM104" s="34" t="s">
        <v>894</v>
      </c>
      <c r="AN104" s="34" t="s">
        <v>68</v>
      </c>
      <c r="AO104" s="35">
        <f t="shared" ca="1" si="17"/>
        <v>1</v>
      </c>
      <c r="AP104" s="30">
        <f t="shared" si="18"/>
        <v>1</v>
      </c>
      <c r="AQ104" s="30">
        <f t="shared" si="19"/>
        <v>1</v>
      </c>
      <c r="AR104" s="30">
        <f t="shared" si="20"/>
        <v>1</v>
      </c>
      <c r="AS104" s="36">
        <f t="shared" si="21"/>
        <v>1</v>
      </c>
    </row>
    <row r="105" spans="1:45">
      <c r="A105" t="str">
        <f>'Model output'!A104</f>
        <v>TCGA-DJ-A3VB</v>
      </c>
      <c r="B105" s="45">
        <v>52</v>
      </c>
      <c r="C105" s="1" t="str">
        <f>IF(OR(ISNUMBER(SEARCH("0",'Model output'!D104)), ISNUMBER(SEARCH("1",'Model output'!D104)), ISNUMBER(SEARCH("1a",'Model output'!D104)), ISNUMBER(SEARCH("1b",'Model output'!D104)), ISNUMBER(SEARCH("2",'Model output'!D104)), ISNUMBER(SEARCH("3",'Model output'!D104)), ISNUMBER(SEARCH("4a",'Model output'!D104)), ISNUMBER(SEARCH("4b",'Model output'!D104))), IF(ISNUMBER(SEARCH("pT",'Model output'!D104)),IF(OR(ISNUMBER(SEARCH("a",'Model output'!D104)),ISNUMBER(SEARCH("b",'Model output'!D104))),MID(SUBSTITUTE('Model output'!D104," ",""),SEARCH("pT",'Model output'!D104)+2,2),MID(SUBSTITUTE('Model output'!D104," ",""),SEARCH("pT",'Model output'!D104)+2,1)),IF(ISNUMBER(SEARCH("T",'Model output'!D104)),IF(OR(ISNUMBER(SEARCH("a",'Model output'!D104)),ISNUMBER(SEARCH("b",'Model output'!D104))),MID(SUBSTITUTE('Model output'!D104," ",""),SEARCH("T",'Model output'!D104)+1,2),MID(SUBSTITUTE('Model output'!D104," ",""),SEARCH("T",'Model output'!D104)+1,1)),SUBSTITUTE('Model output'!D104," ",""))),"")</f>
        <v/>
      </c>
      <c r="D105" s="1" t="str">
        <f>IF(ISNUMBER(SEARCH("lymph node",'Model output'!E104)),"1", IF(AND('Model output'!E104&lt;&gt;"",ISNUMBER('Model output'!E104),'Model output'!E104&gt;0),"1",IF(OR(ISNUMBER(SEARCH("0",'Model output'!E104)), ISNUMBER(SEARCH("1",'Model output'!E104)), ISNUMBER(SEARCH("1a",'Model output'!E104)), ISNUMBER(SEARCH("1b",'Model output'!E104)), ISNUMBER(SEARCH("X",'Model output'!E104))), IF(ISNUMBER(SEARCH("pN",'Model output'!E104)),IF(OR(ISNUMBER(SEARCH("a",'Model output'!E104)),ISNUMBER(SEARCH("b",'Model output'!E104))),MID(SUBSTITUTE('Model output'!E104," ",""),SEARCH("pN",'Model output'!E104)+2,2),MID(SUBSTITUTE('Model output'!E104," ",""),SEARCH("pN",'Model output'!E104)+2,1)),IF(ISNUMBER(SEARCH("N",'Model output'!E104)),IF(OR(ISNUMBER(SEARCH("a",'Model output'!E104)),ISNUMBER(SEARCH("b",'Model output'!E104))),MID(SUBSTITUTE('Model output'!E104," ",""),SEARCH("N",'Model output'!E104)+1,2),MID(SUBSTITUTE('Model output'!E104," ",""),SEARCH("N",'Model output'!E104)+1,1)),SUBSTITUTE('Model output'!E104," ",""))),"")))</f>
        <v>X</v>
      </c>
      <c r="E105" s="1" t="str">
        <f>IF(OR(ISNUMBER(SEARCH("Not applicable",'Model output'!F104)), ISNUMBER(SEARCH("N/A",'Model output'!F104))),"0",IF(OR(ISNUMBER(SEARCH("0",'Model output'!F104)), ISNUMBER(SEARCH("1",'Model output'!F104)), ISNUMBER(SEARCH("X",'Model output'!F104))), IF(ISNUMBER(SEARCH("pM",'Model output'!F104)),MID(SUBSTITUTE('Model output'!F104," ",""),SEARCH("pM",'Model output'!F104)+2,1),IF(ISNUMBER(SEARCH("M",'Model output'!F104)),MID(SUBSTITUTE('Model output'!F104," ",""),SEARCH("M",'Model output'!F104)+1,1),SUBSTITUTE('Model output'!F104," ",""))),""))</f>
        <v>X</v>
      </c>
      <c r="F105" t="str">
        <f t="shared" si="13"/>
        <v>positive</v>
      </c>
      <c r="G105" t="str">
        <f>IF(OR('Model output'!G104="",AND(ISNUMBER('Model output'!J104),'Model output'!J104&lt;1)),"",IF(OR(ISNUMBER(SEARCH("lateral",'Model output'!G104)),ISNUMBER(SEARCH("cervical",'Model output'!G104)),ISNUMBER(SEARCH("jugular",'Model output'!G104)),ISNUMBER(SEARCH("left neck",'Model output'!G104)),ISNUMBER(SEARCH("left anterior neck",'Model output'!G104)),ISNUMBER(SEARCH("left posterior neck",'Model output'!G104)),ISNUMBER(SEARCH("right neck",'Model output'!G104)),ISNUMBER(SEARCH("right anterior neck",'Model output'!G104)),ISNUMBER(SEARCH("right posterior neck",'Model output'!G104)),AND(ISNUMBER(SEARCH("level",'Model output'!G104)),OR(,ISNUMBER(SEARCH("II",'Model output'!G104)),ISNUMBER(SEARCH("two",'Model output'!G104)),ISNUMBER(SEARCH("2",'Model output'!G104)),ISNUMBER(SEARCH("III",'Model output'!G104)),ISNUMBER(SEARCH("three",'Model output'!G104)),ISNUMBER(SEARCH("3",'Model output'!G104)),ISNUMBER(SEARCH("IV",'Model output'!G104)),ISNUMBER(SEARCH("four",'Model output'!G104)),ISNUMBER(SEARCH("4",'Model output'!G104)),ISNUMBER(SEARCH("V ",'Model output'!G104)),ISNUMBER(SEARCH("five",'Model output'!G104)),ISNUMBER(SEARCH("5",'Model output'!G104))))), "lateral", "central"))</f>
        <v>central</v>
      </c>
      <c r="H105" t="str">
        <f>IF('Model output'!H104="","negative",IF('Model output'!H104="[]", "negative", IF(OR(ISNUMBER(SEARCH("lymph node",'Model output'!H104)),ISNUMBER(SEARCH("Not mentioned",'Model output'!H104)),ISNUMBER(SEARCH("neck",'Model output'!H104)),ISNUMBER(SEARCH("Not applicable",'Model output'!H104))),"negative","positive")))</f>
        <v>negative</v>
      </c>
      <c r="I105">
        <f>IF('Model output'!I104="","",IF(ISNUMBER('Model output'!I104),'Model output'!I104,1))</f>
        <v>15</v>
      </c>
      <c r="J105">
        <f>IF('Model output'!J104="","",IF(AND(ISNUMBER('Model output'!J104),'Model output'!J104&lt;=I105),'Model output'!J104,IF(ISNUMBER(SEARCH("0/",'Model output'!J104)),0,1)))</f>
        <v>1</v>
      </c>
      <c r="K105" t="str" cm="1">
        <f t="array" ref="K105">IF(COUNT(FIND({0,1,2,3,4,5,6,7,8,9},'Model output'!K104))&gt;0,'Model output'!K104,"")</f>
        <v>0.5cm</v>
      </c>
      <c r="L105" s="8" t="str">
        <f t="shared" si="22"/>
        <v>0.5cm</v>
      </c>
      <c r="M105" cm="1">
        <f t="array" ref="M105">IF(L105="","",IF(ISNUMBER(SEARCH("cm",L105)),MAX(VALUE(SUBSTITUTE(_xlfn.FILTERXML("&lt;t&gt;&lt;s&gt;"&amp;SUBSTITUTE(L105,",","&lt;/s&gt;&lt;s&gt;")&amp;"&lt;/s&gt;&lt;/t&gt;","//s"),"cm",""))),MAX(VALUE(SUBSTITUTE(_xlfn.FILTERXML("&lt;t&gt;&lt;s&gt;"&amp;SUBSTITUTE(L105,",","&lt;/s&gt;&lt;s&gt;")&amp;"&lt;/s&gt;&lt;/t&gt;","//s"),"mm","")))/10))</f>
        <v>0.5</v>
      </c>
      <c r="N105" t="str">
        <f>IF('Model output'!L104="","",'Model output'!L104)</f>
        <v>Papillary carcinoma</v>
      </c>
      <c r="O105" t="str">
        <f>IF('Model output'!M104="","",'Model output'!M104)</f>
        <v>Tall cell variant</v>
      </c>
      <c r="P105" t="str">
        <f>IF('Model output'!N104="","",'Model output'!N104)</f>
        <v>5.2 cm</v>
      </c>
      <c r="Q105" t="str">
        <f t="shared" si="14"/>
        <v>5.2cm</v>
      </c>
      <c r="R105" cm="1">
        <f t="array" ref="R105">IF(Q105="","",IF(ISNUMBER(SEARCH("cm",Q105)),MAX(VALUE(SUBSTITUTE(_xlfn.FILTERXML("&lt;t&gt;&lt;s&gt;"&amp;SUBSTITUTE(Q105,",","&lt;/s&gt;&lt;s&gt;")&amp;"&lt;/s&gt;&lt;/t&gt;","//s"),"cm",""))),MAX(VALUE(SUBSTITUTE(_xlfn.FILTERXML("&lt;t&gt;&lt;s&gt;"&amp;SUBSTITUTE(Q105,",","&lt;/s&gt;&lt;s&gt;")&amp;"&lt;/s&gt;&lt;/t&gt;","//s"),"mm","")))/10))</f>
        <v>5.2</v>
      </c>
      <c r="S105" t="str">
        <f>IF(OR('Model output'!P104="",ISNUMBER(SEARCH("Not identified", 'Model output'!P104)),ISNUMBER(SEARCH("Absent",'Model output'!P104)),AND(ISNUMBER(SEARCH("No",'Model output'!P104)),NOT(ISNUMBER(SEARCH("diagnostic",'Model output'!P104)))),ISNUMBER(SEARCH("Negative",'Model output'!P104))),"negative","positive")</f>
        <v>negative</v>
      </c>
      <c r="T105">
        <f>IF('Model output'!O104="","",'Model output'!O104)</f>
        <v>3</v>
      </c>
      <c r="U105" t="str">
        <f>IF('Model output'!Q104&lt;&gt;"",'Model output'!Q104,IF('Classification result'!S105="positive",IF(ISNUMBER(SEARCH("single",'Model output'!P104)),1,IF(OR(ISNUMBER(SEARCH("&lt;4",'Model output'!P104)),ISNUMBER(SEARCH("&lt; 4",'Model output'!P104)),ISNUMBER(SEARCH("less than 4",'Model output'!P104))),"&lt;4",IF(OR(ISNUMBER(SEARCH("&gt;4",'Model output'!P104)),ISNUMBER(SEARCH("&gt; 4",'Model output'!P104)),ISNUMBER(SEARCH("4 or more",'Model output'!P104))),"&gt;4",""))),""))</f>
        <v/>
      </c>
      <c r="V105" t="str">
        <f>IF(S105="negative","",IF(OR(ISNUMBER(SEARCH("Focal",'Model output'!P104)),'Classification result'!U105&lt;4,ISNUMBER(SEARCH("Focal",'Classification result'!U105)),ISNUMBER(SEARCH("&lt;4",'Classification result'!U105)),ISNUMBER(SEARCH("&lt; 4",'Classification result'!U105))),"minimal", IF(OR(ISNUMBER(SEARCH("Extensive",'Model output'!P104)),ISNUMBER(SEARCH("Extensive",'Classification result'!U105)),ISNUMBER(SEARCH("&gt;4",'Classification result'!U105)),ISNUMBER(SEARCH("&gt; 4",'Classification result'!U105)),ISNUMBER(SEARCH("4 or more",'Classification result'!U105))),"extensive","")))</f>
        <v/>
      </c>
      <c r="W105" t="str">
        <f>IF(OR('Model output'!R104="",ISNUMBER(SEARCH("Not identified", 'Model output'!R104)),ISNUMBER(SEARCH("Absent",'Model output'!R104)),ISNUMBER(SEARCH("No",'Model output'!R104)),ISNUMBER(SEARCH("Negative",'Model output'!R104)),ISNUMBER(SEARCH("None seen",'Model output'!R104)),ISNUMBER(SEARCH("Free",'Model output'!R104)),ISNUMBER(SEARCH("Cannot be assessed",'Model output'!R104))),"negative","positive")</f>
        <v>negative</v>
      </c>
      <c r="X105" t="str">
        <f>IF('Model output'!S104="","", IF('Model output'!S104= "[]", "", 'Model output'!S104))</f>
        <v>Invades: peri-thyroid fibroadipose tissue</v>
      </c>
      <c r="Y105" t="str">
        <f>IF(OR('Model output'!S104="",ISNUMBER(SEARCH("Absent",'Model output'!S104)),ISNUMBER(SEARCH("Not identified",'Model output'!S104)),ISNUMBER(SEARCH("No",'Model output'!S104)),ISNUMBER(SEARCH("negative",'Model output'!S104))),"negative",IF(Z105="positive","gETE", "positive"))</f>
        <v>positive</v>
      </c>
      <c r="Z105" t="str">
        <f>IF(OR('Model output'!S104="",ISNUMBER(SEARCH("Absent",'Model output'!S104)),ISNUMBER(SEARCH("Not identified",'Model output'!S104)),ISNUMBER(SEARCH("No",'Model output'!S104)),ISNUMBER(SEARCH("Minimal",'Model output'!S104)),ISNUMBER(SEARCH("negative",'Model output'!S104))),"negative",IF(OR(ISNUMBER(SEARCH("extensive",X105)),ISNUMBER(SEARCH("skeletal muscle",X105)),ISNUMBER(SEARCH("larynx",X105)),ISNUMBER(SEARCH("trachea",X105)),ISNUMBER(SEARCH("esophagus",X105)),ISNUMBER(SEARCH("recurrent laryngeal nerve",X105))),"positive","negative"))</f>
        <v>negative</v>
      </c>
      <c r="AA105" t="str">
        <f>IF('Model output'!T104="","", IF('Model output'!T104="[]", "", IF('Model output'!T104="Not mentioned", "No", "Yes")))</f>
        <v/>
      </c>
      <c r="AB105" t="str">
        <f>IF(AA105&lt;&gt;"Yes","",IF(OR('Model output'!U104="",'Model output'!U104="[]",ISNUMBER(SEARCH("Not identified",'Model output'!U104))),"",'Model output'!U104))</f>
        <v/>
      </c>
      <c r="AC105" s="9" t="str">
        <f>IF(OR('Model output'!V104="", AND(ISERROR(SEARCH("Positive",'Model output'!V104)), ISNUMBER(SEARCH("Negative",'Model output'!V104))), 'Model output'!V104="No", ISNUMBER(SEARCH("Uninvolved",'Model output'!V104)), ISNUMBER(SEARCH("Not involved",'Model output'!V104)), ISNUMBER(SEARCH("Free",'Model output'!V104)), ISNUMBER(SEARCH("Cannot be assessed",'Model output'!V104)), ISNUMBER(SEARCH("1 mm",'Model output'!V104)), ISNUMBER(SEARCH("0.1 CM",'Model output'!V104)), ISNUMBER(SEARCH("less than 0.5 mm",'Model output'!V104)), ISNUMBER(SEARCH("abut",'Model output'!V104))), "negative", "positive")</f>
        <v>negative</v>
      </c>
      <c r="AE105" s="29" t="str" cm="1">
        <f t="array" aca="1" ref="AE105" ca="1">IF(OR(AC105="positive",Z105="positive",AND(OR(ISNUMBER(SEARCH("Follicular carcinoma",N105)),ISNUMBER(SEARCH("Follicular thyroid carcinoma",N105))),V105="extensive"),AND(AND(ISNUMBER(J105),J105&gt;0),AND(ISNUMBER(M105),M105&gt;3)),OR(H105="positive",AH105=1)),"high",IF(OR(ISNUMBER(SEARCH("lateral",G105,1)),ISNUMBER(SEARCH("positive",Y105,1)),ISNUMBER(SEARCH("tall",O105,1)),ISNUMBER(SEARCH("hobnail",O105,1)),ISNUMBER(SEARCH("cribriform",O105,1)),ISNUMBER(SEARCH("diffuse",O105,1)),ISNUMBER(SEARCH("columnar",O105,1)),ISNUMBER(SEARCH("solid",O105,1)),ISNUMBER(SEARCH("tall",N105,1)),ISNUMBER(SEARCH("hobnail",N105,1)),ISNUMBER(SEARCH("cribriform",N105,1)),ISNUMBER(SEARCH("diffuse",N105,1)),ISNUMBER(SEARCH("columnar",N105,1)),ISNUMBER(SEARCH("solid",N105,1)),AND(ISNUMBER(SEARCH("papillary",N105,1)),S105="positive"),AND(AND(ISNUMBER(J105),J105&gt;=5),M105=""),AND(AND(ISNUMBER(J105),J105&gt;=5),AND(ISNUMBER(M105),M105&gt;=1)),AND(ISNUMBER(SERACH("papillary",N105)),OR(Y105="positive",Z105="positive"), ISNUMBER(SEARCH("BRAF",AB105)))),"intermediate","low"))</f>
        <v>intermediate</v>
      </c>
      <c r="AF105" s="30" t="str">
        <f t="shared" si="15"/>
        <v>3a</v>
      </c>
      <c r="AG105" s="30" t="str">
        <f t="shared" si="16"/>
        <v>1a</v>
      </c>
      <c r="AH105" s="30" t="str">
        <f t="shared" si="23"/>
        <v>0</v>
      </c>
      <c r="AI105" s="37" t="str">
        <f t="shared" si="24"/>
        <v>I</v>
      </c>
      <c r="AJ105" s="29" t="s">
        <v>887</v>
      </c>
      <c r="AK105" s="34" t="s">
        <v>896</v>
      </c>
      <c r="AL105" s="34" t="s">
        <v>895</v>
      </c>
      <c r="AM105" s="34" t="s">
        <v>894</v>
      </c>
      <c r="AN105" s="34" t="s">
        <v>68</v>
      </c>
      <c r="AO105" s="35">
        <f t="shared" ca="1" si="17"/>
        <v>1</v>
      </c>
      <c r="AP105" s="30">
        <f t="shared" si="18"/>
        <v>1</v>
      </c>
      <c r="AQ105" s="30">
        <f t="shared" si="19"/>
        <v>1</v>
      </c>
      <c r="AR105" s="30">
        <f t="shared" si="20"/>
        <v>1</v>
      </c>
      <c r="AS105" s="36">
        <f t="shared" si="21"/>
        <v>1</v>
      </c>
    </row>
    <row r="106" spans="1:45">
      <c r="A106" t="str">
        <f>'Model output'!A105</f>
        <v>TCGA-DJ-A3VD</v>
      </c>
      <c r="B106" s="45">
        <v>32</v>
      </c>
      <c r="C106" s="1" t="str">
        <f>IF(OR(ISNUMBER(SEARCH("0",'Model output'!D105)), ISNUMBER(SEARCH("1",'Model output'!D105)), ISNUMBER(SEARCH("1a",'Model output'!D105)), ISNUMBER(SEARCH("1b",'Model output'!D105)), ISNUMBER(SEARCH("2",'Model output'!D105)), ISNUMBER(SEARCH("3",'Model output'!D105)), ISNUMBER(SEARCH("4a",'Model output'!D105)), ISNUMBER(SEARCH("4b",'Model output'!D105))), IF(ISNUMBER(SEARCH("pT",'Model output'!D105)),IF(OR(ISNUMBER(SEARCH("a",'Model output'!D105)),ISNUMBER(SEARCH("b",'Model output'!D105))),MID(SUBSTITUTE('Model output'!D105," ",""),SEARCH("pT",'Model output'!D105)+2,2),MID(SUBSTITUTE('Model output'!D105," ",""),SEARCH("pT",'Model output'!D105)+2,1)),IF(ISNUMBER(SEARCH("T",'Model output'!D105)),IF(OR(ISNUMBER(SEARCH("a",'Model output'!D105)),ISNUMBER(SEARCH("b",'Model output'!D105))),MID(SUBSTITUTE('Model output'!D105," ",""),SEARCH("T",'Model output'!D105)+1,2),MID(SUBSTITUTE('Model output'!D105," ",""),SEARCH("T",'Model output'!D105)+1,1)),SUBSTITUTE('Model output'!D105," ",""))),"")</f>
        <v/>
      </c>
      <c r="D106" s="1" t="str">
        <f>IF(ISNUMBER(SEARCH("lymph node",'Model output'!E105)),"1", IF(AND('Model output'!E105&lt;&gt;"",ISNUMBER('Model output'!E105),'Model output'!E105&gt;0),"1",IF(OR(ISNUMBER(SEARCH("0",'Model output'!E105)), ISNUMBER(SEARCH("1",'Model output'!E105)), ISNUMBER(SEARCH("1a",'Model output'!E105)), ISNUMBER(SEARCH("1b",'Model output'!E105)), ISNUMBER(SEARCH("X",'Model output'!E105))), IF(ISNUMBER(SEARCH("pN",'Model output'!E105)),IF(OR(ISNUMBER(SEARCH("a",'Model output'!E105)),ISNUMBER(SEARCH("b",'Model output'!E105))),MID(SUBSTITUTE('Model output'!E105," ",""),SEARCH("pN",'Model output'!E105)+2,2),MID(SUBSTITUTE('Model output'!E105," ",""),SEARCH("pN",'Model output'!E105)+2,1)),IF(ISNUMBER(SEARCH("N",'Model output'!E105)),IF(OR(ISNUMBER(SEARCH("a",'Model output'!E105)),ISNUMBER(SEARCH("b",'Model output'!E105))),MID(SUBSTITUTE('Model output'!E105," ",""),SEARCH("N",'Model output'!E105)+1,2),MID(SUBSTITUTE('Model output'!E105," ",""),SEARCH("N",'Model output'!E105)+1,1)),SUBSTITUTE('Model output'!E105," ",""))),"")))</f>
        <v>X</v>
      </c>
      <c r="E106" s="1" t="str">
        <f>IF(OR(ISNUMBER(SEARCH("Not applicable",'Model output'!F105)), ISNUMBER(SEARCH("N/A",'Model output'!F105))),"0",IF(OR(ISNUMBER(SEARCH("0",'Model output'!F105)), ISNUMBER(SEARCH("1",'Model output'!F105)), ISNUMBER(SEARCH("X",'Model output'!F105))), IF(ISNUMBER(SEARCH("pM",'Model output'!F105)),MID(SUBSTITUTE('Model output'!F105," ",""),SEARCH("pM",'Model output'!F105)+2,1),IF(ISNUMBER(SEARCH("M",'Model output'!F105)),MID(SUBSTITUTE('Model output'!F105," ",""),SEARCH("M",'Model output'!F105)+1,1),SUBSTITUTE('Model output'!F105," ",""))),""))</f>
        <v>X</v>
      </c>
      <c r="F106" t="str">
        <f t="shared" si="13"/>
        <v>positive</v>
      </c>
      <c r="G106" t="str">
        <f>IF(OR('Model output'!G105="",AND(ISNUMBER('Model output'!J105),'Model output'!J105&lt;1)),"",IF(OR(ISNUMBER(SEARCH("lateral",'Model output'!G105)),ISNUMBER(SEARCH("cervical",'Model output'!G105)),ISNUMBER(SEARCH("jugular",'Model output'!G105)),ISNUMBER(SEARCH("left neck",'Model output'!G105)),ISNUMBER(SEARCH("left anterior neck",'Model output'!G105)),ISNUMBER(SEARCH("left posterior neck",'Model output'!G105)),ISNUMBER(SEARCH("right neck",'Model output'!G105)),ISNUMBER(SEARCH("right anterior neck",'Model output'!G105)),ISNUMBER(SEARCH("right posterior neck",'Model output'!G105)),AND(ISNUMBER(SEARCH("level",'Model output'!G105)),OR(,ISNUMBER(SEARCH("II",'Model output'!G105)),ISNUMBER(SEARCH("two",'Model output'!G105)),ISNUMBER(SEARCH("2",'Model output'!G105)),ISNUMBER(SEARCH("III",'Model output'!G105)),ISNUMBER(SEARCH("three",'Model output'!G105)),ISNUMBER(SEARCH("3",'Model output'!G105)),ISNUMBER(SEARCH("IV",'Model output'!G105)),ISNUMBER(SEARCH("four",'Model output'!G105)),ISNUMBER(SEARCH("4",'Model output'!G105)),ISNUMBER(SEARCH("V ",'Model output'!G105)),ISNUMBER(SEARCH("five",'Model output'!G105)),ISNUMBER(SEARCH("5",'Model output'!G105))))), "lateral", "central"))</f>
        <v>central</v>
      </c>
      <c r="H106" t="str">
        <f>IF('Model output'!H105="","negative",IF('Model output'!H105="[]", "negative", IF(OR(ISNUMBER(SEARCH("lymph node",'Model output'!H105)),ISNUMBER(SEARCH("Not mentioned",'Model output'!H105)),ISNUMBER(SEARCH("neck",'Model output'!H105)),ISNUMBER(SEARCH("Not applicable",'Model output'!H105))),"negative","positive")))</f>
        <v>negative</v>
      </c>
      <c r="I106">
        <f>IF('Model output'!I105="","",IF(ISNUMBER('Model output'!I105),'Model output'!I105,1))</f>
        <v>8</v>
      </c>
      <c r="J106">
        <f>IF('Model output'!J105="","",IF(AND(ISNUMBER('Model output'!J105),'Model output'!J105&lt;=I106),'Model output'!J105,IF(ISNUMBER(SEARCH("0/",'Model output'!J105)),0,1)))</f>
        <v>6</v>
      </c>
      <c r="K106" t="str" cm="1">
        <f t="array" ref="K106">IF(COUNT(FIND({0,1,2,3,4,5,6,7,8,9},'Model output'!K105))&gt;0,'Model output'!K105,"")</f>
        <v>0.9cm</v>
      </c>
      <c r="L106" s="8" t="str">
        <f t="shared" si="22"/>
        <v>0.9cm</v>
      </c>
      <c r="M106" cm="1">
        <f t="array" ref="M106">IF(L106="","",IF(ISNUMBER(SEARCH("cm",L106)),MAX(VALUE(SUBSTITUTE(_xlfn.FILTERXML("&lt;t&gt;&lt;s&gt;"&amp;SUBSTITUTE(L106,",","&lt;/s&gt;&lt;s&gt;")&amp;"&lt;/s&gt;&lt;/t&gt;","//s"),"cm",""))),MAX(VALUE(SUBSTITUTE(_xlfn.FILTERXML("&lt;t&gt;&lt;s&gt;"&amp;SUBSTITUTE(L106,",","&lt;/s&gt;&lt;s&gt;")&amp;"&lt;/s&gt;&lt;/t&gt;","//s"),"mm","")))/10))</f>
        <v>0.9</v>
      </c>
      <c r="N106" t="str">
        <f>IF('Model output'!L105="","",'Model output'!L105)</f>
        <v>Papillary</v>
      </c>
      <c r="O106" t="str">
        <f>IF('Model output'!M105="","",'Model output'!M105)</f>
        <v/>
      </c>
      <c r="P106" t="str">
        <f>IF('Model output'!N105="","",'Model output'!N105)</f>
        <v>1.2 cm</v>
      </c>
      <c r="Q106" t="str">
        <f t="shared" si="14"/>
        <v>1.2cm</v>
      </c>
      <c r="R106" cm="1">
        <f t="array" ref="R106">IF(Q106="","",IF(ISNUMBER(SEARCH("cm",Q106)),MAX(VALUE(SUBSTITUTE(_xlfn.FILTERXML("&lt;t&gt;&lt;s&gt;"&amp;SUBSTITUTE(Q106,",","&lt;/s&gt;&lt;s&gt;")&amp;"&lt;/s&gt;&lt;/t&gt;","//s"),"cm",""))),MAX(VALUE(SUBSTITUTE(_xlfn.FILTERXML("&lt;t&gt;&lt;s&gt;"&amp;SUBSTITUTE(Q106,",","&lt;/s&gt;&lt;s&gt;")&amp;"&lt;/s&gt;&lt;/t&gt;","//s"),"mm","")))/10))</f>
        <v>1.2</v>
      </c>
      <c r="S106" t="str">
        <f>IF(OR('Model output'!P105="",ISNUMBER(SEARCH("Not identified", 'Model output'!P105)),ISNUMBER(SEARCH("Absent",'Model output'!P105)),AND(ISNUMBER(SEARCH("No",'Model output'!P105)),NOT(ISNUMBER(SEARCH("diagnostic",'Model output'!P105)))),ISNUMBER(SEARCH("Negative",'Model output'!P105))),"negative","positive")</f>
        <v>negative</v>
      </c>
      <c r="T106">
        <f>IF('Model output'!O105="","",'Model output'!O105)</f>
        <v>1</v>
      </c>
      <c r="U106" t="str">
        <f>IF('Model output'!Q105&lt;&gt;"",'Model output'!Q105,IF('Classification result'!S106="positive",IF(ISNUMBER(SEARCH("single",'Model output'!P105)),1,IF(OR(ISNUMBER(SEARCH("&lt;4",'Model output'!P105)),ISNUMBER(SEARCH("&lt; 4",'Model output'!P105)),ISNUMBER(SEARCH("less than 4",'Model output'!P105))),"&lt;4",IF(OR(ISNUMBER(SEARCH("&gt;4",'Model output'!P105)),ISNUMBER(SEARCH("&gt; 4",'Model output'!P105)),ISNUMBER(SEARCH("4 or more",'Model output'!P105))),"&gt;4",""))),""))</f>
        <v/>
      </c>
      <c r="V106" t="str">
        <f>IF(S106="negative","",IF(OR(ISNUMBER(SEARCH("Focal",'Model output'!P105)),'Classification result'!U106&lt;4,ISNUMBER(SEARCH("Focal",'Classification result'!U106)),ISNUMBER(SEARCH("&lt;4",'Classification result'!U106)),ISNUMBER(SEARCH("&lt; 4",'Classification result'!U106))),"minimal", IF(OR(ISNUMBER(SEARCH("Extensive",'Model output'!P105)),ISNUMBER(SEARCH("Extensive",'Classification result'!U106)),ISNUMBER(SEARCH("&gt;4",'Classification result'!U106)),ISNUMBER(SEARCH("&gt; 4",'Classification result'!U106)),ISNUMBER(SEARCH("4 or more",'Classification result'!U106))),"extensive","")))</f>
        <v/>
      </c>
      <c r="W106" t="str">
        <f>IF(OR('Model output'!R105="",ISNUMBER(SEARCH("Not identified", 'Model output'!R105)),ISNUMBER(SEARCH("Absent",'Model output'!R105)),ISNUMBER(SEARCH("No",'Model output'!R105)),ISNUMBER(SEARCH("Negative",'Model output'!R105)),ISNUMBER(SEARCH("None seen",'Model output'!R105)),ISNUMBER(SEARCH("Free",'Model output'!R105)),ISNUMBER(SEARCH("Cannot be assessed",'Model output'!R105))),"negative","positive")</f>
        <v>negative</v>
      </c>
      <c r="X106" t="str">
        <f>IF('Model output'!S105="","", IF('Model output'!S105= "[]", "", 'Model output'!S105))</f>
        <v>Not Identified</v>
      </c>
      <c r="Y106" t="str">
        <f>IF(OR('Model output'!S105="",ISNUMBER(SEARCH("Absent",'Model output'!S105)),ISNUMBER(SEARCH("Not identified",'Model output'!S105)),ISNUMBER(SEARCH("No",'Model output'!S105)),ISNUMBER(SEARCH("negative",'Model output'!S105))),"negative",IF(Z106="positive","gETE", "positive"))</f>
        <v>negative</v>
      </c>
      <c r="Z106" t="str">
        <f>IF(OR('Model output'!S105="",ISNUMBER(SEARCH("Absent",'Model output'!S105)),ISNUMBER(SEARCH("Not identified",'Model output'!S105)),ISNUMBER(SEARCH("No",'Model output'!S105)),ISNUMBER(SEARCH("Minimal",'Model output'!S105)),ISNUMBER(SEARCH("negative",'Model output'!S105))),"negative",IF(OR(ISNUMBER(SEARCH("extensive",X106)),ISNUMBER(SEARCH("skeletal muscle",X106)),ISNUMBER(SEARCH("larynx",X106)),ISNUMBER(SEARCH("trachea",X106)),ISNUMBER(SEARCH("esophagus",X106)),ISNUMBER(SEARCH("recurrent laryngeal nerve",X106))),"positive","negative"))</f>
        <v>negative</v>
      </c>
      <c r="AA106" t="str">
        <f>IF('Model output'!T105="","", IF('Model output'!T105="[]", "", IF('Model output'!T105="Not mentioned", "No", "Yes")))</f>
        <v/>
      </c>
      <c r="AB106" t="str">
        <f>IF(AA106&lt;&gt;"Yes","",IF(OR('Model output'!U105="",'Model output'!U105="[]",ISNUMBER(SEARCH("Not identified",'Model output'!U105))),"",'Model output'!U105))</f>
        <v/>
      </c>
      <c r="AC106" s="9" t="str">
        <f>IF(OR('Model output'!V105="", AND(ISERROR(SEARCH("Positive",'Model output'!V105)), ISNUMBER(SEARCH("Negative",'Model output'!V105))), 'Model output'!V105="No", ISNUMBER(SEARCH("Uninvolved",'Model output'!V105)), ISNUMBER(SEARCH("Not involved",'Model output'!V105)), ISNUMBER(SEARCH("Free",'Model output'!V105)), ISNUMBER(SEARCH("Cannot be assessed",'Model output'!V105)), ISNUMBER(SEARCH("1 mm",'Model output'!V105)), ISNUMBER(SEARCH("0.1 CM",'Model output'!V105)), ISNUMBER(SEARCH("less than 0.5 mm",'Model output'!V105)), ISNUMBER(SEARCH("abut",'Model output'!V105))), "negative", "positive")</f>
        <v>negative</v>
      </c>
      <c r="AE106" s="29" t="str" cm="1">
        <f t="array" aca="1" ref="AE106" ca="1">IF(OR(AC106="positive",Z106="positive",AND(OR(ISNUMBER(SEARCH("Follicular carcinoma",N106)),ISNUMBER(SEARCH("Follicular thyroid carcinoma",N106))),V106="extensive"),AND(AND(ISNUMBER(J106),J106&gt;0),AND(ISNUMBER(M106),M106&gt;3)),OR(H106="positive",AH106=1)),"high",IF(OR(ISNUMBER(SEARCH("lateral",G106,1)),ISNUMBER(SEARCH("positive",Y106,1)),ISNUMBER(SEARCH("tall",O106,1)),ISNUMBER(SEARCH("hobnail",O106,1)),ISNUMBER(SEARCH("cribriform",O106,1)),ISNUMBER(SEARCH("diffuse",O106,1)),ISNUMBER(SEARCH("columnar",O106,1)),ISNUMBER(SEARCH("solid",O106,1)),ISNUMBER(SEARCH("tall",N106,1)),ISNUMBER(SEARCH("hobnail",N106,1)),ISNUMBER(SEARCH("cribriform",N106,1)),ISNUMBER(SEARCH("diffuse",N106,1)),ISNUMBER(SEARCH("columnar",N106,1)),ISNUMBER(SEARCH("solid",N106,1)),AND(ISNUMBER(SEARCH("papillary",N106,1)),S106="positive"),AND(AND(ISNUMBER(J106),J106&gt;=5),M106=""),AND(AND(ISNUMBER(J106),J106&gt;=5),AND(ISNUMBER(M106),M106&gt;=1)),AND(ISNUMBER(SERACH("papillary",N106)),OR(Y106="positive",Z106="positive"), ISNUMBER(SEARCH("BRAF",AB106)))),"intermediate","low"))</f>
        <v>low</v>
      </c>
      <c r="AF106" s="30" t="str">
        <f t="shared" si="15"/>
        <v>1b</v>
      </c>
      <c r="AG106" s="30" t="str">
        <f t="shared" si="16"/>
        <v>1a</v>
      </c>
      <c r="AH106" s="30" t="str">
        <f t="shared" si="23"/>
        <v>0</v>
      </c>
      <c r="AI106" s="37" t="str">
        <f t="shared" si="24"/>
        <v>I</v>
      </c>
      <c r="AJ106" s="29" t="s">
        <v>886</v>
      </c>
      <c r="AK106" s="34" t="s">
        <v>895</v>
      </c>
      <c r="AL106" s="34" t="s">
        <v>895</v>
      </c>
      <c r="AM106" s="34" t="s">
        <v>894</v>
      </c>
      <c r="AN106" s="34" t="s">
        <v>68</v>
      </c>
      <c r="AO106" s="35">
        <f t="shared" ca="1" si="17"/>
        <v>1</v>
      </c>
      <c r="AP106" s="30">
        <f t="shared" si="18"/>
        <v>0</v>
      </c>
      <c r="AQ106" s="30">
        <f t="shared" si="19"/>
        <v>1</v>
      </c>
      <c r="AR106" s="30">
        <f t="shared" si="20"/>
        <v>1</v>
      </c>
      <c r="AS106" s="36">
        <f t="shared" si="21"/>
        <v>1</v>
      </c>
    </row>
    <row r="107" spans="1:45">
      <c r="A107" t="str">
        <f>'Model output'!A106</f>
        <v>TCGA-DJ-A3VE</v>
      </c>
      <c r="B107" s="45">
        <v>50</v>
      </c>
      <c r="C107" s="1" t="str">
        <f>IF(OR(ISNUMBER(SEARCH("0",'Model output'!D106)), ISNUMBER(SEARCH("1",'Model output'!D106)), ISNUMBER(SEARCH("1a",'Model output'!D106)), ISNUMBER(SEARCH("1b",'Model output'!D106)), ISNUMBER(SEARCH("2",'Model output'!D106)), ISNUMBER(SEARCH("3",'Model output'!D106)), ISNUMBER(SEARCH("4a",'Model output'!D106)), ISNUMBER(SEARCH("4b",'Model output'!D106))), IF(ISNUMBER(SEARCH("pT",'Model output'!D106)),IF(OR(ISNUMBER(SEARCH("a",'Model output'!D106)),ISNUMBER(SEARCH("b",'Model output'!D106))),MID(SUBSTITUTE('Model output'!D106," ",""),SEARCH("pT",'Model output'!D106)+2,2),MID(SUBSTITUTE('Model output'!D106," ",""),SEARCH("pT",'Model output'!D106)+2,1)),IF(ISNUMBER(SEARCH("T",'Model output'!D106)),IF(OR(ISNUMBER(SEARCH("a",'Model output'!D106)),ISNUMBER(SEARCH("b",'Model output'!D106))),MID(SUBSTITUTE('Model output'!D106," ",""),SEARCH("T",'Model output'!D106)+1,2),MID(SUBSTITUTE('Model output'!D106," ",""),SEARCH("T",'Model output'!D106)+1,1)),SUBSTITUTE('Model output'!D106," ",""))),"")</f>
        <v>1</v>
      </c>
      <c r="D107" s="1" t="str">
        <f>IF(ISNUMBER(SEARCH("lymph node",'Model output'!E106)),"1", IF(AND('Model output'!E106&lt;&gt;"",ISNUMBER('Model output'!E106),'Model output'!E106&gt;0),"1",IF(OR(ISNUMBER(SEARCH("0",'Model output'!E106)), ISNUMBER(SEARCH("1",'Model output'!E106)), ISNUMBER(SEARCH("1a",'Model output'!E106)), ISNUMBER(SEARCH("1b",'Model output'!E106)), ISNUMBER(SEARCH("X",'Model output'!E106))), IF(ISNUMBER(SEARCH("pN",'Model output'!E106)),IF(OR(ISNUMBER(SEARCH("a",'Model output'!E106)),ISNUMBER(SEARCH("b",'Model output'!E106))),MID(SUBSTITUTE('Model output'!E106," ",""),SEARCH("pN",'Model output'!E106)+2,2),MID(SUBSTITUTE('Model output'!E106," ",""),SEARCH("pN",'Model output'!E106)+2,1)),IF(ISNUMBER(SEARCH("N",'Model output'!E106)),IF(OR(ISNUMBER(SEARCH("a",'Model output'!E106)),ISNUMBER(SEARCH("b",'Model output'!E106))),MID(SUBSTITUTE('Model output'!E106," ",""),SEARCH("N",'Model output'!E106)+1,2),MID(SUBSTITUTE('Model output'!E106," ",""),SEARCH("N",'Model output'!E106)+1,1)),SUBSTITUTE('Model output'!E106," ",""))),"")))</f>
        <v>X</v>
      </c>
      <c r="E107" s="1" t="str">
        <f>IF(OR(ISNUMBER(SEARCH("Not applicable",'Model output'!F106)), ISNUMBER(SEARCH("N/A",'Model output'!F106))),"0",IF(OR(ISNUMBER(SEARCH("0",'Model output'!F106)), ISNUMBER(SEARCH("1",'Model output'!F106)), ISNUMBER(SEARCH("X",'Model output'!F106))), IF(ISNUMBER(SEARCH("pM",'Model output'!F106)),MID(SUBSTITUTE('Model output'!F106," ",""),SEARCH("pM",'Model output'!F106)+2,1),IF(ISNUMBER(SEARCH("M",'Model output'!F106)),MID(SUBSTITUTE('Model output'!F106," ",""),SEARCH("M",'Model output'!F106)+1,1),SUBSTITUTE('Model output'!F106," ",""))),""))</f>
        <v>X</v>
      </c>
      <c r="F107" t="str">
        <f t="shared" si="13"/>
        <v>negative</v>
      </c>
      <c r="G107" t="str">
        <f>IF(OR('Model output'!G106="",AND(ISNUMBER('Model output'!J106),'Model output'!J106&lt;1)),"",IF(OR(ISNUMBER(SEARCH("lateral",'Model output'!G106)),ISNUMBER(SEARCH("cervical",'Model output'!G106)),ISNUMBER(SEARCH("jugular",'Model output'!G106)),ISNUMBER(SEARCH("left neck",'Model output'!G106)),ISNUMBER(SEARCH("left anterior neck",'Model output'!G106)),ISNUMBER(SEARCH("left posterior neck",'Model output'!G106)),ISNUMBER(SEARCH("right neck",'Model output'!G106)),ISNUMBER(SEARCH("right anterior neck",'Model output'!G106)),ISNUMBER(SEARCH("right posterior neck",'Model output'!G106)),AND(ISNUMBER(SEARCH("level",'Model output'!G106)),OR(,ISNUMBER(SEARCH("II",'Model output'!G106)),ISNUMBER(SEARCH("two",'Model output'!G106)),ISNUMBER(SEARCH("2",'Model output'!G106)),ISNUMBER(SEARCH("III",'Model output'!G106)),ISNUMBER(SEARCH("three",'Model output'!G106)),ISNUMBER(SEARCH("3",'Model output'!G106)),ISNUMBER(SEARCH("IV",'Model output'!G106)),ISNUMBER(SEARCH("four",'Model output'!G106)),ISNUMBER(SEARCH("4",'Model output'!G106)),ISNUMBER(SEARCH("V ",'Model output'!G106)),ISNUMBER(SEARCH("five",'Model output'!G106)),ISNUMBER(SEARCH("5",'Model output'!G106))))), "lateral", "central"))</f>
        <v/>
      </c>
      <c r="H107" t="str">
        <f>IF('Model output'!H106="","negative",IF('Model output'!H106="[]", "negative", IF(OR(ISNUMBER(SEARCH("lymph node",'Model output'!H106)),ISNUMBER(SEARCH("Not mentioned",'Model output'!H106)),ISNUMBER(SEARCH("neck",'Model output'!H106)),ISNUMBER(SEARCH("Not applicable",'Model output'!H106))),"negative","positive")))</f>
        <v>negative</v>
      </c>
      <c r="I107">
        <f>IF('Model output'!I106="","",IF(ISNUMBER('Model output'!I106),'Model output'!I106,1))</f>
        <v>8</v>
      </c>
      <c r="J107" t="str">
        <f>IF('Model output'!J106="","",IF(AND(ISNUMBER('Model output'!J106),'Model output'!J106&lt;=I107),'Model output'!J106,IF(ISNUMBER(SEARCH("0/",'Model output'!J106)),0,1)))</f>
        <v/>
      </c>
      <c r="K107" t="str" cm="1">
        <f t="array" ref="K107">IF(COUNT(FIND({0,1,2,3,4,5,6,7,8,9},'Model output'!K106))&gt;0,'Model output'!K106,"")</f>
        <v/>
      </c>
      <c r="L107" s="8" t="str">
        <f t="shared" si="22"/>
        <v/>
      </c>
      <c r="M107" t="str" cm="1">
        <f t="array" ref="M107">IF(L107="","",IF(ISNUMBER(SEARCH("cm",L107)),MAX(VALUE(SUBSTITUTE(_xlfn.FILTERXML("&lt;t&gt;&lt;s&gt;"&amp;SUBSTITUTE(L107,",","&lt;/s&gt;&lt;s&gt;")&amp;"&lt;/s&gt;&lt;/t&gt;","//s"),"cm",""))),MAX(VALUE(SUBSTITUTE(_xlfn.FILTERXML("&lt;t&gt;&lt;s&gt;"&amp;SUBSTITUTE(L107,",","&lt;/s&gt;&lt;s&gt;")&amp;"&lt;/s&gt;&lt;/t&gt;","//s"),"mm","")))/10))</f>
        <v/>
      </c>
      <c r="N107" t="str">
        <f>IF('Model output'!L106="","",'Model output'!L106)</f>
        <v>Papillary carcinoma</v>
      </c>
      <c r="O107" t="str">
        <f>IF('Model output'!M106="","",'Model output'!M106)</f>
        <v>Classical type</v>
      </c>
      <c r="P107" t="str">
        <f>IF('Model output'!N106="","",'Model output'!N106)</f>
        <v>1.7 cm</v>
      </c>
      <c r="Q107" t="str">
        <f t="shared" si="14"/>
        <v>1.7cm</v>
      </c>
      <c r="R107" cm="1">
        <f t="array" ref="R107">IF(Q107="","",IF(ISNUMBER(SEARCH("cm",Q107)),MAX(VALUE(SUBSTITUTE(_xlfn.FILTERXML("&lt;t&gt;&lt;s&gt;"&amp;SUBSTITUTE(Q107,",","&lt;/s&gt;&lt;s&gt;")&amp;"&lt;/s&gt;&lt;/t&gt;","//s"),"cm",""))),MAX(VALUE(SUBSTITUTE(_xlfn.FILTERXML("&lt;t&gt;&lt;s&gt;"&amp;SUBSTITUTE(Q107,",","&lt;/s&gt;&lt;s&gt;")&amp;"&lt;/s&gt;&lt;/t&gt;","//s"),"mm","")))/10))</f>
        <v>1.7</v>
      </c>
      <c r="S107" t="str">
        <f>IF(OR('Model output'!P106="",ISNUMBER(SEARCH("Not identified", 'Model output'!P106)),ISNUMBER(SEARCH("Absent",'Model output'!P106)),AND(ISNUMBER(SEARCH("No",'Model output'!P106)),NOT(ISNUMBER(SEARCH("diagnostic",'Model output'!P106)))),ISNUMBER(SEARCH("Negative",'Model output'!P106))),"negative","positive")</f>
        <v>negative</v>
      </c>
      <c r="T107">
        <f>IF('Model output'!O106="","",'Model output'!O106)</f>
        <v>2</v>
      </c>
      <c r="U107" t="str">
        <f>IF('Model output'!Q106&lt;&gt;"",'Model output'!Q106,IF('Classification result'!S107="positive",IF(ISNUMBER(SEARCH("single",'Model output'!P106)),1,IF(OR(ISNUMBER(SEARCH("&lt;4",'Model output'!P106)),ISNUMBER(SEARCH("&lt; 4",'Model output'!P106)),ISNUMBER(SEARCH("less than 4",'Model output'!P106))),"&lt;4",IF(OR(ISNUMBER(SEARCH("&gt;4",'Model output'!P106)),ISNUMBER(SEARCH("&gt; 4",'Model output'!P106)),ISNUMBER(SEARCH("4 or more",'Model output'!P106))),"&gt;4",""))),""))</f>
        <v/>
      </c>
      <c r="V107" t="str">
        <f>IF(S107="negative","",IF(OR(ISNUMBER(SEARCH("Focal",'Model output'!P106)),'Classification result'!U107&lt;4,ISNUMBER(SEARCH("Focal",'Classification result'!U107)),ISNUMBER(SEARCH("&lt;4",'Classification result'!U107)),ISNUMBER(SEARCH("&lt; 4",'Classification result'!U107))),"minimal", IF(OR(ISNUMBER(SEARCH("Extensive",'Model output'!P106)),ISNUMBER(SEARCH("Extensive",'Classification result'!U107)),ISNUMBER(SEARCH("&gt;4",'Classification result'!U107)),ISNUMBER(SEARCH("&gt; 4",'Classification result'!U107)),ISNUMBER(SEARCH("4 or more",'Classification result'!U107))),"extensive","")))</f>
        <v/>
      </c>
      <c r="W107" t="str">
        <f>IF(OR('Model output'!R106="",ISNUMBER(SEARCH("Not identified", 'Model output'!R106)),ISNUMBER(SEARCH("Absent",'Model output'!R106)),ISNUMBER(SEARCH("No",'Model output'!R106)),ISNUMBER(SEARCH("Negative",'Model output'!R106)),ISNUMBER(SEARCH("None seen",'Model output'!R106)),ISNUMBER(SEARCH("Free",'Model output'!R106)),ISNUMBER(SEARCH("Cannot be assessed",'Model output'!R106))),"negative","positive")</f>
        <v>positive</v>
      </c>
      <c r="X107" t="str">
        <f>IF('Model output'!S106="","", IF('Model output'!S106= "[]", "", 'Model output'!S106))</f>
        <v>Not identified</v>
      </c>
      <c r="Y107" t="str">
        <f>IF(OR('Model output'!S106="",ISNUMBER(SEARCH("Absent",'Model output'!S106)),ISNUMBER(SEARCH("Not identified",'Model output'!S106)),ISNUMBER(SEARCH("No",'Model output'!S106)),ISNUMBER(SEARCH("negative",'Model output'!S106))),"negative",IF(Z107="positive","gETE", "positive"))</f>
        <v>negative</v>
      </c>
      <c r="Z107" t="str">
        <f>IF(OR('Model output'!S106="",ISNUMBER(SEARCH("Absent",'Model output'!S106)),ISNUMBER(SEARCH("Not identified",'Model output'!S106)),ISNUMBER(SEARCH("No",'Model output'!S106)),ISNUMBER(SEARCH("Minimal",'Model output'!S106)),ISNUMBER(SEARCH("negative",'Model output'!S106))),"negative",IF(OR(ISNUMBER(SEARCH("extensive",X107)),ISNUMBER(SEARCH("skeletal muscle",X107)),ISNUMBER(SEARCH("larynx",X107)),ISNUMBER(SEARCH("trachea",X107)),ISNUMBER(SEARCH("esophagus",X107)),ISNUMBER(SEARCH("recurrent laryngeal nerve",X107))),"positive","negative"))</f>
        <v>negative</v>
      </c>
      <c r="AA107" t="str">
        <f>IF('Model output'!T106="","", IF('Model output'!T106="[]", "", IF('Model output'!T106="Not mentioned", "No", "Yes")))</f>
        <v/>
      </c>
      <c r="AB107" t="str">
        <f>IF(AA107&lt;&gt;"Yes","",IF(OR('Model output'!U106="",'Model output'!U106="[]",ISNUMBER(SEARCH("Not identified",'Model output'!U106))),"",'Model output'!U106))</f>
        <v/>
      </c>
      <c r="AC107" s="9" t="str">
        <f>IF(OR('Model output'!V106="", AND(ISERROR(SEARCH("Positive",'Model output'!V106)), ISNUMBER(SEARCH("Negative",'Model output'!V106))), 'Model output'!V106="No", ISNUMBER(SEARCH("Uninvolved",'Model output'!V106)), ISNUMBER(SEARCH("Not involved",'Model output'!V106)), ISNUMBER(SEARCH("Free",'Model output'!V106)), ISNUMBER(SEARCH("Cannot be assessed",'Model output'!V106)), ISNUMBER(SEARCH("1 mm",'Model output'!V106)), ISNUMBER(SEARCH("0.1 CM",'Model output'!V106)), ISNUMBER(SEARCH("less than 0.5 mm",'Model output'!V106)), ISNUMBER(SEARCH("abut",'Model output'!V106))), "negative", "positive")</f>
        <v>negative</v>
      </c>
      <c r="AE107" s="29" t="str" cm="1">
        <f t="array" aca="1" ref="AE107" ca="1">IF(OR(AC107="positive",Z107="positive",AND(OR(ISNUMBER(SEARCH("Follicular carcinoma",N107)),ISNUMBER(SEARCH("Follicular thyroid carcinoma",N107))),V107="extensive"),AND(AND(ISNUMBER(J107),J107&gt;0),AND(ISNUMBER(M107),M107&gt;3)),OR(H107="positive",AH107=1)),"high",IF(OR(ISNUMBER(SEARCH("lateral",G107,1)),ISNUMBER(SEARCH("positive",Y107,1)),ISNUMBER(SEARCH("tall",O107,1)),ISNUMBER(SEARCH("hobnail",O107,1)),ISNUMBER(SEARCH("cribriform",O107,1)),ISNUMBER(SEARCH("diffuse",O107,1)),ISNUMBER(SEARCH("columnar",O107,1)),ISNUMBER(SEARCH("solid",O107,1)),ISNUMBER(SEARCH("tall",N107,1)),ISNUMBER(SEARCH("hobnail",N107,1)),ISNUMBER(SEARCH("cribriform",N107,1)),ISNUMBER(SEARCH("diffuse",N107,1)),ISNUMBER(SEARCH("columnar",N107,1)),ISNUMBER(SEARCH("solid",N107,1)),AND(ISNUMBER(SEARCH("papillary",N107,1)),S107="positive"),AND(AND(ISNUMBER(J107),J107&gt;=5),M107=""),AND(AND(ISNUMBER(J107),J107&gt;=5),AND(ISNUMBER(M107),M107&gt;=1)),AND(ISNUMBER(SERACH("papillary",N107)),OR(Y107="positive",Z107="positive"), ISNUMBER(SEARCH("BRAF",AB107)))),"intermediate","low"))</f>
        <v>low</v>
      </c>
      <c r="AF107" s="30" t="str">
        <f t="shared" si="15"/>
        <v>1b</v>
      </c>
      <c r="AG107" s="30" t="str">
        <f t="shared" si="16"/>
        <v>0</v>
      </c>
      <c r="AH107" s="30" t="str">
        <f t="shared" si="23"/>
        <v>0</v>
      </c>
      <c r="AI107" s="37" t="str">
        <f t="shared" si="24"/>
        <v>I</v>
      </c>
      <c r="AJ107" s="29" t="s">
        <v>886</v>
      </c>
      <c r="AK107" s="34" t="s">
        <v>890</v>
      </c>
      <c r="AL107" s="34" t="s">
        <v>894</v>
      </c>
      <c r="AM107" s="34" t="s">
        <v>894</v>
      </c>
      <c r="AN107" s="34" t="s">
        <v>68</v>
      </c>
      <c r="AO107" s="35">
        <f t="shared" ca="1" si="17"/>
        <v>1</v>
      </c>
      <c r="AP107" s="30">
        <f t="shared" si="18"/>
        <v>1</v>
      </c>
      <c r="AQ107" s="30">
        <f t="shared" si="19"/>
        <v>1</v>
      </c>
      <c r="AR107" s="30">
        <f t="shared" si="20"/>
        <v>1</v>
      </c>
      <c r="AS107" s="36">
        <f t="shared" si="21"/>
        <v>1</v>
      </c>
    </row>
    <row r="108" spans="1:45">
      <c r="A108" t="str">
        <f>'Model output'!A107</f>
        <v>TCGA-DJ-A3VF</v>
      </c>
      <c r="B108" s="45">
        <v>60</v>
      </c>
      <c r="C108" s="1" t="str">
        <f>IF(OR(ISNUMBER(SEARCH("0",'Model output'!D107)), ISNUMBER(SEARCH("1",'Model output'!D107)), ISNUMBER(SEARCH("1a",'Model output'!D107)), ISNUMBER(SEARCH("1b",'Model output'!D107)), ISNUMBER(SEARCH("2",'Model output'!D107)), ISNUMBER(SEARCH("3",'Model output'!D107)), ISNUMBER(SEARCH("4a",'Model output'!D107)), ISNUMBER(SEARCH("4b",'Model output'!D107))), IF(ISNUMBER(SEARCH("pT",'Model output'!D107)),IF(OR(ISNUMBER(SEARCH("a",'Model output'!D107)),ISNUMBER(SEARCH("b",'Model output'!D107))),MID(SUBSTITUTE('Model output'!D107," ",""),SEARCH("pT",'Model output'!D107)+2,2),MID(SUBSTITUTE('Model output'!D107," ",""),SEARCH("pT",'Model output'!D107)+2,1)),IF(ISNUMBER(SEARCH("T",'Model output'!D107)),IF(OR(ISNUMBER(SEARCH("a",'Model output'!D107)),ISNUMBER(SEARCH("b",'Model output'!D107))),MID(SUBSTITUTE('Model output'!D107," ",""),SEARCH("T",'Model output'!D107)+1,2),MID(SUBSTITUTE('Model output'!D107," ",""),SEARCH("T",'Model output'!D107)+1,1)),SUBSTITUTE('Model output'!D107," ",""))),"")</f>
        <v>1</v>
      </c>
      <c r="D108" s="1" t="str">
        <f>IF(ISNUMBER(SEARCH("lymph node",'Model output'!E107)),"1", IF(AND('Model output'!E107&lt;&gt;"",ISNUMBER('Model output'!E107),'Model output'!E107&gt;0),"1",IF(OR(ISNUMBER(SEARCH("0",'Model output'!E107)), ISNUMBER(SEARCH("1",'Model output'!E107)), ISNUMBER(SEARCH("1a",'Model output'!E107)), ISNUMBER(SEARCH("1b",'Model output'!E107)), ISNUMBER(SEARCH("X",'Model output'!E107))), IF(ISNUMBER(SEARCH("pN",'Model output'!E107)),IF(OR(ISNUMBER(SEARCH("a",'Model output'!E107)),ISNUMBER(SEARCH("b",'Model output'!E107))),MID(SUBSTITUTE('Model output'!E107," ",""),SEARCH("pN",'Model output'!E107)+2,2),MID(SUBSTITUTE('Model output'!E107," ",""),SEARCH("pN",'Model output'!E107)+2,1)),IF(ISNUMBER(SEARCH("N",'Model output'!E107)),IF(OR(ISNUMBER(SEARCH("a",'Model output'!E107)),ISNUMBER(SEARCH("b",'Model output'!E107))),MID(SUBSTITUTE('Model output'!E107," ",""),SEARCH("N",'Model output'!E107)+1,2),MID(SUBSTITUTE('Model output'!E107," ",""),SEARCH("N",'Model output'!E107)+1,1)),SUBSTITUTE('Model output'!E107," ",""))),"")))</f>
        <v>1b</v>
      </c>
      <c r="E108" s="1" t="str">
        <f>IF(OR(ISNUMBER(SEARCH("Not applicable",'Model output'!F107)), ISNUMBER(SEARCH("N/A",'Model output'!F107))),"0",IF(OR(ISNUMBER(SEARCH("0",'Model output'!F107)), ISNUMBER(SEARCH("1",'Model output'!F107)), ISNUMBER(SEARCH("X",'Model output'!F107))), IF(ISNUMBER(SEARCH("pM",'Model output'!F107)),MID(SUBSTITUTE('Model output'!F107," ",""),SEARCH("pM",'Model output'!F107)+2,1),IF(ISNUMBER(SEARCH("M",'Model output'!F107)),MID(SUBSTITUTE('Model output'!F107," ",""),SEARCH("M",'Model output'!F107)+1,1),SUBSTITUTE('Model output'!F107," ",""))),""))</f>
        <v>X</v>
      </c>
      <c r="F108" t="str">
        <f t="shared" si="13"/>
        <v>positive</v>
      </c>
      <c r="G108" t="str">
        <f>IF(OR('Model output'!G107="",AND(ISNUMBER('Model output'!J107),'Model output'!J107&lt;1)),"",IF(OR(ISNUMBER(SEARCH("lateral",'Model output'!G107)),ISNUMBER(SEARCH("cervical",'Model output'!G107)),ISNUMBER(SEARCH("jugular",'Model output'!G107)),ISNUMBER(SEARCH("left neck",'Model output'!G107)),ISNUMBER(SEARCH("left anterior neck",'Model output'!G107)),ISNUMBER(SEARCH("left posterior neck",'Model output'!G107)),ISNUMBER(SEARCH("right neck",'Model output'!G107)),ISNUMBER(SEARCH("right anterior neck",'Model output'!G107)),ISNUMBER(SEARCH("right posterior neck",'Model output'!G107)),AND(ISNUMBER(SEARCH("level",'Model output'!G107)),OR(,ISNUMBER(SEARCH("II",'Model output'!G107)),ISNUMBER(SEARCH("two",'Model output'!G107)),ISNUMBER(SEARCH("2",'Model output'!G107)),ISNUMBER(SEARCH("III",'Model output'!G107)),ISNUMBER(SEARCH("three",'Model output'!G107)),ISNUMBER(SEARCH("3",'Model output'!G107)),ISNUMBER(SEARCH("IV",'Model output'!G107)),ISNUMBER(SEARCH("four",'Model output'!G107)),ISNUMBER(SEARCH("4",'Model output'!G107)),ISNUMBER(SEARCH("V ",'Model output'!G107)),ISNUMBER(SEARCH("five",'Model output'!G107)),ISNUMBER(SEARCH("5",'Model output'!G107))))), "lateral", "central"))</f>
        <v>lateral</v>
      </c>
      <c r="H108" t="str">
        <f>IF('Model output'!H107="","negative",IF('Model output'!H107="[]", "negative", IF(OR(ISNUMBER(SEARCH("lymph node",'Model output'!H107)),ISNUMBER(SEARCH("Not mentioned",'Model output'!H107)),ISNUMBER(SEARCH("neck",'Model output'!H107)),ISNUMBER(SEARCH("Not applicable",'Model output'!H107))),"negative","positive")))</f>
        <v>negative</v>
      </c>
      <c r="I108">
        <f>IF('Model output'!I107="","",IF(ISNUMBER('Model output'!I107),'Model output'!I107,1))</f>
        <v>12</v>
      </c>
      <c r="J108">
        <f>IF('Model output'!J107="","",IF(AND(ISNUMBER('Model output'!J107),'Model output'!J107&lt;=I108),'Model output'!J107,IF(ISNUMBER(SEARCH("0/",'Model output'!J107)),0,1)))</f>
        <v>4</v>
      </c>
      <c r="K108" t="str" cm="1">
        <f t="array" ref="K108">IF(COUNT(FIND({0,1,2,3,4,5,6,7,8,9},'Model output'!K107))&gt;0,'Model output'!K107,"")</f>
        <v>0.6cm</v>
      </c>
      <c r="L108" s="8" t="str">
        <f t="shared" si="22"/>
        <v>0.6cm</v>
      </c>
      <c r="M108" cm="1">
        <f t="array" ref="M108">IF(L108="","",IF(ISNUMBER(SEARCH("cm",L108)),MAX(VALUE(SUBSTITUTE(_xlfn.FILTERXML("&lt;t&gt;&lt;s&gt;"&amp;SUBSTITUTE(L108,",","&lt;/s&gt;&lt;s&gt;")&amp;"&lt;/s&gt;&lt;/t&gt;","//s"),"cm",""))),MAX(VALUE(SUBSTITUTE(_xlfn.FILTERXML("&lt;t&gt;&lt;s&gt;"&amp;SUBSTITUTE(L108,",","&lt;/s&gt;&lt;s&gt;")&amp;"&lt;/s&gt;&lt;/t&gt;","//s"),"mm","")))/10))</f>
        <v>0.6</v>
      </c>
      <c r="N108" t="str">
        <f>IF('Model output'!L107="","",'Model output'!L107)</f>
        <v>Papillary carcinoma</v>
      </c>
      <c r="O108" t="str">
        <f>IF('Model output'!M107="","",'Model output'!M107)</f>
        <v>Tall cell variant</v>
      </c>
      <c r="P108" t="str">
        <f>IF('Model output'!N107="","",'Model output'!N107)</f>
        <v>1.0cm</v>
      </c>
      <c r="Q108" t="str">
        <f t="shared" si="14"/>
        <v>1.0cm</v>
      </c>
      <c r="R108" cm="1">
        <f t="array" ref="R108">IF(Q108="","",IF(ISNUMBER(SEARCH("cm",Q108)),MAX(VALUE(SUBSTITUTE(_xlfn.FILTERXML("&lt;t&gt;&lt;s&gt;"&amp;SUBSTITUTE(Q108,",","&lt;/s&gt;&lt;s&gt;")&amp;"&lt;/s&gt;&lt;/t&gt;","//s"),"cm",""))),MAX(VALUE(SUBSTITUTE(_xlfn.FILTERXML("&lt;t&gt;&lt;s&gt;"&amp;SUBSTITUTE(Q108,",","&lt;/s&gt;&lt;s&gt;")&amp;"&lt;/s&gt;&lt;/t&gt;","//s"),"mm","")))/10))</f>
        <v>1</v>
      </c>
      <c r="S108" t="str">
        <f>IF(OR('Model output'!P107="",ISNUMBER(SEARCH("Not identified", 'Model output'!P107)),ISNUMBER(SEARCH("Absent",'Model output'!P107)),AND(ISNUMBER(SEARCH("No",'Model output'!P107)),NOT(ISNUMBER(SEARCH("diagnostic",'Model output'!P107)))),ISNUMBER(SEARCH("Negative",'Model output'!P107))),"negative","positive")</f>
        <v>negative</v>
      </c>
      <c r="T108" t="str">
        <f>IF('Model output'!O107="","",'Model output'!O107)</f>
        <v/>
      </c>
      <c r="U108" t="str">
        <f>IF('Model output'!Q107&lt;&gt;"",'Model output'!Q107,IF('Classification result'!S108="positive",IF(ISNUMBER(SEARCH("single",'Model output'!P107)),1,IF(OR(ISNUMBER(SEARCH("&lt;4",'Model output'!P107)),ISNUMBER(SEARCH("&lt; 4",'Model output'!P107)),ISNUMBER(SEARCH("less than 4",'Model output'!P107))),"&lt;4",IF(OR(ISNUMBER(SEARCH("&gt;4",'Model output'!P107)),ISNUMBER(SEARCH("&gt; 4",'Model output'!P107)),ISNUMBER(SEARCH("4 or more",'Model output'!P107))),"&gt;4",""))),""))</f>
        <v/>
      </c>
      <c r="V108" t="str">
        <f>IF(S108="negative","",IF(OR(ISNUMBER(SEARCH("Focal",'Model output'!P107)),'Classification result'!U108&lt;4,ISNUMBER(SEARCH("Focal",'Classification result'!U108)),ISNUMBER(SEARCH("&lt;4",'Classification result'!U108)),ISNUMBER(SEARCH("&lt; 4",'Classification result'!U108))),"minimal", IF(OR(ISNUMBER(SEARCH("Extensive",'Model output'!P107)),ISNUMBER(SEARCH("Extensive",'Classification result'!U108)),ISNUMBER(SEARCH("&gt;4",'Classification result'!U108)),ISNUMBER(SEARCH("&gt; 4",'Classification result'!U108)),ISNUMBER(SEARCH("4 or more",'Classification result'!U108))),"extensive","")))</f>
        <v/>
      </c>
      <c r="W108" t="str">
        <f>IF(OR('Model output'!R107="",ISNUMBER(SEARCH("Not identified", 'Model output'!R107)),ISNUMBER(SEARCH("Absent",'Model output'!R107)),ISNUMBER(SEARCH("No",'Model output'!R107)),ISNUMBER(SEARCH("Negative",'Model output'!R107)),ISNUMBER(SEARCH("None seen",'Model output'!R107)),ISNUMBER(SEARCH("Free",'Model output'!R107)),ISNUMBER(SEARCH("Cannot be assessed",'Model output'!R107))),"negative","positive")</f>
        <v>negative</v>
      </c>
      <c r="X108" t="str">
        <f>IF('Model output'!S107="","", IF('Model output'!S107= "[]", "", 'Model output'!S107))</f>
        <v>Invades: perithyroidal fibroadipose tissue</v>
      </c>
      <c r="Y108" t="str">
        <f>IF(OR('Model output'!S107="",ISNUMBER(SEARCH("Absent",'Model output'!S107)),ISNUMBER(SEARCH("Not identified",'Model output'!S107)),ISNUMBER(SEARCH("No",'Model output'!S107)),ISNUMBER(SEARCH("negative",'Model output'!S107))),"negative",IF(Z108="positive","gETE", "positive"))</f>
        <v>positive</v>
      </c>
      <c r="Z108" t="str">
        <f>IF(OR('Model output'!S107="",ISNUMBER(SEARCH("Absent",'Model output'!S107)),ISNUMBER(SEARCH("Not identified",'Model output'!S107)),ISNUMBER(SEARCH("No",'Model output'!S107)),ISNUMBER(SEARCH("Minimal",'Model output'!S107)),ISNUMBER(SEARCH("negative",'Model output'!S107))),"negative",IF(OR(ISNUMBER(SEARCH("extensive",X108)),ISNUMBER(SEARCH("skeletal muscle",X108)),ISNUMBER(SEARCH("larynx",X108)),ISNUMBER(SEARCH("trachea",X108)),ISNUMBER(SEARCH("esophagus",X108)),ISNUMBER(SEARCH("recurrent laryngeal nerve",X108))),"positive","negative"))</f>
        <v>negative</v>
      </c>
      <c r="AA108" t="str">
        <f>IF('Model output'!T107="","", IF('Model output'!T107="[]", "", IF('Model output'!T107="Not mentioned", "No", "Yes")))</f>
        <v/>
      </c>
      <c r="AB108" t="str">
        <f>IF(AA108&lt;&gt;"Yes","",IF(OR('Model output'!U107="",'Model output'!U107="[]",ISNUMBER(SEARCH("Not identified",'Model output'!U107))),"",'Model output'!U107))</f>
        <v/>
      </c>
      <c r="AC108" s="9" t="str">
        <f>IF(OR('Model output'!V107="", AND(ISERROR(SEARCH("Positive",'Model output'!V107)), ISNUMBER(SEARCH("Negative",'Model output'!V107))), 'Model output'!V107="No", ISNUMBER(SEARCH("Uninvolved",'Model output'!V107)), ISNUMBER(SEARCH("Not involved",'Model output'!V107)), ISNUMBER(SEARCH("Free",'Model output'!V107)), ISNUMBER(SEARCH("Cannot be assessed",'Model output'!V107)), ISNUMBER(SEARCH("1 mm",'Model output'!V107)), ISNUMBER(SEARCH("0.1 CM",'Model output'!V107)), ISNUMBER(SEARCH("less than 0.5 mm",'Model output'!V107)), ISNUMBER(SEARCH("abut",'Model output'!V107))), "negative", "positive")</f>
        <v>negative</v>
      </c>
      <c r="AE108" s="29" t="str" cm="1">
        <f t="array" aca="1" ref="AE108" ca="1">IF(OR(AC108="positive",Z108="positive",AND(OR(ISNUMBER(SEARCH("Follicular carcinoma",N108)),ISNUMBER(SEARCH("Follicular thyroid carcinoma",N108))),V108="extensive"),AND(AND(ISNUMBER(J108),J108&gt;0),AND(ISNUMBER(M108),M108&gt;3)),OR(H108="positive",AH108=1)),"high",IF(OR(ISNUMBER(SEARCH("lateral",G108,1)),ISNUMBER(SEARCH("positive",Y108,1)),ISNUMBER(SEARCH("tall",O108,1)),ISNUMBER(SEARCH("hobnail",O108,1)),ISNUMBER(SEARCH("cribriform",O108,1)),ISNUMBER(SEARCH("diffuse",O108,1)),ISNUMBER(SEARCH("columnar",O108,1)),ISNUMBER(SEARCH("solid",O108,1)),ISNUMBER(SEARCH("tall",N108,1)),ISNUMBER(SEARCH("hobnail",N108,1)),ISNUMBER(SEARCH("cribriform",N108,1)),ISNUMBER(SEARCH("diffuse",N108,1)),ISNUMBER(SEARCH("columnar",N108,1)),ISNUMBER(SEARCH("solid",N108,1)),AND(ISNUMBER(SEARCH("papillary",N108,1)),S108="positive"),AND(AND(ISNUMBER(J108),J108&gt;=5),M108=""),AND(AND(ISNUMBER(J108),J108&gt;=5),AND(ISNUMBER(M108),M108&gt;=1)),AND(ISNUMBER(SERACH("papillary",N108)),OR(Y108="positive",Z108="positive"), ISNUMBER(SEARCH("BRAF",AB108)))),"intermediate","low"))</f>
        <v>intermediate</v>
      </c>
      <c r="AF108" s="30" t="str">
        <f t="shared" si="15"/>
        <v>1a</v>
      </c>
      <c r="AG108" s="30" t="str">
        <f t="shared" si="16"/>
        <v>1b</v>
      </c>
      <c r="AH108" s="30" t="str">
        <f t="shared" si="23"/>
        <v>0</v>
      </c>
      <c r="AI108" s="37" t="str">
        <f t="shared" si="24"/>
        <v>II</v>
      </c>
      <c r="AJ108" s="29" t="s">
        <v>887</v>
      </c>
      <c r="AK108" s="34" t="s">
        <v>895</v>
      </c>
      <c r="AL108" s="34" t="s">
        <v>890</v>
      </c>
      <c r="AM108" s="34" t="s">
        <v>894</v>
      </c>
      <c r="AN108" s="34" t="s">
        <v>892</v>
      </c>
      <c r="AO108" s="35">
        <f t="shared" ca="1" si="17"/>
        <v>1</v>
      </c>
      <c r="AP108" s="30">
        <f t="shared" si="18"/>
        <v>1</v>
      </c>
      <c r="AQ108" s="30">
        <f t="shared" si="19"/>
        <v>1</v>
      </c>
      <c r="AR108" s="30">
        <f t="shared" si="20"/>
        <v>1</v>
      </c>
      <c r="AS108" s="36">
        <f t="shared" si="21"/>
        <v>1</v>
      </c>
    </row>
    <row r="109" spans="1:45">
      <c r="A109" t="str">
        <f>'Model output'!A108</f>
        <v>TCGA-DJ-A3VG</v>
      </c>
      <c r="B109" s="45">
        <v>40</v>
      </c>
      <c r="C109" s="1" t="str">
        <f>IF(OR(ISNUMBER(SEARCH("0",'Model output'!D108)), ISNUMBER(SEARCH("1",'Model output'!D108)), ISNUMBER(SEARCH("1a",'Model output'!D108)), ISNUMBER(SEARCH("1b",'Model output'!D108)), ISNUMBER(SEARCH("2",'Model output'!D108)), ISNUMBER(SEARCH("3",'Model output'!D108)), ISNUMBER(SEARCH("4a",'Model output'!D108)), ISNUMBER(SEARCH("4b",'Model output'!D108))), IF(ISNUMBER(SEARCH("pT",'Model output'!D108)),IF(OR(ISNUMBER(SEARCH("a",'Model output'!D108)),ISNUMBER(SEARCH("b",'Model output'!D108))),MID(SUBSTITUTE('Model output'!D108," ",""),SEARCH("pT",'Model output'!D108)+2,2),MID(SUBSTITUTE('Model output'!D108," ",""),SEARCH("pT",'Model output'!D108)+2,1)),IF(ISNUMBER(SEARCH("T",'Model output'!D108)),IF(OR(ISNUMBER(SEARCH("a",'Model output'!D108)),ISNUMBER(SEARCH("b",'Model output'!D108))),MID(SUBSTITUTE('Model output'!D108," ",""),SEARCH("T",'Model output'!D108)+1,2),MID(SUBSTITUTE('Model output'!D108," ",""),SEARCH("T",'Model output'!D108)+1,1)),SUBSTITUTE('Model output'!D108," ",""))),"")</f>
        <v>1</v>
      </c>
      <c r="D109" s="1" t="str">
        <f>IF(ISNUMBER(SEARCH("lymph node",'Model output'!E108)),"1", IF(AND('Model output'!E108&lt;&gt;"",ISNUMBER('Model output'!E108),'Model output'!E108&gt;0),"1",IF(OR(ISNUMBER(SEARCH("0",'Model output'!E108)), ISNUMBER(SEARCH("1",'Model output'!E108)), ISNUMBER(SEARCH("1a",'Model output'!E108)), ISNUMBER(SEARCH("1b",'Model output'!E108)), ISNUMBER(SEARCH("X",'Model output'!E108))), IF(ISNUMBER(SEARCH("pN",'Model output'!E108)),IF(OR(ISNUMBER(SEARCH("a",'Model output'!E108)),ISNUMBER(SEARCH("b",'Model output'!E108))),MID(SUBSTITUTE('Model output'!E108," ",""),SEARCH("pN",'Model output'!E108)+2,2),MID(SUBSTITUTE('Model output'!E108," ",""),SEARCH("pN",'Model output'!E108)+2,1)),IF(ISNUMBER(SEARCH("N",'Model output'!E108)),IF(OR(ISNUMBER(SEARCH("a",'Model output'!E108)),ISNUMBER(SEARCH("b",'Model output'!E108))),MID(SUBSTITUTE('Model output'!E108," ",""),SEARCH("N",'Model output'!E108)+1,2),MID(SUBSTITUTE('Model output'!E108," ",""),SEARCH("N",'Model output'!E108)+1,1)),SUBSTITUTE('Model output'!E108," ",""))),"")))</f>
        <v>X</v>
      </c>
      <c r="E109" s="1" t="str">
        <f>IF(OR(ISNUMBER(SEARCH("Not applicable",'Model output'!F108)), ISNUMBER(SEARCH("N/A",'Model output'!F108))),"0",IF(OR(ISNUMBER(SEARCH("0",'Model output'!F108)), ISNUMBER(SEARCH("1",'Model output'!F108)), ISNUMBER(SEARCH("X",'Model output'!F108))), IF(ISNUMBER(SEARCH("pM",'Model output'!F108)),MID(SUBSTITUTE('Model output'!F108," ",""),SEARCH("pM",'Model output'!F108)+2,1),IF(ISNUMBER(SEARCH("M",'Model output'!F108)),MID(SUBSTITUTE('Model output'!F108," ",""),SEARCH("M",'Model output'!F108)+1,1),SUBSTITUTE('Model output'!F108," ",""))),""))</f>
        <v>X</v>
      </c>
      <c r="F109" t="str">
        <f t="shared" si="13"/>
        <v>positive</v>
      </c>
      <c r="G109" t="str">
        <f>IF(OR('Model output'!G108="",AND(ISNUMBER('Model output'!J108),'Model output'!J108&lt;1)),"",IF(OR(ISNUMBER(SEARCH("lateral",'Model output'!G108)),ISNUMBER(SEARCH("cervical",'Model output'!G108)),ISNUMBER(SEARCH("jugular",'Model output'!G108)),ISNUMBER(SEARCH("left neck",'Model output'!G108)),ISNUMBER(SEARCH("left anterior neck",'Model output'!G108)),ISNUMBER(SEARCH("left posterior neck",'Model output'!G108)),ISNUMBER(SEARCH("right neck",'Model output'!G108)),ISNUMBER(SEARCH("right anterior neck",'Model output'!G108)),ISNUMBER(SEARCH("right posterior neck",'Model output'!G108)),AND(ISNUMBER(SEARCH("level",'Model output'!G108)),OR(,ISNUMBER(SEARCH("II",'Model output'!G108)),ISNUMBER(SEARCH("two",'Model output'!G108)),ISNUMBER(SEARCH("2",'Model output'!G108)),ISNUMBER(SEARCH("III",'Model output'!G108)),ISNUMBER(SEARCH("three",'Model output'!G108)),ISNUMBER(SEARCH("3",'Model output'!G108)),ISNUMBER(SEARCH("IV",'Model output'!G108)),ISNUMBER(SEARCH("four",'Model output'!G108)),ISNUMBER(SEARCH("4",'Model output'!G108)),ISNUMBER(SEARCH("V ",'Model output'!G108)),ISNUMBER(SEARCH("five",'Model output'!G108)),ISNUMBER(SEARCH("5",'Model output'!G108))))), "lateral", "central"))</f>
        <v/>
      </c>
      <c r="H109" t="str">
        <f>IF('Model output'!H108="","negative",IF('Model output'!H108="[]", "negative", IF(OR(ISNUMBER(SEARCH("lymph node",'Model output'!H108)),ISNUMBER(SEARCH("Not mentioned",'Model output'!H108)),ISNUMBER(SEARCH("neck",'Model output'!H108)),ISNUMBER(SEARCH("Not applicable",'Model output'!H108))),"negative","positive")))</f>
        <v>negative</v>
      </c>
      <c r="I109">
        <f>IF('Model output'!I108="","",IF(ISNUMBER('Model output'!I108),'Model output'!I108,1))</f>
        <v>5</v>
      </c>
      <c r="J109">
        <f>IF('Model output'!J108="","",IF(AND(ISNUMBER('Model output'!J108),'Model output'!J108&lt;=I109),'Model output'!J108,IF(ISNUMBER(SEARCH("0/",'Model output'!J108)),0,1)))</f>
        <v>1</v>
      </c>
      <c r="K109" t="str" cm="1">
        <f t="array" ref="K109">IF(COUNT(FIND({0,1,2,3,4,5,6,7,8,9},'Model output'!K108))&gt;0,'Model output'!K108,"")</f>
        <v>0.8 cm</v>
      </c>
      <c r="L109" s="8" t="str">
        <f t="shared" si="22"/>
        <v>0.8cm</v>
      </c>
      <c r="M109" cm="1">
        <f t="array" ref="M109">IF(L109="","",IF(ISNUMBER(SEARCH("cm",L109)),MAX(VALUE(SUBSTITUTE(_xlfn.FILTERXML("&lt;t&gt;&lt;s&gt;"&amp;SUBSTITUTE(L109,",","&lt;/s&gt;&lt;s&gt;")&amp;"&lt;/s&gt;&lt;/t&gt;","//s"),"cm",""))),MAX(VALUE(SUBSTITUTE(_xlfn.FILTERXML("&lt;t&gt;&lt;s&gt;"&amp;SUBSTITUTE(L109,",","&lt;/s&gt;&lt;s&gt;")&amp;"&lt;/s&gt;&lt;/t&gt;","//s"),"mm","")))/10))</f>
        <v>0.8</v>
      </c>
      <c r="N109" t="str">
        <f>IF('Model output'!L108="","",'Model output'!L108)</f>
        <v>Papillary carcinoma</v>
      </c>
      <c r="O109" t="str">
        <f>IF('Model output'!M108="","",'Model output'!M108)</f>
        <v>Follicular variant</v>
      </c>
      <c r="P109" t="str">
        <f>IF('Model output'!N108="","",'Model output'!N108)</f>
        <v>1.1 cm</v>
      </c>
      <c r="Q109" t="str">
        <f t="shared" si="14"/>
        <v>1.1cm</v>
      </c>
      <c r="R109" cm="1">
        <f t="array" ref="R109">IF(Q109="","",IF(ISNUMBER(SEARCH("cm",Q109)),MAX(VALUE(SUBSTITUTE(_xlfn.FILTERXML("&lt;t&gt;&lt;s&gt;"&amp;SUBSTITUTE(Q109,",","&lt;/s&gt;&lt;s&gt;")&amp;"&lt;/s&gt;&lt;/t&gt;","//s"),"cm",""))),MAX(VALUE(SUBSTITUTE(_xlfn.FILTERXML("&lt;t&gt;&lt;s&gt;"&amp;SUBSTITUTE(Q109,",","&lt;/s&gt;&lt;s&gt;")&amp;"&lt;/s&gt;&lt;/t&gt;","//s"),"mm","")))/10))</f>
        <v>1.1000000000000001</v>
      </c>
      <c r="S109" t="str">
        <f>IF(OR('Model output'!P108="",ISNUMBER(SEARCH("Not identified", 'Model output'!P108)),ISNUMBER(SEARCH("Absent",'Model output'!P108)),AND(ISNUMBER(SEARCH("No",'Model output'!P108)),NOT(ISNUMBER(SEARCH("diagnostic",'Model output'!P108)))),ISNUMBER(SEARCH("Negative",'Model output'!P108))),"negative","positive")</f>
        <v>negative</v>
      </c>
      <c r="T109" t="str">
        <f>IF('Model output'!O108="","",'Model output'!O108)</f>
        <v/>
      </c>
      <c r="U109" t="str">
        <f>IF('Model output'!Q108&lt;&gt;"",'Model output'!Q108,IF('Classification result'!S109="positive",IF(ISNUMBER(SEARCH("single",'Model output'!P108)),1,IF(OR(ISNUMBER(SEARCH("&lt;4",'Model output'!P108)),ISNUMBER(SEARCH("&lt; 4",'Model output'!P108)),ISNUMBER(SEARCH("less than 4",'Model output'!P108))),"&lt;4",IF(OR(ISNUMBER(SEARCH("&gt;4",'Model output'!P108)),ISNUMBER(SEARCH("&gt; 4",'Model output'!P108)),ISNUMBER(SEARCH("4 or more",'Model output'!P108))),"&gt;4",""))),""))</f>
        <v/>
      </c>
      <c r="V109" t="str">
        <f>IF(S109="negative","",IF(OR(ISNUMBER(SEARCH("Focal",'Model output'!P108)),'Classification result'!U109&lt;4,ISNUMBER(SEARCH("Focal",'Classification result'!U109)),ISNUMBER(SEARCH("&lt;4",'Classification result'!U109)),ISNUMBER(SEARCH("&lt; 4",'Classification result'!U109))),"minimal", IF(OR(ISNUMBER(SEARCH("Extensive",'Model output'!P108)),ISNUMBER(SEARCH("Extensive",'Classification result'!U109)),ISNUMBER(SEARCH("&gt;4",'Classification result'!U109)),ISNUMBER(SEARCH("&gt; 4",'Classification result'!U109)),ISNUMBER(SEARCH("4 or more",'Classification result'!U109))),"extensive","")))</f>
        <v/>
      </c>
      <c r="W109" t="str">
        <f>IF(OR('Model output'!R108="",ISNUMBER(SEARCH("Not identified", 'Model output'!R108)),ISNUMBER(SEARCH("Absent",'Model output'!R108)),ISNUMBER(SEARCH("No",'Model output'!R108)),ISNUMBER(SEARCH("Negative",'Model output'!R108)),ISNUMBER(SEARCH("None seen",'Model output'!R108)),ISNUMBER(SEARCH("Free",'Model output'!R108)),ISNUMBER(SEARCH("Cannot be assessed",'Model output'!R108))),"negative","positive")</f>
        <v>negative</v>
      </c>
      <c r="X109" t="str">
        <f>IF('Model output'!S108="","", IF('Model output'!S108= "[]", "", 'Model output'!S108))</f>
        <v>Not Identified</v>
      </c>
      <c r="Y109" t="str">
        <f>IF(OR('Model output'!S108="",ISNUMBER(SEARCH("Absent",'Model output'!S108)),ISNUMBER(SEARCH("Not identified",'Model output'!S108)),ISNUMBER(SEARCH("No",'Model output'!S108)),ISNUMBER(SEARCH("negative",'Model output'!S108))),"negative",IF(Z109="positive","gETE", "positive"))</f>
        <v>negative</v>
      </c>
      <c r="Z109" t="str">
        <f>IF(OR('Model output'!S108="",ISNUMBER(SEARCH("Absent",'Model output'!S108)),ISNUMBER(SEARCH("Not identified",'Model output'!S108)),ISNUMBER(SEARCH("No",'Model output'!S108)),ISNUMBER(SEARCH("Minimal",'Model output'!S108)),ISNUMBER(SEARCH("negative",'Model output'!S108))),"negative",IF(OR(ISNUMBER(SEARCH("extensive",X109)),ISNUMBER(SEARCH("skeletal muscle",X109)),ISNUMBER(SEARCH("larynx",X109)),ISNUMBER(SEARCH("trachea",X109)),ISNUMBER(SEARCH("esophagus",X109)),ISNUMBER(SEARCH("recurrent laryngeal nerve",X109))),"positive","negative"))</f>
        <v>negative</v>
      </c>
      <c r="AA109" t="str">
        <f>IF('Model output'!T108="","", IF('Model output'!T108="[]", "", IF('Model output'!T108="Not mentioned", "No", "Yes")))</f>
        <v/>
      </c>
      <c r="AB109" t="str">
        <f>IF(AA109&lt;&gt;"Yes","",IF(OR('Model output'!U108="",'Model output'!U108="[]",ISNUMBER(SEARCH("Not identified",'Model output'!U108))),"",'Model output'!U108))</f>
        <v/>
      </c>
      <c r="AC109" s="9" t="str">
        <f>IF(OR('Model output'!V108="", AND(ISERROR(SEARCH("Positive",'Model output'!V108)), ISNUMBER(SEARCH("Negative",'Model output'!V108))), 'Model output'!V108="No", ISNUMBER(SEARCH("Uninvolved",'Model output'!V108)), ISNUMBER(SEARCH("Not involved",'Model output'!V108)), ISNUMBER(SEARCH("Free",'Model output'!V108)), ISNUMBER(SEARCH("Cannot be assessed",'Model output'!V108)), ISNUMBER(SEARCH("1 mm",'Model output'!V108)), ISNUMBER(SEARCH("0.1 CM",'Model output'!V108)), ISNUMBER(SEARCH("less than 0.5 mm",'Model output'!V108)), ISNUMBER(SEARCH("abut",'Model output'!V108))), "negative", "positive")</f>
        <v>negative</v>
      </c>
      <c r="AE109" s="29" t="str" cm="1">
        <f t="array" aca="1" ref="AE109" ca="1">IF(OR(AC109="positive",Z109="positive",AND(OR(ISNUMBER(SEARCH("Follicular carcinoma",N109)),ISNUMBER(SEARCH("Follicular thyroid carcinoma",N109))),V109="extensive"),AND(AND(ISNUMBER(J109),J109&gt;0),AND(ISNUMBER(M109),M109&gt;3)),OR(H109="positive",AH109=1)),"high",IF(OR(ISNUMBER(SEARCH("lateral",G109,1)),ISNUMBER(SEARCH("positive",Y109,1)),ISNUMBER(SEARCH("tall",O109,1)),ISNUMBER(SEARCH("hobnail",O109,1)),ISNUMBER(SEARCH("cribriform",O109,1)),ISNUMBER(SEARCH("diffuse",O109,1)),ISNUMBER(SEARCH("columnar",O109,1)),ISNUMBER(SEARCH("solid",O109,1)),ISNUMBER(SEARCH("tall",N109,1)),ISNUMBER(SEARCH("hobnail",N109,1)),ISNUMBER(SEARCH("cribriform",N109,1)),ISNUMBER(SEARCH("diffuse",N109,1)),ISNUMBER(SEARCH("columnar",N109,1)),ISNUMBER(SEARCH("solid",N109,1)),AND(ISNUMBER(SEARCH("papillary",N109,1)),S109="positive"),AND(AND(ISNUMBER(J109),J109&gt;=5),M109=""),AND(AND(ISNUMBER(J109),J109&gt;=5),AND(ISNUMBER(M109),M109&gt;=1)),AND(ISNUMBER(SERACH("papillary",N109)),OR(Y109="positive",Z109="positive"), ISNUMBER(SEARCH("BRAF",AB109)))),"intermediate","low"))</f>
        <v>low</v>
      </c>
      <c r="AF109" s="30" t="str">
        <f t="shared" si="15"/>
        <v>1b</v>
      </c>
      <c r="AG109" s="30" t="str">
        <f t="shared" si="16"/>
        <v>1a</v>
      </c>
      <c r="AH109" s="30" t="str">
        <f t="shared" si="23"/>
        <v>0</v>
      </c>
      <c r="AI109" s="37" t="str">
        <f t="shared" si="24"/>
        <v>I</v>
      </c>
      <c r="AJ109" s="29" t="s">
        <v>886</v>
      </c>
      <c r="AK109" s="34" t="s">
        <v>890</v>
      </c>
      <c r="AL109" s="34" t="s">
        <v>891</v>
      </c>
      <c r="AM109" s="34" t="s">
        <v>894</v>
      </c>
      <c r="AN109" s="34" t="s">
        <v>68</v>
      </c>
      <c r="AO109" s="35">
        <f t="shared" ca="1" si="17"/>
        <v>1</v>
      </c>
      <c r="AP109" s="30">
        <f t="shared" si="18"/>
        <v>1</v>
      </c>
      <c r="AQ109" s="30">
        <f t="shared" si="19"/>
        <v>0</v>
      </c>
      <c r="AR109" s="30">
        <f t="shared" si="20"/>
        <v>1</v>
      </c>
      <c r="AS109" s="36">
        <f t="shared" si="21"/>
        <v>1</v>
      </c>
    </row>
    <row r="110" spans="1:45">
      <c r="A110" t="str">
        <f>'Model output'!A109</f>
        <v>TCGA-DJ-A3VJ</v>
      </c>
      <c r="B110" s="45">
        <v>22</v>
      </c>
      <c r="C110" s="1" t="str">
        <f>IF(OR(ISNUMBER(SEARCH("0",'Model output'!D109)), ISNUMBER(SEARCH("1",'Model output'!D109)), ISNUMBER(SEARCH("1a",'Model output'!D109)), ISNUMBER(SEARCH("1b",'Model output'!D109)), ISNUMBER(SEARCH("2",'Model output'!D109)), ISNUMBER(SEARCH("3",'Model output'!D109)), ISNUMBER(SEARCH("4a",'Model output'!D109)), ISNUMBER(SEARCH("4b",'Model output'!D109))), IF(ISNUMBER(SEARCH("pT",'Model output'!D109)),IF(OR(ISNUMBER(SEARCH("a",'Model output'!D109)),ISNUMBER(SEARCH("b",'Model output'!D109))),MID(SUBSTITUTE('Model output'!D109," ",""),SEARCH("pT",'Model output'!D109)+2,2),MID(SUBSTITUTE('Model output'!D109," ",""),SEARCH("pT",'Model output'!D109)+2,1)),IF(ISNUMBER(SEARCH("T",'Model output'!D109)),IF(OR(ISNUMBER(SEARCH("a",'Model output'!D109)),ISNUMBER(SEARCH("b",'Model output'!D109))),MID(SUBSTITUTE('Model output'!D109," ",""),SEARCH("T",'Model output'!D109)+1,2),MID(SUBSTITUTE('Model output'!D109," ",""),SEARCH("T",'Model output'!D109)+1,1)),SUBSTITUTE('Model output'!D109," ",""))),"")</f>
        <v/>
      </c>
      <c r="D110" s="1" t="str">
        <f>IF(ISNUMBER(SEARCH("lymph node",'Model output'!E109)),"1", IF(AND('Model output'!E109&lt;&gt;"",ISNUMBER('Model output'!E109),'Model output'!E109&gt;0),"1",IF(OR(ISNUMBER(SEARCH("0",'Model output'!E109)), ISNUMBER(SEARCH("1",'Model output'!E109)), ISNUMBER(SEARCH("1a",'Model output'!E109)), ISNUMBER(SEARCH("1b",'Model output'!E109)), ISNUMBER(SEARCH("X",'Model output'!E109))), IF(ISNUMBER(SEARCH("pN",'Model output'!E109)),IF(OR(ISNUMBER(SEARCH("a",'Model output'!E109)),ISNUMBER(SEARCH("b",'Model output'!E109))),MID(SUBSTITUTE('Model output'!E109," ",""),SEARCH("pN",'Model output'!E109)+2,2),MID(SUBSTITUTE('Model output'!E109," ",""),SEARCH("pN",'Model output'!E109)+2,1)),IF(ISNUMBER(SEARCH("N",'Model output'!E109)),IF(OR(ISNUMBER(SEARCH("a",'Model output'!E109)),ISNUMBER(SEARCH("b",'Model output'!E109))),MID(SUBSTITUTE('Model output'!E109," ",""),SEARCH("N",'Model output'!E109)+1,2),MID(SUBSTITUTE('Model output'!E109," ",""),SEARCH("N",'Model output'!E109)+1,1)),SUBSTITUTE('Model output'!E109," ",""))),"")))</f>
        <v>1b</v>
      </c>
      <c r="E110" s="1" t="str">
        <f>IF(OR(ISNUMBER(SEARCH("Not applicable",'Model output'!F109)), ISNUMBER(SEARCH("N/A",'Model output'!F109))),"0",IF(OR(ISNUMBER(SEARCH("0",'Model output'!F109)), ISNUMBER(SEARCH("1",'Model output'!F109)), ISNUMBER(SEARCH("X",'Model output'!F109))), IF(ISNUMBER(SEARCH("pM",'Model output'!F109)),MID(SUBSTITUTE('Model output'!F109," ",""),SEARCH("pM",'Model output'!F109)+2,1),IF(ISNUMBER(SEARCH("M",'Model output'!F109)),MID(SUBSTITUTE('Model output'!F109," ",""),SEARCH("M",'Model output'!F109)+1,1),SUBSTITUTE('Model output'!F109," ",""))),""))</f>
        <v>X</v>
      </c>
      <c r="F110" t="str">
        <f t="shared" si="13"/>
        <v>positive</v>
      </c>
      <c r="G110" t="str">
        <f>IF(OR('Model output'!G109="",AND(ISNUMBER('Model output'!J109),'Model output'!J109&lt;1)),"",IF(OR(ISNUMBER(SEARCH("lateral",'Model output'!G109)),ISNUMBER(SEARCH("cervical",'Model output'!G109)),ISNUMBER(SEARCH("jugular",'Model output'!G109)),ISNUMBER(SEARCH("left neck",'Model output'!G109)),ISNUMBER(SEARCH("left anterior neck",'Model output'!G109)),ISNUMBER(SEARCH("left posterior neck",'Model output'!G109)),ISNUMBER(SEARCH("right neck",'Model output'!G109)),ISNUMBER(SEARCH("right anterior neck",'Model output'!G109)),ISNUMBER(SEARCH("right posterior neck",'Model output'!G109)),AND(ISNUMBER(SEARCH("level",'Model output'!G109)),OR(,ISNUMBER(SEARCH("II",'Model output'!G109)),ISNUMBER(SEARCH("two",'Model output'!G109)),ISNUMBER(SEARCH("2",'Model output'!G109)),ISNUMBER(SEARCH("III",'Model output'!G109)),ISNUMBER(SEARCH("three",'Model output'!G109)),ISNUMBER(SEARCH("3",'Model output'!G109)),ISNUMBER(SEARCH("IV",'Model output'!G109)),ISNUMBER(SEARCH("four",'Model output'!G109)),ISNUMBER(SEARCH("4",'Model output'!G109)),ISNUMBER(SEARCH("V ",'Model output'!G109)),ISNUMBER(SEARCH("five",'Model output'!G109)),ISNUMBER(SEARCH("5",'Model output'!G109))))), "lateral", "central"))</f>
        <v>central</v>
      </c>
      <c r="H110" t="str">
        <f>IF('Model output'!H109="","negative",IF('Model output'!H109="[]", "negative", IF(OR(ISNUMBER(SEARCH("lymph node",'Model output'!H109)),ISNUMBER(SEARCH("Not mentioned",'Model output'!H109)),ISNUMBER(SEARCH("neck",'Model output'!H109)),ISNUMBER(SEARCH("Not applicable",'Model output'!H109))),"negative","positive")))</f>
        <v>negative</v>
      </c>
      <c r="I110">
        <f>IF('Model output'!I109="","",IF(ISNUMBER('Model output'!I109),'Model output'!I109,1))</f>
        <v>5</v>
      </c>
      <c r="J110">
        <f>IF('Model output'!J109="","",IF(AND(ISNUMBER('Model output'!J109),'Model output'!J109&lt;=I110),'Model output'!J109,IF(ISNUMBER(SEARCH("0/",'Model output'!J109)),0,1)))</f>
        <v>4</v>
      </c>
      <c r="K110" t="str" cm="1">
        <f t="array" ref="K110">IF(COUNT(FIND({0,1,2,3,4,5,6,7,8,9},'Model output'!K109))&gt;0,'Model output'!K109,"")</f>
        <v>0.7cm</v>
      </c>
      <c r="L110" s="8" t="str">
        <f t="shared" si="22"/>
        <v>0.7cm</v>
      </c>
      <c r="M110" cm="1">
        <f t="array" ref="M110">IF(L110="","",IF(ISNUMBER(SEARCH("cm",L110)),MAX(VALUE(SUBSTITUTE(_xlfn.FILTERXML("&lt;t&gt;&lt;s&gt;"&amp;SUBSTITUTE(L110,",","&lt;/s&gt;&lt;s&gt;")&amp;"&lt;/s&gt;&lt;/t&gt;","//s"),"cm",""))),MAX(VALUE(SUBSTITUTE(_xlfn.FILTERXML("&lt;t&gt;&lt;s&gt;"&amp;SUBSTITUTE(L110,",","&lt;/s&gt;&lt;s&gt;")&amp;"&lt;/s&gt;&lt;/t&gt;","//s"),"mm","")))/10))</f>
        <v>0.7</v>
      </c>
      <c r="N110" t="str">
        <f>IF('Model output'!L109="","",'Model output'!L109)</f>
        <v>Papillary carcinoma</v>
      </c>
      <c r="O110" t="str">
        <f>IF('Model output'!M109="","",'Model output'!M109)</f>
        <v>Diffuse sclerosing variant</v>
      </c>
      <c r="P110" t="str">
        <f>IF('Model output'!N109="","",'Model output'!N109)</f>
        <v>2.0 cm</v>
      </c>
      <c r="Q110" t="str">
        <f t="shared" si="14"/>
        <v>2.0cm</v>
      </c>
      <c r="R110" cm="1">
        <f t="array" ref="R110">IF(Q110="","",IF(ISNUMBER(SEARCH("cm",Q110)),MAX(VALUE(SUBSTITUTE(_xlfn.FILTERXML("&lt;t&gt;&lt;s&gt;"&amp;SUBSTITUTE(Q110,",","&lt;/s&gt;&lt;s&gt;")&amp;"&lt;/s&gt;&lt;/t&gt;","//s"),"cm",""))),MAX(VALUE(SUBSTITUTE(_xlfn.FILTERXML("&lt;t&gt;&lt;s&gt;"&amp;SUBSTITUTE(Q110,",","&lt;/s&gt;&lt;s&gt;")&amp;"&lt;/s&gt;&lt;/t&gt;","//s"),"mm","")))/10))</f>
        <v>2</v>
      </c>
      <c r="S110" t="str">
        <f>IF(OR('Model output'!P109="",ISNUMBER(SEARCH("Not identified", 'Model output'!P109)),ISNUMBER(SEARCH("Absent",'Model output'!P109)),AND(ISNUMBER(SEARCH("No",'Model output'!P109)),NOT(ISNUMBER(SEARCH("diagnostic",'Model output'!P109)))),ISNUMBER(SEARCH("Negative",'Model output'!P109))),"negative","positive")</f>
        <v>positive</v>
      </c>
      <c r="T110" t="str">
        <f>IF('Model output'!O109="","",'Model output'!O109)</f>
        <v/>
      </c>
      <c r="U110" t="str">
        <f>IF('Model output'!Q109&lt;&gt;"",'Model output'!Q109,IF('Classification result'!S110="positive",IF(ISNUMBER(SEARCH("single",'Model output'!P109)),1,IF(OR(ISNUMBER(SEARCH("&lt;4",'Model output'!P109)),ISNUMBER(SEARCH("&lt; 4",'Model output'!P109)),ISNUMBER(SEARCH("less than 4",'Model output'!P109))),"&lt;4",IF(OR(ISNUMBER(SEARCH("&gt;4",'Model output'!P109)),ISNUMBER(SEARCH("&gt; 4",'Model output'!P109)),ISNUMBER(SEARCH("4 or more",'Model output'!P109))),"&gt;4",""))),""))</f>
        <v/>
      </c>
      <c r="V110" t="str">
        <f>IF(S110="negative","",IF(OR(ISNUMBER(SEARCH("Focal",'Model output'!P109)),'Classification result'!U110&lt;4,ISNUMBER(SEARCH("Focal",'Classification result'!U110)),ISNUMBER(SEARCH("&lt;4",'Classification result'!U110)),ISNUMBER(SEARCH("&lt; 4",'Classification result'!U110))),"minimal", IF(OR(ISNUMBER(SEARCH("Extensive",'Model output'!P109)),ISNUMBER(SEARCH("Extensive",'Classification result'!U110)),ISNUMBER(SEARCH("&gt;4",'Classification result'!U110)),ISNUMBER(SEARCH("&gt; 4",'Classification result'!U110)),ISNUMBER(SEARCH("4 or more",'Classification result'!U110))),"extensive","")))</f>
        <v>extensive</v>
      </c>
      <c r="W110" t="str">
        <f>IF(OR('Model output'!R109="",ISNUMBER(SEARCH("Not identified", 'Model output'!R109)),ISNUMBER(SEARCH("Absent",'Model output'!R109)),ISNUMBER(SEARCH("No",'Model output'!R109)),ISNUMBER(SEARCH("Negative",'Model output'!R109)),ISNUMBER(SEARCH("None seen",'Model output'!R109)),ISNUMBER(SEARCH("Free",'Model output'!R109)),ISNUMBER(SEARCH("Cannot be assessed",'Model output'!R109))),"negative","positive")</f>
        <v>negative</v>
      </c>
      <c r="X110" t="str">
        <f>IF('Model output'!S109="","", IF('Model output'!S109= "[]", "", 'Model output'!S109))</f>
        <v>Invades: fibroadipose tissue</v>
      </c>
      <c r="Y110" t="str">
        <f>IF(OR('Model output'!S109="",ISNUMBER(SEARCH("Absent",'Model output'!S109)),ISNUMBER(SEARCH("Not identified",'Model output'!S109)),ISNUMBER(SEARCH("No",'Model output'!S109)),ISNUMBER(SEARCH("negative",'Model output'!S109))),"negative",IF(Z110="positive","gETE", "positive"))</f>
        <v>positive</v>
      </c>
      <c r="Z110" t="str">
        <f>IF(OR('Model output'!S109="",ISNUMBER(SEARCH("Absent",'Model output'!S109)),ISNUMBER(SEARCH("Not identified",'Model output'!S109)),ISNUMBER(SEARCH("No",'Model output'!S109)),ISNUMBER(SEARCH("Minimal",'Model output'!S109)),ISNUMBER(SEARCH("negative",'Model output'!S109))),"negative",IF(OR(ISNUMBER(SEARCH("extensive",X110)),ISNUMBER(SEARCH("skeletal muscle",X110)),ISNUMBER(SEARCH("larynx",X110)),ISNUMBER(SEARCH("trachea",X110)),ISNUMBER(SEARCH("esophagus",X110)),ISNUMBER(SEARCH("recurrent laryngeal nerve",X110))),"positive","negative"))</f>
        <v>negative</v>
      </c>
      <c r="AA110" t="str">
        <f>IF('Model output'!T109="","", IF('Model output'!T109="[]", "", IF('Model output'!T109="Not mentioned", "No", "Yes")))</f>
        <v/>
      </c>
      <c r="AB110" t="str">
        <f>IF(AA110&lt;&gt;"Yes","",IF(OR('Model output'!U109="",'Model output'!U109="[]",ISNUMBER(SEARCH("Not identified",'Model output'!U109))),"",'Model output'!U109))</f>
        <v/>
      </c>
      <c r="AC110" s="9" t="str">
        <f>IF(OR('Model output'!V109="", AND(ISERROR(SEARCH("Positive",'Model output'!V109)), ISNUMBER(SEARCH("Negative",'Model output'!V109))), 'Model output'!V109="No", ISNUMBER(SEARCH("Uninvolved",'Model output'!V109)), ISNUMBER(SEARCH("Not involved",'Model output'!V109)), ISNUMBER(SEARCH("Free",'Model output'!V109)), ISNUMBER(SEARCH("Cannot be assessed",'Model output'!V109)), ISNUMBER(SEARCH("1 mm",'Model output'!V109)), ISNUMBER(SEARCH("0.1 CM",'Model output'!V109)), ISNUMBER(SEARCH("less than 0.5 mm",'Model output'!V109)), ISNUMBER(SEARCH("abut",'Model output'!V109))), "negative", "positive")</f>
        <v>negative</v>
      </c>
      <c r="AE110" s="29" t="str" cm="1">
        <f t="array" aca="1" ref="AE110" ca="1">IF(OR(AC110="positive",Z110="positive",AND(OR(ISNUMBER(SEARCH("Follicular carcinoma",N110)),ISNUMBER(SEARCH("Follicular thyroid carcinoma",N110))),V110="extensive"),AND(AND(ISNUMBER(J110),J110&gt;0),AND(ISNUMBER(M110),M110&gt;3)),OR(H110="positive",AH110=1)),"high",IF(OR(ISNUMBER(SEARCH("lateral",G110,1)),ISNUMBER(SEARCH("positive",Y110,1)),ISNUMBER(SEARCH("tall",O110,1)),ISNUMBER(SEARCH("hobnail",O110,1)),ISNUMBER(SEARCH("cribriform",O110,1)),ISNUMBER(SEARCH("diffuse",O110,1)),ISNUMBER(SEARCH("columnar",O110,1)),ISNUMBER(SEARCH("solid",O110,1)),ISNUMBER(SEARCH("tall",N110,1)),ISNUMBER(SEARCH("hobnail",N110,1)),ISNUMBER(SEARCH("cribriform",N110,1)),ISNUMBER(SEARCH("diffuse",N110,1)),ISNUMBER(SEARCH("columnar",N110,1)),ISNUMBER(SEARCH("solid",N110,1)),AND(ISNUMBER(SEARCH("papillary",N110,1)),S110="positive"),AND(AND(ISNUMBER(J110),J110&gt;=5),M110=""),AND(AND(ISNUMBER(J110),J110&gt;=5),AND(ISNUMBER(M110),M110&gt;=1)),AND(ISNUMBER(SERACH("papillary",N110)),OR(Y110="positive",Z110="positive"), ISNUMBER(SEARCH("BRAF",AB110)))),"intermediate","low"))</f>
        <v>intermediate</v>
      </c>
      <c r="AF110" s="30" t="str">
        <f t="shared" si="15"/>
        <v>1b</v>
      </c>
      <c r="AG110" s="30" t="str">
        <f t="shared" si="16"/>
        <v>1a</v>
      </c>
      <c r="AH110" s="30" t="str">
        <f t="shared" si="23"/>
        <v>0</v>
      </c>
      <c r="AI110" s="37" t="str">
        <f t="shared" si="24"/>
        <v>I</v>
      </c>
      <c r="AJ110" s="29" t="s">
        <v>887</v>
      </c>
      <c r="AK110" s="34" t="s">
        <v>890</v>
      </c>
      <c r="AL110" s="34" t="s">
        <v>895</v>
      </c>
      <c r="AM110" s="34" t="s">
        <v>894</v>
      </c>
      <c r="AN110" s="34" t="s">
        <v>68</v>
      </c>
      <c r="AO110" s="35">
        <f t="shared" ca="1" si="17"/>
        <v>1</v>
      </c>
      <c r="AP110" s="30">
        <f t="shared" si="18"/>
        <v>1</v>
      </c>
      <c r="AQ110" s="30">
        <f t="shared" si="19"/>
        <v>1</v>
      </c>
      <c r="AR110" s="30">
        <f t="shared" si="20"/>
        <v>1</v>
      </c>
      <c r="AS110" s="36">
        <f t="shared" si="21"/>
        <v>1</v>
      </c>
    </row>
    <row r="111" spans="1:45">
      <c r="A111" t="str">
        <f>'Model output'!A110</f>
        <v>TCGA-DJ-A3VK</v>
      </c>
      <c r="B111" s="45">
        <v>63</v>
      </c>
      <c r="C111" s="1" t="str">
        <f>IF(OR(ISNUMBER(SEARCH("0",'Model output'!D110)), ISNUMBER(SEARCH("1",'Model output'!D110)), ISNUMBER(SEARCH("1a",'Model output'!D110)), ISNUMBER(SEARCH("1b",'Model output'!D110)), ISNUMBER(SEARCH("2",'Model output'!D110)), ISNUMBER(SEARCH("3",'Model output'!D110)), ISNUMBER(SEARCH("4a",'Model output'!D110)), ISNUMBER(SEARCH("4b",'Model output'!D110))), IF(ISNUMBER(SEARCH("pT",'Model output'!D110)),IF(OR(ISNUMBER(SEARCH("a",'Model output'!D110)),ISNUMBER(SEARCH("b",'Model output'!D110))),MID(SUBSTITUTE('Model output'!D110," ",""),SEARCH("pT",'Model output'!D110)+2,2),MID(SUBSTITUTE('Model output'!D110," ",""),SEARCH("pT",'Model output'!D110)+2,1)),IF(ISNUMBER(SEARCH("T",'Model output'!D110)),IF(OR(ISNUMBER(SEARCH("a",'Model output'!D110)),ISNUMBER(SEARCH("b",'Model output'!D110))),MID(SUBSTITUTE('Model output'!D110," ",""),SEARCH("T",'Model output'!D110)+1,2),MID(SUBSTITUTE('Model output'!D110," ",""),SEARCH("T",'Model output'!D110)+1,1)),SUBSTITUTE('Model output'!D110," ",""))),"")</f>
        <v>1</v>
      </c>
      <c r="D111" s="1" t="str">
        <f>IF(ISNUMBER(SEARCH("lymph node",'Model output'!E110)),"1", IF(AND('Model output'!E110&lt;&gt;"",ISNUMBER('Model output'!E110),'Model output'!E110&gt;0),"1",IF(OR(ISNUMBER(SEARCH("0",'Model output'!E110)), ISNUMBER(SEARCH("1",'Model output'!E110)), ISNUMBER(SEARCH("1a",'Model output'!E110)), ISNUMBER(SEARCH("1b",'Model output'!E110)), ISNUMBER(SEARCH("X",'Model output'!E110))), IF(ISNUMBER(SEARCH("pN",'Model output'!E110)),IF(OR(ISNUMBER(SEARCH("a",'Model output'!E110)),ISNUMBER(SEARCH("b",'Model output'!E110))),MID(SUBSTITUTE('Model output'!E110," ",""),SEARCH("pN",'Model output'!E110)+2,2),MID(SUBSTITUTE('Model output'!E110," ",""),SEARCH("pN",'Model output'!E110)+2,1)),IF(ISNUMBER(SEARCH("N",'Model output'!E110)),IF(OR(ISNUMBER(SEARCH("a",'Model output'!E110)),ISNUMBER(SEARCH("b",'Model output'!E110))),MID(SUBSTITUTE('Model output'!E110," ",""),SEARCH("N",'Model output'!E110)+1,2),MID(SUBSTITUTE('Model output'!E110," ",""),SEARCH("N",'Model output'!E110)+1,1)),SUBSTITUTE('Model output'!E110," ",""))),"")))</f>
        <v>X</v>
      </c>
      <c r="E111" s="1" t="str">
        <f>IF(OR(ISNUMBER(SEARCH("Not applicable",'Model output'!F110)), ISNUMBER(SEARCH("N/A",'Model output'!F110))),"0",IF(OR(ISNUMBER(SEARCH("0",'Model output'!F110)), ISNUMBER(SEARCH("1",'Model output'!F110)), ISNUMBER(SEARCH("X",'Model output'!F110))), IF(ISNUMBER(SEARCH("pM",'Model output'!F110)),MID(SUBSTITUTE('Model output'!F110," ",""),SEARCH("pM",'Model output'!F110)+2,1),IF(ISNUMBER(SEARCH("M",'Model output'!F110)),MID(SUBSTITUTE('Model output'!F110," ",""),SEARCH("M",'Model output'!F110)+1,1),SUBSTITUTE('Model output'!F110," ",""))),""))</f>
        <v>X</v>
      </c>
      <c r="F111" t="str">
        <f t="shared" si="13"/>
        <v>negative</v>
      </c>
      <c r="G111" t="str">
        <f>IF(OR('Model output'!G110="",AND(ISNUMBER('Model output'!J110),'Model output'!J110&lt;1)),"",IF(OR(ISNUMBER(SEARCH("lateral",'Model output'!G110)),ISNUMBER(SEARCH("cervical",'Model output'!G110)),ISNUMBER(SEARCH("jugular",'Model output'!G110)),ISNUMBER(SEARCH("left neck",'Model output'!G110)),ISNUMBER(SEARCH("left anterior neck",'Model output'!G110)),ISNUMBER(SEARCH("left posterior neck",'Model output'!G110)),ISNUMBER(SEARCH("right neck",'Model output'!G110)),ISNUMBER(SEARCH("right anterior neck",'Model output'!G110)),ISNUMBER(SEARCH("right posterior neck",'Model output'!G110)),AND(ISNUMBER(SEARCH("level",'Model output'!G110)),OR(,ISNUMBER(SEARCH("II",'Model output'!G110)),ISNUMBER(SEARCH("two",'Model output'!G110)),ISNUMBER(SEARCH("2",'Model output'!G110)),ISNUMBER(SEARCH("III",'Model output'!G110)),ISNUMBER(SEARCH("three",'Model output'!G110)),ISNUMBER(SEARCH("3",'Model output'!G110)),ISNUMBER(SEARCH("IV",'Model output'!G110)),ISNUMBER(SEARCH("four",'Model output'!G110)),ISNUMBER(SEARCH("4",'Model output'!G110)),ISNUMBER(SEARCH("V ",'Model output'!G110)),ISNUMBER(SEARCH("five",'Model output'!G110)),ISNUMBER(SEARCH("5",'Model output'!G110))))), "lateral", "central"))</f>
        <v/>
      </c>
      <c r="H111" t="str">
        <f>IF('Model output'!H110="","negative",IF('Model output'!H110="[]", "negative", IF(OR(ISNUMBER(SEARCH("lymph node",'Model output'!H110)),ISNUMBER(SEARCH("Not mentioned",'Model output'!H110)),ISNUMBER(SEARCH("neck",'Model output'!H110)),ISNUMBER(SEARCH("Not applicable",'Model output'!H110))),"negative","positive")))</f>
        <v>negative</v>
      </c>
      <c r="I111">
        <f>IF('Model output'!I110="","",IF(ISNUMBER('Model output'!I110),'Model output'!I110,1))</f>
        <v>1</v>
      </c>
      <c r="J111">
        <f>IF('Model output'!J110="","",IF(AND(ISNUMBER('Model output'!J110),'Model output'!J110&lt;=I111),'Model output'!J110,IF(ISNUMBER(SEARCH("0/",'Model output'!J110)),0,1)))</f>
        <v>0</v>
      </c>
      <c r="K111" t="str" cm="1">
        <f t="array" ref="K111">IF(COUNT(FIND({0,1,2,3,4,5,6,7,8,9},'Model output'!K110))&gt;0,'Model output'!K110,"")</f>
        <v/>
      </c>
      <c r="L111" s="8" t="str">
        <f t="shared" si="22"/>
        <v/>
      </c>
      <c r="M111" t="str" cm="1">
        <f t="array" ref="M111">IF(L111="","",IF(ISNUMBER(SEARCH("cm",L111)),MAX(VALUE(SUBSTITUTE(_xlfn.FILTERXML("&lt;t&gt;&lt;s&gt;"&amp;SUBSTITUTE(L111,",","&lt;/s&gt;&lt;s&gt;")&amp;"&lt;/s&gt;&lt;/t&gt;","//s"),"cm",""))),MAX(VALUE(SUBSTITUTE(_xlfn.FILTERXML("&lt;t&gt;&lt;s&gt;"&amp;SUBSTITUTE(L111,",","&lt;/s&gt;&lt;s&gt;")&amp;"&lt;/s&gt;&lt;/t&gt;","//s"),"mm","")))/10))</f>
        <v/>
      </c>
      <c r="N111" t="str">
        <f>IF('Model output'!L110="","",'Model output'!L110)</f>
        <v>Papillary carcinoma</v>
      </c>
      <c r="O111" t="str">
        <f>IF('Model output'!M110="","",'Model output'!M110)</f>
        <v>Follicular variant</v>
      </c>
      <c r="P111" t="str">
        <f>IF('Model output'!N110="","",'Model output'!N110)</f>
        <v>1.0 cm</v>
      </c>
      <c r="Q111" t="str">
        <f t="shared" si="14"/>
        <v>1.0cm</v>
      </c>
      <c r="R111" cm="1">
        <f t="array" ref="R111">IF(Q111="","",IF(ISNUMBER(SEARCH("cm",Q111)),MAX(VALUE(SUBSTITUTE(_xlfn.FILTERXML("&lt;t&gt;&lt;s&gt;"&amp;SUBSTITUTE(Q111,",","&lt;/s&gt;&lt;s&gt;")&amp;"&lt;/s&gt;&lt;/t&gt;","//s"),"cm",""))),MAX(VALUE(SUBSTITUTE(_xlfn.FILTERXML("&lt;t&gt;&lt;s&gt;"&amp;SUBSTITUTE(Q111,",","&lt;/s&gt;&lt;s&gt;")&amp;"&lt;/s&gt;&lt;/t&gt;","//s"),"mm","")))/10))</f>
        <v>1</v>
      </c>
      <c r="S111" t="str">
        <f>IF(OR('Model output'!P110="",ISNUMBER(SEARCH("Not identified", 'Model output'!P110)),ISNUMBER(SEARCH("Absent",'Model output'!P110)),AND(ISNUMBER(SEARCH("No",'Model output'!P110)),NOT(ISNUMBER(SEARCH("diagnostic",'Model output'!P110)))),ISNUMBER(SEARCH("Negative",'Model output'!P110))),"negative","positive")</f>
        <v>negative</v>
      </c>
      <c r="T111">
        <f>IF('Model output'!O110="","",'Model output'!O110)</f>
        <v>3</v>
      </c>
      <c r="U111" t="str">
        <f>IF('Model output'!Q110&lt;&gt;"",'Model output'!Q110,IF('Classification result'!S111="positive",IF(ISNUMBER(SEARCH("single",'Model output'!P110)),1,IF(OR(ISNUMBER(SEARCH("&lt;4",'Model output'!P110)),ISNUMBER(SEARCH("&lt; 4",'Model output'!P110)),ISNUMBER(SEARCH("less than 4",'Model output'!P110))),"&lt;4",IF(OR(ISNUMBER(SEARCH("&gt;4",'Model output'!P110)),ISNUMBER(SEARCH("&gt; 4",'Model output'!P110)),ISNUMBER(SEARCH("4 or more",'Model output'!P110))),"&gt;4",""))),""))</f>
        <v/>
      </c>
      <c r="V111" t="str">
        <f>IF(S111="negative","",IF(OR(ISNUMBER(SEARCH("Focal",'Model output'!P110)),'Classification result'!U111&lt;4,ISNUMBER(SEARCH("Focal",'Classification result'!U111)),ISNUMBER(SEARCH("&lt;4",'Classification result'!U111)),ISNUMBER(SEARCH("&lt; 4",'Classification result'!U111))),"minimal", IF(OR(ISNUMBER(SEARCH("Extensive",'Model output'!P110)),ISNUMBER(SEARCH("Extensive",'Classification result'!U111)),ISNUMBER(SEARCH("&gt;4",'Classification result'!U111)),ISNUMBER(SEARCH("&gt; 4",'Classification result'!U111)),ISNUMBER(SEARCH("4 or more",'Classification result'!U111))),"extensive","")))</f>
        <v/>
      </c>
      <c r="W111" t="str">
        <f>IF(OR('Model output'!R110="",ISNUMBER(SEARCH("Not identified", 'Model output'!R110)),ISNUMBER(SEARCH("Absent",'Model output'!R110)),ISNUMBER(SEARCH("No",'Model output'!R110)),ISNUMBER(SEARCH("Negative",'Model output'!R110)),ISNUMBER(SEARCH("None seen",'Model output'!R110)),ISNUMBER(SEARCH("Free",'Model output'!R110)),ISNUMBER(SEARCH("Cannot be assessed",'Model output'!R110))),"negative","positive")</f>
        <v>negative</v>
      </c>
      <c r="X111" t="str">
        <f>IF('Model output'!S110="","", IF('Model output'!S110= "[]", "", 'Model output'!S110))</f>
        <v>Focal extrathyroidal extension into the fibroadipose tissue</v>
      </c>
      <c r="Y111" t="str">
        <f>IF(OR('Model output'!S110="",ISNUMBER(SEARCH("Absent",'Model output'!S110)),ISNUMBER(SEARCH("Not identified",'Model output'!S110)),ISNUMBER(SEARCH("No",'Model output'!S110)),ISNUMBER(SEARCH("negative",'Model output'!S110))),"negative",IF(Z111="positive","gETE", "positive"))</f>
        <v>positive</v>
      </c>
      <c r="Z111" t="str">
        <f>IF(OR('Model output'!S110="",ISNUMBER(SEARCH("Absent",'Model output'!S110)),ISNUMBER(SEARCH("Not identified",'Model output'!S110)),ISNUMBER(SEARCH("No",'Model output'!S110)),ISNUMBER(SEARCH("Minimal",'Model output'!S110)),ISNUMBER(SEARCH("negative",'Model output'!S110))),"negative",IF(OR(ISNUMBER(SEARCH("extensive",X111)),ISNUMBER(SEARCH("skeletal muscle",X111)),ISNUMBER(SEARCH("larynx",X111)),ISNUMBER(SEARCH("trachea",X111)),ISNUMBER(SEARCH("esophagus",X111)),ISNUMBER(SEARCH("recurrent laryngeal nerve",X111))),"positive","negative"))</f>
        <v>negative</v>
      </c>
      <c r="AA111" t="str">
        <f>IF('Model output'!T110="","", IF('Model output'!T110="[]", "", IF('Model output'!T110="Not mentioned", "No", "Yes")))</f>
        <v/>
      </c>
      <c r="AB111" t="str">
        <f>IF(AA111&lt;&gt;"Yes","",IF(OR('Model output'!U110="",'Model output'!U110="[]",ISNUMBER(SEARCH("Not identified",'Model output'!U110))),"",'Model output'!U110))</f>
        <v/>
      </c>
      <c r="AC111" s="9" t="str">
        <f>IF(OR('Model output'!V110="", AND(ISERROR(SEARCH("Positive",'Model output'!V110)), ISNUMBER(SEARCH("Negative",'Model output'!V110))), 'Model output'!V110="No", ISNUMBER(SEARCH("Uninvolved",'Model output'!V110)), ISNUMBER(SEARCH("Not involved",'Model output'!V110)), ISNUMBER(SEARCH("Free",'Model output'!V110)), ISNUMBER(SEARCH("Cannot be assessed",'Model output'!V110)), ISNUMBER(SEARCH("1 mm",'Model output'!V110)), ISNUMBER(SEARCH("0.1 CM",'Model output'!V110)), ISNUMBER(SEARCH("less than 0.5 mm",'Model output'!V110)), ISNUMBER(SEARCH("abut",'Model output'!V110))), "negative", "positive")</f>
        <v>negative</v>
      </c>
      <c r="AE111" s="29" t="str" cm="1">
        <f t="array" aca="1" ref="AE111" ca="1">IF(OR(AC111="positive",Z111="positive",AND(OR(ISNUMBER(SEARCH("Follicular carcinoma",N111)),ISNUMBER(SEARCH("Follicular thyroid carcinoma",N111))),V111="extensive"),AND(AND(ISNUMBER(J111),J111&gt;0),AND(ISNUMBER(M111),M111&gt;3)),OR(H111="positive",AH111=1)),"high",IF(OR(ISNUMBER(SEARCH("lateral",G111,1)),ISNUMBER(SEARCH("positive",Y111,1)),ISNUMBER(SEARCH("tall",O111,1)),ISNUMBER(SEARCH("hobnail",O111,1)),ISNUMBER(SEARCH("cribriform",O111,1)),ISNUMBER(SEARCH("diffuse",O111,1)),ISNUMBER(SEARCH("columnar",O111,1)),ISNUMBER(SEARCH("solid",O111,1)),ISNUMBER(SEARCH("tall",N111,1)),ISNUMBER(SEARCH("hobnail",N111,1)),ISNUMBER(SEARCH("cribriform",N111,1)),ISNUMBER(SEARCH("diffuse",N111,1)),ISNUMBER(SEARCH("columnar",N111,1)),ISNUMBER(SEARCH("solid",N111,1)),AND(ISNUMBER(SEARCH("papillary",N111,1)),S111="positive"),AND(AND(ISNUMBER(J111),J111&gt;=5),M111=""),AND(AND(ISNUMBER(J111),J111&gt;=5),AND(ISNUMBER(M111),M111&gt;=1)),AND(ISNUMBER(SERACH("papillary",N111)),OR(Y111="positive",Z111="positive"), ISNUMBER(SEARCH("BRAF",AB111)))),"intermediate","low"))</f>
        <v>intermediate</v>
      </c>
      <c r="AF111" s="30" t="str">
        <f t="shared" si="15"/>
        <v>1a</v>
      </c>
      <c r="AG111" s="30" t="str">
        <f t="shared" si="16"/>
        <v>0</v>
      </c>
      <c r="AH111" s="30" t="str">
        <f t="shared" si="23"/>
        <v>0</v>
      </c>
      <c r="AI111" s="37" t="str">
        <f t="shared" si="24"/>
        <v>I</v>
      </c>
      <c r="AJ111" s="29" t="s">
        <v>887</v>
      </c>
      <c r="AK111" s="34" t="s">
        <v>895</v>
      </c>
      <c r="AL111" s="34" t="s">
        <v>891</v>
      </c>
      <c r="AM111" s="34" t="s">
        <v>894</v>
      </c>
      <c r="AN111" s="34" t="s">
        <v>68</v>
      </c>
      <c r="AO111" s="35">
        <f t="shared" ca="1" si="17"/>
        <v>1</v>
      </c>
      <c r="AP111" s="30">
        <f t="shared" si="18"/>
        <v>1</v>
      </c>
      <c r="AQ111" s="30">
        <f t="shared" si="19"/>
        <v>1</v>
      </c>
      <c r="AR111" s="30">
        <f t="shared" si="20"/>
        <v>1</v>
      </c>
      <c r="AS111" s="36">
        <f t="shared" si="21"/>
        <v>1</v>
      </c>
    </row>
    <row r="112" spans="1:45">
      <c r="A112" t="str">
        <f>'Model output'!A111</f>
        <v>TCGA-DJ-A3VL</v>
      </c>
      <c r="B112" s="45">
        <v>38</v>
      </c>
      <c r="C112" s="1" t="str">
        <f>IF(OR(ISNUMBER(SEARCH("0",'Model output'!D111)), ISNUMBER(SEARCH("1",'Model output'!D111)), ISNUMBER(SEARCH("1a",'Model output'!D111)), ISNUMBER(SEARCH("1b",'Model output'!D111)), ISNUMBER(SEARCH("2",'Model output'!D111)), ISNUMBER(SEARCH("3",'Model output'!D111)), ISNUMBER(SEARCH("4a",'Model output'!D111)), ISNUMBER(SEARCH("4b",'Model output'!D111))), IF(ISNUMBER(SEARCH("pT",'Model output'!D111)),IF(OR(ISNUMBER(SEARCH("a",'Model output'!D111)),ISNUMBER(SEARCH("b",'Model output'!D111))),MID(SUBSTITUTE('Model output'!D111," ",""),SEARCH("pT",'Model output'!D111)+2,2),MID(SUBSTITUTE('Model output'!D111," ",""),SEARCH("pT",'Model output'!D111)+2,1)),IF(ISNUMBER(SEARCH("T",'Model output'!D111)),IF(OR(ISNUMBER(SEARCH("a",'Model output'!D111)),ISNUMBER(SEARCH("b",'Model output'!D111))),MID(SUBSTITUTE('Model output'!D111," ",""),SEARCH("T",'Model output'!D111)+1,2),MID(SUBSTITUTE('Model output'!D111," ",""),SEARCH("T",'Model output'!D111)+1,1)),SUBSTITUTE('Model output'!D111," ",""))),"")</f>
        <v>1</v>
      </c>
      <c r="D112" s="1" t="str">
        <f>IF(ISNUMBER(SEARCH("lymph node",'Model output'!E111)),"1", IF(AND('Model output'!E111&lt;&gt;"",ISNUMBER('Model output'!E111),'Model output'!E111&gt;0),"1",IF(OR(ISNUMBER(SEARCH("0",'Model output'!E111)), ISNUMBER(SEARCH("1",'Model output'!E111)), ISNUMBER(SEARCH("1a",'Model output'!E111)), ISNUMBER(SEARCH("1b",'Model output'!E111)), ISNUMBER(SEARCH("X",'Model output'!E111))), IF(ISNUMBER(SEARCH("pN",'Model output'!E111)),IF(OR(ISNUMBER(SEARCH("a",'Model output'!E111)),ISNUMBER(SEARCH("b",'Model output'!E111))),MID(SUBSTITUTE('Model output'!E111," ",""),SEARCH("pN",'Model output'!E111)+2,2),MID(SUBSTITUTE('Model output'!E111," ",""),SEARCH("pN",'Model output'!E111)+2,1)),IF(ISNUMBER(SEARCH("N",'Model output'!E111)),IF(OR(ISNUMBER(SEARCH("a",'Model output'!E111)),ISNUMBER(SEARCH("b",'Model output'!E111))),MID(SUBSTITUTE('Model output'!E111," ",""),SEARCH("N",'Model output'!E111)+1,2),MID(SUBSTITUTE('Model output'!E111," ",""),SEARCH("N",'Model output'!E111)+1,1)),SUBSTITUTE('Model output'!E111," ",""))),"")))</f>
        <v>X</v>
      </c>
      <c r="E112" s="1" t="str">
        <f>IF(OR(ISNUMBER(SEARCH("Not applicable",'Model output'!F111)), ISNUMBER(SEARCH("N/A",'Model output'!F111))),"0",IF(OR(ISNUMBER(SEARCH("0",'Model output'!F111)), ISNUMBER(SEARCH("1",'Model output'!F111)), ISNUMBER(SEARCH("X",'Model output'!F111))), IF(ISNUMBER(SEARCH("pM",'Model output'!F111)),MID(SUBSTITUTE('Model output'!F111," ",""),SEARCH("pM",'Model output'!F111)+2,1),IF(ISNUMBER(SEARCH("M",'Model output'!F111)),MID(SUBSTITUTE('Model output'!F111," ",""),SEARCH("M",'Model output'!F111)+1,1),SUBSTITUTE('Model output'!F111," ",""))),""))</f>
        <v>X</v>
      </c>
      <c r="F112" t="str">
        <f t="shared" si="13"/>
        <v>positive</v>
      </c>
      <c r="G112" t="str">
        <f>IF(OR('Model output'!G111="",AND(ISNUMBER('Model output'!J111),'Model output'!J111&lt;1)),"",IF(OR(ISNUMBER(SEARCH("lateral",'Model output'!G111)),ISNUMBER(SEARCH("cervical",'Model output'!G111)),ISNUMBER(SEARCH("jugular",'Model output'!G111)),ISNUMBER(SEARCH("left neck",'Model output'!G111)),ISNUMBER(SEARCH("left anterior neck",'Model output'!G111)),ISNUMBER(SEARCH("left posterior neck",'Model output'!G111)),ISNUMBER(SEARCH("right neck",'Model output'!G111)),ISNUMBER(SEARCH("right anterior neck",'Model output'!G111)),ISNUMBER(SEARCH("right posterior neck",'Model output'!G111)),AND(ISNUMBER(SEARCH("level",'Model output'!G111)),OR(,ISNUMBER(SEARCH("II",'Model output'!G111)),ISNUMBER(SEARCH("two",'Model output'!G111)),ISNUMBER(SEARCH("2",'Model output'!G111)),ISNUMBER(SEARCH("III",'Model output'!G111)),ISNUMBER(SEARCH("three",'Model output'!G111)),ISNUMBER(SEARCH("3",'Model output'!G111)),ISNUMBER(SEARCH("IV",'Model output'!G111)),ISNUMBER(SEARCH("four",'Model output'!G111)),ISNUMBER(SEARCH("4",'Model output'!G111)),ISNUMBER(SEARCH("V ",'Model output'!G111)),ISNUMBER(SEARCH("five",'Model output'!G111)),ISNUMBER(SEARCH("5",'Model output'!G111))))), "lateral", "central"))</f>
        <v/>
      </c>
      <c r="H112" t="str">
        <f>IF('Model output'!H111="","negative",IF('Model output'!H111="[]", "negative", IF(OR(ISNUMBER(SEARCH("lymph node",'Model output'!H111)),ISNUMBER(SEARCH("Not mentioned",'Model output'!H111)),ISNUMBER(SEARCH("neck",'Model output'!H111)),ISNUMBER(SEARCH("Not applicable",'Model output'!H111))),"negative","positive")))</f>
        <v>negative</v>
      </c>
      <c r="I112">
        <f>IF('Model output'!I111="","",IF(ISNUMBER('Model output'!I111),'Model output'!I111,1))</f>
        <v>1</v>
      </c>
      <c r="J112">
        <f>IF('Model output'!J111="","",IF(AND(ISNUMBER('Model output'!J111),'Model output'!J111&lt;=I112),'Model output'!J111,IF(ISNUMBER(SEARCH("0/",'Model output'!J111)),0,1)))</f>
        <v>0</v>
      </c>
      <c r="K112" t="str" cm="1">
        <f t="array" ref="K112">IF(COUNT(FIND({0,1,2,3,4,5,6,7,8,9},'Model output'!K111))&gt;0,'Model output'!K111,"")</f>
        <v>0.5 cm</v>
      </c>
      <c r="L112" s="8" t="str">
        <f t="shared" si="22"/>
        <v>0.5cm</v>
      </c>
      <c r="M112" cm="1">
        <f t="array" ref="M112">IF(L112="","",IF(ISNUMBER(SEARCH("cm",L112)),MAX(VALUE(SUBSTITUTE(_xlfn.FILTERXML("&lt;t&gt;&lt;s&gt;"&amp;SUBSTITUTE(L112,",","&lt;/s&gt;&lt;s&gt;")&amp;"&lt;/s&gt;&lt;/t&gt;","//s"),"cm",""))),MAX(VALUE(SUBSTITUTE(_xlfn.FILTERXML("&lt;t&gt;&lt;s&gt;"&amp;SUBSTITUTE(L112,",","&lt;/s&gt;&lt;s&gt;")&amp;"&lt;/s&gt;&lt;/t&gt;","//s"),"mm","")))/10))</f>
        <v>0.5</v>
      </c>
      <c r="N112" t="str">
        <f>IF('Model output'!L111="","",'Model output'!L111)</f>
        <v>Papillary microcarcinoma</v>
      </c>
      <c r="O112" t="str">
        <f>IF('Model output'!M111="","",'Model output'!M111)</f>
        <v/>
      </c>
      <c r="P112" t="str">
        <f>IF('Model output'!N111="","",'Model output'!N111)</f>
        <v>0.6 cm</v>
      </c>
      <c r="Q112" t="str">
        <f t="shared" si="14"/>
        <v>0.6cm</v>
      </c>
      <c r="R112" cm="1">
        <f t="array" ref="R112">IF(Q112="","",IF(ISNUMBER(SEARCH("cm",Q112)),MAX(VALUE(SUBSTITUTE(_xlfn.FILTERXML("&lt;t&gt;&lt;s&gt;"&amp;SUBSTITUTE(Q112,",","&lt;/s&gt;&lt;s&gt;")&amp;"&lt;/s&gt;&lt;/t&gt;","//s"),"cm",""))),MAX(VALUE(SUBSTITUTE(_xlfn.FILTERXML("&lt;t&gt;&lt;s&gt;"&amp;SUBSTITUTE(Q112,",","&lt;/s&gt;&lt;s&gt;")&amp;"&lt;/s&gt;&lt;/t&gt;","//s"),"mm","")))/10))</f>
        <v>0.6</v>
      </c>
      <c r="S112" t="str">
        <f>IF(OR('Model output'!P111="",ISNUMBER(SEARCH("Not identified", 'Model output'!P111)),ISNUMBER(SEARCH("Absent",'Model output'!P111)),AND(ISNUMBER(SEARCH("No",'Model output'!P111)),NOT(ISNUMBER(SEARCH("diagnostic",'Model output'!P111)))),ISNUMBER(SEARCH("Negative",'Model output'!P111))),"negative","positive")</f>
        <v>negative</v>
      </c>
      <c r="T112">
        <f>IF('Model output'!O111="","",'Model output'!O111)</f>
        <v>1</v>
      </c>
      <c r="U112" t="str">
        <f>IF('Model output'!Q111&lt;&gt;"",'Model output'!Q111,IF('Classification result'!S112="positive",IF(ISNUMBER(SEARCH("single",'Model output'!P111)),1,IF(OR(ISNUMBER(SEARCH("&lt;4",'Model output'!P111)),ISNUMBER(SEARCH("&lt; 4",'Model output'!P111)),ISNUMBER(SEARCH("less than 4",'Model output'!P111))),"&lt;4",IF(OR(ISNUMBER(SEARCH("&gt;4",'Model output'!P111)),ISNUMBER(SEARCH("&gt; 4",'Model output'!P111)),ISNUMBER(SEARCH("4 or more",'Model output'!P111))),"&gt;4",""))),""))</f>
        <v/>
      </c>
      <c r="V112" t="str">
        <f>IF(S112="negative","",IF(OR(ISNUMBER(SEARCH("Focal",'Model output'!P111)),'Classification result'!U112&lt;4,ISNUMBER(SEARCH("Focal",'Classification result'!U112)),ISNUMBER(SEARCH("&lt;4",'Classification result'!U112)),ISNUMBER(SEARCH("&lt; 4",'Classification result'!U112))),"minimal", IF(OR(ISNUMBER(SEARCH("Extensive",'Model output'!P111)),ISNUMBER(SEARCH("Extensive",'Classification result'!U112)),ISNUMBER(SEARCH("&gt;4",'Classification result'!U112)),ISNUMBER(SEARCH("&gt; 4",'Classification result'!U112)),ISNUMBER(SEARCH("4 or more",'Classification result'!U112))),"extensive","")))</f>
        <v/>
      </c>
      <c r="W112" t="str">
        <f>IF(OR('Model output'!R111="",ISNUMBER(SEARCH("Not identified", 'Model output'!R111)),ISNUMBER(SEARCH("Absent",'Model output'!R111)),ISNUMBER(SEARCH("No",'Model output'!R111)),ISNUMBER(SEARCH("Negative",'Model output'!R111)),ISNUMBER(SEARCH("None seen",'Model output'!R111)),ISNUMBER(SEARCH("Free",'Model output'!R111)),ISNUMBER(SEARCH("Cannot be assessed",'Model output'!R111))),"negative","positive")</f>
        <v>negative</v>
      </c>
      <c r="X112" t="str">
        <f>IF('Model output'!S111="","", IF('Model output'!S111= "[]", "", 'Model output'!S111))</f>
        <v>Not identified</v>
      </c>
      <c r="Y112" t="str">
        <f>IF(OR('Model output'!S111="",ISNUMBER(SEARCH("Absent",'Model output'!S111)),ISNUMBER(SEARCH("Not identified",'Model output'!S111)),ISNUMBER(SEARCH("No",'Model output'!S111)),ISNUMBER(SEARCH("negative",'Model output'!S111))),"negative",IF(Z112="positive","gETE", "positive"))</f>
        <v>negative</v>
      </c>
      <c r="Z112" t="str">
        <f>IF(OR('Model output'!S111="",ISNUMBER(SEARCH("Absent",'Model output'!S111)),ISNUMBER(SEARCH("Not identified",'Model output'!S111)),ISNUMBER(SEARCH("No",'Model output'!S111)),ISNUMBER(SEARCH("Minimal",'Model output'!S111)),ISNUMBER(SEARCH("negative",'Model output'!S111))),"negative",IF(OR(ISNUMBER(SEARCH("extensive",X112)),ISNUMBER(SEARCH("skeletal muscle",X112)),ISNUMBER(SEARCH("larynx",X112)),ISNUMBER(SEARCH("trachea",X112)),ISNUMBER(SEARCH("esophagus",X112)),ISNUMBER(SEARCH("recurrent laryngeal nerve",X112))),"positive","negative"))</f>
        <v>negative</v>
      </c>
      <c r="AA112" t="str">
        <f>IF('Model output'!T111="","", IF('Model output'!T111="[]", "", IF('Model output'!T111="Not mentioned", "No", "Yes")))</f>
        <v/>
      </c>
      <c r="AB112" t="str">
        <f>IF(AA112&lt;&gt;"Yes","",IF(OR('Model output'!U111="",'Model output'!U111="[]",ISNUMBER(SEARCH("Not identified",'Model output'!U111))),"",'Model output'!U111))</f>
        <v/>
      </c>
      <c r="AC112" s="9" t="str">
        <f>IF(OR('Model output'!V111="", AND(ISERROR(SEARCH("Positive",'Model output'!V111)), ISNUMBER(SEARCH("Negative",'Model output'!V111))), 'Model output'!V111="No", ISNUMBER(SEARCH("Uninvolved",'Model output'!V111)), ISNUMBER(SEARCH("Not involved",'Model output'!V111)), ISNUMBER(SEARCH("Free",'Model output'!V111)), ISNUMBER(SEARCH("Cannot be assessed",'Model output'!V111)), ISNUMBER(SEARCH("1 mm",'Model output'!V111)), ISNUMBER(SEARCH("0.1 CM",'Model output'!V111)), ISNUMBER(SEARCH("less than 0.5 mm",'Model output'!V111)), ISNUMBER(SEARCH("abut",'Model output'!V111))), "negative", "positive")</f>
        <v>negative</v>
      </c>
      <c r="AE112" s="29" t="str" cm="1">
        <f t="array" aca="1" ref="AE112" ca="1">IF(OR(AC112="positive",Z112="positive",AND(OR(ISNUMBER(SEARCH("Follicular carcinoma",N112)),ISNUMBER(SEARCH("Follicular thyroid carcinoma",N112))),V112="extensive"),AND(AND(ISNUMBER(J112),J112&gt;0),AND(ISNUMBER(M112),M112&gt;3)),OR(H112="positive",AH112=1)),"high",IF(OR(ISNUMBER(SEARCH("lateral",G112,1)),ISNUMBER(SEARCH("positive",Y112,1)),ISNUMBER(SEARCH("tall",O112,1)),ISNUMBER(SEARCH("hobnail",O112,1)),ISNUMBER(SEARCH("cribriform",O112,1)),ISNUMBER(SEARCH("diffuse",O112,1)),ISNUMBER(SEARCH("columnar",O112,1)),ISNUMBER(SEARCH("solid",O112,1)),ISNUMBER(SEARCH("tall",N112,1)),ISNUMBER(SEARCH("hobnail",N112,1)),ISNUMBER(SEARCH("cribriform",N112,1)),ISNUMBER(SEARCH("diffuse",N112,1)),ISNUMBER(SEARCH("columnar",N112,1)),ISNUMBER(SEARCH("solid",N112,1)),AND(ISNUMBER(SEARCH("papillary",N112,1)),S112="positive"),AND(AND(ISNUMBER(J112),J112&gt;=5),M112=""),AND(AND(ISNUMBER(J112),J112&gt;=5),AND(ISNUMBER(M112),M112&gt;=1)),AND(ISNUMBER(SERACH("papillary",N112)),OR(Y112="positive",Z112="positive"), ISNUMBER(SEARCH("BRAF",AB112)))),"intermediate","low"))</f>
        <v>low</v>
      </c>
      <c r="AF112" s="30" t="str">
        <f t="shared" si="15"/>
        <v>1a</v>
      </c>
      <c r="AG112" s="30" t="str">
        <f t="shared" si="16"/>
        <v>0</v>
      </c>
      <c r="AH112" s="30" t="str">
        <f t="shared" si="23"/>
        <v>0</v>
      </c>
      <c r="AI112" s="37" t="str">
        <f t="shared" si="24"/>
        <v>I</v>
      </c>
      <c r="AJ112" s="29" t="s">
        <v>886</v>
      </c>
      <c r="AK112" s="34" t="s">
        <v>895</v>
      </c>
      <c r="AL112" s="34" t="s">
        <v>891</v>
      </c>
      <c r="AM112" s="34" t="s">
        <v>894</v>
      </c>
      <c r="AN112" s="34" t="s">
        <v>68</v>
      </c>
      <c r="AO112" s="35">
        <f t="shared" ca="1" si="17"/>
        <v>1</v>
      </c>
      <c r="AP112" s="30">
        <f t="shared" si="18"/>
        <v>1</v>
      </c>
      <c r="AQ112" s="30">
        <f t="shared" si="19"/>
        <v>1</v>
      </c>
      <c r="AR112" s="30">
        <f t="shared" si="20"/>
        <v>1</v>
      </c>
      <c r="AS112" s="36">
        <f t="shared" si="21"/>
        <v>1</v>
      </c>
    </row>
    <row r="113" spans="1:45">
      <c r="A113" t="str">
        <f>'Model output'!A112</f>
        <v>TCGA-DJ-A3VM</v>
      </c>
      <c r="B113" s="45">
        <v>68</v>
      </c>
      <c r="C113" s="1" t="str">
        <f>IF(OR(ISNUMBER(SEARCH("0",'Model output'!D112)), ISNUMBER(SEARCH("1",'Model output'!D112)), ISNUMBER(SEARCH("1a",'Model output'!D112)), ISNUMBER(SEARCH("1b",'Model output'!D112)), ISNUMBER(SEARCH("2",'Model output'!D112)), ISNUMBER(SEARCH("3",'Model output'!D112)), ISNUMBER(SEARCH("4a",'Model output'!D112)), ISNUMBER(SEARCH("4b",'Model output'!D112))), IF(ISNUMBER(SEARCH("pT",'Model output'!D112)),IF(OR(ISNUMBER(SEARCH("a",'Model output'!D112)),ISNUMBER(SEARCH("b",'Model output'!D112))),MID(SUBSTITUTE('Model output'!D112," ",""),SEARCH("pT",'Model output'!D112)+2,2),MID(SUBSTITUTE('Model output'!D112," ",""),SEARCH("pT",'Model output'!D112)+2,1)),IF(ISNUMBER(SEARCH("T",'Model output'!D112)),IF(OR(ISNUMBER(SEARCH("a",'Model output'!D112)),ISNUMBER(SEARCH("b",'Model output'!D112))),MID(SUBSTITUTE('Model output'!D112," ",""),SEARCH("T",'Model output'!D112)+1,2),MID(SUBSTITUTE('Model output'!D112," ",""),SEARCH("T",'Model output'!D112)+1,1)),SUBSTITUTE('Model output'!D112," ",""))),"")</f>
        <v>1</v>
      </c>
      <c r="D113" s="1" t="str">
        <f>IF(ISNUMBER(SEARCH("lymph node",'Model output'!E112)),"1", IF(AND('Model output'!E112&lt;&gt;"",ISNUMBER('Model output'!E112),'Model output'!E112&gt;0),"1",IF(OR(ISNUMBER(SEARCH("0",'Model output'!E112)), ISNUMBER(SEARCH("1",'Model output'!E112)), ISNUMBER(SEARCH("1a",'Model output'!E112)), ISNUMBER(SEARCH("1b",'Model output'!E112)), ISNUMBER(SEARCH("X",'Model output'!E112))), IF(ISNUMBER(SEARCH("pN",'Model output'!E112)),IF(OR(ISNUMBER(SEARCH("a",'Model output'!E112)),ISNUMBER(SEARCH("b",'Model output'!E112))),MID(SUBSTITUTE('Model output'!E112," ",""),SEARCH("pN",'Model output'!E112)+2,2),MID(SUBSTITUTE('Model output'!E112," ",""),SEARCH("pN",'Model output'!E112)+2,1)),IF(ISNUMBER(SEARCH("N",'Model output'!E112)),IF(OR(ISNUMBER(SEARCH("a",'Model output'!E112)),ISNUMBER(SEARCH("b",'Model output'!E112))),MID(SUBSTITUTE('Model output'!E112," ",""),SEARCH("N",'Model output'!E112)+1,2),MID(SUBSTITUTE('Model output'!E112," ",""),SEARCH("N",'Model output'!E112)+1,1)),SUBSTITUTE('Model output'!E112," ",""))),"")))</f>
        <v>X</v>
      </c>
      <c r="E113" s="1" t="str">
        <f>IF(OR(ISNUMBER(SEARCH("Not applicable",'Model output'!F112)), ISNUMBER(SEARCH("N/A",'Model output'!F112))),"0",IF(OR(ISNUMBER(SEARCH("0",'Model output'!F112)), ISNUMBER(SEARCH("1",'Model output'!F112)), ISNUMBER(SEARCH("X",'Model output'!F112))), IF(ISNUMBER(SEARCH("pM",'Model output'!F112)),MID(SUBSTITUTE('Model output'!F112," ",""),SEARCH("pM",'Model output'!F112)+2,1),IF(ISNUMBER(SEARCH("M",'Model output'!F112)),MID(SUBSTITUTE('Model output'!F112," ",""),SEARCH("M",'Model output'!F112)+1,1),SUBSTITUTE('Model output'!F112," ",""))),""))</f>
        <v>X</v>
      </c>
      <c r="F113" t="str">
        <f t="shared" si="13"/>
        <v>negative</v>
      </c>
      <c r="G113" t="str">
        <f>IF(OR('Model output'!G112="",AND(ISNUMBER('Model output'!J112),'Model output'!J112&lt;1)),"",IF(OR(ISNUMBER(SEARCH("lateral",'Model output'!G112)),ISNUMBER(SEARCH("cervical",'Model output'!G112)),ISNUMBER(SEARCH("jugular",'Model output'!G112)),ISNUMBER(SEARCH("left neck",'Model output'!G112)),ISNUMBER(SEARCH("left anterior neck",'Model output'!G112)),ISNUMBER(SEARCH("left posterior neck",'Model output'!G112)),ISNUMBER(SEARCH("right neck",'Model output'!G112)),ISNUMBER(SEARCH("right anterior neck",'Model output'!G112)),ISNUMBER(SEARCH("right posterior neck",'Model output'!G112)),AND(ISNUMBER(SEARCH("level",'Model output'!G112)),OR(,ISNUMBER(SEARCH("II",'Model output'!G112)),ISNUMBER(SEARCH("two",'Model output'!G112)),ISNUMBER(SEARCH("2",'Model output'!G112)),ISNUMBER(SEARCH("III",'Model output'!G112)),ISNUMBER(SEARCH("three",'Model output'!G112)),ISNUMBER(SEARCH("3",'Model output'!G112)),ISNUMBER(SEARCH("IV",'Model output'!G112)),ISNUMBER(SEARCH("four",'Model output'!G112)),ISNUMBER(SEARCH("4",'Model output'!G112)),ISNUMBER(SEARCH("V ",'Model output'!G112)),ISNUMBER(SEARCH("five",'Model output'!G112)),ISNUMBER(SEARCH("5",'Model output'!G112))))), "lateral", "central"))</f>
        <v/>
      </c>
      <c r="H113" t="str">
        <f>IF('Model output'!H112="","negative",IF('Model output'!H112="[]", "negative", IF(OR(ISNUMBER(SEARCH("lymph node",'Model output'!H112)),ISNUMBER(SEARCH("Not mentioned",'Model output'!H112)),ISNUMBER(SEARCH("neck",'Model output'!H112)),ISNUMBER(SEARCH("Not applicable",'Model output'!H112))),"negative","positive")))</f>
        <v>negative</v>
      </c>
      <c r="I113" t="str">
        <f>IF('Model output'!I112="","",IF(ISNUMBER('Model output'!I112),'Model output'!I112,1))</f>
        <v/>
      </c>
      <c r="J113" t="str">
        <f>IF('Model output'!J112="","",IF(AND(ISNUMBER('Model output'!J112),'Model output'!J112&lt;=I113),'Model output'!J112,IF(ISNUMBER(SEARCH("0/",'Model output'!J112)),0,1)))</f>
        <v/>
      </c>
      <c r="K113" t="str" cm="1">
        <f t="array" ref="K113">IF(COUNT(FIND({0,1,2,3,4,5,6,7,8,9},'Model output'!K112))&gt;0,'Model output'!K112,"")</f>
        <v/>
      </c>
      <c r="L113" s="8" t="str">
        <f t="shared" si="22"/>
        <v/>
      </c>
      <c r="M113" t="str" cm="1">
        <f t="array" ref="M113">IF(L113="","",IF(ISNUMBER(SEARCH("cm",L113)),MAX(VALUE(SUBSTITUTE(_xlfn.FILTERXML("&lt;t&gt;&lt;s&gt;"&amp;SUBSTITUTE(L113,",","&lt;/s&gt;&lt;s&gt;")&amp;"&lt;/s&gt;&lt;/t&gt;","//s"),"cm",""))),MAX(VALUE(SUBSTITUTE(_xlfn.FILTERXML("&lt;t&gt;&lt;s&gt;"&amp;SUBSTITUTE(L113,",","&lt;/s&gt;&lt;s&gt;")&amp;"&lt;/s&gt;&lt;/t&gt;","//s"),"mm","")))/10))</f>
        <v/>
      </c>
      <c r="N113" t="str">
        <f>IF('Model output'!L112="","",'Model output'!L112)</f>
        <v>Papillary carcinoma</v>
      </c>
      <c r="O113" t="str">
        <f>IF('Model output'!M112="","",'Model output'!M112)</f>
        <v>Follicular variant with oncocytic features</v>
      </c>
      <c r="P113" t="str">
        <f>IF('Model output'!N112="","",'Model output'!N112)</f>
        <v>3 cm</v>
      </c>
      <c r="Q113" t="str">
        <f t="shared" si="14"/>
        <v>3cm</v>
      </c>
      <c r="R113" cm="1">
        <f t="array" ref="R113">IF(Q113="","",IF(ISNUMBER(SEARCH("cm",Q113)),MAX(VALUE(SUBSTITUTE(_xlfn.FILTERXML("&lt;t&gt;&lt;s&gt;"&amp;SUBSTITUTE(Q113,",","&lt;/s&gt;&lt;s&gt;")&amp;"&lt;/s&gt;&lt;/t&gt;","//s"),"cm",""))),MAX(VALUE(SUBSTITUTE(_xlfn.FILTERXML("&lt;t&gt;&lt;s&gt;"&amp;SUBSTITUTE(Q113,",","&lt;/s&gt;&lt;s&gt;")&amp;"&lt;/s&gt;&lt;/t&gt;","//s"),"mm","")))/10))</f>
        <v>3</v>
      </c>
      <c r="S113" t="str">
        <f>IF(OR('Model output'!P112="",ISNUMBER(SEARCH("Not identified", 'Model output'!P112)),ISNUMBER(SEARCH("Absent",'Model output'!P112)),AND(ISNUMBER(SEARCH("No",'Model output'!P112)),NOT(ISNUMBER(SEARCH("diagnostic",'Model output'!P112)))),ISNUMBER(SEARCH("Negative",'Model output'!P112))),"negative","positive")</f>
        <v>positive</v>
      </c>
      <c r="T113">
        <f>IF('Model output'!O112="","",'Model output'!O112)</f>
        <v>1</v>
      </c>
      <c r="U113" t="str">
        <f>IF('Model output'!Q112&lt;&gt;"",'Model output'!Q112,IF('Classification result'!S113="positive",IF(ISNUMBER(SEARCH("single",'Model output'!P112)),1,IF(OR(ISNUMBER(SEARCH("&lt;4",'Model output'!P112)),ISNUMBER(SEARCH("&lt; 4",'Model output'!P112)),ISNUMBER(SEARCH("less than 4",'Model output'!P112))),"&lt;4",IF(OR(ISNUMBER(SEARCH("&gt;4",'Model output'!P112)),ISNUMBER(SEARCH("&gt; 4",'Model output'!P112)),ISNUMBER(SEARCH("4 or more",'Model output'!P112))),"&gt;4",""))),""))</f>
        <v/>
      </c>
      <c r="V113" t="str">
        <f>IF(S113="negative","",IF(OR(ISNUMBER(SEARCH("Focal",'Model output'!P112)),'Classification result'!U113&lt;4,ISNUMBER(SEARCH("Focal",'Classification result'!U113)),ISNUMBER(SEARCH("&lt;4",'Classification result'!U113)),ISNUMBER(SEARCH("&lt; 4",'Classification result'!U113))),"minimal", IF(OR(ISNUMBER(SEARCH("Extensive",'Model output'!P112)),ISNUMBER(SEARCH("Extensive",'Classification result'!U113)),ISNUMBER(SEARCH("&gt;4",'Classification result'!U113)),ISNUMBER(SEARCH("&gt; 4",'Classification result'!U113)),ISNUMBER(SEARCH("4 or more",'Classification result'!U113))),"extensive","")))</f>
        <v/>
      </c>
      <c r="W113" t="str">
        <f>IF(OR('Model output'!R112="",ISNUMBER(SEARCH("Not identified", 'Model output'!R112)),ISNUMBER(SEARCH("Absent",'Model output'!R112)),ISNUMBER(SEARCH("No",'Model output'!R112)),ISNUMBER(SEARCH("Negative",'Model output'!R112)),ISNUMBER(SEARCH("None seen",'Model output'!R112)),ISNUMBER(SEARCH("Free",'Model output'!R112)),ISNUMBER(SEARCH("Cannot be assessed",'Model output'!R112))),"negative","positive")</f>
        <v>negative</v>
      </c>
      <c r="X113" t="str">
        <f>IF('Model output'!S112="","", IF('Model output'!S112= "[]", "", 'Model output'!S112))</f>
        <v>No</v>
      </c>
      <c r="Y113" t="str">
        <f>IF(OR('Model output'!S112="",ISNUMBER(SEARCH("Absent",'Model output'!S112)),ISNUMBER(SEARCH("Not identified",'Model output'!S112)),ISNUMBER(SEARCH("No",'Model output'!S112)),ISNUMBER(SEARCH("negative",'Model output'!S112))),"negative",IF(Z113="positive","gETE", "positive"))</f>
        <v>negative</v>
      </c>
      <c r="Z113" t="str">
        <f>IF(OR('Model output'!S112="",ISNUMBER(SEARCH("Absent",'Model output'!S112)),ISNUMBER(SEARCH("Not identified",'Model output'!S112)),ISNUMBER(SEARCH("No",'Model output'!S112)),ISNUMBER(SEARCH("Minimal",'Model output'!S112)),ISNUMBER(SEARCH("negative",'Model output'!S112))),"negative",IF(OR(ISNUMBER(SEARCH("extensive",X113)),ISNUMBER(SEARCH("skeletal muscle",X113)),ISNUMBER(SEARCH("larynx",X113)),ISNUMBER(SEARCH("trachea",X113)),ISNUMBER(SEARCH("esophagus",X113)),ISNUMBER(SEARCH("recurrent laryngeal nerve",X113))),"positive","negative"))</f>
        <v>negative</v>
      </c>
      <c r="AA113" t="str">
        <f>IF('Model output'!T112="","", IF('Model output'!T112="[]", "", IF('Model output'!T112="Not mentioned", "No", "Yes")))</f>
        <v/>
      </c>
      <c r="AB113" t="str">
        <f>IF(AA113&lt;&gt;"Yes","",IF(OR('Model output'!U112="",'Model output'!U112="[]",ISNUMBER(SEARCH("Not identified",'Model output'!U112))),"",'Model output'!U112))</f>
        <v/>
      </c>
      <c r="AC113" s="9" t="str">
        <f>IF(OR('Model output'!V112="", AND(ISERROR(SEARCH("Positive",'Model output'!V112)), ISNUMBER(SEARCH("Negative",'Model output'!V112))), 'Model output'!V112="No", ISNUMBER(SEARCH("Uninvolved",'Model output'!V112)), ISNUMBER(SEARCH("Not involved",'Model output'!V112)), ISNUMBER(SEARCH("Free",'Model output'!V112)), ISNUMBER(SEARCH("Cannot be assessed",'Model output'!V112)), ISNUMBER(SEARCH("1 mm",'Model output'!V112)), ISNUMBER(SEARCH("0.1 CM",'Model output'!V112)), ISNUMBER(SEARCH("less than 0.5 mm",'Model output'!V112)), ISNUMBER(SEARCH("abut",'Model output'!V112))), "negative", "positive")</f>
        <v>negative</v>
      </c>
      <c r="AE113" s="29" t="str" cm="1">
        <f t="array" aca="1" ref="AE113" ca="1">IF(OR(AC113="positive",Z113="positive",AND(OR(ISNUMBER(SEARCH("Follicular carcinoma",N113)),ISNUMBER(SEARCH("Follicular thyroid carcinoma",N113))),V113="extensive"),AND(AND(ISNUMBER(J113),J113&gt;0),AND(ISNUMBER(M113),M113&gt;3)),OR(H113="positive",AH113=1)),"high",IF(OR(ISNUMBER(SEARCH("lateral",G113,1)),ISNUMBER(SEARCH("positive",Y113,1)),ISNUMBER(SEARCH("tall",O113,1)),ISNUMBER(SEARCH("hobnail",O113,1)),ISNUMBER(SEARCH("cribriform",O113,1)),ISNUMBER(SEARCH("diffuse",O113,1)),ISNUMBER(SEARCH("columnar",O113,1)),ISNUMBER(SEARCH("solid",O113,1)),ISNUMBER(SEARCH("tall",N113,1)),ISNUMBER(SEARCH("hobnail",N113,1)),ISNUMBER(SEARCH("cribriform",N113,1)),ISNUMBER(SEARCH("diffuse",N113,1)),ISNUMBER(SEARCH("columnar",N113,1)),ISNUMBER(SEARCH("solid",N113,1)),AND(ISNUMBER(SEARCH("papillary",N113,1)),S113="positive"),AND(AND(ISNUMBER(J113),J113&gt;=5),M113=""),AND(AND(ISNUMBER(J113),J113&gt;=5),AND(ISNUMBER(M113),M113&gt;=1)),AND(ISNUMBER(SERACH("papillary",N113)),OR(Y113="positive",Z113="positive"), ISNUMBER(SEARCH("BRAF",AB113)))),"intermediate","low"))</f>
        <v>intermediate</v>
      </c>
      <c r="AF113" s="30" t="str">
        <f t="shared" si="15"/>
        <v>2</v>
      </c>
      <c r="AG113" s="30" t="str">
        <f t="shared" si="16"/>
        <v>0</v>
      </c>
      <c r="AH113" s="30" t="str">
        <f t="shared" si="23"/>
        <v>0</v>
      </c>
      <c r="AI113" s="37" t="str">
        <f t="shared" si="24"/>
        <v>I</v>
      </c>
      <c r="AJ113" s="29" t="s">
        <v>887</v>
      </c>
      <c r="AK113" s="34" t="s">
        <v>893</v>
      </c>
      <c r="AL113" s="34" t="s">
        <v>894</v>
      </c>
      <c r="AM113" s="34" t="s">
        <v>894</v>
      </c>
      <c r="AN113" s="34" t="s">
        <v>68</v>
      </c>
      <c r="AO113" s="35">
        <f t="shared" ca="1" si="17"/>
        <v>1</v>
      </c>
      <c r="AP113" s="30">
        <f t="shared" si="18"/>
        <v>1</v>
      </c>
      <c r="AQ113" s="30">
        <f t="shared" si="19"/>
        <v>1</v>
      </c>
      <c r="AR113" s="30">
        <f t="shared" si="20"/>
        <v>1</v>
      </c>
      <c r="AS113" s="36">
        <f t="shared" si="21"/>
        <v>1</v>
      </c>
    </row>
    <row r="114" spans="1:45">
      <c r="A114" t="str">
        <f>'Model output'!A113</f>
        <v>TCGA-DJ-A4UL</v>
      </c>
      <c r="B114" s="45">
        <v>68</v>
      </c>
      <c r="C114" s="1" t="str">
        <f>IF(OR(ISNUMBER(SEARCH("0",'Model output'!D113)), ISNUMBER(SEARCH("1",'Model output'!D113)), ISNUMBER(SEARCH("1a",'Model output'!D113)), ISNUMBER(SEARCH("1b",'Model output'!D113)), ISNUMBER(SEARCH("2",'Model output'!D113)), ISNUMBER(SEARCH("3",'Model output'!D113)), ISNUMBER(SEARCH("4a",'Model output'!D113)), ISNUMBER(SEARCH("4b",'Model output'!D113))), IF(ISNUMBER(SEARCH("pT",'Model output'!D113)),IF(OR(ISNUMBER(SEARCH("a",'Model output'!D113)),ISNUMBER(SEARCH("b",'Model output'!D113))),MID(SUBSTITUTE('Model output'!D113," ",""),SEARCH("pT",'Model output'!D113)+2,2),MID(SUBSTITUTE('Model output'!D113," ",""),SEARCH("pT",'Model output'!D113)+2,1)),IF(ISNUMBER(SEARCH("T",'Model output'!D113)),IF(OR(ISNUMBER(SEARCH("a",'Model output'!D113)),ISNUMBER(SEARCH("b",'Model output'!D113))),MID(SUBSTITUTE('Model output'!D113," ",""),SEARCH("T",'Model output'!D113)+1,2),MID(SUBSTITUTE('Model output'!D113," ",""),SEARCH("T",'Model output'!D113)+1,1)),SUBSTITUTE('Model output'!D113," ",""))),"")</f>
        <v>1</v>
      </c>
      <c r="D114" s="1" t="str">
        <f>IF(ISNUMBER(SEARCH("lymph node",'Model output'!E113)),"1", IF(AND('Model output'!E113&lt;&gt;"",ISNUMBER('Model output'!E113),'Model output'!E113&gt;0),"1",IF(OR(ISNUMBER(SEARCH("0",'Model output'!E113)), ISNUMBER(SEARCH("1",'Model output'!E113)), ISNUMBER(SEARCH("1a",'Model output'!E113)), ISNUMBER(SEARCH("1b",'Model output'!E113)), ISNUMBER(SEARCH("X",'Model output'!E113))), IF(ISNUMBER(SEARCH("pN",'Model output'!E113)),IF(OR(ISNUMBER(SEARCH("a",'Model output'!E113)),ISNUMBER(SEARCH("b",'Model output'!E113))),MID(SUBSTITUTE('Model output'!E113," ",""),SEARCH("pN",'Model output'!E113)+2,2),MID(SUBSTITUTE('Model output'!E113," ",""),SEARCH("pN",'Model output'!E113)+2,1)),IF(ISNUMBER(SEARCH("N",'Model output'!E113)),IF(OR(ISNUMBER(SEARCH("a",'Model output'!E113)),ISNUMBER(SEARCH("b",'Model output'!E113))),MID(SUBSTITUTE('Model output'!E113," ",""),SEARCH("N",'Model output'!E113)+1,2),MID(SUBSTITUTE('Model output'!E113," ",""),SEARCH("N",'Model output'!E113)+1,1)),SUBSTITUTE('Model output'!E113," ",""))),"")))</f>
        <v>X</v>
      </c>
      <c r="E114" s="1" t="str">
        <f>IF(OR(ISNUMBER(SEARCH("Not applicable",'Model output'!F113)), ISNUMBER(SEARCH("N/A",'Model output'!F113))),"0",IF(OR(ISNUMBER(SEARCH("0",'Model output'!F113)), ISNUMBER(SEARCH("1",'Model output'!F113)), ISNUMBER(SEARCH("X",'Model output'!F113))), IF(ISNUMBER(SEARCH("pM",'Model output'!F113)),MID(SUBSTITUTE('Model output'!F113," ",""),SEARCH("pM",'Model output'!F113)+2,1),IF(ISNUMBER(SEARCH("M",'Model output'!F113)),MID(SUBSTITUTE('Model output'!F113," ",""),SEARCH("M",'Model output'!F113)+1,1),SUBSTITUTE('Model output'!F113," ",""))),""))</f>
        <v>X</v>
      </c>
      <c r="F114" t="str">
        <f t="shared" si="13"/>
        <v>negative</v>
      </c>
      <c r="G114" t="str">
        <f>IF(OR('Model output'!G113="",AND(ISNUMBER('Model output'!J113),'Model output'!J113&lt;1)),"",IF(OR(ISNUMBER(SEARCH("lateral",'Model output'!G113)),ISNUMBER(SEARCH("cervical",'Model output'!G113)),ISNUMBER(SEARCH("jugular",'Model output'!G113)),ISNUMBER(SEARCH("left neck",'Model output'!G113)),ISNUMBER(SEARCH("left anterior neck",'Model output'!G113)),ISNUMBER(SEARCH("left posterior neck",'Model output'!G113)),ISNUMBER(SEARCH("right neck",'Model output'!G113)),ISNUMBER(SEARCH("right anterior neck",'Model output'!G113)),ISNUMBER(SEARCH("right posterior neck",'Model output'!G113)),AND(ISNUMBER(SEARCH("level",'Model output'!G113)),OR(,ISNUMBER(SEARCH("II",'Model output'!G113)),ISNUMBER(SEARCH("two",'Model output'!G113)),ISNUMBER(SEARCH("2",'Model output'!G113)),ISNUMBER(SEARCH("III",'Model output'!G113)),ISNUMBER(SEARCH("three",'Model output'!G113)),ISNUMBER(SEARCH("3",'Model output'!G113)),ISNUMBER(SEARCH("IV",'Model output'!G113)),ISNUMBER(SEARCH("four",'Model output'!G113)),ISNUMBER(SEARCH("4",'Model output'!G113)),ISNUMBER(SEARCH("V ",'Model output'!G113)),ISNUMBER(SEARCH("five",'Model output'!G113)),ISNUMBER(SEARCH("5",'Model output'!G113))))), "lateral", "central"))</f>
        <v/>
      </c>
      <c r="H114" t="str">
        <f>IF('Model output'!H113="","negative",IF('Model output'!H113="[]", "negative", IF(OR(ISNUMBER(SEARCH("lymph node",'Model output'!H113)),ISNUMBER(SEARCH("Not mentioned",'Model output'!H113)),ISNUMBER(SEARCH("neck",'Model output'!H113)),ISNUMBER(SEARCH("Not applicable",'Model output'!H113))),"negative","positive")))</f>
        <v>negative</v>
      </c>
      <c r="I114">
        <f>IF('Model output'!I113="","",IF(ISNUMBER('Model output'!I113),'Model output'!I113,1))</f>
        <v>7</v>
      </c>
      <c r="J114">
        <f>IF('Model output'!J113="","",IF(AND(ISNUMBER('Model output'!J113),'Model output'!J113&lt;=I114),'Model output'!J113,IF(ISNUMBER(SEARCH("0/",'Model output'!J113)),0,1)))</f>
        <v>0</v>
      </c>
      <c r="K114" t="str" cm="1">
        <f t="array" ref="K114">IF(COUNT(FIND({0,1,2,3,4,5,6,7,8,9},'Model output'!K113))&gt;0,'Model output'!K113,"")</f>
        <v/>
      </c>
      <c r="L114" s="8" t="str">
        <f t="shared" si="22"/>
        <v/>
      </c>
      <c r="M114" t="str" cm="1">
        <f t="array" ref="M114">IF(L114="","",IF(ISNUMBER(SEARCH("cm",L114)),MAX(VALUE(SUBSTITUTE(_xlfn.FILTERXML("&lt;t&gt;&lt;s&gt;"&amp;SUBSTITUTE(L114,",","&lt;/s&gt;&lt;s&gt;")&amp;"&lt;/s&gt;&lt;/t&gt;","//s"),"cm",""))),MAX(VALUE(SUBSTITUTE(_xlfn.FILTERXML("&lt;t&gt;&lt;s&gt;"&amp;SUBSTITUTE(L114,",","&lt;/s&gt;&lt;s&gt;")&amp;"&lt;/s&gt;&lt;/t&gt;","//s"),"mm","")))/10))</f>
        <v/>
      </c>
      <c r="N114" t="str">
        <f>IF('Model output'!L113="","",'Model output'!L113)</f>
        <v>Papillary carcinoma</v>
      </c>
      <c r="O114" t="str">
        <f>IF('Model output'!M113="","",'Model output'!M113)</f>
        <v/>
      </c>
      <c r="P114" t="str">
        <f>IF('Model output'!N113="","",'Model output'!N113)</f>
        <v>1.1 cm</v>
      </c>
      <c r="Q114" t="str">
        <f t="shared" si="14"/>
        <v>1.1cm</v>
      </c>
      <c r="R114" cm="1">
        <f t="array" ref="R114">IF(Q114="","",IF(ISNUMBER(SEARCH("cm",Q114)),MAX(VALUE(SUBSTITUTE(_xlfn.FILTERXML("&lt;t&gt;&lt;s&gt;"&amp;SUBSTITUTE(Q114,",","&lt;/s&gt;&lt;s&gt;")&amp;"&lt;/s&gt;&lt;/t&gt;","//s"),"cm",""))),MAX(VALUE(SUBSTITUTE(_xlfn.FILTERXML("&lt;t&gt;&lt;s&gt;"&amp;SUBSTITUTE(Q114,",","&lt;/s&gt;&lt;s&gt;")&amp;"&lt;/s&gt;&lt;/t&gt;","//s"),"mm","")))/10))</f>
        <v>1.1000000000000001</v>
      </c>
      <c r="S114" t="str">
        <f>IF(OR('Model output'!P113="",ISNUMBER(SEARCH("Not identified", 'Model output'!P113)),ISNUMBER(SEARCH("Absent",'Model output'!P113)),AND(ISNUMBER(SEARCH("No",'Model output'!P113)),NOT(ISNUMBER(SEARCH("diagnostic",'Model output'!P113)))),ISNUMBER(SEARCH("Negative",'Model output'!P113))),"negative","positive")</f>
        <v>negative</v>
      </c>
      <c r="T114">
        <f>IF('Model output'!O113="","",'Model output'!O113)</f>
        <v>2</v>
      </c>
      <c r="U114" t="str">
        <f>IF('Model output'!Q113&lt;&gt;"",'Model output'!Q113,IF('Classification result'!S114="positive",IF(ISNUMBER(SEARCH("single",'Model output'!P113)),1,IF(OR(ISNUMBER(SEARCH("&lt;4",'Model output'!P113)),ISNUMBER(SEARCH("&lt; 4",'Model output'!P113)),ISNUMBER(SEARCH("less than 4",'Model output'!P113))),"&lt;4",IF(OR(ISNUMBER(SEARCH("&gt;4",'Model output'!P113)),ISNUMBER(SEARCH("&gt; 4",'Model output'!P113)),ISNUMBER(SEARCH("4 or more",'Model output'!P113))),"&gt;4",""))),""))</f>
        <v/>
      </c>
      <c r="V114" t="str">
        <f>IF(S114="negative","",IF(OR(ISNUMBER(SEARCH("Focal",'Model output'!P113)),'Classification result'!U114&lt;4,ISNUMBER(SEARCH("Focal",'Classification result'!U114)),ISNUMBER(SEARCH("&lt;4",'Classification result'!U114)),ISNUMBER(SEARCH("&lt; 4",'Classification result'!U114))),"minimal", IF(OR(ISNUMBER(SEARCH("Extensive",'Model output'!P113)),ISNUMBER(SEARCH("Extensive",'Classification result'!U114)),ISNUMBER(SEARCH("&gt;4",'Classification result'!U114)),ISNUMBER(SEARCH("&gt; 4",'Classification result'!U114)),ISNUMBER(SEARCH("4 or more",'Classification result'!U114))),"extensive","")))</f>
        <v/>
      </c>
      <c r="W114" t="str">
        <f>IF(OR('Model output'!R113="",ISNUMBER(SEARCH("Not identified", 'Model output'!R113)),ISNUMBER(SEARCH("Absent",'Model output'!R113)),ISNUMBER(SEARCH("No",'Model output'!R113)),ISNUMBER(SEARCH("Negative",'Model output'!R113)),ISNUMBER(SEARCH("None seen",'Model output'!R113)),ISNUMBER(SEARCH("Free",'Model output'!R113)),ISNUMBER(SEARCH("Cannot be assessed",'Model output'!R113))),"negative","positive")</f>
        <v>negative</v>
      </c>
      <c r="X114" t="str">
        <f>IF('Model output'!S113="","", IF('Model output'!S113= "[]", "", 'Model output'!S113))</f>
        <v>Not Identified</v>
      </c>
      <c r="Y114" t="str">
        <f>IF(OR('Model output'!S113="",ISNUMBER(SEARCH("Absent",'Model output'!S113)),ISNUMBER(SEARCH("Not identified",'Model output'!S113)),ISNUMBER(SEARCH("No",'Model output'!S113)),ISNUMBER(SEARCH("negative",'Model output'!S113))),"negative",IF(Z114="positive","gETE", "positive"))</f>
        <v>negative</v>
      </c>
      <c r="Z114" t="str">
        <f>IF(OR('Model output'!S113="",ISNUMBER(SEARCH("Absent",'Model output'!S113)),ISNUMBER(SEARCH("Not identified",'Model output'!S113)),ISNUMBER(SEARCH("No",'Model output'!S113)),ISNUMBER(SEARCH("Minimal",'Model output'!S113)),ISNUMBER(SEARCH("negative",'Model output'!S113))),"negative",IF(OR(ISNUMBER(SEARCH("extensive",X114)),ISNUMBER(SEARCH("skeletal muscle",X114)),ISNUMBER(SEARCH("larynx",X114)),ISNUMBER(SEARCH("trachea",X114)),ISNUMBER(SEARCH("esophagus",X114)),ISNUMBER(SEARCH("recurrent laryngeal nerve",X114))),"positive","negative"))</f>
        <v>negative</v>
      </c>
      <c r="AA114" t="str">
        <f>IF('Model output'!T113="","", IF('Model output'!T113="[]", "", IF('Model output'!T113="Not mentioned", "No", "Yes")))</f>
        <v/>
      </c>
      <c r="AB114" t="str">
        <f>IF(AA114&lt;&gt;"Yes","",IF(OR('Model output'!U113="",'Model output'!U113="[]",ISNUMBER(SEARCH("Not identified",'Model output'!U113))),"",'Model output'!U113))</f>
        <v/>
      </c>
      <c r="AC114" s="9" t="str">
        <f>IF(OR('Model output'!V113="", AND(ISERROR(SEARCH("Positive",'Model output'!V113)), ISNUMBER(SEARCH("Negative",'Model output'!V113))), 'Model output'!V113="No", ISNUMBER(SEARCH("Uninvolved",'Model output'!V113)), ISNUMBER(SEARCH("Not involved",'Model output'!V113)), ISNUMBER(SEARCH("Free",'Model output'!V113)), ISNUMBER(SEARCH("Cannot be assessed",'Model output'!V113)), ISNUMBER(SEARCH("1 mm",'Model output'!V113)), ISNUMBER(SEARCH("0.1 CM",'Model output'!V113)), ISNUMBER(SEARCH("less than 0.5 mm",'Model output'!V113)), ISNUMBER(SEARCH("abut",'Model output'!V113))), "negative", "positive")</f>
        <v>positive</v>
      </c>
      <c r="AE114" s="29" t="str" cm="1">
        <f t="array" ref="AE114">IF(OR(AC114="positive",Z114="positive",AND(OR(ISNUMBER(SEARCH("Follicular carcinoma",N114)),ISNUMBER(SEARCH("Follicular thyroid carcinoma",N114))),V114="extensive"),AND(AND(ISNUMBER(J114),J114&gt;0),AND(ISNUMBER(M114),M114&gt;3)),OR(H114="positive",AH114=1)),"high",IF(OR(ISNUMBER(SEARCH("lateral",G114,1)),ISNUMBER(SEARCH("positive",Y114,1)),ISNUMBER(SEARCH("tall",O114,1)),ISNUMBER(SEARCH("hobnail",O114,1)),ISNUMBER(SEARCH("cribriform",O114,1)),ISNUMBER(SEARCH("diffuse",O114,1)),ISNUMBER(SEARCH("columnar",O114,1)),ISNUMBER(SEARCH("solid",O114,1)),ISNUMBER(SEARCH("tall",N114,1)),ISNUMBER(SEARCH("hobnail",N114,1)),ISNUMBER(SEARCH("cribriform",N114,1)),ISNUMBER(SEARCH("diffuse",N114,1)),ISNUMBER(SEARCH("columnar",N114,1)),ISNUMBER(SEARCH("solid",N114,1)),AND(ISNUMBER(SEARCH("papillary",N114,1)),S114="positive"),AND(AND(ISNUMBER(J114),J114&gt;=5),M114=""),AND(AND(ISNUMBER(J114),J114&gt;=5),AND(ISNUMBER(M114),M114&gt;=1)),AND(ISNUMBER(SERACH("papillary",N114)),OR(Y114="positive",Z114="positive"), ISNUMBER(SEARCH("BRAF",AB114)))),"intermediate","low"))</f>
        <v>high</v>
      </c>
      <c r="AF114" s="30" t="str">
        <f t="shared" si="15"/>
        <v>1b</v>
      </c>
      <c r="AG114" s="30" t="str">
        <f t="shared" si="16"/>
        <v>0</v>
      </c>
      <c r="AH114" s="30" t="str">
        <f t="shared" si="23"/>
        <v>0</v>
      </c>
      <c r="AI114" s="37" t="str">
        <f t="shared" si="24"/>
        <v>I</v>
      </c>
      <c r="AJ114" s="29" t="s">
        <v>885</v>
      </c>
      <c r="AK114" s="34" t="s">
        <v>890</v>
      </c>
      <c r="AL114" s="34" t="s">
        <v>891</v>
      </c>
      <c r="AM114" s="34" t="s">
        <v>894</v>
      </c>
      <c r="AN114" s="34" t="s">
        <v>68</v>
      </c>
      <c r="AO114" s="35">
        <f t="shared" si="17"/>
        <v>1</v>
      </c>
      <c r="AP114" s="30">
        <f t="shared" si="18"/>
        <v>1</v>
      </c>
      <c r="AQ114" s="30">
        <f t="shared" si="19"/>
        <v>1</v>
      </c>
      <c r="AR114" s="30">
        <f t="shared" si="20"/>
        <v>1</v>
      </c>
      <c r="AS114" s="36">
        <f t="shared" si="21"/>
        <v>1</v>
      </c>
    </row>
    <row r="115" spans="1:45">
      <c r="A115" t="str">
        <f>'Model output'!A114</f>
        <v>TCGA-DJ-A4UQ</v>
      </c>
      <c r="B115" s="45">
        <v>60</v>
      </c>
      <c r="C115" s="1" t="str">
        <f>IF(OR(ISNUMBER(SEARCH("0",'Model output'!D114)), ISNUMBER(SEARCH("1",'Model output'!D114)), ISNUMBER(SEARCH("1a",'Model output'!D114)), ISNUMBER(SEARCH("1b",'Model output'!D114)), ISNUMBER(SEARCH("2",'Model output'!D114)), ISNUMBER(SEARCH("3",'Model output'!D114)), ISNUMBER(SEARCH("4a",'Model output'!D114)), ISNUMBER(SEARCH("4b",'Model output'!D114))), IF(ISNUMBER(SEARCH("pT",'Model output'!D114)),IF(OR(ISNUMBER(SEARCH("a",'Model output'!D114)),ISNUMBER(SEARCH("b",'Model output'!D114))),MID(SUBSTITUTE('Model output'!D114," ",""),SEARCH("pT",'Model output'!D114)+2,2),MID(SUBSTITUTE('Model output'!D114," ",""),SEARCH("pT",'Model output'!D114)+2,1)),IF(ISNUMBER(SEARCH("T",'Model output'!D114)),IF(OR(ISNUMBER(SEARCH("a",'Model output'!D114)),ISNUMBER(SEARCH("b",'Model output'!D114))),MID(SUBSTITUTE('Model output'!D114," ",""),SEARCH("T",'Model output'!D114)+1,2),MID(SUBSTITUTE('Model output'!D114," ",""),SEARCH("T",'Model output'!D114)+1,1)),SUBSTITUTE('Model output'!D114," ",""))),"")</f>
        <v/>
      </c>
      <c r="D115" s="1" t="str">
        <f>IF(ISNUMBER(SEARCH("lymph node",'Model output'!E114)),"1", IF(AND('Model output'!E114&lt;&gt;"",ISNUMBER('Model output'!E114),'Model output'!E114&gt;0),"1",IF(OR(ISNUMBER(SEARCH("0",'Model output'!E114)), ISNUMBER(SEARCH("1",'Model output'!E114)), ISNUMBER(SEARCH("1a",'Model output'!E114)), ISNUMBER(SEARCH("1b",'Model output'!E114)), ISNUMBER(SEARCH("X",'Model output'!E114))), IF(ISNUMBER(SEARCH("pN",'Model output'!E114)),IF(OR(ISNUMBER(SEARCH("a",'Model output'!E114)),ISNUMBER(SEARCH("b",'Model output'!E114))),MID(SUBSTITUTE('Model output'!E114," ",""),SEARCH("pN",'Model output'!E114)+2,2),MID(SUBSTITUTE('Model output'!E114," ",""),SEARCH("pN",'Model output'!E114)+2,1)),IF(ISNUMBER(SEARCH("N",'Model output'!E114)),IF(OR(ISNUMBER(SEARCH("a",'Model output'!E114)),ISNUMBER(SEARCH("b",'Model output'!E114))),MID(SUBSTITUTE('Model output'!E114," ",""),SEARCH("N",'Model output'!E114)+1,2),MID(SUBSTITUTE('Model output'!E114," ",""),SEARCH("N",'Model output'!E114)+1,1)),SUBSTITUTE('Model output'!E114," ",""))),"")))</f>
        <v>X</v>
      </c>
      <c r="E115" s="1" t="str">
        <f>IF(OR(ISNUMBER(SEARCH("Not applicable",'Model output'!F114)), ISNUMBER(SEARCH("N/A",'Model output'!F114))),"0",IF(OR(ISNUMBER(SEARCH("0",'Model output'!F114)), ISNUMBER(SEARCH("1",'Model output'!F114)), ISNUMBER(SEARCH("X",'Model output'!F114))), IF(ISNUMBER(SEARCH("pM",'Model output'!F114)),MID(SUBSTITUTE('Model output'!F114," ",""),SEARCH("pM",'Model output'!F114)+2,1),IF(ISNUMBER(SEARCH("M",'Model output'!F114)),MID(SUBSTITUTE('Model output'!F114," ",""),SEARCH("M",'Model output'!F114)+1,1),SUBSTITUTE('Model output'!F114," ",""))),""))</f>
        <v>X</v>
      </c>
      <c r="F115" t="str">
        <f t="shared" si="13"/>
        <v>positive</v>
      </c>
      <c r="G115" t="str">
        <f>IF(OR('Model output'!G114="",AND(ISNUMBER('Model output'!J114),'Model output'!J114&lt;1)),"",IF(OR(ISNUMBER(SEARCH("lateral",'Model output'!G114)),ISNUMBER(SEARCH("cervical",'Model output'!G114)),ISNUMBER(SEARCH("jugular",'Model output'!G114)),ISNUMBER(SEARCH("left neck",'Model output'!G114)),ISNUMBER(SEARCH("left anterior neck",'Model output'!G114)),ISNUMBER(SEARCH("left posterior neck",'Model output'!G114)),ISNUMBER(SEARCH("right neck",'Model output'!G114)),ISNUMBER(SEARCH("right anterior neck",'Model output'!G114)),ISNUMBER(SEARCH("right posterior neck",'Model output'!G114)),AND(ISNUMBER(SEARCH("level",'Model output'!G114)),OR(,ISNUMBER(SEARCH("II",'Model output'!G114)),ISNUMBER(SEARCH("two",'Model output'!G114)),ISNUMBER(SEARCH("2",'Model output'!G114)),ISNUMBER(SEARCH("III",'Model output'!G114)),ISNUMBER(SEARCH("three",'Model output'!G114)),ISNUMBER(SEARCH("3",'Model output'!G114)),ISNUMBER(SEARCH("IV",'Model output'!G114)),ISNUMBER(SEARCH("four",'Model output'!G114)),ISNUMBER(SEARCH("4",'Model output'!G114)),ISNUMBER(SEARCH("V ",'Model output'!G114)),ISNUMBER(SEARCH("five",'Model output'!G114)),ISNUMBER(SEARCH("5",'Model output'!G114))))), "lateral", "central"))</f>
        <v>lateral</v>
      </c>
      <c r="H115" t="str">
        <f>IF('Model output'!H114="","negative",IF('Model output'!H114="[]", "negative", IF(OR(ISNUMBER(SEARCH("lymph node",'Model output'!H114)),ISNUMBER(SEARCH("Not mentioned",'Model output'!H114)),ISNUMBER(SEARCH("neck",'Model output'!H114)),ISNUMBER(SEARCH("Not applicable",'Model output'!H114))),"negative","positive")))</f>
        <v>negative</v>
      </c>
      <c r="I115">
        <f>IF('Model output'!I114="","",IF(ISNUMBER('Model output'!I114),'Model output'!I114,1))</f>
        <v>1</v>
      </c>
      <c r="J115">
        <f>IF('Model output'!J114="","",IF(AND(ISNUMBER('Model output'!J114),'Model output'!J114&lt;=I115),'Model output'!J114,IF(ISNUMBER(SEARCH("0/",'Model output'!J114)),0,1)))</f>
        <v>1</v>
      </c>
      <c r="K115" t="str" cm="1">
        <f t="array" ref="K115">IF(COUNT(FIND({0,1,2,3,4,5,6,7,8,9},'Model output'!K114))&gt;0,'Model output'!K114,"")</f>
        <v>1.7cm</v>
      </c>
      <c r="L115" s="8" t="str">
        <f t="shared" si="22"/>
        <v>1.7cm</v>
      </c>
      <c r="M115" cm="1">
        <f t="array" ref="M115">IF(L115="","",IF(ISNUMBER(SEARCH("cm",L115)),MAX(VALUE(SUBSTITUTE(_xlfn.FILTERXML("&lt;t&gt;&lt;s&gt;"&amp;SUBSTITUTE(L115,",","&lt;/s&gt;&lt;s&gt;")&amp;"&lt;/s&gt;&lt;/t&gt;","//s"),"cm",""))),MAX(VALUE(SUBSTITUTE(_xlfn.FILTERXML("&lt;t&gt;&lt;s&gt;"&amp;SUBSTITUTE(L115,",","&lt;/s&gt;&lt;s&gt;")&amp;"&lt;/s&gt;&lt;/t&gt;","//s"),"mm","")))/10))</f>
        <v>1.7</v>
      </c>
      <c r="N115" t="str">
        <f>IF('Model output'!L114="","",'Model output'!L114)</f>
        <v>Papillary carcinoma</v>
      </c>
      <c r="O115" t="str">
        <f>IF('Model output'!M114="","",'Model output'!M114)</f>
        <v>Diffuse sclerosing variant</v>
      </c>
      <c r="P115" t="str">
        <f>IF('Model output'!N114="","",'Model output'!N114)</f>
        <v>1.5 cm</v>
      </c>
      <c r="Q115" t="str">
        <f t="shared" si="14"/>
        <v>1.5cm</v>
      </c>
      <c r="R115" cm="1">
        <f t="array" ref="R115">IF(Q115="","",IF(ISNUMBER(SEARCH("cm",Q115)),MAX(VALUE(SUBSTITUTE(_xlfn.FILTERXML("&lt;t&gt;&lt;s&gt;"&amp;SUBSTITUTE(Q115,",","&lt;/s&gt;&lt;s&gt;")&amp;"&lt;/s&gt;&lt;/t&gt;","//s"),"cm",""))),MAX(VALUE(SUBSTITUTE(_xlfn.FILTERXML("&lt;t&gt;&lt;s&gt;"&amp;SUBSTITUTE(Q115,",","&lt;/s&gt;&lt;s&gt;")&amp;"&lt;/s&gt;&lt;/t&gt;","//s"),"mm","")))/10))</f>
        <v>1.5</v>
      </c>
      <c r="S115" t="str">
        <f>IF(OR('Model output'!P114="",ISNUMBER(SEARCH("Not identified", 'Model output'!P114)),ISNUMBER(SEARCH("Absent",'Model output'!P114)),AND(ISNUMBER(SEARCH("No",'Model output'!P114)),NOT(ISNUMBER(SEARCH("diagnostic",'Model output'!P114)))),ISNUMBER(SEARCH("Negative",'Model output'!P114))),"negative","positive")</f>
        <v>positive</v>
      </c>
      <c r="T115" t="str">
        <f>IF('Model output'!O114="","",'Model output'!O114)</f>
        <v/>
      </c>
      <c r="U115" t="str">
        <f>IF('Model output'!Q114&lt;&gt;"",'Model output'!Q114,IF('Classification result'!S115="positive",IF(ISNUMBER(SEARCH("single",'Model output'!P114)),1,IF(OR(ISNUMBER(SEARCH("&lt;4",'Model output'!P114)),ISNUMBER(SEARCH("&lt; 4",'Model output'!P114)),ISNUMBER(SEARCH("less than 4",'Model output'!P114))),"&lt;4",IF(OR(ISNUMBER(SEARCH("&gt;4",'Model output'!P114)),ISNUMBER(SEARCH("&gt; 4",'Model output'!P114)),ISNUMBER(SEARCH("4 or more",'Model output'!P114))),"&gt;4",""))),""))</f>
        <v/>
      </c>
      <c r="V115" t="str">
        <f>IF(S115="negative","",IF(OR(ISNUMBER(SEARCH("Focal",'Model output'!P114)),'Classification result'!U115&lt;4,ISNUMBER(SEARCH("Focal",'Classification result'!U115)),ISNUMBER(SEARCH("&lt;4",'Classification result'!U115)),ISNUMBER(SEARCH("&lt; 4",'Classification result'!U115))),"minimal", IF(OR(ISNUMBER(SEARCH("Extensive",'Model output'!P114)),ISNUMBER(SEARCH("Extensive",'Classification result'!U115)),ISNUMBER(SEARCH("&gt;4",'Classification result'!U115)),ISNUMBER(SEARCH("&gt; 4",'Classification result'!U115)),ISNUMBER(SEARCH("4 or more",'Classification result'!U115))),"extensive","")))</f>
        <v/>
      </c>
      <c r="W115" t="str">
        <f>IF(OR('Model output'!R114="",ISNUMBER(SEARCH("Not identified", 'Model output'!R114)),ISNUMBER(SEARCH("Absent",'Model output'!R114)),ISNUMBER(SEARCH("No",'Model output'!R114)),ISNUMBER(SEARCH("Negative",'Model output'!R114)),ISNUMBER(SEARCH("None seen",'Model output'!R114)),ISNUMBER(SEARCH("Free",'Model output'!R114)),ISNUMBER(SEARCH("Cannot be assessed",'Model output'!R114))),"negative","positive")</f>
        <v>negative</v>
      </c>
      <c r="X115" t="str">
        <f>IF('Model output'!S114="","", IF('Model output'!S114= "[]", "", 'Model output'!S114))</f>
        <v>Invades: Perithyroidal adipose tissue</v>
      </c>
      <c r="Y115" t="str">
        <f>IF(OR('Model output'!S114="",ISNUMBER(SEARCH("Absent",'Model output'!S114)),ISNUMBER(SEARCH("Not identified",'Model output'!S114)),ISNUMBER(SEARCH("No",'Model output'!S114)),ISNUMBER(SEARCH("negative",'Model output'!S114))),"negative",IF(Z115="positive","gETE", "positive"))</f>
        <v>positive</v>
      </c>
      <c r="Z115" t="str">
        <f>IF(OR('Model output'!S114="",ISNUMBER(SEARCH("Absent",'Model output'!S114)),ISNUMBER(SEARCH("Not identified",'Model output'!S114)),ISNUMBER(SEARCH("No",'Model output'!S114)),ISNUMBER(SEARCH("Minimal",'Model output'!S114)),ISNUMBER(SEARCH("negative",'Model output'!S114))),"negative",IF(OR(ISNUMBER(SEARCH("extensive",X115)),ISNUMBER(SEARCH("skeletal muscle",X115)),ISNUMBER(SEARCH("larynx",X115)),ISNUMBER(SEARCH("trachea",X115)),ISNUMBER(SEARCH("esophagus",X115)),ISNUMBER(SEARCH("recurrent laryngeal nerve",X115))),"positive","negative"))</f>
        <v>negative</v>
      </c>
      <c r="AA115" t="str">
        <f>IF('Model output'!T114="","", IF('Model output'!T114="[]", "", IF('Model output'!T114="Not mentioned", "No", "Yes")))</f>
        <v/>
      </c>
      <c r="AB115" t="str">
        <f>IF(AA115&lt;&gt;"Yes","",IF(OR('Model output'!U114="",'Model output'!U114="[]",ISNUMBER(SEARCH("Not identified",'Model output'!U114))),"",'Model output'!U114))</f>
        <v/>
      </c>
      <c r="AC115" s="9" t="str">
        <f>IF(OR('Model output'!V114="", AND(ISERROR(SEARCH("Positive",'Model output'!V114)), ISNUMBER(SEARCH("Negative",'Model output'!V114))), 'Model output'!V114="No", ISNUMBER(SEARCH("Uninvolved",'Model output'!V114)), ISNUMBER(SEARCH("Not involved",'Model output'!V114)), ISNUMBER(SEARCH("Free",'Model output'!V114)), ISNUMBER(SEARCH("Cannot be assessed",'Model output'!V114)), ISNUMBER(SEARCH("1 mm",'Model output'!V114)), ISNUMBER(SEARCH("0.1 CM",'Model output'!V114)), ISNUMBER(SEARCH("less than 0.5 mm",'Model output'!V114)), ISNUMBER(SEARCH("abut",'Model output'!V114))), "negative", "positive")</f>
        <v>negative</v>
      </c>
      <c r="AE115" s="29" t="str" cm="1">
        <f t="array" aca="1" ref="AE115" ca="1">IF(OR(AC115="positive",Z115="positive",AND(OR(ISNUMBER(SEARCH("Follicular carcinoma",N115)),ISNUMBER(SEARCH("Follicular thyroid carcinoma",N115))),V115="extensive"),AND(AND(ISNUMBER(J115),J115&gt;0),AND(ISNUMBER(M115),M115&gt;3)),OR(H115="positive",AH115=1)),"high",IF(OR(ISNUMBER(SEARCH("lateral",G115,1)),ISNUMBER(SEARCH("positive",Y115,1)),ISNUMBER(SEARCH("tall",O115,1)),ISNUMBER(SEARCH("hobnail",O115,1)),ISNUMBER(SEARCH("cribriform",O115,1)),ISNUMBER(SEARCH("diffuse",O115,1)),ISNUMBER(SEARCH("columnar",O115,1)),ISNUMBER(SEARCH("solid",O115,1)),ISNUMBER(SEARCH("tall",N115,1)),ISNUMBER(SEARCH("hobnail",N115,1)),ISNUMBER(SEARCH("cribriform",N115,1)),ISNUMBER(SEARCH("diffuse",N115,1)),ISNUMBER(SEARCH("columnar",N115,1)),ISNUMBER(SEARCH("solid",N115,1)),AND(ISNUMBER(SEARCH("papillary",N115,1)),S115="positive"),AND(AND(ISNUMBER(J115),J115&gt;=5),M115=""),AND(AND(ISNUMBER(J115),J115&gt;=5),AND(ISNUMBER(M115),M115&gt;=1)),AND(ISNUMBER(SERACH("papillary",N115)),OR(Y115="positive",Z115="positive"), ISNUMBER(SEARCH("BRAF",AB115)))),"intermediate","low"))</f>
        <v>intermediate</v>
      </c>
      <c r="AF115" s="30" t="str">
        <f t="shared" si="15"/>
        <v>1b</v>
      </c>
      <c r="AG115" s="30" t="str">
        <f t="shared" si="16"/>
        <v>1b</v>
      </c>
      <c r="AH115" s="30" t="str">
        <f t="shared" si="23"/>
        <v>0</v>
      </c>
      <c r="AI115" s="37" t="str">
        <f t="shared" si="24"/>
        <v>II</v>
      </c>
      <c r="AJ115" s="29" t="s">
        <v>887</v>
      </c>
      <c r="AK115" s="34" t="s">
        <v>890</v>
      </c>
      <c r="AL115" s="34" t="s">
        <v>890</v>
      </c>
      <c r="AM115" s="34" t="s">
        <v>894</v>
      </c>
      <c r="AN115" s="34" t="s">
        <v>892</v>
      </c>
      <c r="AO115" s="35">
        <f t="shared" ca="1" si="17"/>
        <v>1</v>
      </c>
      <c r="AP115" s="30">
        <f t="shared" si="18"/>
        <v>1</v>
      </c>
      <c r="AQ115" s="30">
        <f t="shared" si="19"/>
        <v>1</v>
      </c>
      <c r="AR115" s="30">
        <f t="shared" si="20"/>
        <v>1</v>
      </c>
      <c r="AS115" s="36">
        <f t="shared" si="21"/>
        <v>1</v>
      </c>
    </row>
    <row r="116" spans="1:45">
      <c r="A116" t="str">
        <f>'Model output'!A115</f>
        <v>TCGA-DJ-A4UW</v>
      </c>
      <c r="B116" s="45">
        <v>34</v>
      </c>
      <c r="C116" s="1" t="str">
        <f>IF(OR(ISNUMBER(SEARCH("0",'Model output'!D115)), ISNUMBER(SEARCH("1",'Model output'!D115)), ISNUMBER(SEARCH("1a",'Model output'!D115)), ISNUMBER(SEARCH("1b",'Model output'!D115)), ISNUMBER(SEARCH("2",'Model output'!D115)), ISNUMBER(SEARCH("3",'Model output'!D115)), ISNUMBER(SEARCH("4a",'Model output'!D115)), ISNUMBER(SEARCH("4b",'Model output'!D115))), IF(ISNUMBER(SEARCH("pT",'Model output'!D115)),IF(OR(ISNUMBER(SEARCH("a",'Model output'!D115)),ISNUMBER(SEARCH("b",'Model output'!D115))),MID(SUBSTITUTE('Model output'!D115," ",""),SEARCH("pT",'Model output'!D115)+2,2),MID(SUBSTITUTE('Model output'!D115," ",""),SEARCH("pT",'Model output'!D115)+2,1)),IF(ISNUMBER(SEARCH("T",'Model output'!D115)),IF(OR(ISNUMBER(SEARCH("a",'Model output'!D115)),ISNUMBER(SEARCH("b",'Model output'!D115))),MID(SUBSTITUTE('Model output'!D115," ",""),SEARCH("T",'Model output'!D115)+1,2),MID(SUBSTITUTE('Model output'!D115," ",""),SEARCH("T",'Model output'!D115)+1,1)),SUBSTITUTE('Model output'!D115," ",""))),"")</f>
        <v/>
      </c>
      <c r="D116" s="1" t="str">
        <f>IF(ISNUMBER(SEARCH("lymph node",'Model output'!E115)),"1", IF(AND('Model output'!E115&lt;&gt;"",ISNUMBER('Model output'!E115),'Model output'!E115&gt;0),"1",IF(OR(ISNUMBER(SEARCH("0",'Model output'!E115)), ISNUMBER(SEARCH("1",'Model output'!E115)), ISNUMBER(SEARCH("1a",'Model output'!E115)), ISNUMBER(SEARCH("1b",'Model output'!E115)), ISNUMBER(SEARCH("X",'Model output'!E115))), IF(ISNUMBER(SEARCH("pN",'Model output'!E115)),IF(OR(ISNUMBER(SEARCH("a",'Model output'!E115)),ISNUMBER(SEARCH("b",'Model output'!E115))),MID(SUBSTITUTE('Model output'!E115," ",""),SEARCH("pN",'Model output'!E115)+2,2),MID(SUBSTITUTE('Model output'!E115," ",""),SEARCH("pN",'Model output'!E115)+2,1)),IF(ISNUMBER(SEARCH("N",'Model output'!E115)),IF(OR(ISNUMBER(SEARCH("a",'Model output'!E115)),ISNUMBER(SEARCH("b",'Model output'!E115))),MID(SUBSTITUTE('Model output'!E115," ",""),SEARCH("N",'Model output'!E115)+1,2),MID(SUBSTITUTE('Model output'!E115," ",""),SEARCH("N",'Model output'!E115)+1,1)),SUBSTITUTE('Model output'!E115," ",""))),"")))</f>
        <v>X</v>
      </c>
      <c r="E116" s="1" t="str">
        <f>IF(OR(ISNUMBER(SEARCH("Not applicable",'Model output'!F115)), ISNUMBER(SEARCH("N/A",'Model output'!F115))),"0",IF(OR(ISNUMBER(SEARCH("0",'Model output'!F115)), ISNUMBER(SEARCH("1",'Model output'!F115)), ISNUMBER(SEARCH("X",'Model output'!F115))), IF(ISNUMBER(SEARCH("pM",'Model output'!F115)),MID(SUBSTITUTE('Model output'!F115," ",""),SEARCH("pM",'Model output'!F115)+2,1),IF(ISNUMBER(SEARCH("M",'Model output'!F115)),MID(SUBSTITUTE('Model output'!F115," ",""),SEARCH("M",'Model output'!F115)+1,1),SUBSTITUTE('Model output'!F115," ",""))),""))</f>
        <v>X</v>
      </c>
      <c r="F116" t="str">
        <f t="shared" ref="F116:F175" si="25">IF(OR(G116&lt;&gt;"",AND(J116&lt;&gt;"",ISNUMBER(J116),J116&gt;0),AND(M116&lt;&gt;"",M116&gt;0)),"positive","negative")</f>
        <v>positive</v>
      </c>
      <c r="G116" t="str">
        <f>IF(OR('Model output'!G115="",AND(ISNUMBER('Model output'!J115),'Model output'!J115&lt;1)),"",IF(OR(ISNUMBER(SEARCH("lateral",'Model output'!G115)),ISNUMBER(SEARCH("cervical",'Model output'!G115)),ISNUMBER(SEARCH("jugular",'Model output'!G115)),ISNUMBER(SEARCH("left neck",'Model output'!G115)),ISNUMBER(SEARCH("left anterior neck",'Model output'!G115)),ISNUMBER(SEARCH("left posterior neck",'Model output'!G115)),ISNUMBER(SEARCH("right neck",'Model output'!G115)),ISNUMBER(SEARCH("right anterior neck",'Model output'!G115)),ISNUMBER(SEARCH("right posterior neck",'Model output'!G115)),AND(ISNUMBER(SEARCH("level",'Model output'!G115)),OR(,ISNUMBER(SEARCH("II",'Model output'!G115)),ISNUMBER(SEARCH("two",'Model output'!G115)),ISNUMBER(SEARCH("2",'Model output'!G115)),ISNUMBER(SEARCH("III",'Model output'!G115)),ISNUMBER(SEARCH("three",'Model output'!G115)),ISNUMBER(SEARCH("3",'Model output'!G115)),ISNUMBER(SEARCH("IV",'Model output'!G115)),ISNUMBER(SEARCH("four",'Model output'!G115)),ISNUMBER(SEARCH("4",'Model output'!G115)),ISNUMBER(SEARCH("V ",'Model output'!G115)),ISNUMBER(SEARCH("five",'Model output'!G115)),ISNUMBER(SEARCH("5",'Model output'!G115))))), "lateral", "central"))</f>
        <v>lateral</v>
      </c>
      <c r="H116" t="str">
        <f>IF('Model output'!H115="","negative",IF('Model output'!H115="[]", "negative", IF(OR(ISNUMBER(SEARCH("lymph node",'Model output'!H115)),ISNUMBER(SEARCH("Not mentioned",'Model output'!H115)),ISNUMBER(SEARCH("neck",'Model output'!H115)),ISNUMBER(SEARCH("Not applicable",'Model output'!H115))),"negative","positive")))</f>
        <v>negative</v>
      </c>
      <c r="I116">
        <f>IF('Model output'!I115="","",IF(ISNUMBER('Model output'!I115),'Model output'!I115,1))</f>
        <v>21</v>
      </c>
      <c r="J116">
        <f>IF('Model output'!J115="","",IF(AND(ISNUMBER('Model output'!J115),'Model output'!J115&lt;=I116),'Model output'!J115,IF(ISNUMBER(SEARCH("0/",'Model output'!J115)),0,1)))</f>
        <v>11</v>
      </c>
      <c r="K116" t="str" cm="1">
        <f t="array" ref="K116">IF(COUNT(FIND({0,1,2,3,4,5,6,7,8,9},'Model output'!K115))&gt;0,'Model output'!K115,"")</f>
        <v>1.0 cm</v>
      </c>
      <c r="L116" s="8" t="str">
        <f t="shared" si="22"/>
        <v>1.0cm</v>
      </c>
      <c r="M116" cm="1">
        <f t="array" ref="M116">IF(L116="","",IF(ISNUMBER(SEARCH("cm",L116)),MAX(VALUE(SUBSTITUTE(_xlfn.FILTERXML("&lt;t&gt;&lt;s&gt;"&amp;SUBSTITUTE(L116,",","&lt;/s&gt;&lt;s&gt;")&amp;"&lt;/s&gt;&lt;/t&gt;","//s"),"cm",""))),MAX(VALUE(SUBSTITUTE(_xlfn.FILTERXML("&lt;t&gt;&lt;s&gt;"&amp;SUBSTITUTE(L116,",","&lt;/s&gt;&lt;s&gt;")&amp;"&lt;/s&gt;&lt;/t&gt;","//s"),"mm","")))/10))</f>
        <v>1</v>
      </c>
      <c r="N116" t="str">
        <f>IF('Model output'!L115="","",'Model output'!L115)</f>
        <v>Papillary</v>
      </c>
      <c r="O116" t="str">
        <f>IF('Model output'!M115="","",'Model output'!M115)</f>
        <v/>
      </c>
      <c r="P116" t="str">
        <f>IF('Model output'!N115="","",'Model output'!N115)</f>
        <v>1.4 cm</v>
      </c>
      <c r="Q116" t="str">
        <f>LOWER(SUBSTITUTE(SUBSTITUTE(SUBSTITUTE(SUBSTITUTE(SUBSTITUTE(SUBSTITUTE(SUBSTITUTE(SUBSTITUTE(SUBSTITUTE(SUBSTITUTE(SUBSTITUTE(SUBSTITUTE(SUBSTITUTE(SUBSTITUTE(SUBSTITUTE(SUBSTITUTE(SUBSTITUTE(SUBSTITUTE(SUBSTITUTE(SUBSTITUTE(SUBSTITUTE(SUBSTITUTE(SUBSTITUTE(SUBSTITUTE(SUBSTITUTE(P116,"cm.","cm"), "the", ""), "tumor", ""), "nodule", ""), "isthmic", ""), "lobe",""), "greatest dimension", ""), "largest", ""), "at least", ""), "less than", ""), "left", ""), "right", ""), "for", ""), "in", ""), "In", ""), "and", ","), "(", ""), ")", ""), "A", ""), "x", ","), "[", ""), "]", ""), "'", ""), "to", ","), " ",""))</f>
        <v>1.4cm</v>
      </c>
      <c r="R116" cm="1">
        <f t="array" ref="R116">IF(Q116="","",IF(ISNUMBER(SEARCH("cm",Q116)),MAX(VALUE(SUBSTITUTE(_xlfn.FILTERXML("&lt;t&gt;&lt;s&gt;"&amp;SUBSTITUTE(Q116,",","&lt;/s&gt;&lt;s&gt;")&amp;"&lt;/s&gt;&lt;/t&gt;","//s"),"cm",""))),MAX(VALUE(SUBSTITUTE(_xlfn.FILTERXML("&lt;t&gt;&lt;s&gt;"&amp;SUBSTITUTE(Q116,",","&lt;/s&gt;&lt;s&gt;")&amp;"&lt;/s&gt;&lt;/t&gt;","//s"),"mm","")))/10))</f>
        <v>1.4</v>
      </c>
      <c r="S116" t="str">
        <f>IF(OR('Model output'!P115="",ISNUMBER(SEARCH("Not identified", 'Model output'!P115)),ISNUMBER(SEARCH("Absent",'Model output'!P115)),AND(ISNUMBER(SEARCH("No",'Model output'!P115)),NOT(ISNUMBER(SEARCH("diagnostic",'Model output'!P115)))),ISNUMBER(SEARCH("Negative",'Model output'!P115))),"negative","positive")</f>
        <v>negative</v>
      </c>
      <c r="T116">
        <f>IF('Model output'!O115="","",'Model output'!O115)</f>
        <v>4</v>
      </c>
      <c r="U116" t="str">
        <f>IF('Model output'!Q115&lt;&gt;"",'Model output'!Q115,IF('Classification result'!S116="positive",IF(ISNUMBER(SEARCH("single",'Model output'!P115)),1,IF(OR(ISNUMBER(SEARCH("&lt;4",'Model output'!P115)),ISNUMBER(SEARCH("&lt; 4",'Model output'!P115)),ISNUMBER(SEARCH("less than 4",'Model output'!P115))),"&lt;4",IF(OR(ISNUMBER(SEARCH("&gt;4",'Model output'!P115)),ISNUMBER(SEARCH("&gt; 4",'Model output'!P115)),ISNUMBER(SEARCH("4 or more",'Model output'!P115))),"&gt;4",""))),""))</f>
        <v/>
      </c>
      <c r="V116" t="str">
        <f>IF(S116="negative","",IF(OR(ISNUMBER(SEARCH("Focal",'Model output'!P115)),'Classification result'!U116&lt;4,ISNUMBER(SEARCH("Focal",'Classification result'!U116)),ISNUMBER(SEARCH("&lt;4",'Classification result'!U116)),ISNUMBER(SEARCH("&lt; 4",'Classification result'!U116))),"minimal", IF(OR(ISNUMBER(SEARCH("Extensive",'Model output'!P115)),ISNUMBER(SEARCH("Extensive",'Classification result'!U116)),ISNUMBER(SEARCH("&gt;4",'Classification result'!U116)),ISNUMBER(SEARCH("&gt; 4",'Classification result'!U116)),ISNUMBER(SEARCH("4 or more",'Classification result'!U116))),"extensive","")))</f>
        <v/>
      </c>
      <c r="W116" t="str">
        <f>IF(OR('Model output'!R115="",ISNUMBER(SEARCH("Not identified", 'Model output'!R115)),ISNUMBER(SEARCH("Absent",'Model output'!R115)),ISNUMBER(SEARCH("No",'Model output'!R115)),ISNUMBER(SEARCH("Negative",'Model output'!R115)),ISNUMBER(SEARCH("None seen",'Model output'!R115)),ISNUMBER(SEARCH("Free",'Model output'!R115)),ISNUMBER(SEARCH("Cannot be assessed",'Model output'!R115))),"negative","positive")</f>
        <v>negative</v>
      </c>
      <c r="X116" t="str">
        <f>IF('Model output'!S115="","", IF('Model output'!S115= "[]", "", 'Model output'!S115))</f>
        <v>Not identified</v>
      </c>
      <c r="Y116" t="str">
        <f>IF(OR('Model output'!S115="",ISNUMBER(SEARCH("Absent",'Model output'!S115)),ISNUMBER(SEARCH("Not identified",'Model output'!S115)),ISNUMBER(SEARCH("No",'Model output'!S115)),ISNUMBER(SEARCH("negative",'Model output'!S115))),"negative",IF(Z116="positive","gETE", "positive"))</f>
        <v>negative</v>
      </c>
      <c r="Z116" t="str">
        <f>IF(OR('Model output'!S115="",ISNUMBER(SEARCH("Absent",'Model output'!S115)),ISNUMBER(SEARCH("Not identified",'Model output'!S115)),ISNUMBER(SEARCH("No",'Model output'!S115)),ISNUMBER(SEARCH("Minimal",'Model output'!S115)),ISNUMBER(SEARCH("negative",'Model output'!S115))),"negative",IF(OR(ISNUMBER(SEARCH("extensive",X116)),ISNUMBER(SEARCH("skeletal muscle",X116)),ISNUMBER(SEARCH("larynx",X116)),ISNUMBER(SEARCH("trachea",X116)),ISNUMBER(SEARCH("esophagus",X116)),ISNUMBER(SEARCH("recurrent laryngeal nerve",X116))),"positive","negative"))</f>
        <v>negative</v>
      </c>
      <c r="AA116" t="str">
        <f>IF('Model output'!T115="","", IF('Model output'!T115="[]", "", IF('Model output'!T115="Not mentioned", "No", "Yes")))</f>
        <v/>
      </c>
      <c r="AB116" t="str">
        <f>IF(AA116&lt;&gt;"Yes","",IF(OR('Model output'!U115="",'Model output'!U115="[]",ISNUMBER(SEARCH("Not identified",'Model output'!U115))),"",'Model output'!U115))</f>
        <v/>
      </c>
      <c r="AC116" s="9" t="str">
        <f>IF(OR('Model output'!V115="", AND(ISERROR(SEARCH("Positive",'Model output'!V115)), ISNUMBER(SEARCH("Negative",'Model output'!V115))), 'Model output'!V115="No", ISNUMBER(SEARCH("Uninvolved",'Model output'!V115)), ISNUMBER(SEARCH("Not involved",'Model output'!V115)), ISNUMBER(SEARCH("Free",'Model output'!V115)), ISNUMBER(SEARCH("Cannot be assessed",'Model output'!V115)), ISNUMBER(SEARCH("1 mm",'Model output'!V115)), ISNUMBER(SEARCH("0.1 CM",'Model output'!V115)), ISNUMBER(SEARCH("less than 0.5 mm",'Model output'!V115)), ISNUMBER(SEARCH("abut",'Model output'!V115))), "negative", "positive")</f>
        <v>positive</v>
      </c>
      <c r="AE116" s="29" t="str" cm="1">
        <f t="array" ref="AE116">IF(OR(AC116="positive",Z116="positive",AND(OR(ISNUMBER(SEARCH("Follicular carcinoma",N116)),ISNUMBER(SEARCH("Follicular thyroid carcinoma",N116))),V116="extensive"),AND(AND(ISNUMBER(J116),J116&gt;0),AND(ISNUMBER(M116),M116&gt;3)),OR(H116="positive",AH116=1)),"high",IF(OR(ISNUMBER(SEARCH("lateral",G116,1)),ISNUMBER(SEARCH("positive",Y116,1)),ISNUMBER(SEARCH("tall",O116,1)),ISNUMBER(SEARCH("hobnail",O116,1)),ISNUMBER(SEARCH("cribriform",O116,1)),ISNUMBER(SEARCH("diffuse",O116,1)),ISNUMBER(SEARCH("columnar",O116,1)),ISNUMBER(SEARCH("solid",O116,1)),ISNUMBER(SEARCH("tall",N116,1)),ISNUMBER(SEARCH("hobnail",N116,1)),ISNUMBER(SEARCH("cribriform",N116,1)),ISNUMBER(SEARCH("diffuse",N116,1)),ISNUMBER(SEARCH("columnar",N116,1)),ISNUMBER(SEARCH("solid",N116,1)),AND(ISNUMBER(SEARCH("papillary",N116,1)),S116="positive"),AND(AND(ISNUMBER(J116),J116&gt;=5),M116=""),AND(AND(ISNUMBER(J116),J116&gt;=5),AND(ISNUMBER(M116),M116&gt;=1)),AND(ISNUMBER(SERACH("papillary",N116)),OR(Y116="positive",Z116="positive"), ISNUMBER(SEARCH("BRAF",AB116)))),"intermediate","low"))</f>
        <v>high</v>
      </c>
      <c r="AF116" s="30" t="str">
        <f t="shared" si="15"/>
        <v>1b</v>
      </c>
      <c r="AG116" s="30" t="str">
        <f t="shared" si="16"/>
        <v>1b</v>
      </c>
      <c r="AH116" s="30" t="str">
        <f t="shared" si="23"/>
        <v>0</v>
      </c>
      <c r="AI116" s="37" t="str">
        <f t="shared" si="24"/>
        <v>I</v>
      </c>
      <c r="AJ116" s="29" t="s">
        <v>885</v>
      </c>
      <c r="AK116" s="34" t="s">
        <v>890</v>
      </c>
      <c r="AL116" s="34" t="s">
        <v>890</v>
      </c>
      <c r="AM116" s="34" t="s">
        <v>894</v>
      </c>
      <c r="AN116" s="34" t="s">
        <v>68</v>
      </c>
      <c r="AO116" s="35">
        <f t="shared" si="17"/>
        <v>1</v>
      </c>
      <c r="AP116" s="30">
        <f t="shared" si="18"/>
        <v>1</v>
      </c>
      <c r="AQ116" s="30">
        <f t="shared" si="19"/>
        <v>1</v>
      </c>
      <c r="AR116" s="30">
        <f t="shared" si="20"/>
        <v>1</v>
      </c>
      <c r="AS116" s="36">
        <f t="shared" si="21"/>
        <v>1</v>
      </c>
    </row>
    <row r="117" spans="1:45">
      <c r="A117" t="str">
        <f>'Model output'!A116</f>
        <v>TCGA-DJ-A4V0</v>
      </c>
      <c r="B117" s="45">
        <v>36</v>
      </c>
      <c r="C117" s="1" t="str">
        <f>IF(OR(ISNUMBER(SEARCH("0",'Model output'!D116)), ISNUMBER(SEARCH("1",'Model output'!D116)), ISNUMBER(SEARCH("1a",'Model output'!D116)), ISNUMBER(SEARCH("1b",'Model output'!D116)), ISNUMBER(SEARCH("2",'Model output'!D116)), ISNUMBER(SEARCH("3",'Model output'!D116)), ISNUMBER(SEARCH("4a",'Model output'!D116)), ISNUMBER(SEARCH("4b",'Model output'!D116))), IF(ISNUMBER(SEARCH("pT",'Model output'!D116)),IF(OR(ISNUMBER(SEARCH("a",'Model output'!D116)),ISNUMBER(SEARCH("b",'Model output'!D116))),MID(SUBSTITUTE('Model output'!D116," ",""),SEARCH("pT",'Model output'!D116)+2,2),MID(SUBSTITUTE('Model output'!D116," ",""),SEARCH("pT",'Model output'!D116)+2,1)),IF(ISNUMBER(SEARCH("T",'Model output'!D116)),IF(OR(ISNUMBER(SEARCH("a",'Model output'!D116)),ISNUMBER(SEARCH("b",'Model output'!D116))),MID(SUBSTITUTE('Model output'!D116," ",""),SEARCH("T",'Model output'!D116)+1,2),MID(SUBSTITUTE('Model output'!D116," ",""),SEARCH("T",'Model output'!D116)+1,1)),SUBSTITUTE('Model output'!D116," ",""))),"")</f>
        <v>1</v>
      </c>
      <c r="D117" s="1" t="str">
        <f>IF(ISNUMBER(SEARCH("lymph node",'Model output'!E116)),"1", IF(AND('Model output'!E116&lt;&gt;"",ISNUMBER('Model output'!E116),'Model output'!E116&gt;0),"1",IF(OR(ISNUMBER(SEARCH("0",'Model output'!E116)), ISNUMBER(SEARCH("1",'Model output'!E116)), ISNUMBER(SEARCH("1a",'Model output'!E116)), ISNUMBER(SEARCH("1b",'Model output'!E116)), ISNUMBER(SEARCH("X",'Model output'!E116))), IF(ISNUMBER(SEARCH("pN",'Model output'!E116)),IF(OR(ISNUMBER(SEARCH("a",'Model output'!E116)),ISNUMBER(SEARCH("b",'Model output'!E116))),MID(SUBSTITUTE('Model output'!E116," ",""),SEARCH("pN",'Model output'!E116)+2,2),MID(SUBSTITUTE('Model output'!E116," ",""),SEARCH("pN",'Model output'!E116)+2,1)),IF(ISNUMBER(SEARCH("N",'Model output'!E116)),IF(OR(ISNUMBER(SEARCH("a",'Model output'!E116)),ISNUMBER(SEARCH("b",'Model output'!E116))),MID(SUBSTITUTE('Model output'!E116," ",""),SEARCH("N",'Model output'!E116)+1,2),MID(SUBSTITUTE('Model output'!E116," ",""),SEARCH("N",'Model output'!E116)+1,1)),SUBSTITUTE('Model output'!E116," ",""))),"")))</f>
        <v>X</v>
      </c>
      <c r="E117" s="1" t="str">
        <f>IF(OR(ISNUMBER(SEARCH("Not applicable",'Model output'!F116)), ISNUMBER(SEARCH("N/A",'Model output'!F116))),"0",IF(OR(ISNUMBER(SEARCH("0",'Model output'!F116)), ISNUMBER(SEARCH("1",'Model output'!F116)), ISNUMBER(SEARCH("X",'Model output'!F116))), IF(ISNUMBER(SEARCH("pM",'Model output'!F116)),MID(SUBSTITUTE('Model output'!F116," ",""),SEARCH("pM",'Model output'!F116)+2,1),IF(ISNUMBER(SEARCH("M",'Model output'!F116)),MID(SUBSTITUTE('Model output'!F116," ",""),SEARCH("M",'Model output'!F116)+1,1),SUBSTITUTE('Model output'!F116," ",""))),""))</f>
        <v>X</v>
      </c>
      <c r="F117" t="str">
        <f t="shared" si="25"/>
        <v>negative</v>
      </c>
      <c r="G117" t="str">
        <f>IF(OR('Model output'!G116="",AND(ISNUMBER('Model output'!J116),'Model output'!J116&lt;1)),"",IF(OR(ISNUMBER(SEARCH("lateral",'Model output'!G116)),ISNUMBER(SEARCH("cervical",'Model output'!G116)),ISNUMBER(SEARCH("jugular",'Model output'!G116)),ISNUMBER(SEARCH("left neck",'Model output'!G116)),ISNUMBER(SEARCH("left anterior neck",'Model output'!G116)),ISNUMBER(SEARCH("left posterior neck",'Model output'!G116)),ISNUMBER(SEARCH("right neck",'Model output'!G116)),ISNUMBER(SEARCH("right anterior neck",'Model output'!G116)),ISNUMBER(SEARCH("right posterior neck",'Model output'!G116)),AND(ISNUMBER(SEARCH("level",'Model output'!G116)),OR(,ISNUMBER(SEARCH("II",'Model output'!G116)),ISNUMBER(SEARCH("two",'Model output'!G116)),ISNUMBER(SEARCH("2",'Model output'!G116)),ISNUMBER(SEARCH("III",'Model output'!G116)),ISNUMBER(SEARCH("three",'Model output'!G116)),ISNUMBER(SEARCH("3",'Model output'!G116)),ISNUMBER(SEARCH("IV",'Model output'!G116)),ISNUMBER(SEARCH("four",'Model output'!G116)),ISNUMBER(SEARCH("4",'Model output'!G116)),ISNUMBER(SEARCH("V ",'Model output'!G116)),ISNUMBER(SEARCH("five",'Model output'!G116)),ISNUMBER(SEARCH("5",'Model output'!G116))))), "lateral", "central"))</f>
        <v/>
      </c>
      <c r="H117" t="str">
        <f>IF('Model output'!H116="","negative",IF('Model output'!H116="[]", "negative", IF(OR(ISNUMBER(SEARCH("lymph node",'Model output'!H116)),ISNUMBER(SEARCH("Not mentioned",'Model output'!H116)),ISNUMBER(SEARCH("neck",'Model output'!H116)),ISNUMBER(SEARCH("Not applicable",'Model output'!H116))),"negative","positive")))</f>
        <v>negative</v>
      </c>
      <c r="I117" t="str">
        <f>IF('Model output'!I116="","",IF(ISNUMBER('Model output'!I116),'Model output'!I116,1))</f>
        <v/>
      </c>
      <c r="J117" t="str">
        <f>IF('Model output'!J116="","",IF(AND(ISNUMBER('Model output'!J116),'Model output'!J116&lt;=I117),'Model output'!J116,IF(ISNUMBER(SEARCH("0/",'Model output'!J116)),0,1)))</f>
        <v/>
      </c>
      <c r="K117" t="str" cm="1">
        <f t="array" ref="K117">IF(COUNT(FIND({0,1,2,3,4,5,6,7,8,9},'Model output'!K116))&gt;0,'Model output'!K116,"")</f>
        <v/>
      </c>
      <c r="L117" s="8" t="str">
        <f t="shared" si="22"/>
        <v/>
      </c>
      <c r="M117" t="str" cm="1">
        <f t="array" ref="M117">IF(L117="","",IF(ISNUMBER(SEARCH("cm",L117)),MAX(VALUE(SUBSTITUTE(_xlfn.FILTERXML("&lt;t&gt;&lt;s&gt;"&amp;SUBSTITUTE(L117,",","&lt;/s&gt;&lt;s&gt;")&amp;"&lt;/s&gt;&lt;/t&gt;","//s"),"cm",""))),MAX(VALUE(SUBSTITUTE(_xlfn.FILTERXML("&lt;t&gt;&lt;s&gt;"&amp;SUBSTITUTE(L117,",","&lt;/s&gt;&lt;s&gt;")&amp;"&lt;/s&gt;&lt;/t&gt;","//s"),"mm","")))/10))</f>
        <v/>
      </c>
      <c r="N117" t="str">
        <f>IF('Model output'!L116="","",'Model output'!L116)</f>
        <v>Papillary carcinoma</v>
      </c>
      <c r="O117" t="str">
        <f>IF('Model output'!M116="","",'Model output'!M116)</f>
        <v/>
      </c>
      <c r="P117" t="str">
        <f>IF('Model output'!N116="","",'Model output'!N116)</f>
        <v>2.1 cm</v>
      </c>
      <c r="Q117" t="str">
        <f t="shared" ref="Q117:Q176" si="26">LOWER(SUBSTITUTE(SUBSTITUTE(SUBSTITUTE(SUBSTITUTE(SUBSTITUTE(SUBSTITUTE(SUBSTITUTE(SUBSTITUTE(SUBSTITUTE(SUBSTITUTE(SUBSTITUTE(SUBSTITUTE(SUBSTITUTE(SUBSTITUTE(SUBSTITUTE(SUBSTITUTE(SUBSTITUTE(SUBSTITUTE(SUBSTITUTE(SUBSTITUTE(SUBSTITUTE(SUBSTITUTE(SUBSTITUTE(SUBSTITUTE(SUBSTITUTE(P117,"cm.","cm"), "the", ""), "tumor", ""), "nodule", ""), "isthmic", ""), "lobe",""), "greatest dimension", ""), "largest", ""), "at least", ""), "less than", ""), "left", ""), "right", ""), "for", ""), "in", ""), "In", ""), "and", ","), "(", ""), ")", ""), "A", ""), "x", ","), "[", ""), "]", ""), "'", ""), "to", ","), " ",""))</f>
        <v>2.1cm</v>
      </c>
      <c r="R117" cm="1">
        <f t="array" ref="R117">IF(Q117="","",IF(ISNUMBER(SEARCH("cm",Q117)),MAX(VALUE(SUBSTITUTE(_xlfn.FILTERXML("&lt;t&gt;&lt;s&gt;"&amp;SUBSTITUTE(Q117,",","&lt;/s&gt;&lt;s&gt;")&amp;"&lt;/s&gt;&lt;/t&gt;","//s"),"cm",""))),MAX(VALUE(SUBSTITUTE(_xlfn.FILTERXML("&lt;t&gt;&lt;s&gt;"&amp;SUBSTITUTE(Q117,",","&lt;/s&gt;&lt;s&gt;")&amp;"&lt;/s&gt;&lt;/t&gt;","//s"),"mm","")))/10))</f>
        <v>2.1</v>
      </c>
      <c r="S117" t="str">
        <f>IF(OR('Model output'!P116="",ISNUMBER(SEARCH("Not identified", 'Model output'!P116)),ISNUMBER(SEARCH("Absent",'Model output'!P116)),AND(ISNUMBER(SEARCH("No",'Model output'!P116)),NOT(ISNUMBER(SEARCH("diagnostic",'Model output'!P116)))),ISNUMBER(SEARCH("Negative",'Model output'!P116))),"negative","positive")</f>
        <v>negative</v>
      </c>
      <c r="T117">
        <f>IF('Model output'!O116="","",'Model output'!O116)</f>
        <v>1</v>
      </c>
      <c r="U117" t="str">
        <f>IF('Model output'!Q116&lt;&gt;"",'Model output'!Q116,IF('Classification result'!S117="positive",IF(ISNUMBER(SEARCH("single",'Model output'!P116)),1,IF(OR(ISNUMBER(SEARCH("&lt;4",'Model output'!P116)),ISNUMBER(SEARCH("&lt; 4",'Model output'!P116)),ISNUMBER(SEARCH("less than 4",'Model output'!P116))),"&lt;4",IF(OR(ISNUMBER(SEARCH("&gt;4",'Model output'!P116)),ISNUMBER(SEARCH("&gt; 4",'Model output'!P116)),ISNUMBER(SEARCH("4 or more",'Model output'!P116))),"&gt;4",""))),""))</f>
        <v/>
      </c>
      <c r="V117" t="str">
        <f>IF(S117="negative","",IF(OR(ISNUMBER(SEARCH("Focal",'Model output'!P116)),'Classification result'!U117&lt;4,ISNUMBER(SEARCH("Focal",'Classification result'!U117)),ISNUMBER(SEARCH("&lt;4",'Classification result'!U117)),ISNUMBER(SEARCH("&lt; 4",'Classification result'!U117))),"minimal", IF(OR(ISNUMBER(SEARCH("Extensive",'Model output'!P116)),ISNUMBER(SEARCH("Extensive",'Classification result'!U117)),ISNUMBER(SEARCH("&gt;4",'Classification result'!U117)),ISNUMBER(SEARCH("&gt; 4",'Classification result'!U117)),ISNUMBER(SEARCH("4 or more",'Classification result'!U117))),"extensive","")))</f>
        <v/>
      </c>
      <c r="W117" t="str">
        <f>IF(OR('Model output'!R116="",ISNUMBER(SEARCH("Not identified", 'Model output'!R116)),ISNUMBER(SEARCH("Absent",'Model output'!R116)),ISNUMBER(SEARCH("No",'Model output'!R116)),ISNUMBER(SEARCH("Negative",'Model output'!R116)),ISNUMBER(SEARCH("None seen",'Model output'!R116)),ISNUMBER(SEARCH("Free",'Model output'!R116)),ISNUMBER(SEARCH("Cannot be assessed",'Model output'!R116))),"negative","positive")</f>
        <v>positive</v>
      </c>
      <c r="X117" t="str">
        <f>IF('Model output'!S116="","", IF('Model output'!S116= "[]", "", 'Model output'!S116))</f>
        <v>Not identified</v>
      </c>
      <c r="Y117" t="str">
        <f>IF(OR('Model output'!S116="",ISNUMBER(SEARCH("Absent",'Model output'!S116)),ISNUMBER(SEARCH("Not identified",'Model output'!S116)),ISNUMBER(SEARCH("No",'Model output'!S116)),ISNUMBER(SEARCH("negative",'Model output'!S116))),"negative",IF(Z117="positive","gETE", "positive"))</f>
        <v>negative</v>
      </c>
      <c r="Z117" t="str">
        <f>IF(OR('Model output'!S116="",ISNUMBER(SEARCH("Absent",'Model output'!S116)),ISNUMBER(SEARCH("Not identified",'Model output'!S116)),ISNUMBER(SEARCH("No",'Model output'!S116)),ISNUMBER(SEARCH("Minimal",'Model output'!S116)),ISNUMBER(SEARCH("negative",'Model output'!S116))),"negative",IF(OR(ISNUMBER(SEARCH("extensive",X117)),ISNUMBER(SEARCH("skeletal muscle",X117)),ISNUMBER(SEARCH("larynx",X117)),ISNUMBER(SEARCH("trachea",X117)),ISNUMBER(SEARCH("esophagus",X117)),ISNUMBER(SEARCH("recurrent laryngeal nerve",X117))),"positive","negative"))</f>
        <v>negative</v>
      </c>
      <c r="AA117" t="str">
        <f>IF('Model output'!T116="","", IF('Model output'!T116="[]", "", IF('Model output'!T116="Not mentioned", "No", "Yes")))</f>
        <v/>
      </c>
      <c r="AB117" t="str">
        <f>IF(AA117&lt;&gt;"Yes","",IF(OR('Model output'!U116="",'Model output'!U116="[]",ISNUMBER(SEARCH("Not identified",'Model output'!U116))),"",'Model output'!U116))</f>
        <v/>
      </c>
      <c r="AC117" s="9" t="str">
        <f>IF(OR('Model output'!V116="", AND(ISERROR(SEARCH("Positive",'Model output'!V116)), ISNUMBER(SEARCH("Negative",'Model output'!V116))), 'Model output'!V116="No", ISNUMBER(SEARCH("Uninvolved",'Model output'!V116)), ISNUMBER(SEARCH("Not involved",'Model output'!V116)), ISNUMBER(SEARCH("Free",'Model output'!V116)), ISNUMBER(SEARCH("Cannot be assessed",'Model output'!V116)), ISNUMBER(SEARCH("1 mm",'Model output'!V116)), ISNUMBER(SEARCH("0.1 CM",'Model output'!V116)), ISNUMBER(SEARCH("less than 0.5 mm",'Model output'!V116)), ISNUMBER(SEARCH("abut",'Model output'!V116))), "negative", "positive")</f>
        <v>negative</v>
      </c>
      <c r="AE117" s="29" t="str" cm="1">
        <f t="array" aca="1" ref="AE117" ca="1">IF(OR(AC117="positive",Z117="positive",AND(OR(ISNUMBER(SEARCH("Follicular carcinoma",N117)),ISNUMBER(SEARCH("Follicular thyroid carcinoma",N117))),V117="extensive"),AND(AND(ISNUMBER(J117),J117&gt;0),AND(ISNUMBER(M117),M117&gt;3)),OR(H117="positive",AH117=1)),"high",IF(OR(ISNUMBER(SEARCH("lateral",G117,1)),ISNUMBER(SEARCH("positive",Y117,1)),ISNUMBER(SEARCH("tall",O117,1)),ISNUMBER(SEARCH("hobnail",O117,1)),ISNUMBER(SEARCH("cribriform",O117,1)),ISNUMBER(SEARCH("diffuse",O117,1)),ISNUMBER(SEARCH("columnar",O117,1)),ISNUMBER(SEARCH("solid",O117,1)),ISNUMBER(SEARCH("tall",N117,1)),ISNUMBER(SEARCH("hobnail",N117,1)),ISNUMBER(SEARCH("cribriform",N117,1)),ISNUMBER(SEARCH("diffuse",N117,1)),ISNUMBER(SEARCH("columnar",N117,1)),ISNUMBER(SEARCH("solid",N117,1)),AND(ISNUMBER(SEARCH("papillary",N117,1)),S117="positive"),AND(AND(ISNUMBER(J117),J117&gt;=5),M117=""),AND(AND(ISNUMBER(J117),J117&gt;=5),AND(ISNUMBER(M117),M117&gt;=1)),AND(ISNUMBER(SERACH("papillary",N117)),OR(Y117="positive",Z117="positive"), ISNUMBER(SEARCH("BRAF",AB117)))),"intermediate","low"))</f>
        <v>low</v>
      </c>
      <c r="AF117" s="30" t="str">
        <f t="shared" si="15"/>
        <v>2</v>
      </c>
      <c r="AG117" s="30" t="str">
        <f t="shared" si="16"/>
        <v>0</v>
      </c>
      <c r="AH117" s="30" t="str">
        <f t="shared" si="23"/>
        <v>0</v>
      </c>
      <c r="AI117" s="37" t="str">
        <f t="shared" si="24"/>
        <v>I</v>
      </c>
      <c r="AJ117" s="29" t="s">
        <v>886</v>
      </c>
      <c r="AK117" s="34" t="s">
        <v>893</v>
      </c>
      <c r="AL117" s="34" t="s">
        <v>894</v>
      </c>
      <c r="AM117" s="34" t="s">
        <v>894</v>
      </c>
      <c r="AN117" s="34" t="s">
        <v>68</v>
      </c>
      <c r="AO117" s="35">
        <f t="shared" ca="1" si="17"/>
        <v>1</v>
      </c>
      <c r="AP117" s="30">
        <f t="shared" si="18"/>
        <v>1</v>
      </c>
      <c r="AQ117" s="30">
        <f t="shared" si="19"/>
        <v>1</v>
      </c>
      <c r="AR117" s="30">
        <f t="shared" si="20"/>
        <v>1</v>
      </c>
      <c r="AS117" s="36">
        <f t="shared" si="21"/>
        <v>1</v>
      </c>
    </row>
    <row r="118" spans="1:45">
      <c r="A118" t="str">
        <f>'Model output'!A117</f>
        <v>TCGA-DJ-A4V2</v>
      </c>
      <c r="B118" s="45">
        <v>38</v>
      </c>
      <c r="C118" s="1" t="str">
        <f>IF(OR(ISNUMBER(SEARCH("0",'Model output'!D117)), ISNUMBER(SEARCH("1",'Model output'!D117)), ISNUMBER(SEARCH("1a",'Model output'!D117)), ISNUMBER(SEARCH("1b",'Model output'!D117)), ISNUMBER(SEARCH("2",'Model output'!D117)), ISNUMBER(SEARCH("3",'Model output'!D117)), ISNUMBER(SEARCH("4a",'Model output'!D117)), ISNUMBER(SEARCH("4b",'Model output'!D117))), IF(ISNUMBER(SEARCH("pT",'Model output'!D117)),IF(OR(ISNUMBER(SEARCH("a",'Model output'!D117)),ISNUMBER(SEARCH("b",'Model output'!D117))),MID(SUBSTITUTE('Model output'!D117," ",""),SEARCH("pT",'Model output'!D117)+2,2),MID(SUBSTITUTE('Model output'!D117," ",""),SEARCH("pT",'Model output'!D117)+2,1)),IF(ISNUMBER(SEARCH("T",'Model output'!D117)),IF(OR(ISNUMBER(SEARCH("a",'Model output'!D117)),ISNUMBER(SEARCH("b",'Model output'!D117))),MID(SUBSTITUTE('Model output'!D117," ",""),SEARCH("T",'Model output'!D117)+1,2),MID(SUBSTITUTE('Model output'!D117," ",""),SEARCH("T",'Model output'!D117)+1,1)),SUBSTITUTE('Model output'!D117," ",""))),"")</f>
        <v>1</v>
      </c>
      <c r="D118" s="1" t="str">
        <f>IF(ISNUMBER(SEARCH("lymph node",'Model output'!E117)),"1", IF(AND('Model output'!E117&lt;&gt;"",ISNUMBER('Model output'!E117),'Model output'!E117&gt;0),"1",IF(OR(ISNUMBER(SEARCH("0",'Model output'!E117)), ISNUMBER(SEARCH("1",'Model output'!E117)), ISNUMBER(SEARCH("1a",'Model output'!E117)), ISNUMBER(SEARCH("1b",'Model output'!E117)), ISNUMBER(SEARCH("X",'Model output'!E117))), IF(ISNUMBER(SEARCH("pN",'Model output'!E117)),IF(OR(ISNUMBER(SEARCH("a",'Model output'!E117)),ISNUMBER(SEARCH("b",'Model output'!E117))),MID(SUBSTITUTE('Model output'!E117," ",""),SEARCH("pN",'Model output'!E117)+2,2),MID(SUBSTITUTE('Model output'!E117," ",""),SEARCH("pN",'Model output'!E117)+2,1)),IF(ISNUMBER(SEARCH("N",'Model output'!E117)),IF(OR(ISNUMBER(SEARCH("a",'Model output'!E117)),ISNUMBER(SEARCH("b",'Model output'!E117))),MID(SUBSTITUTE('Model output'!E117," ",""),SEARCH("N",'Model output'!E117)+1,2),MID(SUBSTITUTE('Model output'!E117," ",""),SEARCH("N",'Model output'!E117)+1,1)),SUBSTITUTE('Model output'!E117," ",""))),"")))</f>
        <v>X</v>
      </c>
      <c r="E118" s="1" t="str">
        <f>IF(OR(ISNUMBER(SEARCH("Not applicable",'Model output'!F117)), ISNUMBER(SEARCH("N/A",'Model output'!F117))),"0",IF(OR(ISNUMBER(SEARCH("0",'Model output'!F117)), ISNUMBER(SEARCH("1",'Model output'!F117)), ISNUMBER(SEARCH("X",'Model output'!F117))), IF(ISNUMBER(SEARCH("pM",'Model output'!F117)),MID(SUBSTITUTE('Model output'!F117," ",""),SEARCH("pM",'Model output'!F117)+2,1),IF(ISNUMBER(SEARCH("M",'Model output'!F117)),MID(SUBSTITUTE('Model output'!F117," ",""),SEARCH("M",'Model output'!F117)+1,1),SUBSTITUTE('Model output'!F117," ",""))),""))</f>
        <v>X</v>
      </c>
      <c r="F118" t="str">
        <f t="shared" si="25"/>
        <v>negative</v>
      </c>
      <c r="G118" t="str">
        <f>IF(OR('Model output'!G117="",AND(ISNUMBER('Model output'!J117),'Model output'!J117&lt;1)),"",IF(OR(ISNUMBER(SEARCH("lateral",'Model output'!G117)),ISNUMBER(SEARCH("cervical",'Model output'!G117)),ISNUMBER(SEARCH("jugular",'Model output'!G117)),ISNUMBER(SEARCH("left neck",'Model output'!G117)),ISNUMBER(SEARCH("left anterior neck",'Model output'!G117)),ISNUMBER(SEARCH("left posterior neck",'Model output'!G117)),ISNUMBER(SEARCH("right neck",'Model output'!G117)),ISNUMBER(SEARCH("right anterior neck",'Model output'!G117)),ISNUMBER(SEARCH("right posterior neck",'Model output'!G117)),AND(ISNUMBER(SEARCH("level",'Model output'!G117)),OR(,ISNUMBER(SEARCH("II",'Model output'!G117)),ISNUMBER(SEARCH("two",'Model output'!G117)),ISNUMBER(SEARCH("2",'Model output'!G117)),ISNUMBER(SEARCH("III",'Model output'!G117)),ISNUMBER(SEARCH("three",'Model output'!G117)),ISNUMBER(SEARCH("3",'Model output'!G117)),ISNUMBER(SEARCH("IV",'Model output'!G117)),ISNUMBER(SEARCH("four",'Model output'!G117)),ISNUMBER(SEARCH("4",'Model output'!G117)),ISNUMBER(SEARCH("V ",'Model output'!G117)),ISNUMBER(SEARCH("five",'Model output'!G117)),ISNUMBER(SEARCH("5",'Model output'!G117))))), "lateral", "central"))</f>
        <v/>
      </c>
      <c r="H118" t="str">
        <f>IF('Model output'!H117="","negative",IF('Model output'!H117="[]", "negative", IF(OR(ISNUMBER(SEARCH("lymph node",'Model output'!H117)),ISNUMBER(SEARCH("Not mentioned",'Model output'!H117)),ISNUMBER(SEARCH("neck",'Model output'!H117)),ISNUMBER(SEARCH("Not applicable",'Model output'!H117))),"negative","positive")))</f>
        <v>negative</v>
      </c>
      <c r="I118">
        <f>IF('Model output'!I117="","",IF(ISNUMBER('Model output'!I117),'Model output'!I117,1))</f>
        <v>1</v>
      </c>
      <c r="J118">
        <f>IF('Model output'!J117="","",IF(AND(ISNUMBER('Model output'!J117),'Model output'!J117&lt;=I118),'Model output'!J117,IF(ISNUMBER(SEARCH("0/",'Model output'!J117)),0,1)))</f>
        <v>0</v>
      </c>
      <c r="K118" t="str" cm="1">
        <f t="array" ref="K118">IF(COUNT(FIND({0,1,2,3,4,5,6,7,8,9},'Model output'!K117))&gt;0,'Model output'!K117,"")</f>
        <v/>
      </c>
      <c r="L118" s="8" t="str">
        <f t="shared" si="22"/>
        <v/>
      </c>
      <c r="M118" t="str" cm="1">
        <f t="array" ref="M118">IF(L118="","",IF(ISNUMBER(SEARCH("cm",L118)),MAX(VALUE(SUBSTITUTE(_xlfn.FILTERXML("&lt;t&gt;&lt;s&gt;"&amp;SUBSTITUTE(L118,",","&lt;/s&gt;&lt;s&gt;")&amp;"&lt;/s&gt;&lt;/t&gt;","//s"),"cm",""))),MAX(VALUE(SUBSTITUTE(_xlfn.FILTERXML("&lt;t&gt;&lt;s&gt;"&amp;SUBSTITUTE(L118,",","&lt;/s&gt;&lt;s&gt;")&amp;"&lt;/s&gt;&lt;/t&gt;","//s"),"mm","")))/10))</f>
        <v/>
      </c>
      <c r="N118" t="str">
        <f>IF('Model output'!L117="","",'Model output'!L117)</f>
        <v>Papillary carcinoma</v>
      </c>
      <c r="O118" t="str">
        <f>IF('Model output'!M117="","",'Model output'!M117)</f>
        <v/>
      </c>
      <c r="P118" t="str">
        <f>IF('Model output'!N117="","",'Model output'!N117)</f>
        <v>3.0 cm</v>
      </c>
      <c r="Q118" t="str">
        <f t="shared" si="26"/>
        <v>3.0cm</v>
      </c>
      <c r="R118" cm="1">
        <f t="array" ref="R118">IF(Q118="","",IF(ISNUMBER(SEARCH("cm",Q118)),MAX(VALUE(SUBSTITUTE(_xlfn.FILTERXML("&lt;t&gt;&lt;s&gt;"&amp;SUBSTITUTE(Q118,",","&lt;/s&gt;&lt;s&gt;")&amp;"&lt;/s&gt;&lt;/t&gt;","//s"),"cm",""))),MAX(VALUE(SUBSTITUTE(_xlfn.FILTERXML("&lt;t&gt;&lt;s&gt;"&amp;SUBSTITUTE(Q118,",","&lt;/s&gt;&lt;s&gt;")&amp;"&lt;/s&gt;&lt;/t&gt;","//s"),"mm","")))/10))</f>
        <v>3</v>
      </c>
      <c r="S118" t="str">
        <f>IF(OR('Model output'!P117="",ISNUMBER(SEARCH("Not identified", 'Model output'!P117)),ISNUMBER(SEARCH("Absent",'Model output'!P117)),AND(ISNUMBER(SEARCH("No",'Model output'!P117)),NOT(ISNUMBER(SEARCH("diagnostic",'Model output'!P117)))),ISNUMBER(SEARCH("Negative",'Model output'!P117))),"negative","positive")</f>
        <v>negative</v>
      </c>
      <c r="T118">
        <f>IF('Model output'!O117="","",'Model output'!O117)</f>
        <v>1</v>
      </c>
      <c r="U118" t="str">
        <f>IF('Model output'!Q117&lt;&gt;"",'Model output'!Q117,IF('Classification result'!S118="positive",IF(ISNUMBER(SEARCH("single",'Model output'!P117)),1,IF(OR(ISNUMBER(SEARCH("&lt;4",'Model output'!P117)),ISNUMBER(SEARCH("&lt; 4",'Model output'!P117)),ISNUMBER(SEARCH("less than 4",'Model output'!P117))),"&lt;4",IF(OR(ISNUMBER(SEARCH("&gt;4",'Model output'!P117)),ISNUMBER(SEARCH("&gt; 4",'Model output'!P117)),ISNUMBER(SEARCH("4 or more",'Model output'!P117))),"&gt;4",""))),""))</f>
        <v/>
      </c>
      <c r="V118" t="str">
        <f>IF(S118="negative","",IF(OR(ISNUMBER(SEARCH("Focal",'Model output'!P117)),'Classification result'!U118&lt;4,ISNUMBER(SEARCH("Focal",'Classification result'!U118)),ISNUMBER(SEARCH("&lt;4",'Classification result'!U118)),ISNUMBER(SEARCH("&lt; 4",'Classification result'!U118))),"minimal", IF(OR(ISNUMBER(SEARCH("Extensive",'Model output'!P117)),ISNUMBER(SEARCH("Extensive",'Classification result'!U118)),ISNUMBER(SEARCH("&gt;4",'Classification result'!U118)),ISNUMBER(SEARCH("&gt; 4",'Classification result'!U118)),ISNUMBER(SEARCH("4 or more",'Classification result'!U118))),"extensive","")))</f>
        <v/>
      </c>
      <c r="W118" t="str">
        <f>IF(OR('Model output'!R117="",ISNUMBER(SEARCH("Not identified", 'Model output'!R117)),ISNUMBER(SEARCH("Absent",'Model output'!R117)),ISNUMBER(SEARCH("No",'Model output'!R117)),ISNUMBER(SEARCH("Negative",'Model output'!R117)),ISNUMBER(SEARCH("None seen",'Model output'!R117)),ISNUMBER(SEARCH("Free",'Model output'!R117)),ISNUMBER(SEARCH("Cannot be assessed",'Model output'!R117))),"negative","positive")</f>
        <v>negative</v>
      </c>
      <c r="X118" t="str">
        <f>IF('Model output'!S117="","", IF('Model output'!S117= "[]", "", 'Model output'!S117))</f>
        <v>Not identified</v>
      </c>
      <c r="Y118" t="str">
        <f>IF(OR('Model output'!S117="",ISNUMBER(SEARCH("Absent",'Model output'!S117)),ISNUMBER(SEARCH("Not identified",'Model output'!S117)),ISNUMBER(SEARCH("No",'Model output'!S117)),ISNUMBER(SEARCH("negative",'Model output'!S117))),"negative",IF(Z118="positive","gETE", "positive"))</f>
        <v>negative</v>
      </c>
      <c r="Z118" t="str">
        <f>IF(OR('Model output'!S117="",ISNUMBER(SEARCH("Absent",'Model output'!S117)),ISNUMBER(SEARCH("Not identified",'Model output'!S117)),ISNUMBER(SEARCH("No",'Model output'!S117)),ISNUMBER(SEARCH("Minimal",'Model output'!S117)),ISNUMBER(SEARCH("negative",'Model output'!S117))),"negative",IF(OR(ISNUMBER(SEARCH("extensive",X118)),ISNUMBER(SEARCH("skeletal muscle",X118)),ISNUMBER(SEARCH("larynx",X118)),ISNUMBER(SEARCH("trachea",X118)),ISNUMBER(SEARCH("esophagus",X118)),ISNUMBER(SEARCH("recurrent laryngeal nerve",X118))),"positive","negative"))</f>
        <v>negative</v>
      </c>
      <c r="AA118" t="str">
        <f>IF('Model output'!T117="","", IF('Model output'!T117="[]", "", IF('Model output'!T117="Not mentioned", "No", "Yes")))</f>
        <v/>
      </c>
      <c r="AB118" t="str">
        <f>IF(AA118&lt;&gt;"Yes","",IF(OR('Model output'!U117="",'Model output'!U117="[]",ISNUMBER(SEARCH("Not identified",'Model output'!U117))),"",'Model output'!U117))</f>
        <v/>
      </c>
      <c r="AC118" s="9" t="str">
        <f>IF(OR('Model output'!V117="", AND(ISERROR(SEARCH("Positive",'Model output'!V117)), ISNUMBER(SEARCH("Negative",'Model output'!V117))), 'Model output'!V117="No", ISNUMBER(SEARCH("Uninvolved",'Model output'!V117)), ISNUMBER(SEARCH("Not involved",'Model output'!V117)), ISNUMBER(SEARCH("Free",'Model output'!V117)), ISNUMBER(SEARCH("Cannot be assessed",'Model output'!V117)), ISNUMBER(SEARCH("1 mm",'Model output'!V117)), ISNUMBER(SEARCH("0.1 CM",'Model output'!V117)), ISNUMBER(SEARCH("less than 0.5 mm",'Model output'!V117)), ISNUMBER(SEARCH("abut",'Model output'!V117))), "negative", "positive")</f>
        <v>negative</v>
      </c>
      <c r="AE118" s="29" t="str" cm="1">
        <f t="array" aca="1" ref="AE118" ca="1">IF(OR(AC118="positive",Z118="positive",AND(OR(ISNUMBER(SEARCH("Follicular carcinoma",N118)),ISNUMBER(SEARCH("Follicular thyroid carcinoma",N118))),V118="extensive"),AND(AND(ISNUMBER(J118),J118&gt;0),AND(ISNUMBER(M118),M118&gt;3)),OR(H118="positive",AH118=1)),"high",IF(OR(ISNUMBER(SEARCH("lateral",G118,1)),ISNUMBER(SEARCH("positive",Y118,1)),ISNUMBER(SEARCH("tall",O118,1)),ISNUMBER(SEARCH("hobnail",O118,1)),ISNUMBER(SEARCH("cribriform",O118,1)),ISNUMBER(SEARCH("diffuse",O118,1)),ISNUMBER(SEARCH("columnar",O118,1)),ISNUMBER(SEARCH("solid",O118,1)),ISNUMBER(SEARCH("tall",N118,1)),ISNUMBER(SEARCH("hobnail",N118,1)),ISNUMBER(SEARCH("cribriform",N118,1)),ISNUMBER(SEARCH("diffuse",N118,1)),ISNUMBER(SEARCH("columnar",N118,1)),ISNUMBER(SEARCH("solid",N118,1)),AND(ISNUMBER(SEARCH("papillary",N118,1)),S118="positive"),AND(AND(ISNUMBER(J118),J118&gt;=5),M118=""),AND(AND(ISNUMBER(J118),J118&gt;=5),AND(ISNUMBER(M118),M118&gt;=1)),AND(ISNUMBER(SERACH("papillary",N118)),OR(Y118="positive",Z118="positive"), ISNUMBER(SEARCH("BRAF",AB118)))),"intermediate","low"))</f>
        <v>low</v>
      </c>
      <c r="AF118" s="30" t="str">
        <f t="shared" si="15"/>
        <v>2</v>
      </c>
      <c r="AG118" s="30" t="str">
        <f t="shared" si="16"/>
        <v>0</v>
      </c>
      <c r="AH118" s="30" t="str">
        <f t="shared" si="23"/>
        <v>0</v>
      </c>
      <c r="AI118" s="37" t="str">
        <f t="shared" si="24"/>
        <v>I</v>
      </c>
      <c r="AJ118" s="29" t="s">
        <v>886</v>
      </c>
      <c r="AK118" s="34" t="s">
        <v>893</v>
      </c>
      <c r="AL118" s="34" t="s">
        <v>891</v>
      </c>
      <c r="AM118" s="34" t="s">
        <v>894</v>
      </c>
      <c r="AN118" s="34" t="s">
        <v>68</v>
      </c>
      <c r="AO118" s="35">
        <f t="shared" ca="1" si="17"/>
        <v>1</v>
      </c>
      <c r="AP118" s="30">
        <f t="shared" si="18"/>
        <v>1</v>
      </c>
      <c r="AQ118" s="30">
        <f t="shared" si="19"/>
        <v>1</v>
      </c>
      <c r="AR118" s="30">
        <f t="shared" si="20"/>
        <v>1</v>
      </c>
      <c r="AS118" s="36">
        <f t="shared" si="21"/>
        <v>1</v>
      </c>
    </row>
    <row r="119" spans="1:45">
      <c r="A119" t="str">
        <f>'Model output'!A118</f>
        <v>TCGA-DJ-A4V4</v>
      </c>
      <c r="B119" s="45">
        <v>48</v>
      </c>
      <c r="C119" s="1" t="str">
        <f>IF(OR(ISNUMBER(SEARCH("0",'Model output'!D118)), ISNUMBER(SEARCH("1",'Model output'!D118)), ISNUMBER(SEARCH("1a",'Model output'!D118)), ISNUMBER(SEARCH("1b",'Model output'!D118)), ISNUMBER(SEARCH("2",'Model output'!D118)), ISNUMBER(SEARCH("3",'Model output'!D118)), ISNUMBER(SEARCH("4a",'Model output'!D118)), ISNUMBER(SEARCH("4b",'Model output'!D118))), IF(ISNUMBER(SEARCH("pT",'Model output'!D118)),IF(OR(ISNUMBER(SEARCH("a",'Model output'!D118)),ISNUMBER(SEARCH("b",'Model output'!D118))),MID(SUBSTITUTE('Model output'!D118," ",""),SEARCH("pT",'Model output'!D118)+2,2),MID(SUBSTITUTE('Model output'!D118," ",""),SEARCH("pT",'Model output'!D118)+2,1)),IF(ISNUMBER(SEARCH("T",'Model output'!D118)),IF(OR(ISNUMBER(SEARCH("a",'Model output'!D118)),ISNUMBER(SEARCH("b",'Model output'!D118))),MID(SUBSTITUTE('Model output'!D118," ",""),SEARCH("T",'Model output'!D118)+1,2),MID(SUBSTITUTE('Model output'!D118," ",""),SEARCH("T",'Model output'!D118)+1,1)),SUBSTITUTE('Model output'!D118," ",""))),"")</f>
        <v/>
      </c>
      <c r="D119" s="1" t="str">
        <f>IF(ISNUMBER(SEARCH("lymph node",'Model output'!E118)),"1", IF(AND('Model output'!E118&lt;&gt;"",ISNUMBER('Model output'!E118),'Model output'!E118&gt;0),"1",IF(OR(ISNUMBER(SEARCH("0",'Model output'!E118)), ISNUMBER(SEARCH("1",'Model output'!E118)), ISNUMBER(SEARCH("1a",'Model output'!E118)), ISNUMBER(SEARCH("1b",'Model output'!E118)), ISNUMBER(SEARCH("X",'Model output'!E118))), IF(ISNUMBER(SEARCH("pN",'Model output'!E118)),IF(OR(ISNUMBER(SEARCH("a",'Model output'!E118)),ISNUMBER(SEARCH("b",'Model output'!E118))),MID(SUBSTITUTE('Model output'!E118," ",""),SEARCH("pN",'Model output'!E118)+2,2),MID(SUBSTITUTE('Model output'!E118," ",""),SEARCH("pN",'Model output'!E118)+2,1)),IF(ISNUMBER(SEARCH("N",'Model output'!E118)),IF(OR(ISNUMBER(SEARCH("a",'Model output'!E118)),ISNUMBER(SEARCH("b",'Model output'!E118))),MID(SUBSTITUTE('Model output'!E118," ",""),SEARCH("N",'Model output'!E118)+1,2),MID(SUBSTITUTE('Model output'!E118," ",""),SEARCH("N",'Model output'!E118)+1,1)),SUBSTITUTE('Model output'!E118," ",""))),"")))</f>
        <v>X</v>
      </c>
      <c r="E119" s="1" t="str">
        <f>IF(OR(ISNUMBER(SEARCH("Not applicable",'Model output'!F118)), ISNUMBER(SEARCH("N/A",'Model output'!F118))),"0",IF(OR(ISNUMBER(SEARCH("0",'Model output'!F118)), ISNUMBER(SEARCH("1",'Model output'!F118)), ISNUMBER(SEARCH("X",'Model output'!F118))), IF(ISNUMBER(SEARCH("pM",'Model output'!F118)),MID(SUBSTITUTE('Model output'!F118," ",""),SEARCH("pM",'Model output'!F118)+2,1),IF(ISNUMBER(SEARCH("M",'Model output'!F118)),MID(SUBSTITUTE('Model output'!F118," ",""),SEARCH("M",'Model output'!F118)+1,1),SUBSTITUTE('Model output'!F118," ",""))),""))</f>
        <v>X</v>
      </c>
      <c r="F119" t="str">
        <f t="shared" si="25"/>
        <v>negative</v>
      </c>
      <c r="G119" t="str">
        <f>IF(OR('Model output'!G118="",AND(ISNUMBER('Model output'!J118),'Model output'!J118&lt;1)),"",IF(OR(ISNUMBER(SEARCH("lateral",'Model output'!G118)),ISNUMBER(SEARCH("cervical",'Model output'!G118)),ISNUMBER(SEARCH("jugular",'Model output'!G118)),ISNUMBER(SEARCH("left neck",'Model output'!G118)),ISNUMBER(SEARCH("left anterior neck",'Model output'!G118)),ISNUMBER(SEARCH("left posterior neck",'Model output'!G118)),ISNUMBER(SEARCH("right neck",'Model output'!G118)),ISNUMBER(SEARCH("right anterior neck",'Model output'!G118)),ISNUMBER(SEARCH("right posterior neck",'Model output'!G118)),AND(ISNUMBER(SEARCH("level",'Model output'!G118)),OR(,ISNUMBER(SEARCH("II",'Model output'!G118)),ISNUMBER(SEARCH("two",'Model output'!G118)),ISNUMBER(SEARCH("2",'Model output'!G118)),ISNUMBER(SEARCH("III",'Model output'!G118)),ISNUMBER(SEARCH("three",'Model output'!G118)),ISNUMBER(SEARCH("3",'Model output'!G118)),ISNUMBER(SEARCH("IV",'Model output'!G118)),ISNUMBER(SEARCH("four",'Model output'!G118)),ISNUMBER(SEARCH("4",'Model output'!G118)),ISNUMBER(SEARCH("V ",'Model output'!G118)),ISNUMBER(SEARCH("five",'Model output'!G118)),ISNUMBER(SEARCH("5",'Model output'!G118))))), "lateral", "central"))</f>
        <v/>
      </c>
      <c r="H119" t="str">
        <f>IF('Model output'!H118="","negative",IF('Model output'!H118="[]", "negative", IF(OR(ISNUMBER(SEARCH("lymph node",'Model output'!H118)),ISNUMBER(SEARCH("Not mentioned",'Model output'!H118)),ISNUMBER(SEARCH("neck",'Model output'!H118)),ISNUMBER(SEARCH("Not applicable",'Model output'!H118))),"negative","positive")))</f>
        <v>negative</v>
      </c>
      <c r="I119" t="str">
        <f>IF('Model output'!I118="","",IF(ISNUMBER('Model output'!I118),'Model output'!I118,1))</f>
        <v/>
      </c>
      <c r="J119" t="str">
        <f>IF('Model output'!J118="","",IF(AND(ISNUMBER('Model output'!J118),'Model output'!J118&lt;=I119),'Model output'!J118,IF(ISNUMBER(SEARCH("0/",'Model output'!J118)),0,1)))</f>
        <v/>
      </c>
      <c r="K119" t="str" cm="1">
        <f t="array" ref="K119">IF(COUNT(FIND({0,1,2,3,4,5,6,7,8,9},'Model output'!K118))&gt;0,'Model output'!K118,"")</f>
        <v/>
      </c>
      <c r="L119" s="8" t="str">
        <f t="shared" si="22"/>
        <v/>
      </c>
      <c r="M119" t="str" cm="1">
        <f t="array" ref="M119">IF(L119="","",IF(ISNUMBER(SEARCH("cm",L119)),MAX(VALUE(SUBSTITUTE(_xlfn.FILTERXML("&lt;t&gt;&lt;s&gt;"&amp;SUBSTITUTE(L119,",","&lt;/s&gt;&lt;s&gt;")&amp;"&lt;/s&gt;&lt;/t&gt;","//s"),"cm",""))),MAX(VALUE(SUBSTITUTE(_xlfn.FILTERXML("&lt;t&gt;&lt;s&gt;"&amp;SUBSTITUTE(L119,",","&lt;/s&gt;&lt;s&gt;")&amp;"&lt;/s&gt;&lt;/t&gt;","//s"),"mm","")))/10))</f>
        <v/>
      </c>
      <c r="N119" t="str">
        <f>IF('Model output'!L118="","",'Model output'!L118)</f>
        <v>Papillary</v>
      </c>
      <c r="O119" t="str">
        <f>IF('Model output'!M118="","",'Model output'!M118)</f>
        <v/>
      </c>
      <c r="P119" t="str">
        <f>IF('Model output'!N118="","",'Model output'!N118)</f>
        <v>0.9 cm</v>
      </c>
      <c r="Q119" t="str">
        <f t="shared" si="26"/>
        <v>0.9cm</v>
      </c>
      <c r="R119" cm="1">
        <f t="array" ref="R119">IF(Q119="","",IF(ISNUMBER(SEARCH("cm",Q119)),MAX(VALUE(SUBSTITUTE(_xlfn.FILTERXML("&lt;t&gt;&lt;s&gt;"&amp;SUBSTITUTE(Q119,",","&lt;/s&gt;&lt;s&gt;")&amp;"&lt;/s&gt;&lt;/t&gt;","//s"),"cm",""))),MAX(VALUE(SUBSTITUTE(_xlfn.FILTERXML("&lt;t&gt;&lt;s&gt;"&amp;SUBSTITUTE(Q119,",","&lt;/s&gt;&lt;s&gt;")&amp;"&lt;/s&gt;&lt;/t&gt;","//s"),"mm","")))/10))</f>
        <v>0.9</v>
      </c>
      <c r="S119" t="str">
        <f>IF(OR('Model output'!P118="",ISNUMBER(SEARCH("Not identified", 'Model output'!P118)),ISNUMBER(SEARCH("Absent",'Model output'!P118)),AND(ISNUMBER(SEARCH("No",'Model output'!P118)),NOT(ISNUMBER(SEARCH("diagnostic",'Model output'!P118)))),ISNUMBER(SEARCH("Negative",'Model output'!P118))),"negative","positive")</f>
        <v>negative</v>
      </c>
      <c r="T119">
        <f>IF('Model output'!O118="","",'Model output'!O118)</f>
        <v>2</v>
      </c>
      <c r="U119" t="str">
        <f>IF('Model output'!Q118&lt;&gt;"",'Model output'!Q118,IF('Classification result'!S119="positive",IF(ISNUMBER(SEARCH("single",'Model output'!P118)),1,IF(OR(ISNUMBER(SEARCH("&lt;4",'Model output'!P118)),ISNUMBER(SEARCH("&lt; 4",'Model output'!P118)),ISNUMBER(SEARCH("less than 4",'Model output'!P118))),"&lt;4",IF(OR(ISNUMBER(SEARCH("&gt;4",'Model output'!P118)),ISNUMBER(SEARCH("&gt; 4",'Model output'!P118)),ISNUMBER(SEARCH("4 or more",'Model output'!P118))),"&gt;4",""))),""))</f>
        <v/>
      </c>
      <c r="V119" t="str">
        <f>IF(S119="negative","",IF(OR(ISNUMBER(SEARCH("Focal",'Model output'!P118)),'Classification result'!U119&lt;4,ISNUMBER(SEARCH("Focal",'Classification result'!U119)),ISNUMBER(SEARCH("&lt;4",'Classification result'!U119)),ISNUMBER(SEARCH("&lt; 4",'Classification result'!U119))),"minimal", IF(OR(ISNUMBER(SEARCH("Extensive",'Model output'!P118)),ISNUMBER(SEARCH("Extensive",'Classification result'!U119)),ISNUMBER(SEARCH("&gt;4",'Classification result'!U119)),ISNUMBER(SEARCH("&gt; 4",'Classification result'!U119)),ISNUMBER(SEARCH("4 or more",'Classification result'!U119))),"extensive","")))</f>
        <v/>
      </c>
      <c r="W119" t="str">
        <f>IF(OR('Model output'!R118="",ISNUMBER(SEARCH("Not identified", 'Model output'!R118)),ISNUMBER(SEARCH("Absent",'Model output'!R118)),ISNUMBER(SEARCH("No",'Model output'!R118)),ISNUMBER(SEARCH("Negative",'Model output'!R118)),ISNUMBER(SEARCH("None seen",'Model output'!R118)),ISNUMBER(SEARCH("Free",'Model output'!R118)),ISNUMBER(SEARCH("Cannot be assessed",'Model output'!R118))),"negative","positive")</f>
        <v>negative</v>
      </c>
      <c r="X119" t="str">
        <f>IF('Model output'!S118="","", IF('Model output'!S118= "[]", "", 'Model output'!S118))</f>
        <v>Not identified</v>
      </c>
      <c r="Y119" t="str">
        <f>IF(OR('Model output'!S118="",ISNUMBER(SEARCH("Absent",'Model output'!S118)),ISNUMBER(SEARCH("Not identified",'Model output'!S118)),ISNUMBER(SEARCH("No",'Model output'!S118)),ISNUMBER(SEARCH("negative",'Model output'!S118))),"negative",IF(Z119="positive","gETE", "positive"))</f>
        <v>negative</v>
      </c>
      <c r="Z119" t="str">
        <f>IF(OR('Model output'!S118="",ISNUMBER(SEARCH("Absent",'Model output'!S118)),ISNUMBER(SEARCH("Not identified",'Model output'!S118)),ISNUMBER(SEARCH("No",'Model output'!S118)),ISNUMBER(SEARCH("Minimal",'Model output'!S118)),ISNUMBER(SEARCH("negative",'Model output'!S118))),"negative",IF(OR(ISNUMBER(SEARCH("extensive",X119)),ISNUMBER(SEARCH("skeletal muscle",X119)),ISNUMBER(SEARCH("larynx",X119)),ISNUMBER(SEARCH("trachea",X119)),ISNUMBER(SEARCH("esophagus",X119)),ISNUMBER(SEARCH("recurrent laryngeal nerve",X119))),"positive","negative"))</f>
        <v>negative</v>
      </c>
      <c r="AA119" t="str">
        <f>IF('Model output'!T118="","", IF('Model output'!T118="[]", "", IF('Model output'!T118="Not mentioned", "No", "Yes")))</f>
        <v/>
      </c>
      <c r="AB119" t="str">
        <f>IF(AA119&lt;&gt;"Yes","",IF(OR('Model output'!U118="",'Model output'!U118="[]",ISNUMBER(SEARCH("Not identified",'Model output'!U118))),"",'Model output'!U118))</f>
        <v/>
      </c>
      <c r="AC119" s="9" t="str">
        <f>IF(OR('Model output'!V118="", AND(ISERROR(SEARCH("Positive",'Model output'!V118)), ISNUMBER(SEARCH("Negative",'Model output'!V118))), 'Model output'!V118="No", ISNUMBER(SEARCH("Uninvolved",'Model output'!V118)), ISNUMBER(SEARCH("Not involved",'Model output'!V118)), ISNUMBER(SEARCH("Free",'Model output'!V118)), ISNUMBER(SEARCH("Cannot be assessed",'Model output'!V118)), ISNUMBER(SEARCH("1 mm",'Model output'!V118)), ISNUMBER(SEARCH("0.1 CM",'Model output'!V118)), ISNUMBER(SEARCH("less than 0.5 mm",'Model output'!V118)), ISNUMBER(SEARCH("abut",'Model output'!V118))), "negative", "positive")</f>
        <v>negative</v>
      </c>
      <c r="AE119" s="29" t="str" cm="1">
        <f t="array" aca="1" ref="AE119" ca="1">IF(OR(AC119="positive",Z119="positive",AND(OR(ISNUMBER(SEARCH("Follicular carcinoma",N119)),ISNUMBER(SEARCH("Follicular thyroid carcinoma",N119))),V119="extensive"),AND(AND(ISNUMBER(J119),J119&gt;0),AND(ISNUMBER(M119),M119&gt;3)),OR(H119="positive",AH119=1)),"high",IF(OR(ISNUMBER(SEARCH("lateral",G119,1)),ISNUMBER(SEARCH("positive",Y119,1)),ISNUMBER(SEARCH("tall",O119,1)),ISNUMBER(SEARCH("hobnail",O119,1)),ISNUMBER(SEARCH("cribriform",O119,1)),ISNUMBER(SEARCH("diffuse",O119,1)),ISNUMBER(SEARCH("columnar",O119,1)),ISNUMBER(SEARCH("solid",O119,1)),ISNUMBER(SEARCH("tall",N119,1)),ISNUMBER(SEARCH("hobnail",N119,1)),ISNUMBER(SEARCH("cribriform",N119,1)),ISNUMBER(SEARCH("diffuse",N119,1)),ISNUMBER(SEARCH("columnar",N119,1)),ISNUMBER(SEARCH("solid",N119,1)),AND(ISNUMBER(SEARCH("papillary",N119,1)),S119="positive"),AND(AND(ISNUMBER(J119),J119&gt;=5),M119=""),AND(AND(ISNUMBER(J119),J119&gt;=5),AND(ISNUMBER(M119),M119&gt;=1)),AND(ISNUMBER(SERACH("papillary",N119)),OR(Y119="positive",Z119="positive"), ISNUMBER(SEARCH("BRAF",AB119)))),"intermediate","low"))</f>
        <v>low</v>
      </c>
      <c r="AF119" s="30" t="str">
        <f t="shared" si="15"/>
        <v>1a</v>
      </c>
      <c r="AG119" s="30" t="str">
        <f t="shared" si="16"/>
        <v>0</v>
      </c>
      <c r="AH119" s="30" t="str">
        <f t="shared" si="23"/>
        <v>0</v>
      </c>
      <c r="AI119" s="37" t="str">
        <f t="shared" si="24"/>
        <v>I</v>
      </c>
      <c r="AJ119" s="29" t="s">
        <v>886</v>
      </c>
      <c r="AK119" s="34" t="s">
        <v>895</v>
      </c>
      <c r="AL119" s="34" t="s">
        <v>894</v>
      </c>
      <c r="AM119" s="34" t="s">
        <v>891</v>
      </c>
      <c r="AN119" s="34" t="s">
        <v>68</v>
      </c>
      <c r="AO119" s="35">
        <f t="shared" ca="1" si="17"/>
        <v>1</v>
      </c>
      <c r="AP119" s="30">
        <f t="shared" si="18"/>
        <v>1</v>
      </c>
      <c r="AQ119" s="30">
        <f t="shared" si="19"/>
        <v>1</v>
      </c>
      <c r="AR119" s="30">
        <f t="shared" si="20"/>
        <v>1</v>
      </c>
      <c r="AS119" s="36">
        <f t="shared" si="21"/>
        <v>1</v>
      </c>
    </row>
    <row r="120" spans="1:45">
      <c r="A120" t="str">
        <f>'Model output'!A119</f>
        <v>TCGA-DJ-A4V5</v>
      </c>
      <c r="B120" s="45">
        <v>55</v>
      </c>
      <c r="C120" s="1" t="str">
        <f>IF(OR(ISNUMBER(SEARCH("0",'Model output'!D119)), ISNUMBER(SEARCH("1",'Model output'!D119)), ISNUMBER(SEARCH("1a",'Model output'!D119)), ISNUMBER(SEARCH("1b",'Model output'!D119)), ISNUMBER(SEARCH("2",'Model output'!D119)), ISNUMBER(SEARCH("3",'Model output'!D119)), ISNUMBER(SEARCH("4a",'Model output'!D119)), ISNUMBER(SEARCH("4b",'Model output'!D119))), IF(ISNUMBER(SEARCH("pT",'Model output'!D119)),IF(OR(ISNUMBER(SEARCH("a",'Model output'!D119)),ISNUMBER(SEARCH("b",'Model output'!D119))),MID(SUBSTITUTE('Model output'!D119," ",""),SEARCH("pT",'Model output'!D119)+2,2),MID(SUBSTITUTE('Model output'!D119," ",""),SEARCH("pT",'Model output'!D119)+2,1)),IF(ISNUMBER(SEARCH("T",'Model output'!D119)),IF(OR(ISNUMBER(SEARCH("a",'Model output'!D119)),ISNUMBER(SEARCH("b",'Model output'!D119))),MID(SUBSTITUTE('Model output'!D119," ",""),SEARCH("T",'Model output'!D119)+1,2),MID(SUBSTITUTE('Model output'!D119," ",""),SEARCH("T",'Model output'!D119)+1,1)),SUBSTITUTE('Model output'!D119," ",""))),"")</f>
        <v/>
      </c>
      <c r="D120" s="1" t="str">
        <f>IF(ISNUMBER(SEARCH("lymph node",'Model output'!E119)),"1", IF(AND('Model output'!E119&lt;&gt;"",ISNUMBER('Model output'!E119),'Model output'!E119&gt;0),"1",IF(OR(ISNUMBER(SEARCH("0",'Model output'!E119)), ISNUMBER(SEARCH("1",'Model output'!E119)), ISNUMBER(SEARCH("1a",'Model output'!E119)), ISNUMBER(SEARCH("1b",'Model output'!E119)), ISNUMBER(SEARCH("X",'Model output'!E119))), IF(ISNUMBER(SEARCH("pN",'Model output'!E119)),IF(OR(ISNUMBER(SEARCH("a",'Model output'!E119)),ISNUMBER(SEARCH("b",'Model output'!E119))),MID(SUBSTITUTE('Model output'!E119," ",""),SEARCH("pN",'Model output'!E119)+2,2),MID(SUBSTITUTE('Model output'!E119," ",""),SEARCH("pN",'Model output'!E119)+2,1)),IF(ISNUMBER(SEARCH("N",'Model output'!E119)),IF(OR(ISNUMBER(SEARCH("a",'Model output'!E119)),ISNUMBER(SEARCH("b",'Model output'!E119))),MID(SUBSTITUTE('Model output'!E119," ",""),SEARCH("N",'Model output'!E119)+1,2),MID(SUBSTITUTE('Model output'!E119," ",""),SEARCH("N",'Model output'!E119)+1,1)),SUBSTITUTE('Model output'!E119," ",""))),"")))</f>
        <v>0</v>
      </c>
      <c r="E120" s="1" t="str">
        <f>IF(OR(ISNUMBER(SEARCH("Not applicable",'Model output'!F119)), ISNUMBER(SEARCH("N/A",'Model output'!F119))),"0",IF(OR(ISNUMBER(SEARCH("0",'Model output'!F119)), ISNUMBER(SEARCH("1",'Model output'!F119)), ISNUMBER(SEARCH("X",'Model output'!F119))), IF(ISNUMBER(SEARCH("pM",'Model output'!F119)),MID(SUBSTITUTE('Model output'!F119," ",""),SEARCH("pM",'Model output'!F119)+2,1),IF(ISNUMBER(SEARCH("M",'Model output'!F119)),MID(SUBSTITUTE('Model output'!F119," ",""),SEARCH("M",'Model output'!F119)+1,1),SUBSTITUTE('Model output'!F119," ",""))),""))</f>
        <v>X</v>
      </c>
      <c r="F120" t="str">
        <f t="shared" si="25"/>
        <v>positive</v>
      </c>
      <c r="G120" t="str">
        <f>IF(OR('Model output'!G119="",AND(ISNUMBER('Model output'!J119),'Model output'!J119&lt;1)),"",IF(OR(ISNUMBER(SEARCH("lateral",'Model output'!G119)),ISNUMBER(SEARCH("cervical",'Model output'!G119)),ISNUMBER(SEARCH("jugular",'Model output'!G119)),ISNUMBER(SEARCH("left neck",'Model output'!G119)),ISNUMBER(SEARCH("left anterior neck",'Model output'!G119)),ISNUMBER(SEARCH("left posterior neck",'Model output'!G119)),ISNUMBER(SEARCH("right neck",'Model output'!G119)),ISNUMBER(SEARCH("right anterior neck",'Model output'!G119)),ISNUMBER(SEARCH("right posterior neck",'Model output'!G119)),AND(ISNUMBER(SEARCH("level",'Model output'!G119)),OR(,ISNUMBER(SEARCH("II",'Model output'!G119)),ISNUMBER(SEARCH("two",'Model output'!G119)),ISNUMBER(SEARCH("2",'Model output'!G119)),ISNUMBER(SEARCH("III",'Model output'!G119)),ISNUMBER(SEARCH("three",'Model output'!G119)),ISNUMBER(SEARCH("3",'Model output'!G119)),ISNUMBER(SEARCH("IV",'Model output'!G119)),ISNUMBER(SEARCH("four",'Model output'!G119)),ISNUMBER(SEARCH("4",'Model output'!G119)),ISNUMBER(SEARCH("V ",'Model output'!G119)),ISNUMBER(SEARCH("five",'Model output'!G119)),ISNUMBER(SEARCH("5",'Model output'!G119))))), "lateral", "central"))</f>
        <v>central</v>
      </c>
      <c r="H120" t="str">
        <f>IF('Model output'!H119="","negative",IF('Model output'!H119="[]", "negative", IF(OR(ISNUMBER(SEARCH("lymph node",'Model output'!H119)),ISNUMBER(SEARCH("Not mentioned",'Model output'!H119)),ISNUMBER(SEARCH("neck",'Model output'!H119)),ISNUMBER(SEARCH("Not applicable",'Model output'!H119))),"negative","positive")))</f>
        <v>negative</v>
      </c>
      <c r="I120">
        <f>IF('Model output'!I119="","",IF(ISNUMBER('Model output'!I119),'Model output'!I119,1))</f>
        <v>13</v>
      </c>
      <c r="J120">
        <f>IF('Model output'!J119="","",IF(AND(ISNUMBER('Model output'!J119),'Model output'!J119&lt;=I120),'Model output'!J119,IF(ISNUMBER(SEARCH("0/",'Model output'!J119)),0,1)))</f>
        <v>1</v>
      </c>
      <c r="K120" t="str" cm="1">
        <f t="array" ref="K120">IF(COUNT(FIND({0,1,2,3,4,5,6,7,8,9},'Model output'!K119))&gt;0,'Model output'!K119,"")</f>
        <v>1.1 cm</v>
      </c>
      <c r="L120" s="8" t="str">
        <f t="shared" si="22"/>
        <v>1.1cm</v>
      </c>
      <c r="M120" cm="1">
        <f t="array" ref="M120">IF(L120="","",IF(ISNUMBER(SEARCH("cm",L120)),MAX(VALUE(SUBSTITUTE(_xlfn.FILTERXML("&lt;t&gt;&lt;s&gt;"&amp;SUBSTITUTE(L120,",","&lt;/s&gt;&lt;s&gt;")&amp;"&lt;/s&gt;&lt;/t&gt;","//s"),"cm",""))),MAX(VALUE(SUBSTITUTE(_xlfn.FILTERXML("&lt;t&gt;&lt;s&gt;"&amp;SUBSTITUTE(L120,",","&lt;/s&gt;&lt;s&gt;")&amp;"&lt;/s&gt;&lt;/t&gt;","//s"),"mm","")))/10))</f>
        <v>1.1000000000000001</v>
      </c>
      <c r="N120" t="str">
        <f>IF('Model output'!L119="","",'Model output'!L119)</f>
        <v>Papillary carcinoma</v>
      </c>
      <c r="O120" t="str">
        <f>IF('Model output'!M119="","",'Model output'!M119)</f>
        <v/>
      </c>
      <c r="P120" t="str">
        <f>IF('Model output'!N119="","",'Model output'!N119)</f>
        <v>4.1 cm</v>
      </c>
      <c r="Q120" t="str">
        <f t="shared" si="26"/>
        <v>4.1cm</v>
      </c>
      <c r="R120" cm="1">
        <f t="array" ref="R120">IF(Q120="","",IF(ISNUMBER(SEARCH("cm",Q120)),MAX(VALUE(SUBSTITUTE(_xlfn.FILTERXML("&lt;t&gt;&lt;s&gt;"&amp;SUBSTITUTE(Q120,",","&lt;/s&gt;&lt;s&gt;")&amp;"&lt;/s&gt;&lt;/t&gt;","//s"),"cm",""))),MAX(VALUE(SUBSTITUTE(_xlfn.FILTERXML("&lt;t&gt;&lt;s&gt;"&amp;SUBSTITUTE(Q120,",","&lt;/s&gt;&lt;s&gt;")&amp;"&lt;/s&gt;&lt;/t&gt;","//s"),"mm","")))/10))</f>
        <v>4.0999999999999996</v>
      </c>
      <c r="S120" t="str">
        <f>IF(OR('Model output'!P119="",ISNUMBER(SEARCH("Not identified", 'Model output'!P119)),ISNUMBER(SEARCH("Absent",'Model output'!P119)),AND(ISNUMBER(SEARCH("No",'Model output'!P119)),NOT(ISNUMBER(SEARCH("diagnostic",'Model output'!P119)))),ISNUMBER(SEARCH("Negative",'Model output'!P119))),"negative","positive")</f>
        <v>negative</v>
      </c>
      <c r="T120">
        <f>IF('Model output'!O119="","",'Model output'!O119)</f>
        <v>1</v>
      </c>
      <c r="U120" t="str">
        <f>IF('Model output'!Q119&lt;&gt;"",'Model output'!Q119,IF('Classification result'!S120="positive",IF(ISNUMBER(SEARCH("single",'Model output'!P119)),1,IF(OR(ISNUMBER(SEARCH("&lt;4",'Model output'!P119)),ISNUMBER(SEARCH("&lt; 4",'Model output'!P119)),ISNUMBER(SEARCH("less than 4",'Model output'!P119))),"&lt;4",IF(OR(ISNUMBER(SEARCH("&gt;4",'Model output'!P119)),ISNUMBER(SEARCH("&gt; 4",'Model output'!P119)),ISNUMBER(SEARCH("4 or more",'Model output'!P119))),"&gt;4",""))),""))</f>
        <v/>
      </c>
      <c r="V120" t="str">
        <f>IF(S120="negative","",IF(OR(ISNUMBER(SEARCH("Focal",'Model output'!P119)),'Classification result'!U120&lt;4,ISNUMBER(SEARCH("Focal",'Classification result'!U120)),ISNUMBER(SEARCH("&lt;4",'Classification result'!U120)),ISNUMBER(SEARCH("&lt; 4",'Classification result'!U120))),"minimal", IF(OR(ISNUMBER(SEARCH("Extensive",'Model output'!P119)),ISNUMBER(SEARCH("Extensive",'Classification result'!U120)),ISNUMBER(SEARCH("&gt;4",'Classification result'!U120)),ISNUMBER(SEARCH("&gt; 4",'Classification result'!U120)),ISNUMBER(SEARCH("4 or more",'Classification result'!U120))),"extensive","")))</f>
        <v/>
      </c>
      <c r="W120" t="str">
        <f>IF(OR('Model output'!R119="",ISNUMBER(SEARCH("Not identified", 'Model output'!R119)),ISNUMBER(SEARCH("Absent",'Model output'!R119)),ISNUMBER(SEARCH("No",'Model output'!R119)),ISNUMBER(SEARCH("Negative",'Model output'!R119)),ISNUMBER(SEARCH("None seen",'Model output'!R119)),ISNUMBER(SEARCH("Free",'Model output'!R119)),ISNUMBER(SEARCH("Cannot be assessed",'Model output'!R119))),"negative","positive")</f>
        <v>negative</v>
      </c>
      <c r="X120" t="str">
        <f>IF('Model output'!S119="","", IF('Model output'!S119= "[]", "", 'Model output'!S119))</f>
        <v>Invades: peithyroidal tissue</v>
      </c>
      <c r="Y120" t="str">
        <f>IF(OR('Model output'!S119="",ISNUMBER(SEARCH("Absent",'Model output'!S119)),ISNUMBER(SEARCH("Not identified",'Model output'!S119)),ISNUMBER(SEARCH("No",'Model output'!S119)),ISNUMBER(SEARCH("negative",'Model output'!S119))),"negative",IF(Z120="positive","gETE", "positive"))</f>
        <v>positive</v>
      </c>
      <c r="Z120" t="str">
        <f>IF(OR('Model output'!S119="",ISNUMBER(SEARCH("Absent",'Model output'!S119)),ISNUMBER(SEARCH("Not identified",'Model output'!S119)),ISNUMBER(SEARCH("No",'Model output'!S119)),ISNUMBER(SEARCH("Minimal",'Model output'!S119)),ISNUMBER(SEARCH("negative",'Model output'!S119))),"negative",IF(OR(ISNUMBER(SEARCH("extensive",X120)),ISNUMBER(SEARCH("skeletal muscle",X120)),ISNUMBER(SEARCH("larynx",X120)),ISNUMBER(SEARCH("trachea",X120)),ISNUMBER(SEARCH("esophagus",X120)),ISNUMBER(SEARCH("recurrent laryngeal nerve",X120))),"positive","negative"))</f>
        <v>negative</v>
      </c>
      <c r="AA120" t="str">
        <f>IF('Model output'!T119="","", IF('Model output'!T119="[]", "", IF('Model output'!T119="Not mentioned", "No", "Yes")))</f>
        <v/>
      </c>
      <c r="AB120" t="str">
        <f>IF(AA120&lt;&gt;"Yes","",IF(OR('Model output'!U119="",'Model output'!U119="[]",ISNUMBER(SEARCH("Not identified",'Model output'!U119))),"",'Model output'!U119))</f>
        <v/>
      </c>
      <c r="AC120" s="9" t="str">
        <f>IF(OR('Model output'!V119="", AND(ISERROR(SEARCH("Positive",'Model output'!V119)), ISNUMBER(SEARCH("Negative",'Model output'!V119))), 'Model output'!V119="No", ISNUMBER(SEARCH("Uninvolved",'Model output'!V119)), ISNUMBER(SEARCH("Not involved",'Model output'!V119)), ISNUMBER(SEARCH("Free",'Model output'!V119)), ISNUMBER(SEARCH("Cannot be assessed",'Model output'!V119)), ISNUMBER(SEARCH("1 mm",'Model output'!V119)), ISNUMBER(SEARCH("0.1 CM",'Model output'!V119)), ISNUMBER(SEARCH("less than 0.5 mm",'Model output'!V119)), ISNUMBER(SEARCH("abut",'Model output'!V119))), "negative", "positive")</f>
        <v>positive</v>
      </c>
      <c r="AE120" s="29" t="str" cm="1">
        <f t="array" ref="AE120">IF(OR(AC120="positive",Z120="positive",AND(OR(ISNUMBER(SEARCH("Follicular carcinoma",N120)),ISNUMBER(SEARCH("Follicular thyroid carcinoma",N120))),V120="extensive"),AND(AND(ISNUMBER(J120),J120&gt;0),AND(ISNUMBER(M120),M120&gt;3)),OR(H120="positive",AH120=1)),"high",IF(OR(ISNUMBER(SEARCH("lateral",G120,1)),ISNUMBER(SEARCH("positive",Y120,1)),ISNUMBER(SEARCH("tall",O120,1)),ISNUMBER(SEARCH("hobnail",O120,1)),ISNUMBER(SEARCH("cribriform",O120,1)),ISNUMBER(SEARCH("diffuse",O120,1)),ISNUMBER(SEARCH("columnar",O120,1)),ISNUMBER(SEARCH("solid",O120,1)),ISNUMBER(SEARCH("tall",N120,1)),ISNUMBER(SEARCH("hobnail",N120,1)),ISNUMBER(SEARCH("cribriform",N120,1)),ISNUMBER(SEARCH("diffuse",N120,1)),ISNUMBER(SEARCH("columnar",N120,1)),ISNUMBER(SEARCH("solid",N120,1)),AND(ISNUMBER(SEARCH("papillary",N120,1)),S120="positive"),AND(AND(ISNUMBER(J120),J120&gt;=5),M120=""),AND(AND(ISNUMBER(J120),J120&gt;=5),AND(ISNUMBER(M120),M120&gt;=1)),AND(ISNUMBER(SERACH("papillary",N120)),OR(Y120="positive",Z120="positive"), ISNUMBER(SEARCH("BRAF",AB120)))),"intermediate","low"))</f>
        <v>high</v>
      </c>
      <c r="AF120" s="30" t="str">
        <f t="shared" si="15"/>
        <v>3a</v>
      </c>
      <c r="AG120" s="30" t="str">
        <f t="shared" si="16"/>
        <v>1a</v>
      </c>
      <c r="AH120" s="30" t="str">
        <f t="shared" si="23"/>
        <v>0</v>
      </c>
      <c r="AI120" s="37" t="str">
        <f t="shared" si="24"/>
        <v>II</v>
      </c>
      <c r="AJ120" s="29" t="s">
        <v>885</v>
      </c>
      <c r="AK120" s="34" t="s">
        <v>896</v>
      </c>
      <c r="AL120" s="34" t="s">
        <v>890</v>
      </c>
      <c r="AM120" s="34" t="s">
        <v>894</v>
      </c>
      <c r="AN120" s="34" t="s">
        <v>892</v>
      </c>
      <c r="AO120" s="35">
        <f t="shared" si="17"/>
        <v>1</v>
      </c>
      <c r="AP120" s="30">
        <f t="shared" si="18"/>
        <v>1</v>
      </c>
      <c r="AQ120" s="30">
        <f t="shared" si="19"/>
        <v>0</v>
      </c>
      <c r="AR120" s="30">
        <f t="shared" si="20"/>
        <v>1</v>
      </c>
      <c r="AS120" s="36">
        <f t="shared" si="21"/>
        <v>1</v>
      </c>
    </row>
    <row r="121" spans="1:45">
      <c r="A121" t="str">
        <f>'Model output'!A120</f>
        <v>TCGA-DO-A1K0</v>
      </c>
      <c r="B121" s="45">
        <v>30</v>
      </c>
      <c r="C121" s="1" t="str">
        <f>IF(OR(ISNUMBER(SEARCH("0",'Model output'!D120)), ISNUMBER(SEARCH("1",'Model output'!D120)), ISNUMBER(SEARCH("1a",'Model output'!D120)), ISNUMBER(SEARCH("1b",'Model output'!D120)), ISNUMBER(SEARCH("2",'Model output'!D120)), ISNUMBER(SEARCH("3",'Model output'!D120)), ISNUMBER(SEARCH("4a",'Model output'!D120)), ISNUMBER(SEARCH("4b",'Model output'!D120))), IF(ISNUMBER(SEARCH("pT",'Model output'!D120)),IF(OR(ISNUMBER(SEARCH("a",'Model output'!D120)),ISNUMBER(SEARCH("b",'Model output'!D120))),MID(SUBSTITUTE('Model output'!D120," ",""),SEARCH("pT",'Model output'!D120)+2,2),MID(SUBSTITUTE('Model output'!D120," ",""),SEARCH("pT",'Model output'!D120)+2,1)),IF(ISNUMBER(SEARCH("T",'Model output'!D120)),IF(OR(ISNUMBER(SEARCH("a",'Model output'!D120)),ISNUMBER(SEARCH("b",'Model output'!D120))),MID(SUBSTITUTE('Model output'!D120," ",""),SEARCH("T",'Model output'!D120)+1,2),MID(SUBSTITUTE('Model output'!D120," ",""),SEARCH("T",'Model output'!D120)+1,1)),SUBSTITUTE('Model output'!D120," ",""))),"")</f>
        <v>3</v>
      </c>
      <c r="D121" s="1" t="str">
        <f>IF(ISNUMBER(SEARCH("lymph node",'Model output'!E120)),"1", IF(AND('Model output'!E120&lt;&gt;"",ISNUMBER('Model output'!E120),'Model output'!E120&gt;0),"1",IF(OR(ISNUMBER(SEARCH("0",'Model output'!E120)), ISNUMBER(SEARCH("1",'Model output'!E120)), ISNUMBER(SEARCH("1a",'Model output'!E120)), ISNUMBER(SEARCH("1b",'Model output'!E120)), ISNUMBER(SEARCH("X",'Model output'!E120))), IF(ISNUMBER(SEARCH("pN",'Model output'!E120)),IF(OR(ISNUMBER(SEARCH("a",'Model output'!E120)),ISNUMBER(SEARCH("b",'Model output'!E120))),MID(SUBSTITUTE('Model output'!E120," ",""),SEARCH("pN",'Model output'!E120)+2,2),MID(SUBSTITUTE('Model output'!E120," ",""),SEARCH("pN",'Model output'!E120)+2,1)),IF(ISNUMBER(SEARCH("N",'Model output'!E120)),IF(OR(ISNUMBER(SEARCH("a",'Model output'!E120)),ISNUMBER(SEARCH("b",'Model output'!E120))),MID(SUBSTITUTE('Model output'!E120," ",""),SEARCH("N",'Model output'!E120)+1,2),MID(SUBSTITUTE('Model output'!E120," ",""),SEARCH("N",'Model output'!E120)+1,1)),SUBSTITUTE('Model output'!E120," ",""))),"")))</f>
        <v>1b</v>
      </c>
      <c r="E121" s="1" t="str">
        <f>IF(OR(ISNUMBER(SEARCH("Not applicable",'Model output'!F120)), ISNUMBER(SEARCH("N/A",'Model output'!F120))),"0",IF(OR(ISNUMBER(SEARCH("0",'Model output'!F120)), ISNUMBER(SEARCH("1",'Model output'!F120)), ISNUMBER(SEARCH("X",'Model output'!F120))), IF(ISNUMBER(SEARCH("pM",'Model output'!F120)),MID(SUBSTITUTE('Model output'!F120," ",""),SEARCH("pM",'Model output'!F120)+2,1),IF(ISNUMBER(SEARCH("M",'Model output'!F120)),MID(SUBSTITUTE('Model output'!F120," ",""),SEARCH("M",'Model output'!F120)+1,1),SUBSTITUTE('Model output'!F120," ",""))),""))</f>
        <v>X</v>
      </c>
      <c r="F121" t="str">
        <f t="shared" si="25"/>
        <v>positive</v>
      </c>
      <c r="G121" t="str">
        <f>IF(OR('Model output'!G120="",AND(ISNUMBER('Model output'!J120),'Model output'!J120&lt;1)),"",IF(OR(ISNUMBER(SEARCH("lateral",'Model output'!G120)),ISNUMBER(SEARCH("cervical",'Model output'!G120)),ISNUMBER(SEARCH("jugular",'Model output'!G120)),ISNUMBER(SEARCH("left neck",'Model output'!G120)),ISNUMBER(SEARCH("left anterior neck",'Model output'!G120)),ISNUMBER(SEARCH("left posterior neck",'Model output'!G120)),ISNUMBER(SEARCH("right neck",'Model output'!G120)),ISNUMBER(SEARCH("right anterior neck",'Model output'!G120)),ISNUMBER(SEARCH("right posterior neck",'Model output'!G120)),AND(ISNUMBER(SEARCH("level",'Model output'!G120)),OR(,ISNUMBER(SEARCH("II",'Model output'!G120)),ISNUMBER(SEARCH("two",'Model output'!G120)),ISNUMBER(SEARCH("2",'Model output'!G120)),ISNUMBER(SEARCH("III",'Model output'!G120)),ISNUMBER(SEARCH("three",'Model output'!G120)),ISNUMBER(SEARCH("3",'Model output'!G120)),ISNUMBER(SEARCH("IV",'Model output'!G120)),ISNUMBER(SEARCH("four",'Model output'!G120)),ISNUMBER(SEARCH("4",'Model output'!G120)),ISNUMBER(SEARCH("V ",'Model output'!G120)),ISNUMBER(SEARCH("five",'Model output'!G120)),ISNUMBER(SEARCH("5",'Model output'!G120))))), "lateral", "central"))</f>
        <v/>
      </c>
      <c r="H121" t="str">
        <f>IF('Model output'!H120="","negative",IF('Model output'!H120="[]", "negative", IF(OR(ISNUMBER(SEARCH("lymph node",'Model output'!H120)),ISNUMBER(SEARCH("Not mentioned",'Model output'!H120)),ISNUMBER(SEARCH("neck",'Model output'!H120)),ISNUMBER(SEARCH("Not applicable",'Model output'!H120))),"negative","positive")))</f>
        <v>negative</v>
      </c>
      <c r="I121">
        <f>IF('Model output'!I120="","",IF(ISNUMBER('Model output'!I120),'Model output'!I120,1))</f>
        <v>14</v>
      </c>
      <c r="J121">
        <f>IF('Model output'!J120="","",IF(AND(ISNUMBER('Model output'!J120),'Model output'!J120&lt;=I121),'Model output'!J120,IF(ISNUMBER(SEARCH("0/",'Model output'!J120)),0,1)))</f>
        <v>9</v>
      </c>
      <c r="K121" t="str" cm="1">
        <f t="array" ref="K121">IF(COUNT(FIND({0,1,2,3,4,5,6,7,8,9},'Model output'!K120))&gt;0,'Model output'!K120,"")</f>
        <v/>
      </c>
      <c r="L121" s="8" t="str">
        <f t="shared" si="22"/>
        <v/>
      </c>
      <c r="M121" t="str" cm="1">
        <f t="array" ref="M121">IF(L121="","",IF(ISNUMBER(SEARCH("cm",L121)),MAX(VALUE(SUBSTITUTE(_xlfn.FILTERXML("&lt;t&gt;&lt;s&gt;"&amp;SUBSTITUTE(L121,",","&lt;/s&gt;&lt;s&gt;")&amp;"&lt;/s&gt;&lt;/t&gt;","//s"),"cm",""))),MAX(VALUE(SUBSTITUTE(_xlfn.FILTERXML("&lt;t&gt;&lt;s&gt;"&amp;SUBSTITUTE(L121,",","&lt;/s&gt;&lt;s&gt;")&amp;"&lt;/s&gt;&lt;/t&gt;","//s"),"mm","")))/10))</f>
        <v/>
      </c>
      <c r="N121" t="str">
        <f>IF('Model output'!L120="","",'Model output'!L120)</f>
        <v>Papillary carcinoma</v>
      </c>
      <c r="O121" t="str">
        <f>IF('Model output'!M120="","",'Model output'!M120)</f>
        <v>Classical</v>
      </c>
      <c r="P121" t="str">
        <f>IF('Model output'!N120="","",'Model output'!N120)</f>
        <v>4.2 cm</v>
      </c>
      <c r="Q121" t="str">
        <f t="shared" si="26"/>
        <v>4.2cm</v>
      </c>
      <c r="R121" cm="1">
        <f t="array" ref="R121">IF(Q121="","",IF(ISNUMBER(SEARCH("cm",Q121)),MAX(VALUE(SUBSTITUTE(_xlfn.FILTERXML("&lt;t&gt;&lt;s&gt;"&amp;SUBSTITUTE(Q121,",","&lt;/s&gt;&lt;s&gt;")&amp;"&lt;/s&gt;&lt;/t&gt;","//s"),"cm",""))),MAX(VALUE(SUBSTITUTE(_xlfn.FILTERXML("&lt;t&gt;&lt;s&gt;"&amp;SUBSTITUTE(Q121,",","&lt;/s&gt;&lt;s&gt;")&amp;"&lt;/s&gt;&lt;/t&gt;","//s"),"mm","")))/10))</f>
        <v>4.2</v>
      </c>
      <c r="S121" t="str">
        <f>IF(OR('Model output'!P120="",ISNUMBER(SEARCH("Not identified", 'Model output'!P120)),ISNUMBER(SEARCH("Absent",'Model output'!P120)),AND(ISNUMBER(SEARCH("No",'Model output'!P120)),NOT(ISNUMBER(SEARCH("diagnostic",'Model output'!P120)))),ISNUMBER(SEARCH("Negative",'Model output'!P120))),"negative","positive")</f>
        <v>negative</v>
      </c>
      <c r="T121" t="str">
        <f>IF('Model output'!O120="","",'Model output'!O120)</f>
        <v/>
      </c>
      <c r="U121" t="str">
        <f>IF('Model output'!Q120&lt;&gt;"",'Model output'!Q120,IF('Classification result'!S121="positive",IF(ISNUMBER(SEARCH("single",'Model output'!P120)),1,IF(OR(ISNUMBER(SEARCH("&lt;4",'Model output'!P120)),ISNUMBER(SEARCH("&lt; 4",'Model output'!P120)),ISNUMBER(SEARCH("less than 4",'Model output'!P120))),"&lt;4",IF(OR(ISNUMBER(SEARCH("&gt;4",'Model output'!P120)),ISNUMBER(SEARCH("&gt; 4",'Model output'!P120)),ISNUMBER(SEARCH("4 or more",'Model output'!P120))),"&gt;4",""))),""))</f>
        <v/>
      </c>
      <c r="V121" t="str">
        <f>IF(S121="negative","",IF(OR(ISNUMBER(SEARCH("Focal",'Model output'!P120)),'Classification result'!U121&lt;4,ISNUMBER(SEARCH("Focal",'Classification result'!U121)),ISNUMBER(SEARCH("&lt;4",'Classification result'!U121)),ISNUMBER(SEARCH("&lt; 4",'Classification result'!U121))),"minimal", IF(OR(ISNUMBER(SEARCH("Extensive",'Model output'!P120)),ISNUMBER(SEARCH("Extensive",'Classification result'!U121)),ISNUMBER(SEARCH("&gt;4",'Classification result'!U121)),ISNUMBER(SEARCH("&gt; 4",'Classification result'!U121)),ISNUMBER(SEARCH("4 or more",'Classification result'!U121))),"extensive","")))</f>
        <v/>
      </c>
      <c r="W121" t="str">
        <f>IF(OR('Model output'!R120="",ISNUMBER(SEARCH("Not identified", 'Model output'!R120)),ISNUMBER(SEARCH("Absent",'Model output'!R120)),ISNUMBER(SEARCH("No",'Model output'!R120)),ISNUMBER(SEARCH("Negative",'Model output'!R120)),ISNUMBER(SEARCH("None seen",'Model output'!R120)),ISNUMBER(SEARCH("Free",'Model output'!R120)),ISNUMBER(SEARCH("Cannot be assessed",'Model output'!R120))),"negative","positive")</f>
        <v>negative</v>
      </c>
      <c r="X121" t="str">
        <f>IF('Model output'!S120="","", IF('Model output'!S120= "[]", "", 'Model output'!S120))</f>
        <v>Present, Minimal</v>
      </c>
      <c r="Y121" t="str">
        <f>IF(OR('Model output'!S120="",ISNUMBER(SEARCH("Absent",'Model output'!S120)),ISNUMBER(SEARCH("Not identified",'Model output'!S120)),ISNUMBER(SEARCH("No",'Model output'!S120)),ISNUMBER(SEARCH("negative",'Model output'!S120))),"negative",IF(Z121="positive","gETE", "positive"))</f>
        <v>positive</v>
      </c>
      <c r="Z121" t="str">
        <f>IF(OR('Model output'!S120="",ISNUMBER(SEARCH("Absent",'Model output'!S120)),ISNUMBER(SEARCH("Not identified",'Model output'!S120)),ISNUMBER(SEARCH("No",'Model output'!S120)),ISNUMBER(SEARCH("Minimal",'Model output'!S120)),ISNUMBER(SEARCH("negative",'Model output'!S120))),"negative",IF(OR(ISNUMBER(SEARCH("extensive",X121)),ISNUMBER(SEARCH("skeletal muscle",X121)),ISNUMBER(SEARCH("larynx",X121)),ISNUMBER(SEARCH("trachea",X121)),ISNUMBER(SEARCH("esophagus",X121)),ISNUMBER(SEARCH("recurrent laryngeal nerve",X121))),"positive","negative"))</f>
        <v>negative</v>
      </c>
      <c r="AA121" t="str">
        <f>IF('Model output'!T120="","", IF('Model output'!T120="[]", "", IF('Model output'!T120="Not mentioned", "No", "Yes")))</f>
        <v/>
      </c>
      <c r="AB121" t="str">
        <f>IF(AA121&lt;&gt;"Yes","",IF(OR('Model output'!U120="",'Model output'!U120="[]",ISNUMBER(SEARCH("Not identified",'Model output'!U120))),"",'Model output'!U120))</f>
        <v/>
      </c>
      <c r="AC121" s="9" t="str">
        <f>IF(OR('Model output'!V120="", AND(ISERROR(SEARCH("Positive",'Model output'!V120)), ISNUMBER(SEARCH("Negative",'Model output'!V120))), 'Model output'!V120="No", ISNUMBER(SEARCH("Uninvolved",'Model output'!V120)), ISNUMBER(SEARCH("Not involved",'Model output'!V120)), ISNUMBER(SEARCH("Free",'Model output'!V120)), ISNUMBER(SEARCH("Cannot be assessed",'Model output'!V120)), ISNUMBER(SEARCH("1 mm",'Model output'!V120)), ISNUMBER(SEARCH("0.1 CM",'Model output'!V120)), ISNUMBER(SEARCH("less than 0.5 mm",'Model output'!V120)), ISNUMBER(SEARCH("abut",'Model output'!V120))), "negative", "positive")</f>
        <v>negative</v>
      </c>
      <c r="AE121" s="29" t="str" cm="1">
        <f t="array" aca="1" ref="AE121" ca="1">IF(OR(AC121="positive",Z121="positive",AND(OR(ISNUMBER(SEARCH("Follicular carcinoma",N121)),ISNUMBER(SEARCH("Follicular thyroid carcinoma",N121))),V121="extensive"),AND(AND(ISNUMBER(J121),J121&gt;0),AND(ISNUMBER(M121),M121&gt;3)),OR(H121="positive",AH121=1)),"high",IF(OR(ISNUMBER(SEARCH("lateral",G121,1)),ISNUMBER(SEARCH("positive",Y121,1)),ISNUMBER(SEARCH("tall",O121,1)),ISNUMBER(SEARCH("hobnail",O121,1)),ISNUMBER(SEARCH("cribriform",O121,1)),ISNUMBER(SEARCH("diffuse",O121,1)),ISNUMBER(SEARCH("columnar",O121,1)),ISNUMBER(SEARCH("solid",O121,1)),ISNUMBER(SEARCH("tall",N121,1)),ISNUMBER(SEARCH("hobnail",N121,1)),ISNUMBER(SEARCH("cribriform",N121,1)),ISNUMBER(SEARCH("diffuse",N121,1)),ISNUMBER(SEARCH("columnar",N121,1)),ISNUMBER(SEARCH("solid",N121,1)),AND(ISNUMBER(SEARCH("papillary",N121,1)),S121="positive"),AND(AND(ISNUMBER(J121),J121&gt;=5),M121=""),AND(AND(ISNUMBER(J121),J121&gt;=5),AND(ISNUMBER(M121),M121&gt;=1)),AND(ISNUMBER(SERACH("papillary",N121)),OR(Y121="positive",Z121="positive"), ISNUMBER(SEARCH("BRAF",AB121)))),"intermediate","low"))</f>
        <v>intermediate</v>
      </c>
      <c r="AF121" s="30" t="str">
        <f t="shared" si="15"/>
        <v>3a</v>
      </c>
      <c r="AG121" s="30" t="str">
        <f t="shared" si="16"/>
        <v>1a</v>
      </c>
      <c r="AH121" s="30" t="str">
        <f t="shared" si="23"/>
        <v>0</v>
      </c>
      <c r="AI121" s="37" t="str">
        <f t="shared" si="24"/>
        <v>I</v>
      </c>
      <c r="AJ121" s="29" t="s">
        <v>887</v>
      </c>
      <c r="AK121" s="34" t="s">
        <v>896</v>
      </c>
      <c r="AL121" s="34" t="s">
        <v>890</v>
      </c>
      <c r="AM121" s="34" t="s">
        <v>894</v>
      </c>
      <c r="AN121" s="34" t="s">
        <v>68</v>
      </c>
      <c r="AO121" s="35">
        <f t="shared" ca="1" si="17"/>
        <v>1</v>
      </c>
      <c r="AP121" s="30">
        <f t="shared" si="18"/>
        <v>1</v>
      </c>
      <c r="AQ121" s="30">
        <f t="shared" si="19"/>
        <v>0</v>
      </c>
      <c r="AR121" s="30">
        <f t="shared" si="20"/>
        <v>1</v>
      </c>
      <c r="AS121" s="36">
        <f t="shared" si="21"/>
        <v>1</v>
      </c>
    </row>
    <row r="122" spans="1:45">
      <c r="A122" t="str">
        <f>'Model output'!A121</f>
        <v>TCGA-E3-A3DZ</v>
      </c>
      <c r="B122" s="45">
        <v>55</v>
      </c>
      <c r="C122" s="1" t="str">
        <f>IF(OR(ISNUMBER(SEARCH("0",'Model output'!D121)), ISNUMBER(SEARCH("1",'Model output'!D121)), ISNUMBER(SEARCH("1a",'Model output'!D121)), ISNUMBER(SEARCH("1b",'Model output'!D121)), ISNUMBER(SEARCH("2",'Model output'!D121)), ISNUMBER(SEARCH("3",'Model output'!D121)), ISNUMBER(SEARCH("4a",'Model output'!D121)), ISNUMBER(SEARCH("4b",'Model output'!D121))), IF(ISNUMBER(SEARCH("pT",'Model output'!D121)),IF(OR(ISNUMBER(SEARCH("a",'Model output'!D121)),ISNUMBER(SEARCH("b",'Model output'!D121))),MID(SUBSTITUTE('Model output'!D121," ",""),SEARCH("pT",'Model output'!D121)+2,2),MID(SUBSTITUTE('Model output'!D121," ",""),SEARCH("pT",'Model output'!D121)+2,1)),IF(ISNUMBER(SEARCH("T",'Model output'!D121)),IF(OR(ISNUMBER(SEARCH("a",'Model output'!D121)),ISNUMBER(SEARCH("b",'Model output'!D121))),MID(SUBSTITUTE('Model output'!D121," ",""),SEARCH("T",'Model output'!D121)+1,2),MID(SUBSTITUTE('Model output'!D121," ",""),SEARCH("T",'Model output'!D121)+1,1)),SUBSTITUTE('Model output'!D121," ",""))),"")</f>
        <v>3</v>
      </c>
      <c r="D122" s="1" t="str">
        <f>IF(ISNUMBER(SEARCH("lymph node",'Model output'!E121)),"1", IF(AND('Model output'!E121&lt;&gt;"",ISNUMBER('Model output'!E121),'Model output'!E121&gt;0),"1",IF(OR(ISNUMBER(SEARCH("0",'Model output'!E121)), ISNUMBER(SEARCH("1",'Model output'!E121)), ISNUMBER(SEARCH("1a",'Model output'!E121)), ISNUMBER(SEARCH("1b",'Model output'!E121)), ISNUMBER(SEARCH("X",'Model output'!E121))), IF(ISNUMBER(SEARCH("pN",'Model output'!E121)),IF(OR(ISNUMBER(SEARCH("a",'Model output'!E121)),ISNUMBER(SEARCH("b",'Model output'!E121))),MID(SUBSTITUTE('Model output'!E121," ",""),SEARCH("pN",'Model output'!E121)+2,2),MID(SUBSTITUTE('Model output'!E121," ",""),SEARCH("pN",'Model output'!E121)+2,1)),IF(ISNUMBER(SEARCH("N",'Model output'!E121)),IF(OR(ISNUMBER(SEARCH("a",'Model output'!E121)),ISNUMBER(SEARCH("b",'Model output'!E121))),MID(SUBSTITUTE('Model output'!E121," ",""),SEARCH("N",'Model output'!E121)+1,2),MID(SUBSTITUTE('Model output'!E121," ",""),SEARCH("N",'Model output'!E121)+1,1)),SUBSTITUTE('Model output'!E121," ",""))),"")))</f>
        <v>0</v>
      </c>
      <c r="E122" s="1" t="str">
        <f>IF(OR(ISNUMBER(SEARCH("Not applicable",'Model output'!F121)), ISNUMBER(SEARCH("N/A",'Model output'!F121))),"0",IF(OR(ISNUMBER(SEARCH("0",'Model output'!F121)), ISNUMBER(SEARCH("1",'Model output'!F121)), ISNUMBER(SEARCH("X",'Model output'!F121))), IF(ISNUMBER(SEARCH("pM",'Model output'!F121)),MID(SUBSTITUTE('Model output'!F121," ",""),SEARCH("pM",'Model output'!F121)+2,1),IF(ISNUMBER(SEARCH("M",'Model output'!F121)),MID(SUBSTITUTE('Model output'!F121," ",""),SEARCH("M",'Model output'!F121)+1,1),SUBSTITUTE('Model output'!F121," ",""))),""))</f>
        <v>X</v>
      </c>
      <c r="F122" t="str">
        <f t="shared" si="25"/>
        <v>negative</v>
      </c>
      <c r="G122" t="str">
        <f>IF(OR('Model output'!G121="",AND(ISNUMBER('Model output'!J121),'Model output'!J121&lt;1)),"",IF(OR(ISNUMBER(SEARCH("lateral",'Model output'!G121)),ISNUMBER(SEARCH("cervical",'Model output'!G121)),ISNUMBER(SEARCH("jugular",'Model output'!G121)),ISNUMBER(SEARCH("left neck",'Model output'!G121)),ISNUMBER(SEARCH("left anterior neck",'Model output'!G121)),ISNUMBER(SEARCH("left posterior neck",'Model output'!G121)),ISNUMBER(SEARCH("right neck",'Model output'!G121)),ISNUMBER(SEARCH("right anterior neck",'Model output'!G121)),ISNUMBER(SEARCH("right posterior neck",'Model output'!G121)),AND(ISNUMBER(SEARCH("level",'Model output'!G121)),OR(,ISNUMBER(SEARCH("II",'Model output'!G121)),ISNUMBER(SEARCH("two",'Model output'!G121)),ISNUMBER(SEARCH("2",'Model output'!G121)),ISNUMBER(SEARCH("III",'Model output'!G121)),ISNUMBER(SEARCH("three",'Model output'!G121)),ISNUMBER(SEARCH("3",'Model output'!G121)),ISNUMBER(SEARCH("IV",'Model output'!G121)),ISNUMBER(SEARCH("four",'Model output'!G121)),ISNUMBER(SEARCH("4",'Model output'!G121)),ISNUMBER(SEARCH("V ",'Model output'!G121)),ISNUMBER(SEARCH("five",'Model output'!G121)),ISNUMBER(SEARCH("5",'Model output'!G121))))), "lateral", "central"))</f>
        <v/>
      </c>
      <c r="H122" t="str">
        <f>IF('Model output'!H121="","negative",IF('Model output'!H121="[]", "negative", IF(OR(ISNUMBER(SEARCH("lymph node",'Model output'!H121)),ISNUMBER(SEARCH("Not mentioned",'Model output'!H121)),ISNUMBER(SEARCH("neck",'Model output'!H121)),ISNUMBER(SEARCH("Not applicable",'Model output'!H121))),"negative","positive")))</f>
        <v>negative</v>
      </c>
      <c r="I122">
        <f>IF('Model output'!I121="","",IF(ISNUMBER('Model output'!I121),'Model output'!I121,1))</f>
        <v>1</v>
      </c>
      <c r="J122">
        <f>IF('Model output'!J121="","",IF(AND(ISNUMBER('Model output'!J121),'Model output'!J121&lt;=I122),'Model output'!J121,IF(ISNUMBER(SEARCH("0/",'Model output'!J121)),0,1)))</f>
        <v>0</v>
      </c>
      <c r="K122" t="str" cm="1">
        <f t="array" ref="K122">IF(COUNT(FIND({0,1,2,3,4,5,6,7,8,9},'Model output'!K121))&gt;0,'Model output'!K121,"")</f>
        <v/>
      </c>
      <c r="L122" s="8" t="str">
        <f t="shared" si="22"/>
        <v/>
      </c>
      <c r="M122" t="str" cm="1">
        <f t="array" ref="M122">IF(L122="","",IF(ISNUMBER(SEARCH("cm",L122)),MAX(VALUE(SUBSTITUTE(_xlfn.FILTERXML("&lt;t&gt;&lt;s&gt;"&amp;SUBSTITUTE(L122,",","&lt;/s&gt;&lt;s&gt;")&amp;"&lt;/s&gt;&lt;/t&gt;","//s"),"cm",""))),MAX(VALUE(SUBSTITUTE(_xlfn.FILTERXML("&lt;t&gt;&lt;s&gt;"&amp;SUBSTITUTE(L122,",","&lt;/s&gt;&lt;s&gt;")&amp;"&lt;/s&gt;&lt;/t&gt;","//s"),"mm","")))/10))</f>
        <v/>
      </c>
      <c r="N122" t="str">
        <f>IF('Model output'!L121="","",'Model output'!L121)</f>
        <v>Papillary carcinoma</v>
      </c>
      <c r="O122" t="str">
        <f>IF('Model output'!M121="","",'Model output'!M121)</f>
        <v>Follicular variant</v>
      </c>
      <c r="P122" t="str">
        <f>IF('Model output'!N121="","",'Model output'!N121)</f>
        <v>5 cm</v>
      </c>
      <c r="Q122" t="str">
        <f t="shared" si="26"/>
        <v>5cm</v>
      </c>
      <c r="R122" cm="1">
        <f t="array" ref="R122">IF(Q122="","",IF(ISNUMBER(SEARCH("cm",Q122)),MAX(VALUE(SUBSTITUTE(_xlfn.FILTERXML("&lt;t&gt;&lt;s&gt;"&amp;SUBSTITUTE(Q122,",","&lt;/s&gt;&lt;s&gt;")&amp;"&lt;/s&gt;&lt;/t&gt;","//s"),"cm",""))),MAX(VALUE(SUBSTITUTE(_xlfn.FILTERXML("&lt;t&gt;&lt;s&gt;"&amp;SUBSTITUTE(Q122,",","&lt;/s&gt;&lt;s&gt;")&amp;"&lt;/s&gt;&lt;/t&gt;","//s"),"mm","")))/10))</f>
        <v>5</v>
      </c>
      <c r="S122" t="str">
        <f>IF(OR('Model output'!P121="",ISNUMBER(SEARCH("Not identified", 'Model output'!P121)),ISNUMBER(SEARCH("Absent",'Model output'!P121)),AND(ISNUMBER(SEARCH("No",'Model output'!P121)),NOT(ISNUMBER(SEARCH("diagnostic",'Model output'!P121)))),ISNUMBER(SEARCH("Negative",'Model output'!P121))),"negative","positive")</f>
        <v>negative</v>
      </c>
      <c r="T122" t="str">
        <f>IF('Model output'!O121="","",'Model output'!O121)</f>
        <v/>
      </c>
      <c r="U122" t="str">
        <f>IF('Model output'!Q121&lt;&gt;"",'Model output'!Q121,IF('Classification result'!S122="positive",IF(ISNUMBER(SEARCH("single",'Model output'!P121)),1,IF(OR(ISNUMBER(SEARCH("&lt;4",'Model output'!P121)),ISNUMBER(SEARCH("&lt; 4",'Model output'!P121)),ISNUMBER(SEARCH("less than 4",'Model output'!P121))),"&lt;4",IF(OR(ISNUMBER(SEARCH("&gt;4",'Model output'!P121)),ISNUMBER(SEARCH("&gt; 4",'Model output'!P121)),ISNUMBER(SEARCH("4 or more",'Model output'!P121))),"&gt;4",""))),""))</f>
        <v/>
      </c>
      <c r="V122" t="str">
        <f>IF(S122="negative","",IF(OR(ISNUMBER(SEARCH("Focal",'Model output'!P121)),'Classification result'!U122&lt;4,ISNUMBER(SEARCH("Focal",'Classification result'!U122)),ISNUMBER(SEARCH("&lt;4",'Classification result'!U122)),ISNUMBER(SEARCH("&lt; 4",'Classification result'!U122))),"minimal", IF(OR(ISNUMBER(SEARCH("Extensive",'Model output'!P121)),ISNUMBER(SEARCH("Extensive",'Classification result'!U122)),ISNUMBER(SEARCH("&gt;4",'Classification result'!U122)),ISNUMBER(SEARCH("&gt; 4",'Classification result'!U122)),ISNUMBER(SEARCH("4 or more",'Classification result'!U122))),"extensive","")))</f>
        <v/>
      </c>
      <c r="W122" t="str">
        <f>IF(OR('Model output'!R121="",ISNUMBER(SEARCH("Not identified", 'Model output'!R121)),ISNUMBER(SEARCH("Absent",'Model output'!R121)),ISNUMBER(SEARCH("No",'Model output'!R121)),ISNUMBER(SEARCH("Negative",'Model output'!R121)),ISNUMBER(SEARCH("None seen",'Model output'!R121)),ISNUMBER(SEARCH("Free",'Model output'!R121)),ISNUMBER(SEARCH("Cannot be assessed",'Model output'!R121))),"negative","positive")</f>
        <v>negative</v>
      </c>
      <c r="X122" t="str">
        <f>IF('Model output'!S121="","", IF('Model output'!S121= "[]", "", 'Model output'!S121))</f>
        <v/>
      </c>
      <c r="Y122" t="str">
        <f>IF(OR('Model output'!S121="",ISNUMBER(SEARCH("Absent",'Model output'!S121)),ISNUMBER(SEARCH("Not identified",'Model output'!S121)),ISNUMBER(SEARCH("No",'Model output'!S121)),ISNUMBER(SEARCH("negative",'Model output'!S121))),"negative",IF(Z122="positive","gETE", "positive"))</f>
        <v>negative</v>
      </c>
      <c r="Z122" t="str">
        <f>IF(OR('Model output'!S121="",ISNUMBER(SEARCH("Absent",'Model output'!S121)),ISNUMBER(SEARCH("Not identified",'Model output'!S121)),ISNUMBER(SEARCH("No",'Model output'!S121)),ISNUMBER(SEARCH("Minimal",'Model output'!S121)),ISNUMBER(SEARCH("negative",'Model output'!S121))),"negative",IF(OR(ISNUMBER(SEARCH("extensive",X122)),ISNUMBER(SEARCH("skeletal muscle",X122)),ISNUMBER(SEARCH("larynx",X122)),ISNUMBER(SEARCH("trachea",X122)),ISNUMBER(SEARCH("esophagus",X122)),ISNUMBER(SEARCH("recurrent laryngeal nerve",X122))),"positive","negative"))</f>
        <v>negative</v>
      </c>
      <c r="AA122" t="str">
        <f>IF('Model output'!T121="","", IF('Model output'!T121="[]", "", IF('Model output'!T121="Not mentioned", "No", "Yes")))</f>
        <v/>
      </c>
      <c r="AB122" t="str">
        <f>IF(AA122&lt;&gt;"Yes","",IF(OR('Model output'!U121="",'Model output'!U121="[]",ISNUMBER(SEARCH("Not identified",'Model output'!U121))),"",'Model output'!U121))</f>
        <v/>
      </c>
      <c r="AC122" s="9" t="str">
        <f>IF(OR('Model output'!V121="", AND(ISERROR(SEARCH("Positive",'Model output'!V121)), ISNUMBER(SEARCH("Negative",'Model output'!V121))), 'Model output'!V121="No", ISNUMBER(SEARCH("Uninvolved",'Model output'!V121)), ISNUMBER(SEARCH("Not involved",'Model output'!V121)), ISNUMBER(SEARCH("Free",'Model output'!V121)), ISNUMBER(SEARCH("Cannot be assessed",'Model output'!V121)), ISNUMBER(SEARCH("1 mm",'Model output'!V121)), ISNUMBER(SEARCH("0.1 CM",'Model output'!V121)), ISNUMBER(SEARCH("less than 0.5 mm",'Model output'!V121)), ISNUMBER(SEARCH("abut",'Model output'!V121))), "negative", "positive")</f>
        <v>negative</v>
      </c>
      <c r="AE122" s="29" t="str" cm="1">
        <f t="array" aca="1" ref="AE122" ca="1">IF(OR(AC122="positive",Z122="positive",AND(OR(ISNUMBER(SEARCH("Follicular carcinoma",N122)),ISNUMBER(SEARCH("Follicular thyroid carcinoma",N122))),V122="extensive"),AND(AND(ISNUMBER(J122),J122&gt;0),AND(ISNUMBER(M122),M122&gt;3)),OR(H122="positive",AH122=1)),"high",IF(OR(ISNUMBER(SEARCH("lateral",G122,1)),ISNUMBER(SEARCH("positive",Y122,1)),ISNUMBER(SEARCH("tall",O122,1)),ISNUMBER(SEARCH("hobnail",O122,1)),ISNUMBER(SEARCH("cribriform",O122,1)),ISNUMBER(SEARCH("diffuse",O122,1)),ISNUMBER(SEARCH("columnar",O122,1)),ISNUMBER(SEARCH("solid",O122,1)),ISNUMBER(SEARCH("tall",N122,1)),ISNUMBER(SEARCH("hobnail",N122,1)),ISNUMBER(SEARCH("cribriform",N122,1)),ISNUMBER(SEARCH("diffuse",N122,1)),ISNUMBER(SEARCH("columnar",N122,1)),ISNUMBER(SEARCH("solid",N122,1)),AND(ISNUMBER(SEARCH("papillary",N122,1)),S122="positive"),AND(AND(ISNUMBER(J122),J122&gt;=5),M122=""),AND(AND(ISNUMBER(J122),J122&gt;=5),AND(ISNUMBER(M122),M122&gt;=1)),AND(ISNUMBER(SERACH("papillary",N122)),OR(Y122="positive",Z122="positive"), ISNUMBER(SEARCH("BRAF",AB122)))),"intermediate","low"))</f>
        <v>low</v>
      </c>
      <c r="AF122" s="30" t="str">
        <f t="shared" si="15"/>
        <v>3a</v>
      </c>
      <c r="AG122" s="30" t="str">
        <f t="shared" si="16"/>
        <v>0</v>
      </c>
      <c r="AH122" s="30" t="str">
        <f t="shared" si="23"/>
        <v>0</v>
      </c>
      <c r="AI122" s="37" t="str">
        <f t="shared" si="24"/>
        <v>II</v>
      </c>
      <c r="AJ122" s="29" t="s">
        <v>886</v>
      </c>
      <c r="AK122" s="34" t="s">
        <v>896</v>
      </c>
      <c r="AL122" s="34" t="s">
        <v>891</v>
      </c>
      <c r="AM122" s="34" t="s">
        <v>894</v>
      </c>
      <c r="AN122" s="34" t="s">
        <v>892</v>
      </c>
      <c r="AO122" s="35">
        <f t="shared" ca="1" si="17"/>
        <v>1</v>
      </c>
      <c r="AP122" s="30">
        <f t="shared" si="18"/>
        <v>1</v>
      </c>
      <c r="AQ122" s="30">
        <f t="shared" si="19"/>
        <v>1</v>
      </c>
      <c r="AR122" s="30">
        <f t="shared" si="20"/>
        <v>1</v>
      </c>
      <c r="AS122" s="36">
        <f t="shared" si="21"/>
        <v>1</v>
      </c>
    </row>
    <row r="123" spans="1:45">
      <c r="A123" t="str">
        <f>'Model output'!A122</f>
        <v>TCGA-E3-A3E3</v>
      </c>
      <c r="B123" s="45">
        <v>49</v>
      </c>
      <c r="C123" s="1" t="str">
        <f>IF(OR(ISNUMBER(SEARCH("0",'Model output'!D122)), ISNUMBER(SEARCH("1",'Model output'!D122)), ISNUMBER(SEARCH("1a",'Model output'!D122)), ISNUMBER(SEARCH("1b",'Model output'!D122)), ISNUMBER(SEARCH("2",'Model output'!D122)), ISNUMBER(SEARCH("3",'Model output'!D122)), ISNUMBER(SEARCH("4a",'Model output'!D122)), ISNUMBER(SEARCH("4b",'Model output'!D122))), IF(ISNUMBER(SEARCH("pT",'Model output'!D122)),IF(OR(ISNUMBER(SEARCH("a",'Model output'!D122)),ISNUMBER(SEARCH("b",'Model output'!D122))),MID(SUBSTITUTE('Model output'!D122," ",""),SEARCH("pT",'Model output'!D122)+2,2),MID(SUBSTITUTE('Model output'!D122," ",""),SEARCH("pT",'Model output'!D122)+2,1)),IF(ISNUMBER(SEARCH("T",'Model output'!D122)),IF(OR(ISNUMBER(SEARCH("a",'Model output'!D122)),ISNUMBER(SEARCH("b",'Model output'!D122))),MID(SUBSTITUTE('Model output'!D122," ",""),SEARCH("T",'Model output'!D122)+1,2),MID(SUBSTITUTE('Model output'!D122," ",""),SEARCH("T",'Model output'!D122)+1,1)),SUBSTITUTE('Model output'!D122," ",""))),"")</f>
        <v>2</v>
      </c>
      <c r="D123" s="1" t="str">
        <f>IF(ISNUMBER(SEARCH("lymph node",'Model output'!E122)),"1", IF(AND('Model output'!E122&lt;&gt;"",ISNUMBER('Model output'!E122),'Model output'!E122&gt;0),"1",IF(OR(ISNUMBER(SEARCH("0",'Model output'!E122)), ISNUMBER(SEARCH("1",'Model output'!E122)), ISNUMBER(SEARCH("1a",'Model output'!E122)), ISNUMBER(SEARCH("1b",'Model output'!E122)), ISNUMBER(SEARCH("X",'Model output'!E122))), IF(ISNUMBER(SEARCH("pN",'Model output'!E122)),IF(OR(ISNUMBER(SEARCH("a",'Model output'!E122)),ISNUMBER(SEARCH("b",'Model output'!E122))),MID(SUBSTITUTE('Model output'!E122," ",""),SEARCH("pN",'Model output'!E122)+2,2),MID(SUBSTITUTE('Model output'!E122," ",""),SEARCH("pN",'Model output'!E122)+2,1)),IF(ISNUMBER(SEARCH("N",'Model output'!E122)),IF(OR(ISNUMBER(SEARCH("a",'Model output'!E122)),ISNUMBER(SEARCH("b",'Model output'!E122))),MID(SUBSTITUTE('Model output'!E122," ",""),SEARCH("N",'Model output'!E122)+1,2),MID(SUBSTITUTE('Model output'!E122," ",""),SEARCH("N",'Model output'!E122)+1,1)),SUBSTITUTE('Model output'!E122," ",""))),"")))</f>
        <v>X</v>
      </c>
      <c r="E123" s="1" t="str">
        <f>IF(OR(ISNUMBER(SEARCH("Not applicable",'Model output'!F122)), ISNUMBER(SEARCH("N/A",'Model output'!F122))),"0",IF(OR(ISNUMBER(SEARCH("0",'Model output'!F122)), ISNUMBER(SEARCH("1",'Model output'!F122)), ISNUMBER(SEARCH("X",'Model output'!F122))), IF(ISNUMBER(SEARCH("pM",'Model output'!F122)),MID(SUBSTITUTE('Model output'!F122," ",""),SEARCH("pM",'Model output'!F122)+2,1),IF(ISNUMBER(SEARCH("M",'Model output'!F122)),MID(SUBSTITUTE('Model output'!F122," ",""),SEARCH("M",'Model output'!F122)+1,1),SUBSTITUTE('Model output'!F122," ",""))),""))</f>
        <v>X</v>
      </c>
      <c r="F123" t="str">
        <f t="shared" si="25"/>
        <v>negative</v>
      </c>
      <c r="G123" t="str">
        <f>IF(OR('Model output'!G122="",AND(ISNUMBER('Model output'!J122),'Model output'!J122&lt;1)),"",IF(OR(ISNUMBER(SEARCH("lateral",'Model output'!G122)),ISNUMBER(SEARCH("cervical",'Model output'!G122)),ISNUMBER(SEARCH("jugular",'Model output'!G122)),ISNUMBER(SEARCH("left neck",'Model output'!G122)),ISNUMBER(SEARCH("left anterior neck",'Model output'!G122)),ISNUMBER(SEARCH("left posterior neck",'Model output'!G122)),ISNUMBER(SEARCH("right neck",'Model output'!G122)),ISNUMBER(SEARCH("right anterior neck",'Model output'!G122)),ISNUMBER(SEARCH("right posterior neck",'Model output'!G122)),AND(ISNUMBER(SEARCH("level",'Model output'!G122)),OR(,ISNUMBER(SEARCH("II",'Model output'!G122)),ISNUMBER(SEARCH("two",'Model output'!G122)),ISNUMBER(SEARCH("2",'Model output'!G122)),ISNUMBER(SEARCH("III",'Model output'!G122)),ISNUMBER(SEARCH("three",'Model output'!G122)),ISNUMBER(SEARCH("3",'Model output'!G122)),ISNUMBER(SEARCH("IV",'Model output'!G122)),ISNUMBER(SEARCH("four",'Model output'!G122)),ISNUMBER(SEARCH("4",'Model output'!G122)),ISNUMBER(SEARCH("V ",'Model output'!G122)),ISNUMBER(SEARCH("five",'Model output'!G122)),ISNUMBER(SEARCH("5",'Model output'!G122))))), "lateral", "central"))</f>
        <v/>
      </c>
      <c r="H123" t="str">
        <f>IF('Model output'!H122="","negative",IF('Model output'!H122="[]", "negative", IF(OR(ISNUMBER(SEARCH("lymph node",'Model output'!H122)),ISNUMBER(SEARCH("Not mentioned",'Model output'!H122)),ISNUMBER(SEARCH("neck",'Model output'!H122)),ISNUMBER(SEARCH("Not applicable",'Model output'!H122))),"negative","positive")))</f>
        <v>negative</v>
      </c>
      <c r="I123" t="str">
        <f>IF('Model output'!I122="","",IF(ISNUMBER('Model output'!I122),'Model output'!I122,1))</f>
        <v/>
      </c>
      <c r="J123" t="str">
        <f>IF('Model output'!J122="","",IF(AND(ISNUMBER('Model output'!J122),'Model output'!J122&lt;=I123),'Model output'!J122,IF(ISNUMBER(SEARCH("0/",'Model output'!J122)),0,1)))</f>
        <v/>
      </c>
      <c r="K123" t="str" cm="1">
        <f t="array" ref="K123">IF(COUNT(FIND({0,1,2,3,4,5,6,7,8,9},'Model output'!K122))&gt;0,'Model output'!K122,"")</f>
        <v/>
      </c>
      <c r="L123" s="8" t="str">
        <f t="shared" si="22"/>
        <v/>
      </c>
      <c r="M123" t="str" cm="1">
        <f t="array" ref="M123">IF(L123="","",IF(ISNUMBER(SEARCH("cm",L123)),MAX(VALUE(SUBSTITUTE(_xlfn.FILTERXML("&lt;t&gt;&lt;s&gt;"&amp;SUBSTITUTE(L123,",","&lt;/s&gt;&lt;s&gt;")&amp;"&lt;/s&gt;&lt;/t&gt;","//s"),"cm",""))),MAX(VALUE(SUBSTITUTE(_xlfn.FILTERXML("&lt;t&gt;&lt;s&gt;"&amp;SUBSTITUTE(L123,",","&lt;/s&gt;&lt;s&gt;")&amp;"&lt;/s&gt;&lt;/t&gt;","//s"),"mm","")))/10))</f>
        <v/>
      </c>
      <c r="N123" t="str">
        <f>IF('Model output'!L122="","",'Model output'!L122)</f>
        <v>Papillary</v>
      </c>
      <c r="O123" t="str">
        <f>IF('Model output'!M122="","",'Model output'!M122)</f>
        <v/>
      </c>
      <c r="P123" t="str">
        <f>IF('Model output'!N122="","",'Model output'!N122)</f>
        <v>2.8cm</v>
      </c>
      <c r="Q123" t="str">
        <f t="shared" si="26"/>
        <v>2.8cm</v>
      </c>
      <c r="R123" cm="1">
        <f t="array" ref="R123">IF(Q123="","",IF(ISNUMBER(SEARCH("cm",Q123)),MAX(VALUE(SUBSTITUTE(_xlfn.FILTERXML("&lt;t&gt;&lt;s&gt;"&amp;SUBSTITUTE(Q123,",","&lt;/s&gt;&lt;s&gt;")&amp;"&lt;/s&gt;&lt;/t&gt;","//s"),"cm",""))),MAX(VALUE(SUBSTITUTE(_xlfn.FILTERXML("&lt;t&gt;&lt;s&gt;"&amp;SUBSTITUTE(Q123,",","&lt;/s&gt;&lt;s&gt;")&amp;"&lt;/s&gt;&lt;/t&gt;","//s"),"mm","")))/10))</f>
        <v>2.8</v>
      </c>
      <c r="S123" t="str">
        <f>IF(OR('Model output'!P122="",ISNUMBER(SEARCH("Not identified", 'Model output'!P122)),ISNUMBER(SEARCH("Absent",'Model output'!P122)),AND(ISNUMBER(SEARCH("No",'Model output'!P122)),NOT(ISNUMBER(SEARCH("diagnostic",'Model output'!P122)))),ISNUMBER(SEARCH("Negative",'Model output'!P122))),"negative","positive")</f>
        <v>negative</v>
      </c>
      <c r="T123" t="str">
        <f>IF('Model output'!O122="","",'Model output'!O122)</f>
        <v/>
      </c>
      <c r="U123" t="str">
        <f>IF('Model output'!Q122&lt;&gt;"",'Model output'!Q122,IF('Classification result'!S123="positive",IF(ISNUMBER(SEARCH("single",'Model output'!P122)),1,IF(OR(ISNUMBER(SEARCH("&lt;4",'Model output'!P122)),ISNUMBER(SEARCH("&lt; 4",'Model output'!P122)),ISNUMBER(SEARCH("less than 4",'Model output'!P122))),"&lt;4",IF(OR(ISNUMBER(SEARCH("&gt;4",'Model output'!P122)),ISNUMBER(SEARCH("&gt; 4",'Model output'!P122)),ISNUMBER(SEARCH("4 or more",'Model output'!P122))),"&gt;4",""))),""))</f>
        <v/>
      </c>
      <c r="V123" t="str">
        <f>IF(S123="negative","",IF(OR(ISNUMBER(SEARCH("Focal",'Model output'!P122)),'Classification result'!U123&lt;4,ISNUMBER(SEARCH("Focal",'Classification result'!U123)),ISNUMBER(SEARCH("&lt;4",'Classification result'!U123)),ISNUMBER(SEARCH("&lt; 4",'Classification result'!U123))),"minimal", IF(OR(ISNUMBER(SEARCH("Extensive",'Model output'!P122)),ISNUMBER(SEARCH("Extensive",'Classification result'!U123)),ISNUMBER(SEARCH("&gt;4",'Classification result'!U123)),ISNUMBER(SEARCH("&gt; 4",'Classification result'!U123)),ISNUMBER(SEARCH("4 or more",'Classification result'!U123))),"extensive","")))</f>
        <v/>
      </c>
      <c r="W123" t="str">
        <f>IF(OR('Model output'!R122="",ISNUMBER(SEARCH("Not identified", 'Model output'!R122)),ISNUMBER(SEARCH("Absent",'Model output'!R122)),ISNUMBER(SEARCH("No",'Model output'!R122)),ISNUMBER(SEARCH("Negative",'Model output'!R122)),ISNUMBER(SEARCH("None seen",'Model output'!R122)),ISNUMBER(SEARCH("Free",'Model output'!R122)),ISNUMBER(SEARCH("Cannot be assessed",'Model output'!R122))),"negative","positive")</f>
        <v>negative</v>
      </c>
      <c r="X123" t="str">
        <f>IF('Model output'!S122="","", IF('Model output'!S122= "[]", "", 'Model output'!S122))</f>
        <v/>
      </c>
      <c r="Y123" t="str">
        <f>IF(OR('Model output'!S122="",ISNUMBER(SEARCH("Absent",'Model output'!S122)),ISNUMBER(SEARCH("Not identified",'Model output'!S122)),ISNUMBER(SEARCH("No",'Model output'!S122)),ISNUMBER(SEARCH("negative",'Model output'!S122))),"negative",IF(Z123="positive","gETE", "positive"))</f>
        <v>negative</v>
      </c>
      <c r="Z123" t="str">
        <f>IF(OR('Model output'!S122="",ISNUMBER(SEARCH("Absent",'Model output'!S122)),ISNUMBER(SEARCH("Not identified",'Model output'!S122)),ISNUMBER(SEARCH("No",'Model output'!S122)),ISNUMBER(SEARCH("Minimal",'Model output'!S122)),ISNUMBER(SEARCH("negative",'Model output'!S122))),"negative",IF(OR(ISNUMBER(SEARCH("extensive",X123)),ISNUMBER(SEARCH("skeletal muscle",X123)),ISNUMBER(SEARCH("larynx",X123)),ISNUMBER(SEARCH("trachea",X123)),ISNUMBER(SEARCH("esophagus",X123)),ISNUMBER(SEARCH("recurrent laryngeal nerve",X123))),"positive","negative"))</f>
        <v>negative</v>
      </c>
      <c r="AA123" t="str">
        <f>IF('Model output'!T122="","", IF('Model output'!T122="[]", "", IF('Model output'!T122="Not mentioned", "No", "Yes")))</f>
        <v/>
      </c>
      <c r="AB123" t="str">
        <f>IF(AA123&lt;&gt;"Yes","",IF(OR('Model output'!U122="",'Model output'!U122="[]",ISNUMBER(SEARCH("Not identified",'Model output'!U122))),"",'Model output'!U122))</f>
        <v/>
      </c>
      <c r="AC123" s="9" t="str">
        <f>IF(OR('Model output'!V122="", AND(ISERROR(SEARCH("Positive",'Model output'!V122)), ISNUMBER(SEARCH("Negative",'Model output'!V122))), 'Model output'!V122="No", ISNUMBER(SEARCH("Uninvolved",'Model output'!V122)), ISNUMBER(SEARCH("Not involved",'Model output'!V122)), ISNUMBER(SEARCH("Free",'Model output'!V122)), ISNUMBER(SEARCH("Cannot be assessed",'Model output'!V122)), ISNUMBER(SEARCH("1 mm",'Model output'!V122)), ISNUMBER(SEARCH("0.1 CM",'Model output'!V122)), ISNUMBER(SEARCH("less than 0.5 mm",'Model output'!V122)), ISNUMBER(SEARCH("abut",'Model output'!V122))), "negative", "positive")</f>
        <v>negative</v>
      </c>
      <c r="AE123" s="29" t="str" cm="1">
        <f t="array" aca="1" ref="AE123" ca="1">IF(OR(AC123="positive",Z123="positive",AND(OR(ISNUMBER(SEARCH("Follicular carcinoma",N123)),ISNUMBER(SEARCH("Follicular thyroid carcinoma",N123))),V123="extensive"),AND(AND(ISNUMBER(J123),J123&gt;0),AND(ISNUMBER(M123),M123&gt;3)),OR(H123="positive",AH123=1)),"high",IF(OR(ISNUMBER(SEARCH("lateral",G123,1)),ISNUMBER(SEARCH("positive",Y123,1)),ISNUMBER(SEARCH("tall",O123,1)),ISNUMBER(SEARCH("hobnail",O123,1)),ISNUMBER(SEARCH("cribriform",O123,1)),ISNUMBER(SEARCH("diffuse",O123,1)),ISNUMBER(SEARCH("columnar",O123,1)),ISNUMBER(SEARCH("solid",O123,1)),ISNUMBER(SEARCH("tall",N123,1)),ISNUMBER(SEARCH("hobnail",N123,1)),ISNUMBER(SEARCH("cribriform",N123,1)),ISNUMBER(SEARCH("diffuse",N123,1)),ISNUMBER(SEARCH("columnar",N123,1)),ISNUMBER(SEARCH("solid",N123,1)),AND(ISNUMBER(SEARCH("papillary",N123,1)),S123="positive"),AND(AND(ISNUMBER(J123),J123&gt;=5),M123=""),AND(AND(ISNUMBER(J123),J123&gt;=5),AND(ISNUMBER(M123),M123&gt;=1)),AND(ISNUMBER(SERACH("papillary",N123)),OR(Y123="positive",Z123="positive"), ISNUMBER(SEARCH("BRAF",AB123)))),"intermediate","low"))</f>
        <v>low</v>
      </c>
      <c r="AF123" s="30" t="str">
        <f t="shared" si="15"/>
        <v>2</v>
      </c>
      <c r="AG123" s="30" t="str">
        <f t="shared" si="16"/>
        <v>0</v>
      </c>
      <c r="AH123" s="30" t="str">
        <f t="shared" si="23"/>
        <v>0</v>
      </c>
      <c r="AI123" s="37" t="str">
        <f t="shared" si="24"/>
        <v>I</v>
      </c>
      <c r="AJ123" s="29" t="s">
        <v>886</v>
      </c>
      <c r="AK123" s="34" t="s">
        <v>893</v>
      </c>
      <c r="AL123" s="34" t="s">
        <v>891</v>
      </c>
      <c r="AM123" s="34" t="s">
        <v>894</v>
      </c>
      <c r="AN123" s="34" t="s">
        <v>68</v>
      </c>
      <c r="AO123" s="35">
        <f t="shared" ca="1" si="17"/>
        <v>1</v>
      </c>
      <c r="AP123" s="30">
        <f t="shared" si="18"/>
        <v>1</v>
      </c>
      <c r="AQ123" s="30">
        <f t="shared" si="19"/>
        <v>1</v>
      </c>
      <c r="AR123" s="30">
        <f t="shared" si="20"/>
        <v>1</v>
      </c>
      <c r="AS123" s="36">
        <f t="shared" si="21"/>
        <v>1</v>
      </c>
    </row>
    <row r="124" spans="1:45">
      <c r="A124" t="str">
        <f>'Model output'!A123</f>
        <v>TCGA-E8-A242</v>
      </c>
      <c r="B124" s="45">
        <v>56</v>
      </c>
      <c r="C124" s="1" t="str">
        <f>IF(OR(ISNUMBER(SEARCH("0",'Model output'!D123)), ISNUMBER(SEARCH("1",'Model output'!D123)), ISNUMBER(SEARCH("1a",'Model output'!D123)), ISNUMBER(SEARCH("1b",'Model output'!D123)), ISNUMBER(SEARCH("2",'Model output'!D123)), ISNUMBER(SEARCH("3",'Model output'!D123)), ISNUMBER(SEARCH("4a",'Model output'!D123)), ISNUMBER(SEARCH("4b",'Model output'!D123))), IF(ISNUMBER(SEARCH("pT",'Model output'!D123)),IF(OR(ISNUMBER(SEARCH("a",'Model output'!D123)),ISNUMBER(SEARCH("b",'Model output'!D123))),MID(SUBSTITUTE('Model output'!D123," ",""),SEARCH("pT",'Model output'!D123)+2,2),MID(SUBSTITUTE('Model output'!D123," ",""),SEARCH("pT",'Model output'!D123)+2,1)),IF(ISNUMBER(SEARCH("T",'Model output'!D123)),IF(OR(ISNUMBER(SEARCH("a",'Model output'!D123)),ISNUMBER(SEARCH("b",'Model output'!D123))),MID(SUBSTITUTE('Model output'!D123," ",""),SEARCH("T",'Model output'!D123)+1,2),MID(SUBSTITUTE('Model output'!D123," ",""),SEARCH("T",'Model output'!D123)+1,1)),SUBSTITUTE('Model output'!D123," ",""))),"")</f>
        <v>3</v>
      </c>
      <c r="D124" s="1" t="str">
        <f>IF(ISNUMBER(SEARCH("lymph node",'Model output'!E123)),"1", IF(AND('Model output'!E123&lt;&gt;"",ISNUMBER('Model output'!E123),'Model output'!E123&gt;0),"1",IF(OR(ISNUMBER(SEARCH("0",'Model output'!E123)), ISNUMBER(SEARCH("1",'Model output'!E123)), ISNUMBER(SEARCH("1a",'Model output'!E123)), ISNUMBER(SEARCH("1b",'Model output'!E123)), ISNUMBER(SEARCH("X",'Model output'!E123))), IF(ISNUMBER(SEARCH("pN",'Model output'!E123)),IF(OR(ISNUMBER(SEARCH("a",'Model output'!E123)),ISNUMBER(SEARCH("b",'Model output'!E123))),MID(SUBSTITUTE('Model output'!E123," ",""),SEARCH("pN",'Model output'!E123)+2,2),MID(SUBSTITUTE('Model output'!E123," ",""),SEARCH("pN",'Model output'!E123)+2,1)),IF(ISNUMBER(SEARCH("N",'Model output'!E123)),IF(OR(ISNUMBER(SEARCH("a",'Model output'!E123)),ISNUMBER(SEARCH("b",'Model output'!E123))),MID(SUBSTITUTE('Model output'!E123," ",""),SEARCH("N",'Model output'!E123)+1,2),MID(SUBSTITUTE('Model output'!E123," ",""),SEARCH("N",'Model output'!E123)+1,1)),SUBSTITUTE('Model output'!E123," ",""))),"")))</f>
        <v>0</v>
      </c>
      <c r="E124" s="1" t="str">
        <f>IF(OR(ISNUMBER(SEARCH("Not applicable",'Model output'!F123)), ISNUMBER(SEARCH("N/A",'Model output'!F123))),"0",IF(OR(ISNUMBER(SEARCH("0",'Model output'!F123)), ISNUMBER(SEARCH("1",'Model output'!F123)), ISNUMBER(SEARCH("X",'Model output'!F123))), IF(ISNUMBER(SEARCH("pM",'Model output'!F123)),MID(SUBSTITUTE('Model output'!F123," ",""),SEARCH("pM",'Model output'!F123)+2,1),IF(ISNUMBER(SEARCH("M",'Model output'!F123)),MID(SUBSTITUTE('Model output'!F123," ",""),SEARCH("M",'Model output'!F123)+1,1),SUBSTITUTE('Model output'!F123," ",""))),""))</f>
        <v>X</v>
      </c>
      <c r="F124" t="str">
        <f t="shared" si="25"/>
        <v>negative</v>
      </c>
      <c r="G124" t="str">
        <f>IF(OR('Model output'!G123="",AND(ISNUMBER('Model output'!J123),'Model output'!J123&lt;1)),"",IF(OR(ISNUMBER(SEARCH("lateral",'Model output'!G123)),ISNUMBER(SEARCH("cervical",'Model output'!G123)),ISNUMBER(SEARCH("jugular",'Model output'!G123)),ISNUMBER(SEARCH("left neck",'Model output'!G123)),ISNUMBER(SEARCH("left anterior neck",'Model output'!G123)),ISNUMBER(SEARCH("left posterior neck",'Model output'!G123)),ISNUMBER(SEARCH("right neck",'Model output'!G123)),ISNUMBER(SEARCH("right anterior neck",'Model output'!G123)),ISNUMBER(SEARCH("right posterior neck",'Model output'!G123)),AND(ISNUMBER(SEARCH("level",'Model output'!G123)),OR(,ISNUMBER(SEARCH("II",'Model output'!G123)),ISNUMBER(SEARCH("two",'Model output'!G123)),ISNUMBER(SEARCH("2",'Model output'!G123)),ISNUMBER(SEARCH("III",'Model output'!G123)),ISNUMBER(SEARCH("three",'Model output'!G123)),ISNUMBER(SEARCH("3",'Model output'!G123)),ISNUMBER(SEARCH("IV",'Model output'!G123)),ISNUMBER(SEARCH("four",'Model output'!G123)),ISNUMBER(SEARCH("4",'Model output'!G123)),ISNUMBER(SEARCH("V ",'Model output'!G123)),ISNUMBER(SEARCH("five",'Model output'!G123)),ISNUMBER(SEARCH("5",'Model output'!G123))))), "lateral", "central"))</f>
        <v/>
      </c>
      <c r="H124" t="str">
        <f>IF('Model output'!H123="","negative",IF('Model output'!H123="[]", "negative", IF(OR(ISNUMBER(SEARCH("lymph node",'Model output'!H123)),ISNUMBER(SEARCH("Not mentioned",'Model output'!H123)),ISNUMBER(SEARCH("neck",'Model output'!H123)),ISNUMBER(SEARCH("Not applicable",'Model output'!H123))),"negative","positive")))</f>
        <v>negative</v>
      </c>
      <c r="I124" t="str">
        <f>IF('Model output'!I123="","",IF(ISNUMBER('Model output'!I123),'Model output'!I123,1))</f>
        <v/>
      </c>
      <c r="J124" t="str">
        <f>IF('Model output'!J123="","",IF(AND(ISNUMBER('Model output'!J123),'Model output'!J123&lt;=I124),'Model output'!J123,IF(ISNUMBER(SEARCH("0/",'Model output'!J123)),0,1)))</f>
        <v/>
      </c>
      <c r="K124" t="str" cm="1">
        <f t="array" ref="K124">IF(COUNT(FIND({0,1,2,3,4,5,6,7,8,9},'Model output'!K123))&gt;0,'Model output'!K123,"")</f>
        <v/>
      </c>
      <c r="L124" s="8" t="str">
        <f t="shared" si="22"/>
        <v/>
      </c>
      <c r="M124" t="str" cm="1">
        <f t="array" ref="M124">IF(L124="","",IF(ISNUMBER(SEARCH("cm",L124)),MAX(VALUE(SUBSTITUTE(_xlfn.FILTERXML("&lt;t&gt;&lt;s&gt;"&amp;SUBSTITUTE(L124,",","&lt;/s&gt;&lt;s&gt;")&amp;"&lt;/s&gt;&lt;/t&gt;","//s"),"cm",""))),MAX(VALUE(SUBSTITUTE(_xlfn.FILTERXML("&lt;t&gt;&lt;s&gt;"&amp;SUBSTITUTE(L124,",","&lt;/s&gt;&lt;s&gt;")&amp;"&lt;/s&gt;&lt;/t&gt;","//s"),"mm","")))/10))</f>
        <v/>
      </c>
      <c r="N124" t="str">
        <f>IF('Model output'!L123="","",'Model output'!L123)</f>
        <v>Papillary</v>
      </c>
      <c r="O124" t="str">
        <f>IF('Model output'!M123="","",'Model output'!M123)</f>
        <v/>
      </c>
      <c r="P124" t="str">
        <f>IF('Model output'!N123="","",'Model output'!N123)</f>
        <v>1.8 cm</v>
      </c>
      <c r="Q124" t="str">
        <f t="shared" si="26"/>
        <v>1.8cm</v>
      </c>
      <c r="R124" cm="1">
        <f t="array" ref="R124">IF(Q124="","",IF(ISNUMBER(SEARCH("cm",Q124)),MAX(VALUE(SUBSTITUTE(_xlfn.FILTERXML("&lt;t&gt;&lt;s&gt;"&amp;SUBSTITUTE(Q124,",","&lt;/s&gt;&lt;s&gt;")&amp;"&lt;/s&gt;&lt;/t&gt;","//s"),"cm",""))),MAX(VALUE(SUBSTITUTE(_xlfn.FILTERXML("&lt;t&gt;&lt;s&gt;"&amp;SUBSTITUTE(Q124,",","&lt;/s&gt;&lt;s&gt;")&amp;"&lt;/s&gt;&lt;/t&gt;","//s"),"mm","")))/10))</f>
        <v>1.8</v>
      </c>
      <c r="S124" t="str">
        <f>IF(OR('Model output'!P123="",ISNUMBER(SEARCH("Not identified", 'Model output'!P123)),ISNUMBER(SEARCH("Absent",'Model output'!P123)),AND(ISNUMBER(SEARCH("No",'Model output'!P123)),NOT(ISNUMBER(SEARCH("diagnostic",'Model output'!P123)))),ISNUMBER(SEARCH("Negative",'Model output'!P123))),"negative","positive")</f>
        <v>positive</v>
      </c>
      <c r="T124" t="str">
        <f>IF('Model output'!O123="","",'Model output'!O123)</f>
        <v>Single focus</v>
      </c>
      <c r="U124" t="str">
        <f>IF('Model output'!Q123&lt;&gt;"",'Model output'!Q123,IF('Classification result'!S124="positive",IF(ISNUMBER(SEARCH("single",'Model output'!P123)),1,IF(OR(ISNUMBER(SEARCH("&lt;4",'Model output'!P123)),ISNUMBER(SEARCH("&lt; 4",'Model output'!P123)),ISNUMBER(SEARCH("less than 4",'Model output'!P123))),"&lt;4",IF(OR(ISNUMBER(SEARCH("&gt;4",'Model output'!P123)),ISNUMBER(SEARCH("&gt; 4",'Model output'!P123)),ISNUMBER(SEARCH("4 or more",'Model output'!P123))),"&gt;4",""))),""))</f>
        <v/>
      </c>
      <c r="V124" t="str">
        <f>IF(S124="negative","",IF(OR(ISNUMBER(SEARCH("Focal",'Model output'!P123)),'Classification result'!U124&lt;4,ISNUMBER(SEARCH("Focal",'Classification result'!U124)),ISNUMBER(SEARCH("&lt;4",'Classification result'!U124)),ISNUMBER(SEARCH("&lt; 4",'Classification result'!U124))),"minimal", IF(OR(ISNUMBER(SEARCH("Extensive",'Model output'!P123)),ISNUMBER(SEARCH("Extensive",'Classification result'!U124)),ISNUMBER(SEARCH("&gt;4",'Classification result'!U124)),ISNUMBER(SEARCH("&gt; 4",'Classification result'!U124)),ISNUMBER(SEARCH("4 or more",'Classification result'!U124))),"extensive","")))</f>
        <v/>
      </c>
      <c r="W124" t="str">
        <f>IF(OR('Model output'!R123="",ISNUMBER(SEARCH("Not identified", 'Model output'!R123)),ISNUMBER(SEARCH("Absent",'Model output'!R123)),ISNUMBER(SEARCH("No",'Model output'!R123)),ISNUMBER(SEARCH("Negative",'Model output'!R123)),ISNUMBER(SEARCH("None seen",'Model output'!R123)),ISNUMBER(SEARCH("Free",'Model output'!R123)),ISNUMBER(SEARCH("Cannot be assessed",'Model output'!R123))),"negative","positive")</f>
        <v>negative</v>
      </c>
      <c r="X124" t="str">
        <f>IF('Model output'!S123="","", IF('Model output'!S123= "[]", "", 'Model output'!S123))</f>
        <v>Yes</v>
      </c>
      <c r="Y124" t="str">
        <f>IF(OR('Model output'!S123="",ISNUMBER(SEARCH("Absent",'Model output'!S123)),ISNUMBER(SEARCH("Not identified",'Model output'!S123)),ISNUMBER(SEARCH("No",'Model output'!S123)),ISNUMBER(SEARCH("negative",'Model output'!S123))),"negative",IF(Z124="positive","gETE", "positive"))</f>
        <v>positive</v>
      </c>
      <c r="Z124" t="str">
        <f>IF(OR('Model output'!S123="",ISNUMBER(SEARCH("Absent",'Model output'!S123)),ISNUMBER(SEARCH("Not identified",'Model output'!S123)),ISNUMBER(SEARCH("No",'Model output'!S123)),ISNUMBER(SEARCH("Minimal",'Model output'!S123)),ISNUMBER(SEARCH("negative",'Model output'!S123))),"negative",IF(OR(ISNUMBER(SEARCH("extensive",X124)),ISNUMBER(SEARCH("skeletal muscle",X124)),ISNUMBER(SEARCH("larynx",X124)),ISNUMBER(SEARCH("trachea",X124)),ISNUMBER(SEARCH("esophagus",X124)),ISNUMBER(SEARCH("recurrent laryngeal nerve",X124))),"positive","negative"))</f>
        <v>negative</v>
      </c>
      <c r="AA124" t="str">
        <f>IF('Model output'!T123="","", IF('Model output'!T123="[]", "", IF('Model output'!T123="Not mentioned", "No", "Yes")))</f>
        <v/>
      </c>
      <c r="AB124" t="str">
        <f>IF(AA124&lt;&gt;"Yes","",IF(OR('Model output'!U123="",'Model output'!U123="[]",ISNUMBER(SEARCH("Not identified",'Model output'!U123))),"",'Model output'!U123))</f>
        <v/>
      </c>
      <c r="AC124" s="9" t="str">
        <f>IF(OR('Model output'!V123="", AND(ISERROR(SEARCH("Positive",'Model output'!V123)), ISNUMBER(SEARCH("Negative",'Model output'!V123))), 'Model output'!V123="No", ISNUMBER(SEARCH("Uninvolved",'Model output'!V123)), ISNUMBER(SEARCH("Not involved",'Model output'!V123)), ISNUMBER(SEARCH("Free",'Model output'!V123)), ISNUMBER(SEARCH("Cannot be assessed",'Model output'!V123)), ISNUMBER(SEARCH("1 mm",'Model output'!V123)), ISNUMBER(SEARCH("0.1 CM",'Model output'!V123)), ISNUMBER(SEARCH("less than 0.5 mm",'Model output'!V123)), ISNUMBER(SEARCH("abut",'Model output'!V123))), "negative", "positive")</f>
        <v>positive</v>
      </c>
      <c r="AE124" s="29" t="str" cm="1">
        <f t="array" ref="AE124">IF(OR(AC124="positive",Z124="positive",AND(OR(ISNUMBER(SEARCH("Follicular carcinoma",N124)),ISNUMBER(SEARCH("Follicular thyroid carcinoma",N124))),V124="extensive"),AND(AND(ISNUMBER(J124),J124&gt;0),AND(ISNUMBER(M124),M124&gt;3)),OR(H124="positive",AH124=1)),"high",IF(OR(ISNUMBER(SEARCH("lateral",G124,1)),ISNUMBER(SEARCH("positive",Y124,1)),ISNUMBER(SEARCH("tall",O124,1)),ISNUMBER(SEARCH("hobnail",O124,1)),ISNUMBER(SEARCH("cribriform",O124,1)),ISNUMBER(SEARCH("diffuse",O124,1)),ISNUMBER(SEARCH("columnar",O124,1)),ISNUMBER(SEARCH("solid",O124,1)),ISNUMBER(SEARCH("tall",N124,1)),ISNUMBER(SEARCH("hobnail",N124,1)),ISNUMBER(SEARCH("cribriform",N124,1)),ISNUMBER(SEARCH("diffuse",N124,1)),ISNUMBER(SEARCH("columnar",N124,1)),ISNUMBER(SEARCH("solid",N124,1)),AND(ISNUMBER(SEARCH("papillary",N124,1)),S124="positive"),AND(AND(ISNUMBER(J124),J124&gt;=5),M124=""),AND(AND(ISNUMBER(J124),J124&gt;=5),AND(ISNUMBER(M124),M124&gt;=1)),AND(ISNUMBER(SERACH("papillary",N124)),OR(Y124="positive",Z124="positive"), ISNUMBER(SEARCH("BRAF",AB124)))),"intermediate","low"))</f>
        <v>high</v>
      </c>
      <c r="AF124" s="30" t="str">
        <f t="shared" si="15"/>
        <v>1b</v>
      </c>
      <c r="AG124" s="30" t="str">
        <f t="shared" si="16"/>
        <v>0</v>
      </c>
      <c r="AH124" s="30" t="str">
        <f t="shared" si="23"/>
        <v>0</v>
      </c>
      <c r="AI124" s="37" t="str">
        <f t="shared" si="24"/>
        <v>I</v>
      </c>
      <c r="AJ124" s="29" t="s">
        <v>885</v>
      </c>
      <c r="AK124" s="34" t="s">
        <v>890</v>
      </c>
      <c r="AL124" s="34" t="s">
        <v>891</v>
      </c>
      <c r="AM124" s="34" t="s">
        <v>894</v>
      </c>
      <c r="AN124" s="34" t="s">
        <v>68</v>
      </c>
      <c r="AO124" s="35">
        <f t="shared" si="17"/>
        <v>1</v>
      </c>
      <c r="AP124" s="30">
        <f t="shared" si="18"/>
        <v>1</v>
      </c>
      <c r="AQ124" s="30">
        <f t="shared" si="19"/>
        <v>1</v>
      </c>
      <c r="AR124" s="30">
        <f t="shared" si="20"/>
        <v>1</v>
      </c>
      <c r="AS124" s="36">
        <f t="shared" si="21"/>
        <v>1</v>
      </c>
    </row>
    <row r="125" spans="1:45">
      <c r="A125" t="str">
        <f>'Model output'!A124</f>
        <v>TCGA-E8-A2JQ</v>
      </c>
      <c r="B125" s="45">
        <v>18</v>
      </c>
      <c r="C125" s="1" t="str">
        <f>IF(OR(ISNUMBER(SEARCH("0",'Model output'!D124)), ISNUMBER(SEARCH("1",'Model output'!D124)), ISNUMBER(SEARCH("1a",'Model output'!D124)), ISNUMBER(SEARCH("1b",'Model output'!D124)), ISNUMBER(SEARCH("2",'Model output'!D124)), ISNUMBER(SEARCH("3",'Model output'!D124)), ISNUMBER(SEARCH("4a",'Model output'!D124)), ISNUMBER(SEARCH("4b",'Model output'!D124))), IF(ISNUMBER(SEARCH("pT",'Model output'!D124)),IF(OR(ISNUMBER(SEARCH("a",'Model output'!D124)),ISNUMBER(SEARCH("b",'Model output'!D124))),MID(SUBSTITUTE('Model output'!D124," ",""),SEARCH("pT",'Model output'!D124)+2,2),MID(SUBSTITUTE('Model output'!D124," ",""),SEARCH("pT",'Model output'!D124)+2,1)),IF(ISNUMBER(SEARCH("T",'Model output'!D124)),IF(OR(ISNUMBER(SEARCH("a",'Model output'!D124)),ISNUMBER(SEARCH("b",'Model output'!D124))),MID(SUBSTITUTE('Model output'!D124," ",""),SEARCH("T",'Model output'!D124)+1,2),MID(SUBSTITUTE('Model output'!D124," ",""),SEARCH("T",'Model output'!D124)+1,1)),SUBSTITUTE('Model output'!D124," ",""))),"")</f>
        <v>3</v>
      </c>
      <c r="D125" s="1" t="str">
        <f>IF(ISNUMBER(SEARCH("lymph node",'Model output'!E124)),"1", IF(AND('Model output'!E124&lt;&gt;"",ISNUMBER('Model output'!E124),'Model output'!E124&gt;0),"1",IF(OR(ISNUMBER(SEARCH("0",'Model output'!E124)), ISNUMBER(SEARCH("1",'Model output'!E124)), ISNUMBER(SEARCH("1a",'Model output'!E124)), ISNUMBER(SEARCH("1b",'Model output'!E124)), ISNUMBER(SEARCH("X",'Model output'!E124))), IF(ISNUMBER(SEARCH("pN",'Model output'!E124)),IF(OR(ISNUMBER(SEARCH("a",'Model output'!E124)),ISNUMBER(SEARCH("b",'Model output'!E124))),MID(SUBSTITUTE('Model output'!E124," ",""),SEARCH("pN",'Model output'!E124)+2,2),MID(SUBSTITUTE('Model output'!E124," ",""),SEARCH("pN",'Model output'!E124)+2,1)),IF(ISNUMBER(SEARCH("N",'Model output'!E124)),IF(OR(ISNUMBER(SEARCH("a",'Model output'!E124)),ISNUMBER(SEARCH("b",'Model output'!E124))),MID(SUBSTITUTE('Model output'!E124," ",""),SEARCH("N",'Model output'!E124)+1,2),MID(SUBSTITUTE('Model output'!E124," ",""),SEARCH("N",'Model output'!E124)+1,1)),SUBSTITUTE('Model output'!E124," ",""))),"")))</f>
        <v>1a</v>
      </c>
      <c r="E125" s="1" t="str">
        <f>IF(OR(ISNUMBER(SEARCH("Not applicable",'Model output'!F124)), ISNUMBER(SEARCH("N/A",'Model output'!F124))),"0",IF(OR(ISNUMBER(SEARCH("0",'Model output'!F124)), ISNUMBER(SEARCH("1",'Model output'!F124)), ISNUMBER(SEARCH("X",'Model output'!F124))), IF(ISNUMBER(SEARCH("pM",'Model output'!F124)),MID(SUBSTITUTE('Model output'!F124," ",""),SEARCH("pM",'Model output'!F124)+2,1),IF(ISNUMBER(SEARCH("M",'Model output'!F124)),MID(SUBSTITUTE('Model output'!F124," ",""),SEARCH("M",'Model output'!F124)+1,1),SUBSTITUTE('Model output'!F124," ",""))),""))</f>
        <v>X</v>
      </c>
      <c r="F125" t="str">
        <f t="shared" si="25"/>
        <v>positive</v>
      </c>
      <c r="G125" t="str">
        <f>IF(OR('Model output'!G124="",AND(ISNUMBER('Model output'!J124),'Model output'!J124&lt;1)),"",IF(OR(ISNUMBER(SEARCH("lateral",'Model output'!G124)),ISNUMBER(SEARCH("cervical",'Model output'!G124)),ISNUMBER(SEARCH("jugular",'Model output'!G124)),ISNUMBER(SEARCH("left neck",'Model output'!G124)),ISNUMBER(SEARCH("left anterior neck",'Model output'!G124)),ISNUMBER(SEARCH("left posterior neck",'Model output'!G124)),ISNUMBER(SEARCH("right neck",'Model output'!G124)),ISNUMBER(SEARCH("right anterior neck",'Model output'!G124)),ISNUMBER(SEARCH("right posterior neck",'Model output'!G124)),AND(ISNUMBER(SEARCH("level",'Model output'!G124)),OR(,ISNUMBER(SEARCH("II",'Model output'!G124)),ISNUMBER(SEARCH("two",'Model output'!G124)),ISNUMBER(SEARCH("2",'Model output'!G124)),ISNUMBER(SEARCH("III",'Model output'!G124)),ISNUMBER(SEARCH("three",'Model output'!G124)),ISNUMBER(SEARCH("3",'Model output'!G124)),ISNUMBER(SEARCH("IV",'Model output'!G124)),ISNUMBER(SEARCH("four",'Model output'!G124)),ISNUMBER(SEARCH("4",'Model output'!G124)),ISNUMBER(SEARCH("V ",'Model output'!G124)),ISNUMBER(SEARCH("five",'Model output'!G124)),ISNUMBER(SEARCH("5",'Model output'!G124))))), "lateral", "central"))</f>
        <v/>
      </c>
      <c r="H125" t="str">
        <f>IF('Model output'!H124="","negative",IF('Model output'!H124="[]", "negative", IF(OR(ISNUMBER(SEARCH("lymph node",'Model output'!H124)),ISNUMBER(SEARCH("Not mentioned",'Model output'!H124)),ISNUMBER(SEARCH("neck",'Model output'!H124)),ISNUMBER(SEARCH("Not applicable",'Model output'!H124))),"negative","positive")))</f>
        <v>negative</v>
      </c>
      <c r="I125">
        <f>IF('Model output'!I124="","",IF(ISNUMBER('Model output'!I124),'Model output'!I124,1))</f>
        <v>14</v>
      </c>
      <c r="J125">
        <f>IF('Model output'!J124="","",IF(AND(ISNUMBER('Model output'!J124),'Model output'!J124&lt;=I125),'Model output'!J124,IF(ISNUMBER(SEARCH("0/",'Model output'!J124)),0,1)))</f>
        <v>11</v>
      </c>
      <c r="K125" t="str" cm="1">
        <f t="array" ref="K125">IF(COUNT(FIND({0,1,2,3,4,5,6,7,8,9},'Model output'!K124))&gt;0,'Model output'!K124,"")</f>
        <v/>
      </c>
      <c r="L125" s="8" t="str">
        <f t="shared" si="22"/>
        <v/>
      </c>
      <c r="M125" t="str" cm="1">
        <f t="array" ref="M125">IF(L125="","",IF(ISNUMBER(SEARCH("cm",L125)),MAX(VALUE(SUBSTITUTE(_xlfn.FILTERXML("&lt;t&gt;&lt;s&gt;"&amp;SUBSTITUTE(L125,",","&lt;/s&gt;&lt;s&gt;")&amp;"&lt;/s&gt;&lt;/t&gt;","//s"),"cm",""))),MAX(VALUE(SUBSTITUTE(_xlfn.FILTERXML("&lt;t&gt;&lt;s&gt;"&amp;SUBSTITUTE(L125,",","&lt;/s&gt;&lt;s&gt;")&amp;"&lt;/s&gt;&lt;/t&gt;","//s"),"mm","")))/10))</f>
        <v/>
      </c>
      <c r="N125" t="str">
        <f>IF('Model output'!L124="","",'Model output'!L124)</f>
        <v>Papillary</v>
      </c>
      <c r="O125" t="str">
        <f>IF('Model output'!M124="","",'Model output'!M124)</f>
        <v/>
      </c>
      <c r="P125" t="str">
        <f>IF('Model output'!N124="","",'Model output'!N124)</f>
        <v>2.1 cm x 1.9 cm</v>
      </c>
      <c r="Q125" t="str">
        <f t="shared" si="26"/>
        <v>2.1cm,1.9cm</v>
      </c>
      <c r="R125" cm="1">
        <f t="array" ref="R125">IF(Q125="","",IF(ISNUMBER(SEARCH("cm",Q125)),MAX(VALUE(SUBSTITUTE(_xlfn.FILTERXML("&lt;t&gt;&lt;s&gt;"&amp;SUBSTITUTE(Q125,",","&lt;/s&gt;&lt;s&gt;")&amp;"&lt;/s&gt;&lt;/t&gt;","//s"),"cm",""))),MAX(VALUE(SUBSTITUTE(_xlfn.FILTERXML("&lt;t&gt;&lt;s&gt;"&amp;SUBSTITUTE(Q125,",","&lt;/s&gt;&lt;s&gt;")&amp;"&lt;/s&gt;&lt;/t&gt;","//s"),"mm","")))/10))</f>
        <v>2.1</v>
      </c>
      <c r="S125" t="str">
        <f>IF(OR('Model output'!P124="",ISNUMBER(SEARCH("Not identified", 'Model output'!P124)),ISNUMBER(SEARCH("Absent",'Model output'!P124)),AND(ISNUMBER(SEARCH("No",'Model output'!P124)),NOT(ISNUMBER(SEARCH("diagnostic",'Model output'!P124)))),ISNUMBER(SEARCH("Negative",'Model output'!P124))),"negative","positive")</f>
        <v>positive</v>
      </c>
      <c r="T125">
        <f>IF('Model output'!O124="","",'Model output'!O124)</f>
        <v>1</v>
      </c>
      <c r="U125" t="str">
        <f>IF('Model output'!Q124&lt;&gt;"",'Model output'!Q124,IF('Classification result'!S125="positive",IF(ISNUMBER(SEARCH("single",'Model output'!P124)),1,IF(OR(ISNUMBER(SEARCH("&lt;4",'Model output'!P124)),ISNUMBER(SEARCH("&lt; 4",'Model output'!P124)),ISNUMBER(SEARCH("less than 4",'Model output'!P124))),"&lt;4",IF(OR(ISNUMBER(SEARCH("&gt;4",'Model output'!P124)),ISNUMBER(SEARCH("&gt; 4",'Model output'!P124)),ISNUMBER(SEARCH("4 or more",'Model output'!P124))),"&gt;4",""))),""))</f>
        <v/>
      </c>
      <c r="V125" t="str">
        <f>IF(S125="negative","",IF(OR(ISNUMBER(SEARCH("Focal",'Model output'!P124)),'Classification result'!U125&lt;4,ISNUMBER(SEARCH("Focal",'Classification result'!U125)),ISNUMBER(SEARCH("&lt;4",'Classification result'!U125)),ISNUMBER(SEARCH("&lt; 4",'Classification result'!U125))),"minimal", IF(OR(ISNUMBER(SEARCH("Extensive",'Model output'!P124)),ISNUMBER(SEARCH("Extensive",'Classification result'!U125)),ISNUMBER(SEARCH("&gt;4",'Classification result'!U125)),ISNUMBER(SEARCH("&gt; 4",'Classification result'!U125)),ISNUMBER(SEARCH("4 or more",'Classification result'!U125))),"extensive","")))</f>
        <v/>
      </c>
      <c r="W125" t="str">
        <f>IF(OR('Model output'!R124="",ISNUMBER(SEARCH("Not identified", 'Model output'!R124)),ISNUMBER(SEARCH("Absent",'Model output'!R124)),ISNUMBER(SEARCH("No",'Model output'!R124)),ISNUMBER(SEARCH("Negative",'Model output'!R124)),ISNUMBER(SEARCH("None seen",'Model output'!R124)),ISNUMBER(SEARCH("Free",'Model output'!R124)),ISNUMBER(SEARCH("Cannot be assessed",'Model output'!R124))),"negative","positive")</f>
        <v>negative</v>
      </c>
      <c r="X125" t="str">
        <f>IF('Model output'!S124="","", IF('Model output'!S124= "[]", "", 'Model output'!S124))</f>
        <v>Yes</v>
      </c>
      <c r="Y125" t="str">
        <f>IF(OR('Model output'!S124="",ISNUMBER(SEARCH("Absent",'Model output'!S124)),ISNUMBER(SEARCH("Not identified",'Model output'!S124)),ISNUMBER(SEARCH("No",'Model output'!S124)),ISNUMBER(SEARCH("negative",'Model output'!S124))),"negative",IF(Z125="positive","gETE", "positive"))</f>
        <v>positive</v>
      </c>
      <c r="Z125" t="str">
        <f>IF(OR('Model output'!S124="",ISNUMBER(SEARCH("Absent",'Model output'!S124)),ISNUMBER(SEARCH("Not identified",'Model output'!S124)),ISNUMBER(SEARCH("No",'Model output'!S124)),ISNUMBER(SEARCH("Minimal",'Model output'!S124)),ISNUMBER(SEARCH("negative",'Model output'!S124))),"negative",IF(OR(ISNUMBER(SEARCH("extensive",X125)),ISNUMBER(SEARCH("skeletal muscle",X125)),ISNUMBER(SEARCH("larynx",X125)),ISNUMBER(SEARCH("trachea",X125)),ISNUMBER(SEARCH("esophagus",X125)),ISNUMBER(SEARCH("recurrent laryngeal nerve",X125))),"positive","negative"))</f>
        <v>negative</v>
      </c>
      <c r="AA125" t="str">
        <f>IF('Model output'!T124="","", IF('Model output'!T124="[]", "", IF('Model output'!T124="Not mentioned", "No", "Yes")))</f>
        <v/>
      </c>
      <c r="AB125" t="str">
        <f>IF(AA125&lt;&gt;"Yes","",IF(OR('Model output'!U124="",'Model output'!U124="[]",ISNUMBER(SEARCH("Not identified",'Model output'!U124))),"",'Model output'!U124))</f>
        <v/>
      </c>
      <c r="AC125" s="9" t="str">
        <f>IF(OR('Model output'!V124="", AND(ISERROR(SEARCH("Positive",'Model output'!V124)), ISNUMBER(SEARCH("Negative",'Model output'!V124))), 'Model output'!V124="No", ISNUMBER(SEARCH("Uninvolved",'Model output'!V124)), ISNUMBER(SEARCH("Not involved",'Model output'!V124)), ISNUMBER(SEARCH("Free",'Model output'!V124)), ISNUMBER(SEARCH("Cannot be assessed",'Model output'!V124)), ISNUMBER(SEARCH("1 mm",'Model output'!V124)), ISNUMBER(SEARCH("0.1 CM",'Model output'!V124)), ISNUMBER(SEARCH("less than 0.5 mm",'Model output'!V124)), ISNUMBER(SEARCH("abut",'Model output'!V124))), "negative", "positive")</f>
        <v>negative</v>
      </c>
      <c r="AE125" s="29" t="str" cm="1">
        <f t="array" aca="1" ref="AE125" ca="1">IF(OR(AC125="positive",Z125="positive",AND(OR(ISNUMBER(SEARCH("Follicular carcinoma",N125)),ISNUMBER(SEARCH("Follicular thyroid carcinoma",N125))),V125="extensive"),AND(AND(ISNUMBER(J125),J125&gt;0),AND(ISNUMBER(M125),M125&gt;3)),OR(H125="positive",AH125=1)),"high",IF(OR(ISNUMBER(SEARCH("lateral",G125,1)),ISNUMBER(SEARCH("positive",Y125,1)),ISNUMBER(SEARCH("tall",O125,1)),ISNUMBER(SEARCH("hobnail",O125,1)),ISNUMBER(SEARCH("cribriform",O125,1)),ISNUMBER(SEARCH("diffuse",O125,1)),ISNUMBER(SEARCH("columnar",O125,1)),ISNUMBER(SEARCH("solid",O125,1)),ISNUMBER(SEARCH("tall",N125,1)),ISNUMBER(SEARCH("hobnail",N125,1)),ISNUMBER(SEARCH("cribriform",N125,1)),ISNUMBER(SEARCH("diffuse",N125,1)),ISNUMBER(SEARCH("columnar",N125,1)),ISNUMBER(SEARCH("solid",N125,1)),AND(ISNUMBER(SEARCH("papillary",N125,1)),S125="positive"),AND(AND(ISNUMBER(J125),J125&gt;=5),M125=""),AND(AND(ISNUMBER(J125),J125&gt;=5),AND(ISNUMBER(M125),M125&gt;=1)),AND(ISNUMBER(SERACH("papillary",N125)),OR(Y125="positive",Z125="positive"), ISNUMBER(SEARCH("BRAF",AB125)))),"intermediate","low"))</f>
        <v>intermediate</v>
      </c>
      <c r="AF125" s="30" t="str">
        <f t="shared" si="15"/>
        <v>2</v>
      </c>
      <c r="AG125" s="30" t="str">
        <f t="shared" si="16"/>
        <v>1a</v>
      </c>
      <c r="AH125" s="30" t="str">
        <f t="shared" si="23"/>
        <v>0</v>
      </c>
      <c r="AI125" s="37" t="str">
        <f t="shared" si="24"/>
        <v>I</v>
      </c>
      <c r="AJ125" s="29" t="s">
        <v>887</v>
      </c>
      <c r="AK125" s="34" t="s">
        <v>893</v>
      </c>
      <c r="AL125" s="34" t="s">
        <v>895</v>
      </c>
      <c r="AM125" s="34" t="s">
        <v>894</v>
      </c>
      <c r="AN125" s="34" t="s">
        <v>68</v>
      </c>
      <c r="AO125" s="35">
        <f t="shared" ca="1" si="17"/>
        <v>1</v>
      </c>
      <c r="AP125" s="30">
        <f t="shared" si="18"/>
        <v>1</v>
      </c>
      <c r="AQ125" s="30">
        <f t="shared" si="19"/>
        <v>1</v>
      </c>
      <c r="AR125" s="30">
        <f t="shared" si="20"/>
        <v>1</v>
      </c>
      <c r="AS125" s="36">
        <f t="shared" si="21"/>
        <v>1</v>
      </c>
    </row>
    <row r="126" spans="1:45">
      <c r="A126" t="str">
        <f>'Model output'!A125</f>
        <v>TCGA-E8-A413</v>
      </c>
      <c r="B126" s="45">
        <v>38</v>
      </c>
      <c r="C126" s="1" t="str">
        <f>IF(OR(ISNUMBER(SEARCH("0",'Model output'!D125)), ISNUMBER(SEARCH("1",'Model output'!D125)), ISNUMBER(SEARCH("1a",'Model output'!D125)), ISNUMBER(SEARCH("1b",'Model output'!D125)), ISNUMBER(SEARCH("2",'Model output'!D125)), ISNUMBER(SEARCH("3",'Model output'!D125)), ISNUMBER(SEARCH("4a",'Model output'!D125)), ISNUMBER(SEARCH("4b",'Model output'!D125))), IF(ISNUMBER(SEARCH("pT",'Model output'!D125)),IF(OR(ISNUMBER(SEARCH("a",'Model output'!D125)),ISNUMBER(SEARCH("b",'Model output'!D125))),MID(SUBSTITUTE('Model output'!D125," ",""),SEARCH("pT",'Model output'!D125)+2,2),MID(SUBSTITUTE('Model output'!D125," ",""),SEARCH("pT",'Model output'!D125)+2,1)),IF(ISNUMBER(SEARCH("T",'Model output'!D125)),IF(OR(ISNUMBER(SEARCH("a",'Model output'!D125)),ISNUMBER(SEARCH("b",'Model output'!D125))),MID(SUBSTITUTE('Model output'!D125," ",""),SEARCH("T",'Model output'!D125)+1,2),MID(SUBSTITUTE('Model output'!D125," ",""),SEARCH("T",'Model output'!D125)+1,1)),SUBSTITUTE('Model output'!D125," ",""))),"")</f>
        <v>1</v>
      </c>
      <c r="D126" s="1" t="str">
        <f>IF(ISNUMBER(SEARCH("lymph node",'Model output'!E125)),"1", IF(AND('Model output'!E125&lt;&gt;"",ISNUMBER('Model output'!E125),'Model output'!E125&gt;0),"1",IF(OR(ISNUMBER(SEARCH("0",'Model output'!E125)), ISNUMBER(SEARCH("1",'Model output'!E125)), ISNUMBER(SEARCH("1a",'Model output'!E125)), ISNUMBER(SEARCH("1b",'Model output'!E125)), ISNUMBER(SEARCH("X",'Model output'!E125))), IF(ISNUMBER(SEARCH("pN",'Model output'!E125)),IF(OR(ISNUMBER(SEARCH("a",'Model output'!E125)),ISNUMBER(SEARCH("b",'Model output'!E125))),MID(SUBSTITUTE('Model output'!E125," ",""),SEARCH("pN",'Model output'!E125)+2,2),MID(SUBSTITUTE('Model output'!E125," ",""),SEARCH("pN",'Model output'!E125)+2,1)),IF(ISNUMBER(SEARCH("N",'Model output'!E125)),IF(OR(ISNUMBER(SEARCH("a",'Model output'!E125)),ISNUMBER(SEARCH("b",'Model output'!E125))),MID(SUBSTITUTE('Model output'!E125," ",""),SEARCH("N",'Model output'!E125)+1,2),MID(SUBSTITUTE('Model output'!E125," ",""),SEARCH("N",'Model output'!E125)+1,1)),SUBSTITUTE('Model output'!E125," ",""))),"")))</f>
        <v>X</v>
      </c>
      <c r="E126" s="1" t="str">
        <f>IF(OR(ISNUMBER(SEARCH("Not applicable",'Model output'!F125)), ISNUMBER(SEARCH("N/A",'Model output'!F125))),"0",IF(OR(ISNUMBER(SEARCH("0",'Model output'!F125)), ISNUMBER(SEARCH("1",'Model output'!F125)), ISNUMBER(SEARCH("X",'Model output'!F125))), IF(ISNUMBER(SEARCH("pM",'Model output'!F125)),MID(SUBSTITUTE('Model output'!F125," ",""),SEARCH("pM",'Model output'!F125)+2,1),IF(ISNUMBER(SEARCH("M",'Model output'!F125)),MID(SUBSTITUTE('Model output'!F125," ",""),SEARCH("M",'Model output'!F125)+1,1),SUBSTITUTE('Model output'!F125," ",""))),""))</f>
        <v>X</v>
      </c>
      <c r="F126" t="str">
        <f t="shared" si="25"/>
        <v>negative</v>
      </c>
      <c r="G126" t="str">
        <f>IF(OR('Model output'!G125="",AND(ISNUMBER('Model output'!J125),'Model output'!J125&lt;1)),"",IF(OR(ISNUMBER(SEARCH("lateral",'Model output'!G125)),ISNUMBER(SEARCH("cervical",'Model output'!G125)),ISNUMBER(SEARCH("jugular",'Model output'!G125)),ISNUMBER(SEARCH("left neck",'Model output'!G125)),ISNUMBER(SEARCH("left anterior neck",'Model output'!G125)),ISNUMBER(SEARCH("left posterior neck",'Model output'!G125)),ISNUMBER(SEARCH("right neck",'Model output'!G125)),ISNUMBER(SEARCH("right anterior neck",'Model output'!G125)),ISNUMBER(SEARCH("right posterior neck",'Model output'!G125)),AND(ISNUMBER(SEARCH("level",'Model output'!G125)),OR(,ISNUMBER(SEARCH("II",'Model output'!G125)),ISNUMBER(SEARCH("two",'Model output'!G125)),ISNUMBER(SEARCH("2",'Model output'!G125)),ISNUMBER(SEARCH("III",'Model output'!G125)),ISNUMBER(SEARCH("three",'Model output'!G125)),ISNUMBER(SEARCH("3",'Model output'!G125)),ISNUMBER(SEARCH("IV",'Model output'!G125)),ISNUMBER(SEARCH("four",'Model output'!G125)),ISNUMBER(SEARCH("4",'Model output'!G125)),ISNUMBER(SEARCH("V ",'Model output'!G125)),ISNUMBER(SEARCH("five",'Model output'!G125)),ISNUMBER(SEARCH("5",'Model output'!G125))))), "lateral", "central"))</f>
        <v/>
      </c>
      <c r="H126" t="str">
        <f>IF('Model output'!H125="","negative",IF('Model output'!H125="[]", "negative", IF(OR(ISNUMBER(SEARCH("lymph node",'Model output'!H125)),ISNUMBER(SEARCH("Not mentioned",'Model output'!H125)),ISNUMBER(SEARCH("neck",'Model output'!H125)),ISNUMBER(SEARCH("Not applicable",'Model output'!H125))),"negative","positive")))</f>
        <v>negative</v>
      </c>
      <c r="I126" t="str">
        <f>IF('Model output'!I125="","",IF(ISNUMBER('Model output'!I125),'Model output'!I125,1))</f>
        <v/>
      </c>
      <c r="J126" t="str">
        <f>IF('Model output'!J125="","",IF(AND(ISNUMBER('Model output'!J125),'Model output'!J125&lt;=I126),'Model output'!J125,IF(ISNUMBER(SEARCH("0/",'Model output'!J125)),0,1)))</f>
        <v/>
      </c>
      <c r="K126" t="str" cm="1">
        <f t="array" ref="K126">IF(COUNT(FIND({0,1,2,3,4,5,6,7,8,9},'Model output'!K125))&gt;0,'Model output'!K125,"")</f>
        <v/>
      </c>
      <c r="L126" s="8" t="str">
        <f t="shared" si="22"/>
        <v/>
      </c>
      <c r="M126" t="str" cm="1">
        <f t="array" ref="M126">IF(L126="","",IF(ISNUMBER(SEARCH("cm",L126)),MAX(VALUE(SUBSTITUTE(_xlfn.FILTERXML("&lt;t&gt;&lt;s&gt;"&amp;SUBSTITUTE(L126,",","&lt;/s&gt;&lt;s&gt;")&amp;"&lt;/s&gt;&lt;/t&gt;","//s"),"cm",""))),MAX(VALUE(SUBSTITUTE(_xlfn.FILTERXML("&lt;t&gt;&lt;s&gt;"&amp;SUBSTITUTE(L126,",","&lt;/s&gt;&lt;s&gt;")&amp;"&lt;/s&gt;&lt;/t&gt;","//s"),"mm","")))/10))</f>
        <v/>
      </c>
      <c r="N126" t="str">
        <f>IF('Model output'!L125="","",'Model output'!L125)</f>
        <v>Papillary carcinoma</v>
      </c>
      <c r="O126" t="str">
        <f>IF('Model output'!M125="","",'Model output'!M125)</f>
        <v/>
      </c>
      <c r="P126" t="str">
        <f>IF('Model output'!N125="","",'Model output'!N125)</f>
        <v>1.5 cm</v>
      </c>
      <c r="Q126" t="str">
        <f t="shared" si="26"/>
        <v>1.5cm</v>
      </c>
      <c r="R126" cm="1">
        <f t="array" ref="R126">IF(Q126="","",IF(ISNUMBER(SEARCH("cm",Q126)),MAX(VALUE(SUBSTITUTE(_xlfn.FILTERXML("&lt;t&gt;&lt;s&gt;"&amp;SUBSTITUTE(Q126,",","&lt;/s&gt;&lt;s&gt;")&amp;"&lt;/s&gt;&lt;/t&gt;","//s"),"cm",""))),MAX(VALUE(SUBSTITUTE(_xlfn.FILTERXML("&lt;t&gt;&lt;s&gt;"&amp;SUBSTITUTE(Q126,",","&lt;/s&gt;&lt;s&gt;")&amp;"&lt;/s&gt;&lt;/t&gt;","//s"),"mm","")))/10))</f>
        <v>1.5</v>
      </c>
      <c r="S126" t="str">
        <f>IF(OR('Model output'!P125="",ISNUMBER(SEARCH("Not identified", 'Model output'!P125)),ISNUMBER(SEARCH("Absent",'Model output'!P125)),AND(ISNUMBER(SEARCH("No",'Model output'!P125)),NOT(ISNUMBER(SEARCH("diagnostic",'Model output'!P125)))),ISNUMBER(SEARCH("Negative",'Model output'!P125))),"negative","positive")</f>
        <v>positive</v>
      </c>
      <c r="T126">
        <f>IF('Model output'!O125="","",'Model output'!O125)</f>
        <v>1</v>
      </c>
      <c r="U126" t="str">
        <f>IF('Model output'!Q125&lt;&gt;"",'Model output'!Q125,IF('Classification result'!S126="positive",IF(ISNUMBER(SEARCH("single",'Model output'!P125)),1,IF(OR(ISNUMBER(SEARCH("&lt;4",'Model output'!P125)),ISNUMBER(SEARCH("&lt; 4",'Model output'!P125)),ISNUMBER(SEARCH("less than 4",'Model output'!P125))),"&lt;4",IF(OR(ISNUMBER(SEARCH("&gt;4",'Model output'!P125)),ISNUMBER(SEARCH("&gt; 4",'Model output'!P125)),ISNUMBER(SEARCH("4 or more",'Model output'!P125))),"&gt;4",""))),""))</f>
        <v/>
      </c>
      <c r="V126" t="str">
        <f>IF(S126="negative","",IF(OR(ISNUMBER(SEARCH("Focal",'Model output'!P125)),'Classification result'!U126&lt;4,ISNUMBER(SEARCH("Focal",'Classification result'!U126)),ISNUMBER(SEARCH("&lt;4",'Classification result'!U126)),ISNUMBER(SEARCH("&lt; 4",'Classification result'!U126))),"minimal", IF(OR(ISNUMBER(SEARCH("Extensive",'Model output'!P125)),ISNUMBER(SEARCH("Extensive",'Classification result'!U126)),ISNUMBER(SEARCH("&gt;4",'Classification result'!U126)),ISNUMBER(SEARCH("&gt; 4",'Classification result'!U126)),ISNUMBER(SEARCH("4 or more",'Classification result'!U126))),"extensive","")))</f>
        <v/>
      </c>
      <c r="W126" t="str">
        <f>IF(OR('Model output'!R125="",ISNUMBER(SEARCH("Not identified", 'Model output'!R125)),ISNUMBER(SEARCH("Absent",'Model output'!R125)),ISNUMBER(SEARCH("No",'Model output'!R125)),ISNUMBER(SEARCH("Negative",'Model output'!R125)),ISNUMBER(SEARCH("None seen",'Model output'!R125)),ISNUMBER(SEARCH("Free",'Model output'!R125)),ISNUMBER(SEARCH("Cannot be assessed",'Model output'!R125))),"negative","positive")</f>
        <v>positive</v>
      </c>
      <c r="X126" t="str">
        <f>IF('Model output'!S125="","", IF('Model output'!S125= "[]", "", 'Model output'!S125))</f>
        <v>no</v>
      </c>
      <c r="Y126" t="str">
        <f>IF(OR('Model output'!S125="",ISNUMBER(SEARCH("Absent",'Model output'!S125)),ISNUMBER(SEARCH("Not identified",'Model output'!S125)),ISNUMBER(SEARCH("No",'Model output'!S125)),ISNUMBER(SEARCH("negative",'Model output'!S125))),"negative",IF(Z126="positive","gETE", "positive"))</f>
        <v>negative</v>
      </c>
      <c r="Z126" t="str">
        <f>IF(OR('Model output'!S125="",ISNUMBER(SEARCH("Absent",'Model output'!S125)),ISNUMBER(SEARCH("Not identified",'Model output'!S125)),ISNUMBER(SEARCH("No",'Model output'!S125)),ISNUMBER(SEARCH("Minimal",'Model output'!S125)),ISNUMBER(SEARCH("negative",'Model output'!S125))),"negative",IF(OR(ISNUMBER(SEARCH("extensive",X126)),ISNUMBER(SEARCH("skeletal muscle",X126)),ISNUMBER(SEARCH("larynx",X126)),ISNUMBER(SEARCH("trachea",X126)),ISNUMBER(SEARCH("esophagus",X126)),ISNUMBER(SEARCH("recurrent laryngeal nerve",X126))),"positive","negative"))</f>
        <v>negative</v>
      </c>
      <c r="AA126" t="str">
        <f>IF('Model output'!T125="","", IF('Model output'!T125="[]", "", IF('Model output'!T125="Not mentioned", "No", "Yes")))</f>
        <v/>
      </c>
      <c r="AB126" t="str">
        <f>IF(AA126&lt;&gt;"Yes","",IF(OR('Model output'!U125="",'Model output'!U125="[]",ISNUMBER(SEARCH("Not identified",'Model output'!U125))),"",'Model output'!U125))</f>
        <v/>
      </c>
      <c r="AC126" s="9" t="str">
        <f>IF(OR('Model output'!V125="", AND(ISERROR(SEARCH("Positive",'Model output'!V125)), ISNUMBER(SEARCH("Negative",'Model output'!V125))), 'Model output'!V125="No", ISNUMBER(SEARCH("Uninvolved",'Model output'!V125)), ISNUMBER(SEARCH("Not involved",'Model output'!V125)), ISNUMBER(SEARCH("Free",'Model output'!V125)), ISNUMBER(SEARCH("Cannot be assessed",'Model output'!V125)), ISNUMBER(SEARCH("1 mm",'Model output'!V125)), ISNUMBER(SEARCH("0.1 CM",'Model output'!V125)), ISNUMBER(SEARCH("less than 0.5 mm",'Model output'!V125)), ISNUMBER(SEARCH("abut",'Model output'!V125))), "negative", "positive")</f>
        <v>negative</v>
      </c>
      <c r="AE126" s="29" t="str" cm="1">
        <f t="array" aca="1" ref="AE126" ca="1">IF(OR(AC126="positive",Z126="positive",AND(OR(ISNUMBER(SEARCH("Follicular carcinoma",N126)),ISNUMBER(SEARCH("Follicular thyroid carcinoma",N126))),V126="extensive"),AND(AND(ISNUMBER(J126),J126&gt;0),AND(ISNUMBER(M126),M126&gt;3)),OR(H126="positive",AH126=1)),"high",IF(OR(ISNUMBER(SEARCH("lateral",G126,1)),ISNUMBER(SEARCH("positive",Y126,1)),ISNUMBER(SEARCH("tall",O126,1)),ISNUMBER(SEARCH("hobnail",O126,1)),ISNUMBER(SEARCH("cribriform",O126,1)),ISNUMBER(SEARCH("diffuse",O126,1)),ISNUMBER(SEARCH("columnar",O126,1)),ISNUMBER(SEARCH("solid",O126,1)),ISNUMBER(SEARCH("tall",N126,1)),ISNUMBER(SEARCH("hobnail",N126,1)),ISNUMBER(SEARCH("cribriform",N126,1)),ISNUMBER(SEARCH("diffuse",N126,1)),ISNUMBER(SEARCH("columnar",N126,1)),ISNUMBER(SEARCH("solid",N126,1)),AND(ISNUMBER(SEARCH("papillary",N126,1)),S126="positive"),AND(AND(ISNUMBER(J126),J126&gt;=5),M126=""),AND(AND(ISNUMBER(J126),J126&gt;=5),AND(ISNUMBER(M126),M126&gt;=1)),AND(ISNUMBER(SERACH("papillary",N126)),OR(Y126="positive",Z126="positive"), ISNUMBER(SEARCH("BRAF",AB126)))),"intermediate","low"))</f>
        <v>intermediate</v>
      </c>
      <c r="AF126" s="30" t="str">
        <f t="shared" si="15"/>
        <v>1b</v>
      </c>
      <c r="AG126" s="30" t="str">
        <f t="shared" si="16"/>
        <v>0</v>
      </c>
      <c r="AH126" s="30" t="str">
        <f t="shared" si="23"/>
        <v>0</v>
      </c>
      <c r="AI126" s="37" t="str">
        <f t="shared" si="24"/>
        <v>I</v>
      </c>
      <c r="AJ126" s="29" t="s">
        <v>887</v>
      </c>
      <c r="AK126" s="34" t="s">
        <v>890</v>
      </c>
      <c r="AL126" s="34" t="s">
        <v>894</v>
      </c>
      <c r="AM126" s="34" t="s">
        <v>894</v>
      </c>
      <c r="AN126" s="34" t="s">
        <v>68</v>
      </c>
      <c r="AO126" s="35">
        <f t="shared" ca="1" si="17"/>
        <v>1</v>
      </c>
      <c r="AP126" s="30">
        <f t="shared" si="18"/>
        <v>1</v>
      </c>
      <c r="AQ126" s="30">
        <f t="shared" si="19"/>
        <v>1</v>
      </c>
      <c r="AR126" s="30">
        <f t="shared" si="20"/>
        <v>1</v>
      </c>
      <c r="AS126" s="36">
        <f t="shared" si="21"/>
        <v>1</v>
      </c>
    </row>
    <row r="127" spans="1:45">
      <c r="A127" t="str">
        <f>'Model output'!A126</f>
        <v>TCGA-E8-A414</v>
      </c>
      <c r="B127" s="45">
        <v>45</v>
      </c>
      <c r="C127" s="1" t="str">
        <f>IF(OR(ISNUMBER(SEARCH("0",'Model output'!D126)), ISNUMBER(SEARCH("1",'Model output'!D126)), ISNUMBER(SEARCH("1a",'Model output'!D126)), ISNUMBER(SEARCH("1b",'Model output'!D126)), ISNUMBER(SEARCH("2",'Model output'!D126)), ISNUMBER(SEARCH("3",'Model output'!D126)), ISNUMBER(SEARCH("4a",'Model output'!D126)), ISNUMBER(SEARCH("4b",'Model output'!D126))), IF(ISNUMBER(SEARCH("pT",'Model output'!D126)),IF(OR(ISNUMBER(SEARCH("a",'Model output'!D126)),ISNUMBER(SEARCH("b",'Model output'!D126))),MID(SUBSTITUTE('Model output'!D126," ",""),SEARCH("pT",'Model output'!D126)+2,2),MID(SUBSTITUTE('Model output'!D126," ",""),SEARCH("pT",'Model output'!D126)+2,1)),IF(ISNUMBER(SEARCH("T",'Model output'!D126)),IF(OR(ISNUMBER(SEARCH("a",'Model output'!D126)),ISNUMBER(SEARCH("b",'Model output'!D126))),MID(SUBSTITUTE('Model output'!D126," ",""),SEARCH("T",'Model output'!D126)+1,2),MID(SUBSTITUTE('Model output'!D126," ",""),SEARCH("T",'Model output'!D126)+1,1)),SUBSTITUTE('Model output'!D126," ",""))),"")</f>
        <v>1</v>
      </c>
      <c r="D127" s="1" t="str">
        <f>IF(ISNUMBER(SEARCH("lymph node",'Model output'!E126)),"1", IF(AND('Model output'!E126&lt;&gt;"",ISNUMBER('Model output'!E126),'Model output'!E126&gt;0),"1",IF(OR(ISNUMBER(SEARCH("0",'Model output'!E126)), ISNUMBER(SEARCH("1",'Model output'!E126)), ISNUMBER(SEARCH("1a",'Model output'!E126)), ISNUMBER(SEARCH("1b",'Model output'!E126)), ISNUMBER(SEARCH("X",'Model output'!E126))), IF(ISNUMBER(SEARCH("pN",'Model output'!E126)),IF(OR(ISNUMBER(SEARCH("a",'Model output'!E126)),ISNUMBER(SEARCH("b",'Model output'!E126))),MID(SUBSTITUTE('Model output'!E126," ",""),SEARCH("pN",'Model output'!E126)+2,2),MID(SUBSTITUTE('Model output'!E126," ",""),SEARCH("pN",'Model output'!E126)+2,1)),IF(ISNUMBER(SEARCH("N",'Model output'!E126)),IF(OR(ISNUMBER(SEARCH("a",'Model output'!E126)),ISNUMBER(SEARCH("b",'Model output'!E126))),MID(SUBSTITUTE('Model output'!E126," ",""),SEARCH("N",'Model output'!E126)+1,2),MID(SUBSTITUTE('Model output'!E126," ",""),SEARCH("N",'Model output'!E126)+1,1)),SUBSTITUTE('Model output'!E126," ",""))),"")))</f>
        <v>X</v>
      </c>
      <c r="E127" s="1" t="str">
        <f>IF(OR(ISNUMBER(SEARCH("Not applicable",'Model output'!F126)), ISNUMBER(SEARCH("N/A",'Model output'!F126))),"0",IF(OR(ISNUMBER(SEARCH("0",'Model output'!F126)), ISNUMBER(SEARCH("1",'Model output'!F126)), ISNUMBER(SEARCH("X",'Model output'!F126))), IF(ISNUMBER(SEARCH("pM",'Model output'!F126)),MID(SUBSTITUTE('Model output'!F126," ",""),SEARCH("pM",'Model output'!F126)+2,1),IF(ISNUMBER(SEARCH("M",'Model output'!F126)),MID(SUBSTITUTE('Model output'!F126," ",""),SEARCH("M",'Model output'!F126)+1,1),SUBSTITUTE('Model output'!F126," ",""))),""))</f>
        <v>X</v>
      </c>
      <c r="F127" t="str">
        <f t="shared" si="25"/>
        <v>negative</v>
      </c>
      <c r="G127" t="str">
        <f>IF(OR('Model output'!G126="",AND(ISNUMBER('Model output'!J126),'Model output'!J126&lt;1)),"",IF(OR(ISNUMBER(SEARCH("lateral",'Model output'!G126)),ISNUMBER(SEARCH("cervical",'Model output'!G126)),ISNUMBER(SEARCH("jugular",'Model output'!G126)),ISNUMBER(SEARCH("left neck",'Model output'!G126)),ISNUMBER(SEARCH("left anterior neck",'Model output'!G126)),ISNUMBER(SEARCH("left posterior neck",'Model output'!G126)),ISNUMBER(SEARCH("right neck",'Model output'!G126)),ISNUMBER(SEARCH("right anterior neck",'Model output'!G126)),ISNUMBER(SEARCH("right posterior neck",'Model output'!G126)),AND(ISNUMBER(SEARCH("level",'Model output'!G126)),OR(,ISNUMBER(SEARCH("II",'Model output'!G126)),ISNUMBER(SEARCH("two",'Model output'!G126)),ISNUMBER(SEARCH("2",'Model output'!G126)),ISNUMBER(SEARCH("III",'Model output'!G126)),ISNUMBER(SEARCH("three",'Model output'!G126)),ISNUMBER(SEARCH("3",'Model output'!G126)),ISNUMBER(SEARCH("IV",'Model output'!G126)),ISNUMBER(SEARCH("four",'Model output'!G126)),ISNUMBER(SEARCH("4",'Model output'!G126)),ISNUMBER(SEARCH("V ",'Model output'!G126)),ISNUMBER(SEARCH("five",'Model output'!G126)),ISNUMBER(SEARCH("5",'Model output'!G126))))), "lateral", "central"))</f>
        <v/>
      </c>
      <c r="H127" t="str">
        <f>IF('Model output'!H126="","negative",IF('Model output'!H126="[]", "negative", IF(OR(ISNUMBER(SEARCH("lymph node",'Model output'!H126)),ISNUMBER(SEARCH("Not mentioned",'Model output'!H126)),ISNUMBER(SEARCH("neck",'Model output'!H126)),ISNUMBER(SEARCH("Not applicable",'Model output'!H126))),"negative","positive")))</f>
        <v>negative</v>
      </c>
      <c r="I127" t="str">
        <f>IF('Model output'!I126="","",IF(ISNUMBER('Model output'!I126),'Model output'!I126,1))</f>
        <v/>
      </c>
      <c r="J127" t="str">
        <f>IF('Model output'!J126="","",IF(AND(ISNUMBER('Model output'!J126),'Model output'!J126&lt;=I127),'Model output'!J126,IF(ISNUMBER(SEARCH("0/",'Model output'!J126)),0,1)))</f>
        <v/>
      </c>
      <c r="K127" t="str" cm="1">
        <f t="array" ref="K127">IF(COUNT(FIND({0,1,2,3,4,5,6,7,8,9},'Model output'!K126))&gt;0,'Model output'!K126,"")</f>
        <v/>
      </c>
      <c r="L127" s="8" t="str">
        <f t="shared" si="22"/>
        <v/>
      </c>
      <c r="M127" t="str" cm="1">
        <f t="array" ref="M127">IF(L127="","",IF(ISNUMBER(SEARCH("cm",L127)),MAX(VALUE(SUBSTITUTE(_xlfn.FILTERXML("&lt;t&gt;&lt;s&gt;"&amp;SUBSTITUTE(L127,",","&lt;/s&gt;&lt;s&gt;")&amp;"&lt;/s&gt;&lt;/t&gt;","//s"),"cm",""))),MAX(VALUE(SUBSTITUTE(_xlfn.FILTERXML("&lt;t&gt;&lt;s&gt;"&amp;SUBSTITUTE(L127,",","&lt;/s&gt;&lt;s&gt;")&amp;"&lt;/s&gt;&lt;/t&gt;","//s"),"mm","")))/10))</f>
        <v/>
      </c>
      <c r="N127" t="str">
        <f>IF('Model output'!L126="","",'Model output'!L126)</f>
        <v>Papillary carcinoma</v>
      </c>
      <c r="O127" t="str">
        <f>IF('Model output'!M126="","",'Model output'!M126)</f>
        <v/>
      </c>
      <c r="P127" t="str">
        <f>IF('Model output'!N126="","",'Model output'!N126)</f>
        <v>5 cm</v>
      </c>
      <c r="Q127" t="str">
        <f t="shared" si="26"/>
        <v>5cm</v>
      </c>
      <c r="R127" cm="1">
        <f t="array" ref="R127">IF(Q127="","",IF(ISNUMBER(SEARCH("cm",Q127)),MAX(VALUE(SUBSTITUTE(_xlfn.FILTERXML("&lt;t&gt;&lt;s&gt;"&amp;SUBSTITUTE(Q127,",","&lt;/s&gt;&lt;s&gt;")&amp;"&lt;/s&gt;&lt;/t&gt;","//s"),"cm",""))),MAX(VALUE(SUBSTITUTE(_xlfn.FILTERXML("&lt;t&gt;&lt;s&gt;"&amp;SUBSTITUTE(Q127,",","&lt;/s&gt;&lt;s&gt;")&amp;"&lt;/s&gt;&lt;/t&gt;","//s"),"mm","")))/10))</f>
        <v>5</v>
      </c>
      <c r="S127" t="str">
        <f>IF(OR('Model output'!P126="",ISNUMBER(SEARCH("Not identified", 'Model output'!P126)),ISNUMBER(SEARCH("Absent",'Model output'!P126)),AND(ISNUMBER(SEARCH("No",'Model output'!P126)),NOT(ISNUMBER(SEARCH("diagnostic",'Model output'!P126)))),ISNUMBER(SEARCH("Negative",'Model output'!P126))),"negative","positive")</f>
        <v>positive</v>
      </c>
      <c r="T127">
        <f>IF('Model output'!O126="","",'Model output'!O126)</f>
        <v>1</v>
      </c>
      <c r="U127" t="str">
        <f>IF('Model output'!Q126&lt;&gt;"",'Model output'!Q126,IF('Classification result'!S127="positive",IF(ISNUMBER(SEARCH("single",'Model output'!P126)),1,IF(OR(ISNUMBER(SEARCH("&lt;4",'Model output'!P126)),ISNUMBER(SEARCH("&lt; 4",'Model output'!P126)),ISNUMBER(SEARCH("less than 4",'Model output'!P126))),"&lt;4",IF(OR(ISNUMBER(SEARCH("&gt;4",'Model output'!P126)),ISNUMBER(SEARCH("&gt; 4",'Model output'!P126)),ISNUMBER(SEARCH("4 or more",'Model output'!P126))),"&gt;4",""))),""))</f>
        <v/>
      </c>
      <c r="V127" t="str">
        <f>IF(S127="negative","",IF(OR(ISNUMBER(SEARCH("Focal",'Model output'!P126)),'Classification result'!U127&lt;4,ISNUMBER(SEARCH("Focal",'Classification result'!U127)),ISNUMBER(SEARCH("&lt;4",'Classification result'!U127)),ISNUMBER(SEARCH("&lt; 4",'Classification result'!U127))),"minimal", IF(OR(ISNUMBER(SEARCH("Extensive",'Model output'!P126)),ISNUMBER(SEARCH("Extensive",'Classification result'!U127)),ISNUMBER(SEARCH("&gt;4",'Classification result'!U127)),ISNUMBER(SEARCH("&gt; 4",'Classification result'!U127)),ISNUMBER(SEARCH("4 or more",'Classification result'!U127))),"extensive","")))</f>
        <v/>
      </c>
      <c r="W127" t="str">
        <f>IF(OR('Model output'!R126="",ISNUMBER(SEARCH("Not identified", 'Model output'!R126)),ISNUMBER(SEARCH("Absent",'Model output'!R126)),ISNUMBER(SEARCH("No",'Model output'!R126)),ISNUMBER(SEARCH("Negative",'Model output'!R126)),ISNUMBER(SEARCH("None seen",'Model output'!R126)),ISNUMBER(SEARCH("Free",'Model output'!R126)),ISNUMBER(SEARCH("Cannot be assessed",'Model output'!R126))),"negative","positive")</f>
        <v>positive</v>
      </c>
      <c r="X127" t="str">
        <f>IF('Model output'!S126="","", IF('Model output'!S126= "[]", "", 'Model output'!S126))</f>
        <v>No</v>
      </c>
      <c r="Y127" t="str">
        <f>IF(OR('Model output'!S126="",ISNUMBER(SEARCH("Absent",'Model output'!S126)),ISNUMBER(SEARCH("Not identified",'Model output'!S126)),ISNUMBER(SEARCH("No",'Model output'!S126)),ISNUMBER(SEARCH("negative",'Model output'!S126))),"negative",IF(Z127="positive","gETE", "positive"))</f>
        <v>negative</v>
      </c>
      <c r="Z127" t="str">
        <f>IF(OR('Model output'!S126="",ISNUMBER(SEARCH("Absent",'Model output'!S126)),ISNUMBER(SEARCH("Not identified",'Model output'!S126)),ISNUMBER(SEARCH("No",'Model output'!S126)),ISNUMBER(SEARCH("Minimal",'Model output'!S126)),ISNUMBER(SEARCH("negative",'Model output'!S126))),"negative",IF(OR(ISNUMBER(SEARCH("extensive",X127)),ISNUMBER(SEARCH("skeletal muscle",X127)),ISNUMBER(SEARCH("larynx",X127)),ISNUMBER(SEARCH("trachea",X127)),ISNUMBER(SEARCH("esophagus",X127)),ISNUMBER(SEARCH("recurrent laryngeal nerve",X127))),"positive","negative"))</f>
        <v>negative</v>
      </c>
      <c r="AA127" t="str">
        <f>IF('Model output'!T126="","", IF('Model output'!T126="[]", "", IF('Model output'!T126="Not mentioned", "No", "Yes")))</f>
        <v/>
      </c>
      <c r="AB127" t="str">
        <f>IF(AA127&lt;&gt;"Yes","",IF(OR('Model output'!U126="",'Model output'!U126="[]",ISNUMBER(SEARCH("Not identified",'Model output'!U126))),"",'Model output'!U126))</f>
        <v/>
      </c>
      <c r="AC127" s="9" t="str">
        <f>IF(OR('Model output'!V126="", AND(ISERROR(SEARCH("Positive",'Model output'!V126)), ISNUMBER(SEARCH("Negative",'Model output'!V126))), 'Model output'!V126="No", ISNUMBER(SEARCH("Uninvolved",'Model output'!V126)), ISNUMBER(SEARCH("Not involved",'Model output'!V126)), ISNUMBER(SEARCH("Free",'Model output'!V126)), ISNUMBER(SEARCH("Cannot be assessed",'Model output'!V126)), ISNUMBER(SEARCH("1 mm",'Model output'!V126)), ISNUMBER(SEARCH("0.1 CM",'Model output'!V126)), ISNUMBER(SEARCH("less than 0.5 mm",'Model output'!V126)), ISNUMBER(SEARCH("abut",'Model output'!V126))), "negative", "positive")</f>
        <v>negative</v>
      </c>
      <c r="AE127" s="29" t="str" cm="1">
        <f t="array" aca="1" ref="AE127" ca="1">IF(OR(AC127="positive",Z127="positive",AND(OR(ISNUMBER(SEARCH("Follicular carcinoma",N127)),ISNUMBER(SEARCH("Follicular thyroid carcinoma",N127))),V127="extensive"),AND(AND(ISNUMBER(J127),J127&gt;0),AND(ISNUMBER(M127),M127&gt;3)),OR(H127="positive",AH127=1)),"high",IF(OR(ISNUMBER(SEARCH("lateral",G127,1)),ISNUMBER(SEARCH("positive",Y127,1)),ISNUMBER(SEARCH("tall",O127,1)),ISNUMBER(SEARCH("hobnail",O127,1)),ISNUMBER(SEARCH("cribriform",O127,1)),ISNUMBER(SEARCH("diffuse",O127,1)),ISNUMBER(SEARCH("columnar",O127,1)),ISNUMBER(SEARCH("solid",O127,1)),ISNUMBER(SEARCH("tall",N127,1)),ISNUMBER(SEARCH("hobnail",N127,1)),ISNUMBER(SEARCH("cribriform",N127,1)),ISNUMBER(SEARCH("diffuse",N127,1)),ISNUMBER(SEARCH("columnar",N127,1)),ISNUMBER(SEARCH("solid",N127,1)),AND(ISNUMBER(SEARCH("papillary",N127,1)),S127="positive"),AND(AND(ISNUMBER(J127),J127&gt;=5),M127=""),AND(AND(ISNUMBER(J127),J127&gt;=5),AND(ISNUMBER(M127),M127&gt;=1)),AND(ISNUMBER(SERACH("papillary",N127)),OR(Y127="positive",Z127="positive"), ISNUMBER(SEARCH("BRAF",AB127)))),"intermediate","low"))</f>
        <v>intermediate</v>
      </c>
      <c r="AF127" s="30" t="str">
        <f t="shared" si="15"/>
        <v>3a</v>
      </c>
      <c r="AG127" s="30" t="str">
        <f t="shared" si="16"/>
        <v>0</v>
      </c>
      <c r="AH127" s="30" t="str">
        <f t="shared" si="23"/>
        <v>0</v>
      </c>
      <c r="AI127" s="37" t="str">
        <f t="shared" si="24"/>
        <v>I</v>
      </c>
      <c r="AJ127" s="29" t="s">
        <v>887</v>
      </c>
      <c r="AK127" s="34" t="s">
        <v>896</v>
      </c>
      <c r="AL127" s="34" t="s">
        <v>894</v>
      </c>
      <c r="AM127" s="34" t="s">
        <v>894</v>
      </c>
      <c r="AN127" s="34" t="s">
        <v>68</v>
      </c>
      <c r="AO127" s="35">
        <f t="shared" ca="1" si="17"/>
        <v>1</v>
      </c>
      <c r="AP127" s="30">
        <f t="shared" si="18"/>
        <v>1</v>
      </c>
      <c r="AQ127" s="30">
        <f t="shared" si="19"/>
        <v>1</v>
      </c>
      <c r="AR127" s="30">
        <f t="shared" si="20"/>
        <v>1</v>
      </c>
      <c r="AS127" s="36">
        <f t="shared" si="21"/>
        <v>1</v>
      </c>
    </row>
    <row r="128" spans="1:45">
      <c r="A128" t="str">
        <f>'Model output'!A127</f>
        <v>TCGA-E8-A415</v>
      </c>
      <c r="B128" s="45">
        <v>39</v>
      </c>
      <c r="C128" s="1" t="str">
        <f>IF(OR(ISNUMBER(SEARCH("0",'Model output'!D127)), ISNUMBER(SEARCH("1",'Model output'!D127)), ISNUMBER(SEARCH("1a",'Model output'!D127)), ISNUMBER(SEARCH("1b",'Model output'!D127)), ISNUMBER(SEARCH("2",'Model output'!D127)), ISNUMBER(SEARCH("3",'Model output'!D127)), ISNUMBER(SEARCH("4a",'Model output'!D127)), ISNUMBER(SEARCH("4b",'Model output'!D127))), IF(ISNUMBER(SEARCH("pT",'Model output'!D127)),IF(OR(ISNUMBER(SEARCH("a",'Model output'!D127)),ISNUMBER(SEARCH("b",'Model output'!D127))),MID(SUBSTITUTE('Model output'!D127," ",""),SEARCH("pT",'Model output'!D127)+2,2),MID(SUBSTITUTE('Model output'!D127," ",""),SEARCH("pT",'Model output'!D127)+2,1)),IF(ISNUMBER(SEARCH("T",'Model output'!D127)),IF(OR(ISNUMBER(SEARCH("a",'Model output'!D127)),ISNUMBER(SEARCH("b",'Model output'!D127))),MID(SUBSTITUTE('Model output'!D127," ",""),SEARCH("T",'Model output'!D127)+1,2),MID(SUBSTITUTE('Model output'!D127," ",""),SEARCH("T",'Model output'!D127)+1,1)),SUBSTITUTE('Model output'!D127," ",""))),"")</f>
        <v>1</v>
      </c>
      <c r="D128" s="1" t="str">
        <f>IF(ISNUMBER(SEARCH("lymph node",'Model output'!E127)),"1", IF(AND('Model output'!E127&lt;&gt;"",ISNUMBER('Model output'!E127),'Model output'!E127&gt;0),"1",IF(OR(ISNUMBER(SEARCH("0",'Model output'!E127)), ISNUMBER(SEARCH("1",'Model output'!E127)), ISNUMBER(SEARCH("1a",'Model output'!E127)), ISNUMBER(SEARCH("1b",'Model output'!E127)), ISNUMBER(SEARCH("X",'Model output'!E127))), IF(ISNUMBER(SEARCH("pN",'Model output'!E127)),IF(OR(ISNUMBER(SEARCH("a",'Model output'!E127)),ISNUMBER(SEARCH("b",'Model output'!E127))),MID(SUBSTITUTE('Model output'!E127," ",""),SEARCH("pN",'Model output'!E127)+2,2),MID(SUBSTITUTE('Model output'!E127," ",""),SEARCH("pN",'Model output'!E127)+2,1)),IF(ISNUMBER(SEARCH("N",'Model output'!E127)),IF(OR(ISNUMBER(SEARCH("a",'Model output'!E127)),ISNUMBER(SEARCH("b",'Model output'!E127))),MID(SUBSTITUTE('Model output'!E127," ",""),SEARCH("N",'Model output'!E127)+1,2),MID(SUBSTITUTE('Model output'!E127," ",""),SEARCH("N",'Model output'!E127)+1,1)),SUBSTITUTE('Model output'!E127," ",""))),"")))</f>
        <v>X</v>
      </c>
      <c r="E128" s="1" t="str">
        <f>IF(OR(ISNUMBER(SEARCH("Not applicable",'Model output'!F127)), ISNUMBER(SEARCH("N/A",'Model output'!F127))),"0",IF(OR(ISNUMBER(SEARCH("0",'Model output'!F127)), ISNUMBER(SEARCH("1",'Model output'!F127)), ISNUMBER(SEARCH("X",'Model output'!F127))), IF(ISNUMBER(SEARCH("pM",'Model output'!F127)),MID(SUBSTITUTE('Model output'!F127," ",""),SEARCH("pM",'Model output'!F127)+2,1),IF(ISNUMBER(SEARCH("M",'Model output'!F127)),MID(SUBSTITUTE('Model output'!F127," ",""),SEARCH("M",'Model output'!F127)+1,1),SUBSTITUTE('Model output'!F127," ",""))),""))</f>
        <v>X</v>
      </c>
      <c r="F128" t="str">
        <f t="shared" si="25"/>
        <v>negative</v>
      </c>
      <c r="G128" t="str">
        <f>IF(OR('Model output'!G127="",AND(ISNUMBER('Model output'!J127),'Model output'!J127&lt;1)),"",IF(OR(ISNUMBER(SEARCH("lateral",'Model output'!G127)),ISNUMBER(SEARCH("cervical",'Model output'!G127)),ISNUMBER(SEARCH("jugular",'Model output'!G127)),ISNUMBER(SEARCH("left neck",'Model output'!G127)),ISNUMBER(SEARCH("left anterior neck",'Model output'!G127)),ISNUMBER(SEARCH("left posterior neck",'Model output'!G127)),ISNUMBER(SEARCH("right neck",'Model output'!G127)),ISNUMBER(SEARCH("right anterior neck",'Model output'!G127)),ISNUMBER(SEARCH("right posterior neck",'Model output'!G127)),AND(ISNUMBER(SEARCH("level",'Model output'!G127)),OR(,ISNUMBER(SEARCH("II",'Model output'!G127)),ISNUMBER(SEARCH("two",'Model output'!G127)),ISNUMBER(SEARCH("2",'Model output'!G127)),ISNUMBER(SEARCH("III",'Model output'!G127)),ISNUMBER(SEARCH("three",'Model output'!G127)),ISNUMBER(SEARCH("3",'Model output'!G127)),ISNUMBER(SEARCH("IV",'Model output'!G127)),ISNUMBER(SEARCH("four",'Model output'!G127)),ISNUMBER(SEARCH("4",'Model output'!G127)),ISNUMBER(SEARCH("V ",'Model output'!G127)),ISNUMBER(SEARCH("five",'Model output'!G127)),ISNUMBER(SEARCH("5",'Model output'!G127))))), "lateral", "central"))</f>
        <v/>
      </c>
      <c r="H128" t="str">
        <f>IF('Model output'!H127="","negative",IF('Model output'!H127="[]", "negative", IF(OR(ISNUMBER(SEARCH("lymph node",'Model output'!H127)),ISNUMBER(SEARCH("Not mentioned",'Model output'!H127)),ISNUMBER(SEARCH("neck",'Model output'!H127)),ISNUMBER(SEARCH("Not applicable",'Model output'!H127))),"negative","positive")))</f>
        <v>negative</v>
      </c>
      <c r="I128" t="str">
        <f>IF('Model output'!I127="","",IF(ISNUMBER('Model output'!I127),'Model output'!I127,1))</f>
        <v/>
      </c>
      <c r="J128" t="str">
        <f>IF('Model output'!J127="","",IF(AND(ISNUMBER('Model output'!J127),'Model output'!J127&lt;=I128),'Model output'!J127,IF(ISNUMBER(SEARCH("0/",'Model output'!J127)),0,1)))</f>
        <v/>
      </c>
      <c r="K128" t="str" cm="1">
        <f t="array" ref="K128">IF(COUNT(FIND({0,1,2,3,4,5,6,7,8,9},'Model output'!K127))&gt;0,'Model output'!K127,"")</f>
        <v/>
      </c>
      <c r="L128" s="8" t="str">
        <f t="shared" si="22"/>
        <v/>
      </c>
      <c r="M128" t="str" cm="1">
        <f t="array" ref="M128">IF(L128="","",IF(ISNUMBER(SEARCH("cm",L128)),MAX(VALUE(SUBSTITUTE(_xlfn.FILTERXML("&lt;t&gt;&lt;s&gt;"&amp;SUBSTITUTE(L128,",","&lt;/s&gt;&lt;s&gt;")&amp;"&lt;/s&gt;&lt;/t&gt;","//s"),"cm",""))),MAX(VALUE(SUBSTITUTE(_xlfn.FILTERXML("&lt;t&gt;&lt;s&gt;"&amp;SUBSTITUTE(L128,",","&lt;/s&gt;&lt;s&gt;")&amp;"&lt;/s&gt;&lt;/t&gt;","//s"),"mm","")))/10))</f>
        <v/>
      </c>
      <c r="N128" t="str">
        <f>IF('Model output'!L127="","",'Model output'!L127)</f>
        <v>Papillary carcinoma</v>
      </c>
      <c r="O128" t="str">
        <f>IF('Model output'!M127="","",'Model output'!M127)</f>
        <v/>
      </c>
      <c r="P128" t="str">
        <f>IF('Model output'!N127="","",'Model output'!N127)</f>
        <v>1 cm</v>
      </c>
      <c r="Q128" t="str">
        <f t="shared" si="26"/>
        <v>1cm</v>
      </c>
      <c r="R128" cm="1">
        <f t="array" ref="R128">IF(Q128="","",IF(ISNUMBER(SEARCH("cm",Q128)),MAX(VALUE(SUBSTITUTE(_xlfn.FILTERXML("&lt;t&gt;&lt;s&gt;"&amp;SUBSTITUTE(Q128,",","&lt;/s&gt;&lt;s&gt;")&amp;"&lt;/s&gt;&lt;/t&gt;","//s"),"cm",""))),MAX(VALUE(SUBSTITUTE(_xlfn.FILTERXML("&lt;t&gt;&lt;s&gt;"&amp;SUBSTITUTE(Q128,",","&lt;/s&gt;&lt;s&gt;")&amp;"&lt;/s&gt;&lt;/t&gt;","//s"),"mm","")))/10))</f>
        <v>1</v>
      </c>
      <c r="S128" t="str">
        <f>IF(OR('Model output'!P127="",ISNUMBER(SEARCH("Not identified", 'Model output'!P127)),ISNUMBER(SEARCH("Absent",'Model output'!P127)),AND(ISNUMBER(SEARCH("No",'Model output'!P127)),NOT(ISNUMBER(SEARCH("diagnostic",'Model output'!P127)))),ISNUMBER(SEARCH("Negative",'Model output'!P127))),"negative","positive")</f>
        <v>positive</v>
      </c>
      <c r="T128">
        <f>IF('Model output'!O127="","",'Model output'!O127)</f>
        <v>1</v>
      </c>
      <c r="U128" t="str">
        <f>IF('Model output'!Q127&lt;&gt;"",'Model output'!Q127,IF('Classification result'!S128="positive",IF(ISNUMBER(SEARCH("single",'Model output'!P127)),1,IF(OR(ISNUMBER(SEARCH("&lt;4",'Model output'!P127)),ISNUMBER(SEARCH("&lt; 4",'Model output'!P127)),ISNUMBER(SEARCH("less than 4",'Model output'!P127))),"&lt;4",IF(OR(ISNUMBER(SEARCH("&gt;4",'Model output'!P127)),ISNUMBER(SEARCH("&gt; 4",'Model output'!P127)),ISNUMBER(SEARCH("4 or more",'Model output'!P127))),"&gt;4",""))),""))</f>
        <v/>
      </c>
      <c r="V128" t="str">
        <f>IF(S128="negative","",IF(OR(ISNUMBER(SEARCH("Focal",'Model output'!P127)),'Classification result'!U128&lt;4,ISNUMBER(SEARCH("Focal",'Classification result'!U128)),ISNUMBER(SEARCH("&lt;4",'Classification result'!U128)),ISNUMBER(SEARCH("&lt; 4",'Classification result'!U128))),"minimal", IF(OR(ISNUMBER(SEARCH("Extensive",'Model output'!P127)),ISNUMBER(SEARCH("Extensive",'Classification result'!U128)),ISNUMBER(SEARCH("&gt;4",'Classification result'!U128)),ISNUMBER(SEARCH("&gt; 4",'Classification result'!U128)),ISNUMBER(SEARCH("4 or more",'Classification result'!U128))),"extensive","")))</f>
        <v/>
      </c>
      <c r="W128" t="str">
        <f>IF(OR('Model output'!R127="",ISNUMBER(SEARCH("Not identified", 'Model output'!R127)),ISNUMBER(SEARCH("Absent",'Model output'!R127)),ISNUMBER(SEARCH("No",'Model output'!R127)),ISNUMBER(SEARCH("Negative",'Model output'!R127)),ISNUMBER(SEARCH("None seen",'Model output'!R127)),ISNUMBER(SEARCH("Free",'Model output'!R127)),ISNUMBER(SEARCH("Cannot be assessed",'Model output'!R127))),"negative","positive")</f>
        <v>positive</v>
      </c>
      <c r="X128" t="str">
        <f>IF('Model output'!S127="","", IF('Model output'!S127= "[]", "", 'Model output'!S127))</f>
        <v>No</v>
      </c>
      <c r="Y128" t="str">
        <f>IF(OR('Model output'!S127="",ISNUMBER(SEARCH("Absent",'Model output'!S127)),ISNUMBER(SEARCH("Not identified",'Model output'!S127)),ISNUMBER(SEARCH("No",'Model output'!S127)),ISNUMBER(SEARCH("negative",'Model output'!S127))),"negative",IF(Z128="positive","gETE", "positive"))</f>
        <v>negative</v>
      </c>
      <c r="Z128" t="str">
        <f>IF(OR('Model output'!S127="",ISNUMBER(SEARCH("Absent",'Model output'!S127)),ISNUMBER(SEARCH("Not identified",'Model output'!S127)),ISNUMBER(SEARCH("No",'Model output'!S127)),ISNUMBER(SEARCH("Minimal",'Model output'!S127)),ISNUMBER(SEARCH("negative",'Model output'!S127))),"negative",IF(OR(ISNUMBER(SEARCH("extensive",X128)),ISNUMBER(SEARCH("skeletal muscle",X128)),ISNUMBER(SEARCH("larynx",X128)),ISNUMBER(SEARCH("trachea",X128)),ISNUMBER(SEARCH("esophagus",X128)),ISNUMBER(SEARCH("recurrent laryngeal nerve",X128))),"positive","negative"))</f>
        <v>negative</v>
      </c>
      <c r="AA128" t="str">
        <f>IF('Model output'!T127="","", IF('Model output'!T127="[]", "", IF('Model output'!T127="Not mentioned", "No", "Yes")))</f>
        <v/>
      </c>
      <c r="AB128" t="str">
        <f>IF(AA128&lt;&gt;"Yes","",IF(OR('Model output'!U127="",'Model output'!U127="[]",ISNUMBER(SEARCH("Not identified",'Model output'!U127))),"",'Model output'!U127))</f>
        <v/>
      </c>
      <c r="AC128" s="9" t="str">
        <f>IF(OR('Model output'!V127="", AND(ISERROR(SEARCH("Positive",'Model output'!V127)), ISNUMBER(SEARCH("Negative",'Model output'!V127))), 'Model output'!V127="No", ISNUMBER(SEARCH("Uninvolved",'Model output'!V127)), ISNUMBER(SEARCH("Not involved",'Model output'!V127)), ISNUMBER(SEARCH("Free",'Model output'!V127)), ISNUMBER(SEARCH("Cannot be assessed",'Model output'!V127)), ISNUMBER(SEARCH("1 mm",'Model output'!V127)), ISNUMBER(SEARCH("0.1 CM",'Model output'!V127)), ISNUMBER(SEARCH("less than 0.5 mm",'Model output'!V127)), ISNUMBER(SEARCH("abut",'Model output'!V127))), "negative", "positive")</f>
        <v>negative</v>
      </c>
      <c r="AE128" s="29" t="str" cm="1">
        <f t="array" aca="1" ref="AE128" ca="1">IF(OR(AC128="positive",Z128="positive",AND(OR(ISNUMBER(SEARCH("Follicular carcinoma",N128)),ISNUMBER(SEARCH("Follicular thyroid carcinoma",N128))),V128="extensive"),AND(AND(ISNUMBER(J128),J128&gt;0),AND(ISNUMBER(M128),M128&gt;3)),OR(H128="positive",AH128=1)),"high",IF(OR(ISNUMBER(SEARCH("lateral",G128,1)),ISNUMBER(SEARCH("positive",Y128,1)),ISNUMBER(SEARCH("tall",O128,1)),ISNUMBER(SEARCH("hobnail",O128,1)),ISNUMBER(SEARCH("cribriform",O128,1)),ISNUMBER(SEARCH("diffuse",O128,1)),ISNUMBER(SEARCH("columnar",O128,1)),ISNUMBER(SEARCH("solid",O128,1)),ISNUMBER(SEARCH("tall",N128,1)),ISNUMBER(SEARCH("hobnail",N128,1)),ISNUMBER(SEARCH("cribriform",N128,1)),ISNUMBER(SEARCH("diffuse",N128,1)),ISNUMBER(SEARCH("columnar",N128,1)),ISNUMBER(SEARCH("solid",N128,1)),AND(ISNUMBER(SEARCH("papillary",N128,1)),S128="positive"),AND(AND(ISNUMBER(J128),J128&gt;=5),M128=""),AND(AND(ISNUMBER(J128),J128&gt;=5),AND(ISNUMBER(M128),M128&gt;=1)),AND(ISNUMBER(SERACH("papillary",N128)),OR(Y128="positive",Z128="positive"), ISNUMBER(SEARCH("BRAF",AB128)))),"intermediate","low"))</f>
        <v>intermediate</v>
      </c>
      <c r="AF128" s="30" t="str">
        <f t="shared" ref="AF128:AF190" si="27">IF(AND(Z128="positive",OR(ISNUMBER(SEARCH("prevertebral",X128,1)),ISNUMBER(SEARCH("fascia",X128,1)),ISNUMBER(SEARCH("carotid artery",X128,1)),ISNUMBER(SEARCH("mediastinal",X128,1)))),"4b",
IF(AND(Z128="positive",OR(ISNUMBER(SEARCH("larynx",X128,1)),ISNUMBER(SEARCH("trachea",X128,1)),ISNUMBER(SEARCH("esophagus",X128,1)),ISNUMBER(SEARCH("recurrent laryngeal nerve",X128,1)),
ISNUMBER(SEARCH("RLN",X128,1)),)),"4a",
IF(OR(Z128="positive",ISNUMBER(SEARCH("strap",X128,1)),ISNUMBER(SEARCH("sternothyroid",X128,1)),ISNUMBER(SEARCH("sternohyoid",X128,1)),ISNUMBER(SEARCH("thyrohyoid",X128,1)),ISNUMBER(SEARCH("omohyoid",X128,1))),"3b",
IF(AND(C128&lt;&gt;"", N128=""),C128,
IF(OR(AND(R128&lt;&gt;"",R128&gt;4)),"3a",
IF(AND(R128&lt;&gt;"", R128&lt;=4,R128&gt;2),"2",
IF(AND(R128&lt;&gt;"",R128&lt;=2,R128&gt;1),"1b",
IF(AND(R128&lt;&gt;"",R128&lt;=1),"1a","x"
))))))))</f>
        <v>1a</v>
      </c>
      <c r="AG128" s="30" t="str">
        <f t="shared" ref="AG128:AG190" si="28">IF(AND(ISNUMBER(J128),J128&gt;0),
IF(G128="lateral", "1b","1a"), "0")</f>
        <v>0</v>
      </c>
      <c r="AH128" s="30" t="str">
        <f t="shared" si="23"/>
        <v>0</v>
      </c>
      <c r="AI128" s="37" t="str">
        <f t="shared" si="24"/>
        <v>I</v>
      </c>
      <c r="AJ128" s="29" t="s">
        <v>887</v>
      </c>
      <c r="AK128" s="34" t="s">
        <v>895</v>
      </c>
      <c r="AL128" s="34" t="s">
        <v>894</v>
      </c>
      <c r="AM128" s="34" t="s">
        <v>894</v>
      </c>
      <c r="AN128" s="34" t="s">
        <v>68</v>
      </c>
      <c r="AO128" s="35">
        <f t="shared" ca="1" si="17"/>
        <v>1</v>
      </c>
      <c r="AP128" s="30">
        <f t="shared" si="18"/>
        <v>1</v>
      </c>
      <c r="AQ128" s="30">
        <f t="shared" si="19"/>
        <v>1</v>
      </c>
      <c r="AR128" s="30">
        <f t="shared" si="20"/>
        <v>1</v>
      </c>
      <c r="AS128" s="36">
        <f t="shared" si="21"/>
        <v>1</v>
      </c>
    </row>
    <row r="129" spans="1:45">
      <c r="A129" t="str">
        <f>'Model output'!A128</f>
        <v>TCGA-E8-A416</v>
      </c>
      <c r="B129" s="45">
        <v>51</v>
      </c>
      <c r="C129" s="1" t="str">
        <f>IF(OR(ISNUMBER(SEARCH("0",'Model output'!D128)), ISNUMBER(SEARCH("1",'Model output'!D128)), ISNUMBER(SEARCH("1a",'Model output'!D128)), ISNUMBER(SEARCH("1b",'Model output'!D128)), ISNUMBER(SEARCH("2",'Model output'!D128)), ISNUMBER(SEARCH("3",'Model output'!D128)), ISNUMBER(SEARCH("4a",'Model output'!D128)), ISNUMBER(SEARCH("4b",'Model output'!D128))), IF(ISNUMBER(SEARCH("pT",'Model output'!D128)),IF(OR(ISNUMBER(SEARCH("a",'Model output'!D128)),ISNUMBER(SEARCH("b",'Model output'!D128))),MID(SUBSTITUTE('Model output'!D128," ",""),SEARCH("pT",'Model output'!D128)+2,2),MID(SUBSTITUTE('Model output'!D128," ",""),SEARCH("pT",'Model output'!D128)+2,1)),IF(ISNUMBER(SEARCH("T",'Model output'!D128)),IF(OR(ISNUMBER(SEARCH("a",'Model output'!D128)),ISNUMBER(SEARCH("b",'Model output'!D128))),MID(SUBSTITUTE('Model output'!D128," ",""),SEARCH("T",'Model output'!D128)+1,2),MID(SUBSTITUTE('Model output'!D128," ",""),SEARCH("T",'Model output'!D128)+1,1)),SUBSTITUTE('Model output'!D128," ",""))),"")</f>
        <v>1</v>
      </c>
      <c r="D129" s="1" t="str">
        <f>IF(ISNUMBER(SEARCH("lymph node",'Model output'!E128)),"1", IF(AND('Model output'!E128&lt;&gt;"",ISNUMBER('Model output'!E128),'Model output'!E128&gt;0),"1",IF(OR(ISNUMBER(SEARCH("0",'Model output'!E128)), ISNUMBER(SEARCH("1",'Model output'!E128)), ISNUMBER(SEARCH("1a",'Model output'!E128)), ISNUMBER(SEARCH("1b",'Model output'!E128)), ISNUMBER(SEARCH("X",'Model output'!E128))), IF(ISNUMBER(SEARCH("pN",'Model output'!E128)),IF(OR(ISNUMBER(SEARCH("a",'Model output'!E128)),ISNUMBER(SEARCH("b",'Model output'!E128))),MID(SUBSTITUTE('Model output'!E128," ",""),SEARCH("pN",'Model output'!E128)+2,2),MID(SUBSTITUTE('Model output'!E128," ",""),SEARCH("pN",'Model output'!E128)+2,1)),IF(ISNUMBER(SEARCH("N",'Model output'!E128)),IF(OR(ISNUMBER(SEARCH("a",'Model output'!E128)),ISNUMBER(SEARCH("b",'Model output'!E128))),MID(SUBSTITUTE('Model output'!E128," ",""),SEARCH("N",'Model output'!E128)+1,2),MID(SUBSTITUTE('Model output'!E128," ",""),SEARCH("N",'Model output'!E128)+1,1)),SUBSTITUTE('Model output'!E128," ",""))),"")))</f>
        <v>X</v>
      </c>
      <c r="E129" s="1" t="str">
        <f>IF(OR(ISNUMBER(SEARCH("Not applicable",'Model output'!F128)), ISNUMBER(SEARCH("N/A",'Model output'!F128))),"0",IF(OR(ISNUMBER(SEARCH("0",'Model output'!F128)), ISNUMBER(SEARCH("1",'Model output'!F128)), ISNUMBER(SEARCH("X",'Model output'!F128))), IF(ISNUMBER(SEARCH("pM",'Model output'!F128)),MID(SUBSTITUTE('Model output'!F128," ",""),SEARCH("pM",'Model output'!F128)+2,1),IF(ISNUMBER(SEARCH("M",'Model output'!F128)),MID(SUBSTITUTE('Model output'!F128," ",""),SEARCH("M",'Model output'!F128)+1,1),SUBSTITUTE('Model output'!F128," ",""))),""))</f>
        <v>X</v>
      </c>
      <c r="F129" t="str">
        <f t="shared" si="25"/>
        <v>negative</v>
      </c>
      <c r="G129" t="str">
        <f>IF(OR('Model output'!G128="",AND(ISNUMBER('Model output'!J128),'Model output'!J128&lt;1)),"",IF(OR(ISNUMBER(SEARCH("lateral",'Model output'!G128)),ISNUMBER(SEARCH("cervical",'Model output'!G128)),ISNUMBER(SEARCH("jugular",'Model output'!G128)),ISNUMBER(SEARCH("left neck",'Model output'!G128)),ISNUMBER(SEARCH("left anterior neck",'Model output'!G128)),ISNUMBER(SEARCH("left posterior neck",'Model output'!G128)),ISNUMBER(SEARCH("right neck",'Model output'!G128)),ISNUMBER(SEARCH("right anterior neck",'Model output'!G128)),ISNUMBER(SEARCH("right posterior neck",'Model output'!G128)),AND(ISNUMBER(SEARCH("level",'Model output'!G128)),OR(,ISNUMBER(SEARCH("II",'Model output'!G128)),ISNUMBER(SEARCH("two",'Model output'!G128)),ISNUMBER(SEARCH("2",'Model output'!G128)),ISNUMBER(SEARCH("III",'Model output'!G128)),ISNUMBER(SEARCH("three",'Model output'!G128)),ISNUMBER(SEARCH("3",'Model output'!G128)),ISNUMBER(SEARCH("IV",'Model output'!G128)),ISNUMBER(SEARCH("four",'Model output'!G128)),ISNUMBER(SEARCH("4",'Model output'!G128)),ISNUMBER(SEARCH("V ",'Model output'!G128)),ISNUMBER(SEARCH("five",'Model output'!G128)),ISNUMBER(SEARCH("5",'Model output'!G128))))), "lateral", "central"))</f>
        <v/>
      </c>
      <c r="H129" t="str">
        <f>IF('Model output'!H128="","negative",IF('Model output'!H128="[]", "negative", IF(OR(ISNUMBER(SEARCH("lymph node",'Model output'!H128)),ISNUMBER(SEARCH("Not mentioned",'Model output'!H128)),ISNUMBER(SEARCH("neck",'Model output'!H128)),ISNUMBER(SEARCH("Not applicable",'Model output'!H128))),"negative","positive")))</f>
        <v>negative</v>
      </c>
      <c r="I129" t="str">
        <f>IF('Model output'!I128="","",IF(ISNUMBER('Model output'!I128),'Model output'!I128,1))</f>
        <v/>
      </c>
      <c r="J129" t="str">
        <f>IF('Model output'!J128="","",IF(AND(ISNUMBER('Model output'!J128),'Model output'!J128&lt;=I129),'Model output'!J128,IF(ISNUMBER(SEARCH("0/",'Model output'!J128)),0,1)))</f>
        <v/>
      </c>
      <c r="K129" t="str" cm="1">
        <f t="array" ref="K129">IF(COUNT(FIND({0,1,2,3,4,5,6,7,8,9},'Model output'!K128))&gt;0,'Model output'!K128,"")</f>
        <v/>
      </c>
      <c r="L129" s="8" t="str">
        <f t="shared" ref="L129:L190" si="29">SUBSTITUTE(SUBSTITUTE(SUBSTITUTE(SUBSTITUTE(SUBSTITUTE(SUBSTITUTE(SUBSTITUTE(SUBSTITUTE(SUBSTITUTE(SUBSTITUTE(K129,"cm.","cm"), "up to", ""), "x", ","), "(LEVEL 4)", ""), "/", ","), "'',", ""), "'", ""), "[", ""), "]", ""), " ", "")</f>
        <v/>
      </c>
      <c r="M129" t="str" cm="1">
        <f t="array" ref="M129">IF(L129="","",IF(ISNUMBER(SEARCH("cm",L129)),MAX(VALUE(SUBSTITUTE(_xlfn.FILTERXML("&lt;t&gt;&lt;s&gt;"&amp;SUBSTITUTE(L129,",","&lt;/s&gt;&lt;s&gt;")&amp;"&lt;/s&gt;&lt;/t&gt;","//s"),"cm",""))),MAX(VALUE(SUBSTITUTE(_xlfn.FILTERXML("&lt;t&gt;&lt;s&gt;"&amp;SUBSTITUTE(L129,",","&lt;/s&gt;&lt;s&gt;")&amp;"&lt;/s&gt;&lt;/t&gt;","//s"),"mm","")))/10))</f>
        <v/>
      </c>
      <c r="N129" t="str">
        <f>IF('Model output'!L128="","",'Model output'!L128)</f>
        <v>Papillary carcinoma</v>
      </c>
      <c r="O129" t="str">
        <f>IF('Model output'!M128="","",'Model output'!M128)</f>
        <v/>
      </c>
      <c r="P129" t="str">
        <f>IF('Model output'!N128="","",'Model output'!N128)</f>
        <v>1.5 cm</v>
      </c>
      <c r="Q129" t="str">
        <f t="shared" si="26"/>
        <v>1.5cm</v>
      </c>
      <c r="R129" cm="1">
        <f t="array" ref="R129">IF(Q129="","",IF(ISNUMBER(SEARCH("cm",Q129)),MAX(VALUE(SUBSTITUTE(_xlfn.FILTERXML("&lt;t&gt;&lt;s&gt;"&amp;SUBSTITUTE(Q129,",","&lt;/s&gt;&lt;s&gt;")&amp;"&lt;/s&gt;&lt;/t&gt;","//s"),"cm",""))),MAX(VALUE(SUBSTITUTE(_xlfn.FILTERXML("&lt;t&gt;&lt;s&gt;"&amp;SUBSTITUTE(Q129,",","&lt;/s&gt;&lt;s&gt;")&amp;"&lt;/s&gt;&lt;/t&gt;","//s"),"mm","")))/10))</f>
        <v>1.5</v>
      </c>
      <c r="S129" t="str">
        <f>IF(OR('Model output'!P128="",ISNUMBER(SEARCH("Not identified", 'Model output'!P128)),ISNUMBER(SEARCH("Absent",'Model output'!P128)),AND(ISNUMBER(SEARCH("No",'Model output'!P128)),NOT(ISNUMBER(SEARCH("diagnostic",'Model output'!P128)))),ISNUMBER(SEARCH("Negative",'Model output'!P128))),"negative","positive")</f>
        <v>positive</v>
      </c>
      <c r="T129">
        <f>IF('Model output'!O128="","",'Model output'!O128)</f>
        <v>1</v>
      </c>
      <c r="U129" t="str">
        <f>IF('Model output'!Q128&lt;&gt;"",'Model output'!Q128,IF('Classification result'!S129="positive",IF(ISNUMBER(SEARCH("single",'Model output'!P128)),1,IF(OR(ISNUMBER(SEARCH("&lt;4",'Model output'!P128)),ISNUMBER(SEARCH("&lt; 4",'Model output'!P128)),ISNUMBER(SEARCH("less than 4",'Model output'!P128))),"&lt;4",IF(OR(ISNUMBER(SEARCH("&gt;4",'Model output'!P128)),ISNUMBER(SEARCH("&gt; 4",'Model output'!P128)),ISNUMBER(SEARCH("4 or more",'Model output'!P128))),"&gt;4",""))),""))</f>
        <v/>
      </c>
      <c r="V129" t="str">
        <f>IF(S129="negative","",IF(OR(ISNUMBER(SEARCH("Focal",'Model output'!P128)),'Classification result'!U129&lt;4,ISNUMBER(SEARCH("Focal",'Classification result'!U129)),ISNUMBER(SEARCH("&lt;4",'Classification result'!U129)),ISNUMBER(SEARCH("&lt; 4",'Classification result'!U129))),"minimal", IF(OR(ISNUMBER(SEARCH("Extensive",'Model output'!P128)),ISNUMBER(SEARCH("Extensive",'Classification result'!U129)),ISNUMBER(SEARCH("&gt;4",'Classification result'!U129)),ISNUMBER(SEARCH("&gt; 4",'Classification result'!U129)),ISNUMBER(SEARCH("4 or more",'Classification result'!U129))),"extensive","")))</f>
        <v/>
      </c>
      <c r="W129" t="str">
        <f>IF(OR('Model output'!R128="",ISNUMBER(SEARCH("Not identified", 'Model output'!R128)),ISNUMBER(SEARCH("Absent",'Model output'!R128)),ISNUMBER(SEARCH("No",'Model output'!R128)),ISNUMBER(SEARCH("Negative",'Model output'!R128)),ISNUMBER(SEARCH("None seen",'Model output'!R128)),ISNUMBER(SEARCH("Free",'Model output'!R128)),ISNUMBER(SEARCH("Cannot be assessed",'Model output'!R128))),"negative","positive")</f>
        <v>positive</v>
      </c>
      <c r="X129" t="str">
        <f>IF('Model output'!S128="","", IF('Model output'!S128= "[]", "", 'Model output'!S128))</f>
        <v>Not specified</v>
      </c>
      <c r="Y129" t="str">
        <f>IF(OR('Model output'!S128="",ISNUMBER(SEARCH("Absent",'Model output'!S128)),ISNUMBER(SEARCH("Not identified",'Model output'!S128)),ISNUMBER(SEARCH("No",'Model output'!S128)),ISNUMBER(SEARCH("negative",'Model output'!S128))),"negative",IF(Z129="positive","gETE", "positive"))</f>
        <v>negative</v>
      </c>
      <c r="Z129" t="str">
        <f>IF(OR('Model output'!S128="",ISNUMBER(SEARCH("Absent",'Model output'!S128)),ISNUMBER(SEARCH("Not identified",'Model output'!S128)),ISNUMBER(SEARCH("No",'Model output'!S128)),ISNUMBER(SEARCH("Minimal",'Model output'!S128)),ISNUMBER(SEARCH("negative",'Model output'!S128))),"negative",IF(OR(ISNUMBER(SEARCH("extensive",X129)),ISNUMBER(SEARCH("skeletal muscle",X129)),ISNUMBER(SEARCH("larynx",X129)),ISNUMBER(SEARCH("trachea",X129)),ISNUMBER(SEARCH("esophagus",X129)),ISNUMBER(SEARCH("recurrent laryngeal nerve",X129))),"positive","negative"))</f>
        <v>negative</v>
      </c>
      <c r="AA129" t="str">
        <f>IF('Model output'!T128="","", IF('Model output'!T128="[]", "", IF('Model output'!T128="Not mentioned", "No", "Yes")))</f>
        <v/>
      </c>
      <c r="AB129" t="str">
        <f>IF(AA129&lt;&gt;"Yes","",IF(OR('Model output'!U128="",'Model output'!U128="[]",ISNUMBER(SEARCH("Not identified",'Model output'!U128))),"",'Model output'!U128))</f>
        <v/>
      </c>
      <c r="AC129" s="9" t="str">
        <f>IF(OR('Model output'!V128="", AND(ISERROR(SEARCH("Positive",'Model output'!V128)), ISNUMBER(SEARCH("Negative",'Model output'!V128))), 'Model output'!V128="No", ISNUMBER(SEARCH("Uninvolved",'Model output'!V128)), ISNUMBER(SEARCH("Not involved",'Model output'!V128)), ISNUMBER(SEARCH("Free",'Model output'!V128)), ISNUMBER(SEARCH("Cannot be assessed",'Model output'!V128)), ISNUMBER(SEARCH("1 mm",'Model output'!V128)), ISNUMBER(SEARCH("0.1 CM",'Model output'!V128)), ISNUMBER(SEARCH("less than 0.5 mm",'Model output'!V128)), ISNUMBER(SEARCH("abut",'Model output'!V128))), "negative", "positive")</f>
        <v>negative</v>
      </c>
      <c r="AE129" s="29" t="str" cm="1">
        <f t="array" aca="1" ref="AE129" ca="1">IF(OR(AC129="positive",Z129="positive",AND(OR(ISNUMBER(SEARCH("Follicular carcinoma",N129)),ISNUMBER(SEARCH("Follicular thyroid carcinoma",N129))),V129="extensive"),AND(AND(ISNUMBER(J129),J129&gt;0),AND(ISNUMBER(M129),M129&gt;3)),OR(H129="positive",AH129=1)),"high",IF(OR(ISNUMBER(SEARCH("lateral",G129,1)),ISNUMBER(SEARCH("positive",Y129,1)),ISNUMBER(SEARCH("tall",O129,1)),ISNUMBER(SEARCH("hobnail",O129,1)),ISNUMBER(SEARCH("cribriform",O129,1)),ISNUMBER(SEARCH("diffuse",O129,1)),ISNUMBER(SEARCH("columnar",O129,1)),ISNUMBER(SEARCH("solid",O129,1)),ISNUMBER(SEARCH("tall",N129,1)),ISNUMBER(SEARCH("hobnail",N129,1)),ISNUMBER(SEARCH("cribriform",N129,1)),ISNUMBER(SEARCH("diffuse",N129,1)),ISNUMBER(SEARCH("columnar",N129,1)),ISNUMBER(SEARCH("solid",N129,1)),AND(ISNUMBER(SEARCH("papillary",N129,1)),S129="positive"),AND(AND(ISNUMBER(J129),J129&gt;=5),M129=""),AND(AND(ISNUMBER(J129),J129&gt;=5),AND(ISNUMBER(M129),M129&gt;=1)),AND(ISNUMBER(SERACH("papillary",N129)),OR(Y129="positive",Z129="positive"), ISNUMBER(SEARCH("BRAF",AB129)))),"intermediate","low"))</f>
        <v>intermediate</v>
      </c>
      <c r="AF129" s="30" t="str">
        <f t="shared" si="27"/>
        <v>1b</v>
      </c>
      <c r="AG129" s="30" t="str">
        <f t="shared" si="28"/>
        <v>0</v>
      </c>
      <c r="AH129" s="30" t="str">
        <f t="shared" ref="AH129:AH191" si="30">IF(OR(H129="unknown"),"x",IF(H129="negative","0","1"))</f>
        <v>0</v>
      </c>
      <c r="AI129" s="37" t="str">
        <f t="shared" ref="AI129:AI191" si="31">IF(AND(B129&lt;55,AH129="0"),"I",
IF(AND(B129&lt;55,AH129="1"),"II",
IF(AH129="1","IVB",
IF(AND(AF129="4b",AH129="0"),"IVA",
IF(AND(AF129="4a",AH129="0"),"III",
IF(AND(OR(AF129="3a",AF129="3b",AF129="3"),AH129="0"),"II",
IF(AND(AF129="2",OR(AG129="1",AG129="1a",AG129="1b"),AH129="0"),"II",
IF(AND(OR(AF129="1a",AF129="1b",AF129="1"),OR(AG129="1",AG129="1a",AG129="1b"),AH129="0"),"II","I"
))))))))</f>
        <v>I</v>
      </c>
      <c r="AJ129" s="29" t="s">
        <v>887</v>
      </c>
      <c r="AK129" s="34" t="s">
        <v>890</v>
      </c>
      <c r="AL129" s="34" t="s">
        <v>894</v>
      </c>
      <c r="AM129" s="34" t="s">
        <v>894</v>
      </c>
      <c r="AN129" s="34" t="s">
        <v>68</v>
      </c>
      <c r="AO129" s="35">
        <f t="shared" ca="1" si="17"/>
        <v>1</v>
      </c>
      <c r="AP129" s="30">
        <f t="shared" si="18"/>
        <v>1</v>
      </c>
      <c r="AQ129" s="30">
        <f t="shared" si="19"/>
        <v>1</v>
      </c>
      <c r="AR129" s="30">
        <f t="shared" si="20"/>
        <v>1</v>
      </c>
      <c r="AS129" s="36">
        <f t="shared" si="21"/>
        <v>1</v>
      </c>
    </row>
    <row r="130" spans="1:45">
      <c r="A130" t="str">
        <f>'Model output'!A129</f>
        <v>TCGA-E8-A419</v>
      </c>
      <c r="B130" s="45">
        <v>30</v>
      </c>
      <c r="C130" s="1" t="str">
        <f>IF(OR(ISNUMBER(SEARCH("0",'Model output'!D129)), ISNUMBER(SEARCH("1",'Model output'!D129)), ISNUMBER(SEARCH("1a",'Model output'!D129)), ISNUMBER(SEARCH("1b",'Model output'!D129)), ISNUMBER(SEARCH("2",'Model output'!D129)), ISNUMBER(SEARCH("3",'Model output'!D129)), ISNUMBER(SEARCH("4a",'Model output'!D129)), ISNUMBER(SEARCH("4b",'Model output'!D129))), IF(ISNUMBER(SEARCH("pT",'Model output'!D129)),IF(OR(ISNUMBER(SEARCH("a",'Model output'!D129)),ISNUMBER(SEARCH("b",'Model output'!D129))),MID(SUBSTITUTE('Model output'!D129," ",""),SEARCH("pT",'Model output'!D129)+2,2),MID(SUBSTITUTE('Model output'!D129," ",""),SEARCH("pT",'Model output'!D129)+2,1)),IF(ISNUMBER(SEARCH("T",'Model output'!D129)),IF(OR(ISNUMBER(SEARCH("a",'Model output'!D129)),ISNUMBER(SEARCH("b",'Model output'!D129))),MID(SUBSTITUTE('Model output'!D129," ",""),SEARCH("T",'Model output'!D129)+1,2),MID(SUBSTITUTE('Model output'!D129," ",""),SEARCH("T",'Model output'!D129)+1,1)),SUBSTITUTE('Model output'!D129," ",""))),"")</f>
        <v/>
      </c>
      <c r="D130" s="1" t="str">
        <f>IF(ISNUMBER(SEARCH("lymph node",'Model output'!E129)),"1", IF(AND('Model output'!E129&lt;&gt;"",ISNUMBER('Model output'!E129),'Model output'!E129&gt;0),"1",IF(OR(ISNUMBER(SEARCH("0",'Model output'!E129)), ISNUMBER(SEARCH("1",'Model output'!E129)), ISNUMBER(SEARCH("1a",'Model output'!E129)), ISNUMBER(SEARCH("1b",'Model output'!E129)), ISNUMBER(SEARCH("X",'Model output'!E129))), IF(ISNUMBER(SEARCH("pN",'Model output'!E129)),IF(OR(ISNUMBER(SEARCH("a",'Model output'!E129)),ISNUMBER(SEARCH("b",'Model output'!E129))),MID(SUBSTITUTE('Model output'!E129," ",""),SEARCH("pN",'Model output'!E129)+2,2),MID(SUBSTITUTE('Model output'!E129," ",""),SEARCH("pN",'Model output'!E129)+2,1)),IF(ISNUMBER(SEARCH("N",'Model output'!E129)),IF(OR(ISNUMBER(SEARCH("a",'Model output'!E129)),ISNUMBER(SEARCH("b",'Model output'!E129))),MID(SUBSTITUTE('Model output'!E129," ",""),SEARCH("N",'Model output'!E129)+1,2),MID(SUBSTITUTE('Model output'!E129," ",""),SEARCH("N",'Model output'!E129)+1,1)),SUBSTITUTE('Model output'!E129," ",""))),"")))</f>
        <v>X</v>
      </c>
      <c r="E130" s="1" t="str">
        <f>IF(OR(ISNUMBER(SEARCH("Not applicable",'Model output'!F129)), ISNUMBER(SEARCH("N/A",'Model output'!F129))),"0",IF(OR(ISNUMBER(SEARCH("0",'Model output'!F129)), ISNUMBER(SEARCH("1",'Model output'!F129)), ISNUMBER(SEARCH("X",'Model output'!F129))), IF(ISNUMBER(SEARCH("pM",'Model output'!F129)),MID(SUBSTITUTE('Model output'!F129," ",""),SEARCH("pM",'Model output'!F129)+2,1),IF(ISNUMBER(SEARCH("M",'Model output'!F129)),MID(SUBSTITUTE('Model output'!F129," ",""),SEARCH("M",'Model output'!F129)+1,1),SUBSTITUTE('Model output'!F129," ",""))),""))</f>
        <v>X</v>
      </c>
      <c r="F130" t="str">
        <f t="shared" si="25"/>
        <v>negative</v>
      </c>
      <c r="G130" t="str">
        <f>IF(OR('Model output'!G129="",AND(ISNUMBER('Model output'!J129),'Model output'!J129&lt;1)),"",IF(OR(ISNUMBER(SEARCH("lateral",'Model output'!G129)),ISNUMBER(SEARCH("cervical",'Model output'!G129)),ISNUMBER(SEARCH("jugular",'Model output'!G129)),ISNUMBER(SEARCH("left neck",'Model output'!G129)),ISNUMBER(SEARCH("left anterior neck",'Model output'!G129)),ISNUMBER(SEARCH("left posterior neck",'Model output'!G129)),ISNUMBER(SEARCH("right neck",'Model output'!G129)),ISNUMBER(SEARCH("right anterior neck",'Model output'!G129)),ISNUMBER(SEARCH("right posterior neck",'Model output'!G129)),AND(ISNUMBER(SEARCH("level",'Model output'!G129)),OR(,ISNUMBER(SEARCH("II",'Model output'!G129)),ISNUMBER(SEARCH("two",'Model output'!G129)),ISNUMBER(SEARCH("2",'Model output'!G129)),ISNUMBER(SEARCH("III",'Model output'!G129)),ISNUMBER(SEARCH("three",'Model output'!G129)),ISNUMBER(SEARCH("3",'Model output'!G129)),ISNUMBER(SEARCH("IV",'Model output'!G129)),ISNUMBER(SEARCH("four",'Model output'!G129)),ISNUMBER(SEARCH("4",'Model output'!G129)),ISNUMBER(SEARCH("V ",'Model output'!G129)),ISNUMBER(SEARCH("five",'Model output'!G129)),ISNUMBER(SEARCH("5",'Model output'!G129))))), "lateral", "central"))</f>
        <v/>
      </c>
      <c r="H130" t="str">
        <f>IF('Model output'!H129="","negative",IF('Model output'!H129="[]", "negative", IF(OR(ISNUMBER(SEARCH("lymph node",'Model output'!H129)),ISNUMBER(SEARCH("Not mentioned",'Model output'!H129)),ISNUMBER(SEARCH("neck",'Model output'!H129)),ISNUMBER(SEARCH("Not applicable",'Model output'!H129))),"negative","positive")))</f>
        <v>negative</v>
      </c>
      <c r="I130" t="str">
        <f>IF('Model output'!I129="","",IF(ISNUMBER('Model output'!I129),'Model output'!I129,1))</f>
        <v/>
      </c>
      <c r="J130" t="str">
        <f>IF('Model output'!J129="","",IF(AND(ISNUMBER('Model output'!J129),'Model output'!J129&lt;=I130),'Model output'!J129,IF(ISNUMBER(SEARCH("0/",'Model output'!J129)),0,1)))</f>
        <v/>
      </c>
      <c r="K130" t="str" cm="1">
        <f t="array" ref="K130">IF(COUNT(FIND({0,1,2,3,4,5,6,7,8,9},'Model output'!K129))&gt;0,'Model output'!K129,"")</f>
        <v/>
      </c>
      <c r="L130" s="8" t="str">
        <f t="shared" si="29"/>
        <v/>
      </c>
      <c r="M130" t="str" cm="1">
        <f t="array" ref="M130">IF(L130="","",IF(ISNUMBER(SEARCH("cm",L130)),MAX(VALUE(SUBSTITUTE(_xlfn.FILTERXML("&lt;t&gt;&lt;s&gt;"&amp;SUBSTITUTE(L130,",","&lt;/s&gt;&lt;s&gt;")&amp;"&lt;/s&gt;&lt;/t&gt;","//s"),"cm",""))),MAX(VALUE(SUBSTITUTE(_xlfn.FILTERXML("&lt;t&gt;&lt;s&gt;"&amp;SUBSTITUTE(L130,",","&lt;/s&gt;&lt;s&gt;")&amp;"&lt;/s&gt;&lt;/t&gt;","//s"),"mm","")))/10))</f>
        <v/>
      </c>
      <c r="N130" t="str">
        <f>IF('Model output'!L129="","",'Model output'!L129)</f>
        <v>Papillary</v>
      </c>
      <c r="O130" t="str">
        <f>IF('Model output'!M129="","",'Model output'!M129)</f>
        <v/>
      </c>
      <c r="P130" t="str">
        <f>IF('Model output'!N129="","",'Model output'!N129)</f>
        <v>2.5 cm x 3 cm x 2 cm</v>
      </c>
      <c r="Q130" t="str">
        <f t="shared" si="26"/>
        <v>2.5cm,3cm,2cm</v>
      </c>
      <c r="R130" cm="1">
        <f t="array" ref="R130">IF(Q130="","",IF(ISNUMBER(SEARCH("cm",Q130)),MAX(VALUE(SUBSTITUTE(_xlfn.FILTERXML("&lt;t&gt;&lt;s&gt;"&amp;SUBSTITUTE(Q130,",","&lt;/s&gt;&lt;s&gt;")&amp;"&lt;/s&gt;&lt;/t&gt;","//s"),"cm",""))),MAX(VALUE(SUBSTITUTE(_xlfn.FILTERXML("&lt;t&gt;&lt;s&gt;"&amp;SUBSTITUTE(Q130,",","&lt;/s&gt;&lt;s&gt;")&amp;"&lt;/s&gt;&lt;/t&gt;","//s"),"mm","")))/10))</f>
        <v>3</v>
      </c>
      <c r="S130" t="str">
        <f>IF(OR('Model output'!P129="",ISNUMBER(SEARCH("Not identified", 'Model output'!P129)),ISNUMBER(SEARCH("Absent",'Model output'!P129)),AND(ISNUMBER(SEARCH("No",'Model output'!P129)),NOT(ISNUMBER(SEARCH("diagnostic",'Model output'!P129)))),ISNUMBER(SEARCH("Negative",'Model output'!P129))),"negative","positive")</f>
        <v>negative</v>
      </c>
      <c r="T130">
        <f>IF('Model output'!O129="","",'Model output'!O129)</f>
        <v>1</v>
      </c>
      <c r="U130" t="str">
        <f>IF('Model output'!Q129&lt;&gt;"",'Model output'!Q129,IF('Classification result'!S130="positive",IF(ISNUMBER(SEARCH("single",'Model output'!P129)),1,IF(OR(ISNUMBER(SEARCH("&lt;4",'Model output'!P129)),ISNUMBER(SEARCH("&lt; 4",'Model output'!P129)),ISNUMBER(SEARCH("less than 4",'Model output'!P129))),"&lt;4",IF(OR(ISNUMBER(SEARCH("&gt;4",'Model output'!P129)),ISNUMBER(SEARCH("&gt; 4",'Model output'!P129)),ISNUMBER(SEARCH("4 or more",'Model output'!P129))),"&gt;4",""))),""))</f>
        <v/>
      </c>
      <c r="V130" t="str">
        <f>IF(S130="negative","",IF(OR(ISNUMBER(SEARCH("Focal",'Model output'!P129)),'Classification result'!U130&lt;4,ISNUMBER(SEARCH("Focal",'Classification result'!U130)),ISNUMBER(SEARCH("&lt;4",'Classification result'!U130)),ISNUMBER(SEARCH("&lt; 4",'Classification result'!U130))),"minimal", IF(OR(ISNUMBER(SEARCH("Extensive",'Model output'!P129)),ISNUMBER(SEARCH("Extensive",'Classification result'!U130)),ISNUMBER(SEARCH("&gt;4",'Classification result'!U130)),ISNUMBER(SEARCH("&gt; 4",'Classification result'!U130)),ISNUMBER(SEARCH("4 or more",'Classification result'!U130))),"extensive","")))</f>
        <v/>
      </c>
      <c r="W130" t="str">
        <f>IF(OR('Model output'!R129="",ISNUMBER(SEARCH("Not identified", 'Model output'!R129)),ISNUMBER(SEARCH("Absent",'Model output'!R129)),ISNUMBER(SEARCH("No",'Model output'!R129)),ISNUMBER(SEARCH("Negative",'Model output'!R129)),ISNUMBER(SEARCH("None seen",'Model output'!R129)),ISNUMBER(SEARCH("Free",'Model output'!R129)),ISNUMBER(SEARCH("Cannot be assessed",'Model output'!R129))),"negative","positive")</f>
        <v>negative</v>
      </c>
      <c r="X130" t="str">
        <f>IF('Model output'!S129="","", IF('Model output'!S129= "[]", "", 'Model output'!S129))</f>
        <v/>
      </c>
      <c r="Y130" t="str">
        <f>IF(OR('Model output'!S129="",ISNUMBER(SEARCH("Absent",'Model output'!S129)),ISNUMBER(SEARCH("Not identified",'Model output'!S129)),ISNUMBER(SEARCH("No",'Model output'!S129)),ISNUMBER(SEARCH("negative",'Model output'!S129))),"negative",IF(Z130="positive","gETE", "positive"))</f>
        <v>negative</v>
      </c>
      <c r="Z130" t="str">
        <f>IF(OR('Model output'!S129="",ISNUMBER(SEARCH("Absent",'Model output'!S129)),ISNUMBER(SEARCH("Not identified",'Model output'!S129)),ISNUMBER(SEARCH("No",'Model output'!S129)),ISNUMBER(SEARCH("Minimal",'Model output'!S129)),ISNUMBER(SEARCH("negative",'Model output'!S129))),"negative",IF(OR(ISNUMBER(SEARCH("extensive",X130)),ISNUMBER(SEARCH("skeletal muscle",X130)),ISNUMBER(SEARCH("larynx",X130)),ISNUMBER(SEARCH("trachea",X130)),ISNUMBER(SEARCH("esophagus",X130)),ISNUMBER(SEARCH("recurrent laryngeal nerve",X130))),"positive","negative"))</f>
        <v>negative</v>
      </c>
      <c r="AA130" t="str">
        <f>IF('Model output'!T129="","", IF('Model output'!T129="[]", "", IF('Model output'!T129="Not mentioned", "No", "Yes")))</f>
        <v/>
      </c>
      <c r="AB130" t="str">
        <f>IF(AA130&lt;&gt;"Yes","",IF(OR('Model output'!U129="",'Model output'!U129="[]",ISNUMBER(SEARCH("Not identified",'Model output'!U129))),"",'Model output'!U129))</f>
        <v/>
      </c>
      <c r="AC130" s="9" t="str">
        <f>IF(OR('Model output'!V129="", AND(ISERROR(SEARCH("Positive",'Model output'!V129)), ISNUMBER(SEARCH("Negative",'Model output'!V129))), 'Model output'!V129="No", ISNUMBER(SEARCH("Uninvolved",'Model output'!V129)), ISNUMBER(SEARCH("Not involved",'Model output'!V129)), ISNUMBER(SEARCH("Free",'Model output'!V129)), ISNUMBER(SEARCH("Cannot be assessed",'Model output'!V129)), ISNUMBER(SEARCH("1 mm",'Model output'!V129)), ISNUMBER(SEARCH("0.1 CM",'Model output'!V129)), ISNUMBER(SEARCH("less than 0.5 mm",'Model output'!V129)), ISNUMBER(SEARCH("abut",'Model output'!V129))), "negative", "positive")</f>
        <v>negative</v>
      </c>
      <c r="AE130" s="29" t="str" cm="1">
        <f t="array" aca="1" ref="AE130" ca="1">IF(OR(AC130="positive",Z130="positive",AND(OR(ISNUMBER(SEARCH("Follicular carcinoma",N130)),ISNUMBER(SEARCH("Follicular thyroid carcinoma",N130))),V130="extensive"),AND(AND(ISNUMBER(J130),J130&gt;0),AND(ISNUMBER(M130),M130&gt;3)),OR(H130="positive",AH130=1)),"high",IF(OR(ISNUMBER(SEARCH("lateral",G130,1)),ISNUMBER(SEARCH("positive",Y130,1)),ISNUMBER(SEARCH("tall",O130,1)),ISNUMBER(SEARCH("hobnail",O130,1)),ISNUMBER(SEARCH("cribriform",O130,1)),ISNUMBER(SEARCH("diffuse",O130,1)),ISNUMBER(SEARCH("columnar",O130,1)),ISNUMBER(SEARCH("solid",O130,1)),ISNUMBER(SEARCH("tall",N130,1)),ISNUMBER(SEARCH("hobnail",N130,1)),ISNUMBER(SEARCH("cribriform",N130,1)),ISNUMBER(SEARCH("diffuse",N130,1)),ISNUMBER(SEARCH("columnar",N130,1)),ISNUMBER(SEARCH("solid",N130,1)),AND(ISNUMBER(SEARCH("papillary",N130,1)),S130="positive"),AND(AND(ISNUMBER(J130),J130&gt;=5),M130=""),AND(AND(ISNUMBER(J130),J130&gt;=5),AND(ISNUMBER(M130),M130&gt;=1)),AND(ISNUMBER(SERACH("papillary",N130)),OR(Y130="positive",Z130="positive"), ISNUMBER(SEARCH("BRAF",AB130)))),"intermediate","low"))</f>
        <v>low</v>
      </c>
      <c r="AF130" s="30" t="str">
        <f t="shared" si="27"/>
        <v>2</v>
      </c>
      <c r="AG130" s="30" t="str">
        <f t="shared" si="28"/>
        <v>0</v>
      </c>
      <c r="AH130" s="30" t="str">
        <f t="shared" si="30"/>
        <v>0</v>
      </c>
      <c r="AI130" s="37" t="str">
        <f t="shared" si="31"/>
        <v>I</v>
      </c>
      <c r="AJ130" s="29" t="s">
        <v>886</v>
      </c>
      <c r="AK130" s="34" t="s">
        <v>893</v>
      </c>
      <c r="AL130" s="34" t="s">
        <v>894</v>
      </c>
      <c r="AM130" s="34" t="s">
        <v>894</v>
      </c>
      <c r="AN130" s="34" t="s">
        <v>68</v>
      </c>
      <c r="AO130" s="35">
        <f t="shared" ca="1" si="17"/>
        <v>1</v>
      </c>
      <c r="AP130" s="30">
        <f t="shared" si="18"/>
        <v>1</v>
      </c>
      <c r="AQ130" s="30">
        <f t="shared" si="19"/>
        <v>1</v>
      </c>
      <c r="AR130" s="30">
        <f t="shared" si="20"/>
        <v>1</v>
      </c>
      <c r="AS130" s="36">
        <f t="shared" si="21"/>
        <v>1</v>
      </c>
    </row>
    <row r="131" spans="1:45">
      <c r="A131" t="str">
        <f>'Model output'!A130</f>
        <v>TCGA-E8-A432</v>
      </c>
      <c r="B131" s="45">
        <v>57</v>
      </c>
      <c r="C131" s="1" t="str">
        <f>IF(OR(ISNUMBER(SEARCH("0",'Model output'!D130)), ISNUMBER(SEARCH("1",'Model output'!D130)), ISNUMBER(SEARCH("1a",'Model output'!D130)), ISNUMBER(SEARCH("1b",'Model output'!D130)), ISNUMBER(SEARCH("2",'Model output'!D130)), ISNUMBER(SEARCH("3",'Model output'!D130)), ISNUMBER(SEARCH("4a",'Model output'!D130)), ISNUMBER(SEARCH("4b",'Model output'!D130))), IF(ISNUMBER(SEARCH("pT",'Model output'!D130)),IF(OR(ISNUMBER(SEARCH("a",'Model output'!D130)),ISNUMBER(SEARCH("b",'Model output'!D130))),MID(SUBSTITUTE('Model output'!D130," ",""),SEARCH("pT",'Model output'!D130)+2,2),MID(SUBSTITUTE('Model output'!D130," ",""),SEARCH("pT",'Model output'!D130)+2,1)),IF(ISNUMBER(SEARCH("T",'Model output'!D130)),IF(OR(ISNUMBER(SEARCH("a",'Model output'!D130)),ISNUMBER(SEARCH("b",'Model output'!D130))),MID(SUBSTITUTE('Model output'!D130," ",""),SEARCH("T",'Model output'!D130)+1,2),MID(SUBSTITUTE('Model output'!D130," ",""),SEARCH("T",'Model output'!D130)+1,1)),SUBSTITUTE('Model output'!D130," ",""))),"")</f>
        <v>1</v>
      </c>
      <c r="D131" s="1" t="str">
        <f>IF(ISNUMBER(SEARCH("lymph node",'Model output'!E130)),"1", IF(AND('Model output'!E130&lt;&gt;"",ISNUMBER('Model output'!E130),'Model output'!E130&gt;0),"1",IF(OR(ISNUMBER(SEARCH("0",'Model output'!E130)), ISNUMBER(SEARCH("1",'Model output'!E130)), ISNUMBER(SEARCH("1a",'Model output'!E130)), ISNUMBER(SEARCH("1b",'Model output'!E130)), ISNUMBER(SEARCH("X",'Model output'!E130))), IF(ISNUMBER(SEARCH("pN",'Model output'!E130)),IF(OR(ISNUMBER(SEARCH("a",'Model output'!E130)),ISNUMBER(SEARCH("b",'Model output'!E130))),MID(SUBSTITUTE('Model output'!E130," ",""),SEARCH("pN",'Model output'!E130)+2,2),MID(SUBSTITUTE('Model output'!E130," ",""),SEARCH("pN",'Model output'!E130)+2,1)),IF(ISNUMBER(SEARCH("N",'Model output'!E130)),IF(OR(ISNUMBER(SEARCH("a",'Model output'!E130)),ISNUMBER(SEARCH("b",'Model output'!E130))),MID(SUBSTITUTE('Model output'!E130," ",""),SEARCH("N",'Model output'!E130)+1,2),MID(SUBSTITUTE('Model output'!E130," ",""),SEARCH("N",'Model output'!E130)+1,1)),SUBSTITUTE('Model output'!E130," ",""))),"")))</f>
        <v>X</v>
      </c>
      <c r="E131" s="1" t="str">
        <f>IF(OR(ISNUMBER(SEARCH("Not applicable",'Model output'!F130)), ISNUMBER(SEARCH("N/A",'Model output'!F130))),"0",IF(OR(ISNUMBER(SEARCH("0",'Model output'!F130)), ISNUMBER(SEARCH("1",'Model output'!F130)), ISNUMBER(SEARCH("X",'Model output'!F130))), IF(ISNUMBER(SEARCH("pM",'Model output'!F130)),MID(SUBSTITUTE('Model output'!F130," ",""),SEARCH("pM",'Model output'!F130)+2,1),IF(ISNUMBER(SEARCH("M",'Model output'!F130)),MID(SUBSTITUTE('Model output'!F130," ",""),SEARCH("M",'Model output'!F130)+1,1),SUBSTITUTE('Model output'!F130," ",""))),""))</f>
        <v>X</v>
      </c>
      <c r="F131" t="str">
        <f t="shared" si="25"/>
        <v>negative</v>
      </c>
      <c r="G131" t="str">
        <f>IF(OR('Model output'!G130="",AND(ISNUMBER('Model output'!J130),'Model output'!J130&lt;1)),"",IF(OR(ISNUMBER(SEARCH("lateral",'Model output'!G130)),ISNUMBER(SEARCH("cervical",'Model output'!G130)),ISNUMBER(SEARCH("jugular",'Model output'!G130)),ISNUMBER(SEARCH("left neck",'Model output'!G130)),ISNUMBER(SEARCH("left anterior neck",'Model output'!G130)),ISNUMBER(SEARCH("left posterior neck",'Model output'!G130)),ISNUMBER(SEARCH("right neck",'Model output'!G130)),ISNUMBER(SEARCH("right anterior neck",'Model output'!G130)),ISNUMBER(SEARCH("right posterior neck",'Model output'!G130)),AND(ISNUMBER(SEARCH("level",'Model output'!G130)),OR(,ISNUMBER(SEARCH("II",'Model output'!G130)),ISNUMBER(SEARCH("two",'Model output'!G130)),ISNUMBER(SEARCH("2",'Model output'!G130)),ISNUMBER(SEARCH("III",'Model output'!G130)),ISNUMBER(SEARCH("three",'Model output'!G130)),ISNUMBER(SEARCH("3",'Model output'!G130)),ISNUMBER(SEARCH("IV",'Model output'!G130)),ISNUMBER(SEARCH("four",'Model output'!G130)),ISNUMBER(SEARCH("4",'Model output'!G130)),ISNUMBER(SEARCH("V ",'Model output'!G130)),ISNUMBER(SEARCH("five",'Model output'!G130)),ISNUMBER(SEARCH("5",'Model output'!G130))))), "lateral", "central"))</f>
        <v/>
      </c>
      <c r="H131" t="str">
        <f>IF('Model output'!H130="","negative",IF('Model output'!H130="[]", "negative", IF(OR(ISNUMBER(SEARCH("lymph node",'Model output'!H130)),ISNUMBER(SEARCH("Not mentioned",'Model output'!H130)),ISNUMBER(SEARCH("neck",'Model output'!H130)),ISNUMBER(SEARCH("Not applicable",'Model output'!H130))),"negative","positive")))</f>
        <v>negative</v>
      </c>
      <c r="I131" t="str">
        <f>IF('Model output'!I130="","",IF(ISNUMBER('Model output'!I130),'Model output'!I130,1))</f>
        <v/>
      </c>
      <c r="J131" t="str">
        <f>IF('Model output'!J130="","",IF(AND(ISNUMBER('Model output'!J130),'Model output'!J130&lt;=I131),'Model output'!J130,IF(ISNUMBER(SEARCH("0/",'Model output'!J130)),0,1)))</f>
        <v/>
      </c>
      <c r="K131" t="str" cm="1">
        <f t="array" ref="K131">IF(COUNT(FIND({0,1,2,3,4,5,6,7,8,9},'Model output'!K130))&gt;0,'Model output'!K130,"")</f>
        <v/>
      </c>
      <c r="L131" s="8" t="str">
        <f t="shared" si="29"/>
        <v/>
      </c>
      <c r="M131" t="str" cm="1">
        <f t="array" ref="M131">IF(L131="","",IF(ISNUMBER(SEARCH("cm",L131)),MAX(VALUE(SUBSTITUTE(_xlfn.FILTERXML("&lt;t&gt;&lt;s&gt;"&amp;SUBSTITUTE(L131,",","&lt;/s&gt;&lt;s&gt;")&amp;"&lt;/s&gt;&lt;/t&gt;","//s"),"cm",""))),MAX(VALUE(SUBSTITUTE(_xlfn.FILTERXML("&lt;t&gt;&lt;s&gt;"&amp;SUBSTITUTE(L131,",","&lt;/s&gt;&lt;s&gt;")&amp;"&lt;/s&gt;&lt;/t&gt;","//s"),"mm","")))/10))</f>
        <v/>
      </c>
      <c r="N131" t="str">
        <f>IF('Model output'!L130="","",'Model output'!L130)</f>
        <v>Papillary carcinoma</v>
      </c>
      <c r="O131" t="str">
        <f>IF('Model output'!M130="","",'Model output'!M130)</f>
        <v/>
      </c>
      <c r="P131" t="str">
        <f>IF('Model output'!N130="","",'Model output'!N130)</f>
        <v>2.5cm</v>
      </c>
      <c r="Q131" t="str">
        <f t="shared" si="26"/>
        <v>2.5cm</v>
      </c>
      <c r="R131" cm="1">
        <f t="array" ref="R131">IF(Q131="","",IF(ISNUMBER(SEARCH("cm",Q131)),MAX(VALUE(SUBSTITUTE(_xlfn.FILTERXML("&lt;t&gt;&lt;s&gt;"&amp;SUBSTITUTE(Q131,",","&lt;/s&gt;&lt;s&gt;")&amp;"&lt;/s&gt;&lt;/t&gt;","//s"),"cm",""))),MAX(VALUE(SUBSTITUTE(_xlfn.FILTERXML("&lt;t&gt;&lt;s&gt;"&amp;SUBSTITUTE(Q131,",","&lt;/s&gt;&lt;s&gt;")&amp;"&lt;/s&gt;&lt;/t&gt;","//s"),"mm","")))/10))</f>
        <v>2.5</v>
      </c>
      <c r="S131" t="str">
        <f>IF(OR('Model output'!P130="",ISNUMBER(SEARCH("Not identified", 'Model output'!P130)),ISNUMBER(SEARCH("Absent",'Model output'!P130)),AND(ISNUMBER(SEARCH("No",'Model output'!P130)),NOT(ISNUMBER(SEARCH("diagnostic",'Model output'!P130)))),ISNUMBER(SEARCH("Negative",'Model output'!P130))),"negative","positive")</f>
        <v>negative</v>
      </c>
      <c r="T131">
        <f>IF('Model output'!O130="","",'Model output'!O130)</f>
        <v>1</v>
      </c>
      <c r="U131" t="str">
        <f>IF('Model output'!Q130&lt;&gt;"",'Model output'!Q130,IF('Classification result'!S131="positive",IF(ISNUMBER(SEARCH("single",'Model output'!P130)),1,IF(OR(ISNUMBER(SEARCH("&lt;4",'Model output'!P130)),ISNUMBER(SEARCH("&lt; 4",'Model output'!P130)),ISNUMBER(SEARCH("less than 4",'Model output'!P130))),"&lt;4",IF(OR(ISNUMBER(SEARCH("&gt;4",'Model output'!P130)),ISNUMBER(SEARCH("&gt; 4",'Model output'!P130)),ISNUMBER(SEARCH("4 or more",'Model output'!P130))),"&gt;4",""))),""))</f>
        <v/>
      </c>
      <c r="V131" t="str">
        <f>IF(S131="negative","",IF(OR(ISNUMBER(SEARCH("Focal",'Model output'!P130)),'Classification result'!U131&lt;4,ISNUMBER(SEARCH("Focal",'Classification result'!U131)),ISNUMBER(SEARCH("&lt;4",'Classification result'!U131)),ISNUMBER(SEARCH("&lt; 4",'Classification result'!U131))),"minimal", IF(OR(ISNUMBER(SEARCH("Extensive",'Model output'!P130)),ISNUMBER(SEARCH("Extensive",'Classification result'!U131)),ISNUMBER(SEARCH("&gt;4",'Classification result'!U131)),ISNUMBER(SEARCH("&gt; 4",'Classification result'!U131)),ISNUMBER(SEARCH("4 or more",'Classification result'!U131))),"extensive","")))</f>
        <v/>
      </c>
      <c r="W131" t="str">
        <f>IF(OR('Model output'!R130="",ISNUMBER(SEARCH("Not identified", 'Model output'!R130)),ISNUMBER(SEARCH("Absent",'Model output'!R130)),ISNUMBER(SEARCH("No",'Model output'!R130)),ISNUMBER(SEARCH("Negative",'Model output'!R130)),ISNUMBER(SEARCH("None seen",'Model output'!R130)),ISNUMBER(SEARCH("Free",'Model output'!R130)),ISNUMBER(SEARCH("Cannot be assessed",'Model output'!R130))),"negative","positive")</f>
        <v>negative</v>
      </c>
      <c r="X131" t="str">
        <f>IF('Model output'!S130="","", IF('Model output'!S130= "[]", "", 'Model output'!S130))</f>
        <v>No</v>
      </c>
      <c r="Y131" t="str">
        <f>IF(OR('Model output'!S130="",ISNUMBER(SEARCH("Absent",'Model output'!S130)),ISNUMBER(SEARCH("Not identified",'Model output'!S130)),ISNUMBER(SEARCH("No",'Model output'!S130)),ISNUMBER(SEARCH("negative",'Model output'!S130))),"negative",IF(Z131="positive","gETE", "positive"))</f>
        <v>negative</v>
      </c>
      <c r="Z131" t="str">
        <f>IF(OR('Model output'!S130="",ISNUMBER(SEARCH("Absent",'Model output'!S130)),ISNUMBER(SEARCH("Not identified",'Model output'!S130)),ISNUMBER(SEARCH("No",'Model output'!S130)),ISNUMBER(SEARCH("Minimal",'Model output'!S130)),ISNUMBER(SEARCH("negative",'Model output'!S130))),"negative",IF(OR(ISNUMBER(SEARCH("extensive",X131)),ISNUMBER(SEARCH("skeletal muscle",X131)),ISNUMBER(SEARCH("larynx",X131)),ISNUMBER(SEARCH("trachea",X131)),ISNUMBER(SEARCH("esophagus",X131)),ISNUMBER(SEARCH("recurrent laryngeal nerve",X131))),"positive","negative"))</f>
        <v>negative</v>
      </c>
      <c r="AA131" t="str">
        <f>IF('Model output'!T130="","", IF('Model output'!T130="[]", "", IF('Model output'!T130="Not mentioned", "No", "Yes")))</f>
        <v/>
      </c>
      <c r="AB131" t="str">
        <f>IF(AA131&lt;&gt;"Yes","",IF(OR('Model output'!U130="",'Model output'!U130="[]",ISNUMBER(SEARCH("Not identified",'Model output'!U130))),"",'Model output'!U130))</f>
        <v/>
      </c>
      <c r="AC131" s="9" t="str">
        <f>IF(OR('Model output'!V130="", AND(ISERROR(SEARCH("Positive",'Model output'!V130)), ISNUMBER(SEARCH("Negative",'Model output'!V130))), 'Model output'!V130="No", ISNUMBER(SEARCH("Uninvolved",'Model output'!V130)), ISNUMBER(SEARCH("Not involved",'Model output'!V130)), ISNUMBER(SEARCH("Free",'Model output'!V130)), ISNUMBER(SEARCH("Cannot be assessed",'Model output'!V130)), ISNUMBER(SEARCH("1 mm",'Model output'!V130)), ISNUMBER(SEARCH("0.1 CM",'Model output'!V130)), ISNUMBER(SEARCH("less than 0.5 mm",'Model output'!V130)), ISNUMBER(SEARCH("abut",'Model output'!V130))), "negative", "positive")</f>
        <v>negative</v>
      </c>
      <c r="AE131" s="29" t="str" cm="1">
        <f t="array" aca="1" ref="AE131" ca="1">IF(OR(AC131="positive",Z131="positive",AND(OR(ISNUMBER(SEARCH("Follicular carcinoma",N131)),ISNUMBER(SEARCH("Follicular thyroid carcinoma",N131))),V131="extensive"),AND(AND(ISNUMBER(J131),J131&gt;0),AND(ISNUMBER(M131),M131&gt;3)),OR(H131="positive",AH131=1)),"high",IF(OR(ISNUMBER(SEARCH("lateral",G131,1)),ISNUMBER(SEARCH("positive",Y131,1)),ISNUMBER(SEARCH("tall",O131,1)),ISNUMBER(SEARCH("hobnail",O131,1)),ISNUMBER(SEARCH("cribriform",O131,1)),ISNUMBER(SEARCH("diffuse",O131,1)),ISNUMBER(SEARCH("columnar",O131,1)),ISNUMBER(SEARCH("solid",O131,1)),ISNUMBER(SEARCH("tall",N131,1)),ISNUMBER(SEARCH("hobnail",N131,1)),ISNUMBER(SEARCH("cribriform",N131,1)),ISNUMBER(SEARCH("diffuse",N131,1)),ISNUMBER(SEARCH("columnar",N131,1)),ISNUMBER(SEARCH("solid",N131,1)),AND(ISNUMBER(SEARCH("papillary",N131,1)),S131="positive"),AND(AND(ISNUMBER(J131),J131&gt;=5),M131=""),AND(AND(ISNUMBER(J131),J131&gt;=5),AND(ISNUMBER(M131),M131&gt;=1)),AND(ISNUMBER(SERACH("papillary",N131)),OR(Y131="positive",Z131="positive"), ISNUMBER(SEARCH("BRAF",AB131)))),"intermediate","low"))</f>
        <v>low</v>
      </c>
      <c r="AF131" s="30" t="str">
        <f t="shared" si="27"/>
        <v>2</v>
      </c>
      <c r="AG131" s="30" t="str">
        <f t="shared" si="28"/>
        <v>0</v>
      </c>
      <c r="AH131" s="30" t="str">
        <f t="shared" si="30"/>
        <v>0</v>
      </c>
      <c r="AI131" s="37" t="str">
        <f t="shared" si="31"/>
        <v>I</v>
      </c>
      <c r="AJ131" s="29" t="s">
        <v>886</v>
      </c>
      <c r="AK131" s="34" t="s">
        <v>893</v>
      </c>
      <c r="AL131" s="34" t="s">
        <v>894</v>
      </c>
      <c r="AM131" s="34" t="s">
        <v>894</v>
      </c>
      <c r="AN131" s="34" t="s">
        <v>68</v>
      </c>
      <c r="AO131" s="35">
        <f t="shared" ref="AO131:AO194" ca="1" si="32">IF(AE131=AJ131,1,0)</f>
        <v>1</v>
      </c>
      <c r="AP131" s="30">
        <f t="shared" ref="AP131:AP194" si="33">IF(AF131=AK131, 1, IF(AND(AF131="x", AK131="0"), 1, IF(AND(AF131="0", AK131="x"), 1, 0)))</f>
        <v>1</v>
      </c>
      <c r="AQ131" s="30">
        <f t="shared" ref="AQ131:AQ194" si="34">IF(AG131=AL131, 1, IF(AND(AG131="x", AL131="0"), 1, IF(AND(AG131="0", AL131="x"), 1, 0)))</f>
        <v>1</v>
      </c>
      <c r="AR131" s="30">
        <f t="shared" ref="AR131:AR194" si="35">IF(AH131=AM131, 1, IF(AND(AH131="x", AM131="0"), 1, IF(AND(AH131="0", AM131="x"), 1, 0)))</f>
        <v>1</v>
      </c>
      <c r="AS131" s="36">
        <f t="shared" ref="AS131:AS194" si="36">IF(AI131=AN131,1,0)</f>
        <v>1</v>
      </c>
    </row>
    <row r="132" spans="1:45">
      <c r="A132" t="str">
        <f>'Model output'!A131</f>
        <v>TCGA-E8-A433</v>
      </c>
      <c r="B132" s="45">
        <v>25</v>
      </c>
      <c r="C132" s="1" t="str">
        <f>IF(OR(ISNUMBER(SEARCH("0",'Model output'!D131)), ISNUMBER(SEARCH("1",'Model output'!D131)), ISNUMBER(SEARCH("1a",'Model output'!D131)), ISNUMBER(SEARCH("1b",'Model output'!D131)), ISNUMBER(SEARCH("2",'Model output'!D131)), ISNUMBER(SEARCH("3",'Model output'!D131)), ISNUMBER(SEARCH("4a",'Model output'!D131)), ISNUMBER(SEARCH("4b",'Model output'!D131))), IF(ISNUMBER(SEARCH("pT",'Model output'!D131)),IF(OR(ISNUMBER(SEARCH("a",'Model output'!D131)),ISNUMBER(SEARCH("b",'Model output'!D131))),MID(SUBSTITUTE('Model output'!D131," ",""),SEARCH("pT",'Model output'!D131)+2,2),MID(SUBSTITUTE('Model output'!D131," ",""),SEARCH("pT",'Model output'!D131)+2,1)),IF(ISNUMBER(SEARCH("T",'Model output'!D131)),IF(OR(ISNUMBER(SEARCH("a",'Model output'!D131)),ISNUMBER(SEARCH("b",'Model output'!D131))),MID(SUBSTITUTE('Model output'!D131," ",""),SEARCH("T",'Model output'!D131)+1,2),MID(SUBSTITUTE('Model output'!D131," ",""),SEARCH("T",'Model output'!D131)+1,1)),SUBSTITUTE('Model output'!D131," ",""))),"")</f>
        <v>2</v>
      </c>
      <c r="D132" s="1" t="str">
        <f>IF(ISNUMBER(SEARCH("lymph node",'Model output'!E131)),"1", IF(AND('Model output'!E131&lt;&gt;"",ISNUMBER('Model output'!E131),'Model output'!E131&gt;0),"1",IF(OR(ISNUMBER(SEARCH("0",'Model output'!E131)), ISNUMBER(SEARCH("1",'Model output'!E131)), ISNUMBER(SEARCH("1a",'Model output'!E131)), ISNUMBER(SEARCH("1b",'Model output'!E131)), ISNUMBER(SEARCH("X",'Model output'!E131))), IF(ISNUMBER(SEARCH("pN",'Model output'!E131)),IF(OR(ISNUMBER(SEARCH("a",'Model output'!E131)),ISNUMBER(SEARCH("b",'Model output'!E131))),MID(SUBSTITUTE('Model output'!E131," ",""),SEARCH("pN",'Model output'!E131)+2,2),MID(SUBSTITUTE('Model output'!E131," ",""),SEARCH("pN",'Model output'!E131)+2,1)),IF(ISNUMBER(SEARCH("N",'Model output'!E131)),IF(OR(ISNUMBER(SEARCH("a",'Model output'!E131)),ISNUMBER(SEARCH("b",'Model output'!E131))),MID(SUBSTITUTE('Model output'!E131," ",""),SEARCH("N",'Model output'!E131)+1,2),MID(SUBSTITUTE('Model output'!E131," ",""),SEARCH("N",'Model output'!E131)+1,1)),SUBSTITUTE('Model output'!E131," ",""))),"")))</f>
        <v/>
      </c>
      <c r="E132" s="1" t="str">
        <f>IF(OR(ISNUMBER(SEARCH("Not applicable",'Model output'!F131)), ISNUMBER(SEARCH("N/A",'Model output'!F131))),"0",IF(OR(ISNUMBER(SEARCH("0",'Model output'!F131)), ISNUMBER(SEARCH("1",'Model output'!F131)), ISNUMBER(SEARCH("X",'Model output'!F131))), IF(ISNUMBER(SEARCH("pM",'Model output'!F131)),MID(SUBSTITUTE('Model output'!F131," ",""),SEARCH("pM",'Model output'!F131)+2,1),IF(ISNUMBER(SEARCH("M",'Model output'!F131)),MID(SUBSTITUTE('Model output'!F131," ",""),SEARCH("M",'Model output'!F131)+1,1),SUBSTITUTE('Model output'!F131," ",""))),""))</f>
        <v/>
      </c>
      <c r="F132" t="str">
        <f t="shared" si="25"/>
        <v>negative</v>
      </c>
      <c r="G132" t="str">
        <f>IF(OR('Model output'!G131="",AND(ISNUMBER('Model output'!J131),'Model output'!J131&lt;1)),"",IF(OR(ISNUMBER(SEARCH("lateral",'Model output'!G131)),ISNUMBER(SEARCH("cervical",'Model output'!G131)),ISNUMBER(SEARCH("jugular",'Model output'!G131)),ISNUMBER(SEARCH("left neck",'Model output'!G131)),ISNUMBER(SEARCH("left anterior neck",'Model output'!G131)),ISNUMBER(SEARCH("left posterior neck",'Model output'!G131)),ISNUMBER(SEARCH("right neck",'Model output'!G131)),ISNUMBER(SEARCH("right anterior neck",'Model output'!G131)),ISNUMBER(SEARCH("right posterior neck",'Model output'!G131)),AND(ISNUMBER(SEARCH("level",'Model output'!G131)),OR(,ISNUMBER(SEARCH("II",'Model output'!G131)),ISNUMBER(SEARCH("two",'Model output'!G131)),ISNUMBER(SEARCH("2",'Model output'!G131)),ISNUMBER(SEARCH("III",'Model output'!G131)),ISNUMBER(SEARCH("three",'Model output'!G131)),ISNUMBER(SEARCH("3",'Model output'!G131)),ISNUMBER(SEARCH("IV",'Model output'!G131)),ISNUMBER(SEARCH("four",'Model output'!G131)),ISNUMBER(SEARCH("4",'Model output'!G131)),ISNUMBER(SEARCH("V ",'Model output'!G131)),ISNUMBER(SEARCH("five",'Model output'!G131)),ISNUMBER(SEARCH("5",'Model output'!G131))))), "lateral", "central"))</f>
        <v/>
      </c>
      <c r="H132" t="str">
        <f>IF('Model output'!H131="","negative",IF('Model output'!H131="[]", "negative", IF(OR(ISNUMBER(SEARCH("lymph node",'Model output'!H131)),ISNUMBER(SEARCH("Not mentioned",'Model output'!H131)),ISNUMBER(SEARCH("neck",'Model output'!H131)),ISNUMBER(SEARCH("Not applicable",'Model output'!H131))),"negative","positive")))</f>
        <v>negative</v>
      </c>
      <c r="I132" t="str">
        <f>IF('Model output'!I131="","",IF(ISNUMBER('Model output'!I131),'Model output'!I131,1))</f>
        <v/>
      </c>
      <c r="J132" t="str">
        <f>IF('Model output'!J131="","",IF(AND(ISNUMBER('Model output'!J131),'Model output'!J131&lt;=I132),'Model output'!J131,IF(ISNUMBER(SEARCH("0/",'Model output'!J131)),0,1)))</f>
        <v/>
      </c>
      <c r="K132" t="str" cm="1">
        <f t="array" ref="K132">IF(COUNT(FIND({0,1,2,3,4,5,6,7,8,9},'Model output'!K131))&gt;0,'Model output'!K131,"")</f>
        <v/>
      </c>
      <c r="L132" s="8" t="str">
        <f t="shared" si="29"/>
        <v/>
      </c>
      <c r="M132" t="str" cm="1">
        <f t="array" ref="M132">IF(L132="","",IF(ISNUMBER(SEARCH("cm",L132)),MAX(VALUE(SUBSTITUTE(_xlfn.FILTERXML("&lt;t&gt;&lt;s&gt;"&amp;SUBSTITUTE(L132,",","&lt;/s&gt;&lt;s&gt;")&amp;"&lt;/s&gt;&lt;/t&gt;","//s"),"cm",""))),MAX(VALUE(SUBSTITUTE(_xlfn.FILTERXML("&lt;t&gt;&lt;s&gt;"&amp;SUBSTITUTE(L132,",","&lt;/s&gt;&lt;s&gt;")&amp;"&lt;/s&gt;&lt;/t&gt;","//s"),"mm","")))/10))</f>
        <v/>
      </c>
      <c r="N132" t="str">
        <f>IF('Model output'!L131="","",'Model output'!L131)</f>
        <v>Papillary carcinoma</v>
      </c>
      <c r="O132" t="str">
        <f>IF('Model output'!M131="","",'Model output'!M131)</f>
        <v/>
      </c>
      <c r="P132" t="str">
        <f>IF('Model output'!N131="","",'Model output'!N131)</f>
        <v>2.5x2x2 cm</v>
      </c>
      <c r="Q132" t="str">
        <f t="shared" si="26"/>
        <v>2.5,2,2cm</v>
      </c>
      <c r="R132" cm="1">
        <f t="array" ref="R132">IF(Q132="","",IF(ISNUMBER(SEARCH("cm",Q132)),MAX(VALUE(SUBSTITUTE(_xlfn.FILTERXML("&lt;t&gt;&lt;s&gt;"&amp;SUBSTITUTE(Q132,",","&lt;/s&gt;&lt;s&gt;")&amp;"&lt;/s&gt;&lt;/t&gt;","//s"),"cm",""))),MAX(VALUE(SUBSTITUTE(_xlfn.FILTERXML("&lt;t&gt;&lt;s&gt;"&amp;SUBSTITUTE(Q132,",","&lt;/s&gt;&lt;s&gt;")&amp;"&lt;/s&gt;&lt;/t&gt;","//s"),"mm","")))/10))</f>
        <v>2.5</v>
      </c>
      <c r="S132" t="str">
        <f>IF(OR('Model output'!P131="",ISNUMBER(SEARCH("Not identified", 'Model output'!P131)),ISNUMBER(SEARCH("Absent",'Model output'!P131)),AND(ISNUMBER(SEARCH("No",'Model output'!P131)),NOT(ISNUMBER(SEARCH("diagnostic",'Model output'!P131)))),ISNUMBER(SEARCH("Negative",'Model output'!P131))),"negative","positive")</f>
        <v>negative</v>
      </c>
      <c r="T132">
        <f>IF('Model output'!O131="","",'Model output'!O131)</f>
        <v>1</v>
      </c>
      <c r="U132" t="str">
        <f>IF('Model output'!Q131&lt;&gt;"",'Model output'!Q131,IF('Classification result'!S132="positive",IF(ISNUMBER(SEARCH("single",'Model output'!P131)),1,IF(OR(ISNUMBER(SEARCH("&lt;4",'Model output'!P131)),ISNUMBER(SEARCH("&lt; 4",'Model output'!P131)),ISNUMBER(SEARCH("less than 4",'Model output'!P131))),"&lt;4",IF(OR(ISNUMBER(SEARCH("&gt;4",'Model output'!P131)),ISNUMBER(SEARCH("&gt; 4",'Model output'!P131)),ISNUMBER(SEARCH("4 or more",'Model output'!P131))),"&gt;4",""))),""))</f>
        <v/>
      </c>
      <c r="V132" t="str">
        <f>IF(S132="negative","",IF(OR(ISNUMBER(SEARCH("Focal",'Model output'!P131)),'Classification result'!U132&lt;4,ISNUMBER(SEARCH("Focal",'Classification result'!U132)),ISNUMBER(SEARCH("&lt;4",'Classification result'!U132)),ISNUMBER(SEARCH("&lt; 4",'Classification result'!U132))),"minimal", IF(OR(ISNUMBER(SEARCH("Extensive",'Model output'!P131)),ISNUMBER(SEARCH("Extensive",'Classification result'!U132)),ISNUMBER(SEARCH("&gt;4",'Classification result'!U132)),ISNUMBER(SEARCH("&gt; 4",'Classification result'!U132)),ISNUMBER(SEARCH("4 or more",'Classification result'!U132))),"extensive","")))</f>
        <v/>
      </c>
      <c r="W132" t="str">
        <f>IF(OR('Model output'!R131="",ISNUMBER(SEARCH("Not identified", 'Model output'!R131)),ISNUMBER(SEARCH("Absent",'Model output'!R131)),ISNUMBER(SEARCH("No",'Model output'!R131)),ISNUMBER(SEARCH("Negative",'Model output'!R131)),ISNUMBER(SEARCH("None seen",'Model output'!R131)),ISNUMBER(SEARCH("Free",'Model output'!R131)),ISNUMBER(SEARCH("Cannot be assessed",'Model output'!R131))),"negative","positive")</f>
        <v>negative</v>
      </c>
      <c r="X132" t="str">
        <f>IF('Model output'!S131="","", IF('Model output'!S131= "[]", "", 'Model output'!S131))</f>
        <v>No</v>
      </c>
      <c r="Y132" t="str">
        <f>IF(OR('Model output'!S131="",ISNUMBER(SEARCH("Absent",'Model output'!S131)),ISNUMBER(SEARCH("Not identified",'Model output'!S131)),ISNUMBER(SEARCH("No",'Model output'!S131)),ISNUMBER(SEARCH("negative",'Model output'!S131))),"negative",IF(Z132="positive","gETE", "positive"))</f>
        <v>negative</v>
      </c>
      <c r="Z132" t="str">
        <f>IF(OR('Model output'!S131="",ISNUMBER(SEARCH("Absent",'Model output'!S131)),ISNUMBER(SEARCH("Not identified",'Model output'!S131)),ISNUMBER(SEARCH("No",'Model output'!S131)),ISNUMBER(SEARCH("Minimal",'Model output'!S131)),ISNUMBER(SEARCH("negative",'Model output'!S131))),"negative",IF(OR(ISNUMBER(SEARCH("extensive",X132)),ISNUMBER(SEARCH("skeletal muscle",X132)),ISNUMBER(SEARCH("larynx",X132)),ISNUMBER(SEARCH("trachea",X132)),ISNUMBER(SEARCH("esophagus",X132)),ISNUMBER(SEARCH("recurrent laryngeal nerve",X132))),"positive","negative"))</f>
        <v>negative</v>
      </c>
      <c r="AA132" t="str">
        <f>IF('Model output'!T131="","", IF('Model output'!T131="[]", "", IF('Model output'!T131="Not mentioned", "No", "Yes")))</f>
        <v/>
      </c>
      <c r="AB132" t="str">
        <f>IF(AA132&lt;&gt;"Yes","",IF(OR('Model output'!U131="",'Model output'!U131="[]",ISNUMBER(SEARCH("Not identified",'Model output'!U131))),"",'Model output'!U131))</f>
        <v/>
      </c>
      <c r="AC132" s="9" t="str">
        <f>IF(OR('Model output'!V131="", AND(ISERROR(SEARCH("Positive",'Model output'!V131)), ISNUMBER(SEARCH("Negative",'Model output'!V131))), 'Model output'!V131="No", ISNUMBER(SEARCH("Uninvolved",'Model output'!V131)), ISNUMBER(SEARCH("Not involved",'Model output'!V131)), ISNUMBER(SEARCH("Free",'Model output'!V131)), ISNUMBER(SEARCH("Cannot be assessed",'Model output'!V131)), ISNUMBER(SEARCH("1 mm",'Model output'!V131)), ISNUMBER(SEARCH("0.1 CM",'Model output'!V131)), ISNUMBER(SEARCH("less than 0.5 mm",'Model output'!V131)), ISNUMBER(SEARCH("abut",'Model output'!V131))), "negative", "positive")</f>
        <v>negative</v>
      </c>
      <c r="AE132" s="29" t="str" cm="1">
        <f t="array" aca="1" ref="AE132" ca="1">IF(OR(AC132="positive",Z132="positive",AND(OR(ISNUMBER(SEARCH("Follicular carcinoma",N132)),ISNUMBER(SEARCH("Follicular thyroid carcinoma",N132))),V132="extensive"),AND(AND(ISNUMBER(J132),J132&gt;0),AND(ISNUMBER(M132),M132&gt;3)),OR(H132="positive",AH132=1)),"high",IF(OR(ISNUMBER(SEARCH("lateral",G132,1)),ISNUMBER(SEARCH("positive",Y132,1)),ISNUMBER(SEARCH("tall",O132,1)),ISNUMBER(SEARCH("hobnail",O132,1)),ISNUMBER(SEARCH("cribriform",O132,1)),ISNUMBER(SEARCH("diffuse",O132,1)),ISNUMBER(SEARCH("columnar",O132,1)),ISNUMBER(SEARCH("solid",O132,1)),ISNUMBER(SEARCH("tall",N132,1)),ISNUMBER(SEARCH("hobnail",N132,1)),ISNUMBER(SEARCH("cribriform",N132,1)),ISNUMBER(SEARCH("diffuse",N132,1)),ISNUMBER(SEARCH("columnar",N132,1)),ISNUMBER(SEARCH("solid",N132,1)),AND(ISNUMBER(SEARCH("papillary",N132,1)),S132="positive"),AND(AND(ISNUMBER(J132),J132&gt;=5),M132=""),AND(AND(ISNUMBER(J132),J132&gt;=5),AND(ISNUMBER(M132),M132&gt;=1)),AND(ISNUMBER(SERACH("papillary",N132)),OR(Y132="positive",Z132="positive"), ISNUMBER(SEARCH("BRAF",AB132)))),"intermediate","low"))</f>
        <v>low</v>
      </c>
      <c r="AF132" s="30" t="str">
        <f t="shared" si="27"/>
        <v>2</v>
      </c>
      <c r="AG132" s="30" t="str">
        <f t="shared" si="28"/>
        <v>0</v>
      </c>
      <c r="AH132" s="30" t="str">
        <f t="shared" si="30"/>
        <v>0</v>
      </c>
      <c r="AI132" s="37" t="str">
        <f t="shared" si="31"/>
        <v>I</v>
      </c>
      <c r="AJ132" s="29" t="s">
        <v>886</v>
      </c>
      <c r="AK132" s="34" t="s">
        <v>893</v>
      </c>
      <c r="AL132" s="34" t="s">
        <v>894</v>
      </c>
      <c r="AM132" s="34" t="s">
        <v>894</v>
      </c>
      <c r="AN132" s="34" t="s">
        <v>68</v>
      </c>
      <c r="AO132" s="35">
        <f t="shared" ca="1" si="32"/>
        <v>1</v>
      </c>
      <c r="AP132" s="30">
        <f t="shared" si="33"/>
        <v>1</v>
      </c>
      <c r="AQ132" s="30">
        <f t="shared" si="34"/>
        <v>1</v>
      </c>
      <c r="AR132" s="30">
        <f t="shared" si="35"/>
        <v>1</v>
      </c>
      <c r="AS132" s="36">
        <f t="shared" si="36"/>
        <v>1</v>
      </c>
    </row>
    <row r="133" spans="1:45">
      <c r="A133" t="str">
        <f>'Model output'!A132</f>
        <v>TCGA-E8-A434</v>
      </c>
      <c r="B133" s="45">
        <v>56</v>
      </c>
      <c r="C133" s="1" t="str">
        <f>IF(OR(ISNUMBER(SEARCH("0",'Model output'!D132)), ISNUMBER(SEARCH("1",'Model output'!D132)), ISNUMBER(SEARCH("1a",'Model output'!D132)), ISNUMBER(SEARCH("1b",'Model output'!D132)), ISNUMBER(SEARCH("2",'Model output'!D132)), ISNUMBER(SEARCH("3",'Model output'!D132)), ISNUMBER(SEARCH("4a",'Model output'!D132)), ISNUMBER(SEARCH("4b",'Model output'!D132))), IF(ISNUMBER(SEARCH("pT",'Model output'!D132)),IF(OR(ISNUMBER(SEARCH("a",'Model output'!D132)),ISNUMBER(SEARCH("b",'Model output'!D132))),MID(SUBSTITUTE('Model output'!D132," ",""),SEARCH("pT",'Model output'!D132)+2,2),MID(SUBSTITUTE('Model output'!D132," ",""),SEARCH("pT",'Model output'!D132)+2,1)),IF(ISNUMBER(SEARCH("T",'Model output'!D132)),IF(OR(ISNUMBER(SEARCH("a",'Model output'!D132)),ISNUMBER(SEARCH("b",'Model output'!D132))),MID(SUBSTITUTE('Model output'!D132," ",""),SEARCH("T",'Model output'!D132)+1,2),MID(SUBSTITUTE('Model output'!D132," ",""),SEARCH("T",'Model output'!D132)+1,1)),SUBSTITUTE('Model output'!D132," ",""))),"")</f>
        <v>1</v>
      </c>
      <c r="D133" s="1" t="str">
        <f>IF(ISNUMBER(SEARCH("lymph node",'Model output'!E132)),"1", IF(AND('Model output'!E132&lt;&gt;"",ISNUMBER('Model output'!E132),'Model output'!E132&gt;0),"1",IF(OR(ISNUMBER(SEARCH("0",'Model output'!E132)), ISNUMBER(SEARCH("1",'Model output'!E132)), ISNUMBER(SEARCH("1a",'Model output'!E132)), ISNUMBER(SEARCH("1b",'Model output'!E132)), ISNUMBER(SEARCH("X",'Model output'!E132))), IF(ISNUMBER(SEARCH("pN",'Model output'!E132)),IF(OR(ISNUMBER(SEARCH("a",'Model output'!E132)),ISNUMBER(SEARCH("b",'Model output'!E132))),MID(SUBSTITUTE('Model output'!E132," ",""),SEARCH("pN",'Model output'!E132)+2,2),MID(SUBSTITUTE('Model output'!E132," ",""),SEARCH("pN",'Model output'!E132)+2,1)),IF(ISNUMBER(SEARCH("N",'Model output'!E132)),IF(OR(ISNUMBER(SEARCH("a",'Model output'!E132)),ISNUMBER(SEARCH("b",'Model output'!E132))),MID(SUBSTITUTE('Model output'!E132," ",""),SEARCH("N",'Model output'!E132)+1,2),MID(SUBSTITUTE('Model output'!E132," ",""),SEARCH("N",'Model output'!E132)+1,1)),SUBSTITUTE('Model output'!E132," ",""))),"")))</f>
        <v>X</v>
      </c>
      <c r="E133" s="1" t="str">
        <f>IF(OR(ISNUMBER(SEARCH("Not applicable",'Model output'!F132)), ISNUMBER(SEARCH("N/A",'Model output'!F132))),"0",IF(OR(ISNUMBER(SEARCH("0",'Model output'!F132)), ISNUMBER(SEARCH("1",'Model output'!F132)), ISNUMBER(SEARCH("X",'Model output'!F132))), IF(ISNUMBER(SEARCH("pM",'Model output'!F132)),MID(SUBSTITUTE('Model output'!F132," ",""),SEARCH("pM",'Model output'!F132)+2,1),IF(ISNUMBER(SEARCH("M",'Model output'!F132)),MID(SUBSTITUTE('Model output'!F132," ",""),SEARCH("M",'Model output'!F132)+1,1),SUBSTITUTE('Model output'!F132," ",""))),""))</f>
        <v>X</v>
      </c>
      <c r="F133" t="str">
        <f t="shared" si="25"/>
        <v>negative</v>
      </c>
      <c r="G133" t="str">
        <f>IF(OR('Model output'!G132="",AND(ISNUMBER('Model output'!J132),'Model output'!J132&lt;1)),"",IF(OR(ISNUMBER(SEARCH("lateral",'Model output'!G132)),ISNUMBER(SEARCH("cervical",'Model output'!G132)),ISNUMBER(SEARCH("jugular",'Model output'!G132)),ISNUMBER(SEARCH("left neck",'Model output'!G132)),ISNUMBER(SEARCH("left anterior neck",'Model output'!G132)),ISNUMBER(SEARCH("left posterior neck",'Model output'!G132)),ISNUMBER(SEARCH("right neck",'Model output'!G132)),ISNUMBER(SEARCH("right anterior neck",'Model output'!G132)),ISNUMBER(SEARCH("right posterior neck",'Model output'!G132)),AND(ISNUMBER(SEARCH("level",'Model output'!G132)),OR(,ISNUMBER(SEARCH("II",'Model output'!G132)),ISNUMBER(SEARCH("two",'Model output'!G132)),ISNUMBER(SEARCH("2",'Model output'!G132)),ISNUMBER(SEARCH("III",'Model output'!G132)),ISNUMBER(SEARCH("three",'Model output'!G132)),ISNUMBER(SEARCH("3",'Model output'!G132)),ISNUMBER(SEARCH("IV",'Model output'!G132)),ISNUMBER(SEARCH("four",'Model output'!G132)),ISNUMBER(SEARCH("4",'Model output'!G132)),ISNUMBER(SEARCH("V ",'Model output'!G132)),ISNUMBER(SEARCH("five",'Model output'!G132)),ISNUMBER(SEARCH("5",'Model output'!G132))))), "lateral", "central"))</f>
        <v/>
      </c>
      <c r="H133" t="str">
        <f>IF('Model output'!H132="","negative",IF('Model output'!H132="[]", "negative", IF(OR(ISNUMBER(SEARCH("lymph node",'Model output'!H132)),ISNUMBER(SEARCH("Not mentioned",'Model output'!H132)),ISNUMBER(SEARCH("neck",'Model output'!H132)),ISNUMBER(SEARCH("Not applicable",'Model output'!H132))),"negative","positive")))</f>
        <v>negative</v>
      </c>
      <c r="I133" t="str">
        <f>IF('Model output'!I132="","",IF(ISNUMBER('Model output'!I132),'Model output'!I132,1))</f>
        <v/>
      </c>
      <c r="J133" t="str">
        <f>IF('Model output'!J132="","",IF(AND(ISNUMBER('Model output'!J132),'Model output'!J132&lt;=I133),'Model output'!J132,IF(ISNUMBER(SEARCH("0/",'Model output'!J132)),0,1)))</f>
        <v/>
      </c>
      <c r="K133" t="str" cm="1">
        <f t="array" ref="K133">IF(COUNT(FIND({0,1,2,3,4,5,6,7,8,9},'Model output'!K132))&gt;0,'Model output'!K132,"")</f>
        <v/>
      </c>
      <c r="L133" s="8" t="str">
        <f t="shared" si="29"/>
        <v/>
      </c>
      <c r="M133" t="str" cm="1">
        <f t="array" ref="M133">IF(L133="","",IF(ISNUMBER(SEARCH("cm",L133)),MAX(VALUE(SUBSTITUTE(_xlfn.FILTERXML("&lt;t&gt;&lt;s&gt;"&amp;SUBSTITUTE(L133,",","&lt;/s&gt;&lt;s&gt;")&amp;"&lt;/s&gt;&lt;/t&gt;","//s"),"cm",""))),MAX(VALUE(SUBSTITUTE(_xlfn.FILTERXML("&lt;t&gt;&lt;s&gt;"&amp;SUBSTITUTE(L133,",","&lt;/s&gt;&lt;s&gt;")&amp;"&lt;/s&gt;&lt;/t&gt;","//s"),"mm","")))/10))</f>
        <v/>
      </c>
      <c r="N133" t="str">
        <f>IF('Model output'!L132="","",'Model output'!L132)</f>
        <v>Papillary carcinoma</v>
      </c>
      <c r="O133" t="str">
        <f>IF('Model output'!M132="","",'Model output'!M132)</f>
        <v/>
      </c>
      <c r="P133" t="str">
        <f>IF('Model output'!N132="","",'Model output'!N132)</f>
        <v>0.7 cm</v>
      </c>
      <c r="Q133" t="str">
        <f t="shared" si="26"/>
        <v>0.7cm</v>
      </c>
      <c r="R133" cm="1">
        <f t="array" ref="R133">IF(Q133="","",IF(ISNUMBER(SEARCH("cm",Q133)),MAX(VALUE(SUBSTITUTE(_xlfn.FILTERXML("&lt;t&gt;&lt;s&gt;"&amp;SUBSTITUTE(Q133,",","&lt;/s&gt;&lt;s&gt;")&amp;"&lt;/s&gt;&lt;/t&gt;","//s"),"cm",""))),MAX(VALUE(SUBSTITUTE(_xlfn.FILTERXML("&lt;t&gt;&lt;s&gt;"&amp;SUBSTITUTE(Q133,",","&lt;/s&gt;&lt;s&gt;")&amp;"&lt;/s&gt;&lt;/t&gt;","//s"),"mm","")))/10))</f>
        <v>0.7</v>
      </c>
      <c r="S133" t="str">
        <f>IF(OR('Model output'!P132="",ISNUMBER(SEARCH("Not identified", 'Model output'!P132)),ISNUMBER(SEARCH("Absent",'Model output'!P132)),AND(ISNUMBER(SEARCH("No",'Model output'!P132)),NOT(ISNUMBER(SEARCH("diagnostic",'Model output'!P132)))),ISNUMBER(SEARCH("Negative",'Model output'!P132))),"negative","positive")</f>
        <v>negative</v>
      </c>
      <c r="T133">
        <f>IF('Model output'!O132="","",'Model output'!O132)</f>
        <v>1</v>
      </c>
      <c r="U133" t="str">
        <f>IF('Model output'!Q132&lt;&gt;"",'Model output'!Q132,IF('Classification result'!S133="positive",IF(ISNUMBER(SEARCH("single",'Model output'!P132)),1,IF(OR(ISNUMBER(SEARCH("&lt;4",'Model output'!P132)),ISNUMBER(SEARCH("&lt; 4",'Model output'!P132)),ISNUMBER(SEARCH("less than 4",'Model output'!P132))),"&lt;4",IF(OR(ISNUMBER(SEARCH("&gt;4",'Model output'!P132)),ISNUMBER(SEARCH("&gt; 4",'Model output'!P132)),ISNUMBER(SEARCH("4 or more",'Model output'!P132))),"&gt;4",""))),""))</f>
        <v/>
      </c>
      <c r="V133" t="str">
        <f>IF(S133="negative","",IF(OR(ISNUMBER(SEARCH("Focal",'Model output'!P132)),'Classification result'!U133&lt;4,ISNUMBER(SEARCH("Focal",'Classification result'!U133)),ISNUMBER(SEARCH("&lt;4",'Classification result'!U133)),ISNUMBER(SEARCH("&lt; 4",'Classification result'!U133))),"minimal", IF(OR(ISNUMBER(SEARCH("Extensive",'Model output'!P132)),ISNUMBER(SEARCH("Extensive",'Classification result'!U133)),ISNUMBER(SEARCH("&gt;4",'Classification result'!U133)),ISNUMBER(SEARCH("&gt; 4",'Classification result'!U133)),ISNUMBER(SEARCH("4 or more",'Classification result'!U133))),"extensive","")))</f>
        <v/>
      </c>
      <c r="W133" t="str">
        <f>IF(OR('Model output'!R132="",ISNUMBER(SEARCH("Not identified", 'Model output'!R132)),ISNUMBER(SEARCH("Absent",'Model output'!R132)),ISNUMBER(SEARCH("No",'Model output'!R132)),ISNUMBER(SEARCH("Negative",'Model output'!R132)),ISNUMBER(SEARCH("None seen",'Model output'!R132)),ISNUMBER(SEARCH("Free",'Model output'!R132)),ISNUMBER(SEARCH("Cannot be assessed",'Model output'!R132))),"negative","positive")</f>
        <v>negative</v>
      </c>
      <c r="X133" t="str">
        <f>IF('Model output'!S132="","", IF('Model output'!S132= "[]", "", 'Model output'!S132))</f>
        <v>No</v>
      </c>
      <c r="Y133" t="str">
        <f>IF(OR('Model output'!S132="",ISNUMBER(SEARCH("Absent",'Model output'!S132)),ISNUMBER(SEARCH("Not identified",'Model output'!S132)),ISNUMBER(SEARCH("No",'Model output'!S132)),ISNUMBER(SEARCH("negative",'Model output'!S132))),"negative",IF(Z133="positive","gETE", "positive"))</f>
        <v>negative</v>
      </c>
      <c r="Z133" t="str">
        <f>IF(OR('Model output'!S132="",ISNUMBER(SEARCH("Absent",'Model output'!S132)),ISNUMBER(SEARCH("Not identified",'Model output'!S132)),ISNUMBER(SEARCH("No",'Model output'!S132)),ISNUMBER(SEARCH("Minimal",'Model output'!S132)),ISNUMBER(SEARCH("negative",'Model output'!S132))),"negative",IF(OR(ISNUMBER(SEARCH("extensive",X133)),ISNUMBER(SEARCH("skeletal muscle",X133)),ISNUMBER(SEARCH("larynx",X133)),ISNUMBER(SEARCH("trachea",X133)),ISNUMBER(SEARCH("esophagus",X133)),ISNUMBER(SEARCH("recurrent laryngeal nerve",X133))),"positive","negative"))</f>
        <v>negative</v>
      </c>
      <c r="AA133" t="str">
        <f>IF('Model output'!T132="","", IF('Model output'!T132="[]", "", IF('Model output'!T132="Not mentioned", "No", "Yes")))</f>
        <v/>
      </c>
      <c r="AB133" t="str">
        <f>IF(AA133&lt;&gt;"Yes","",IF(OR('Model output'!U132="",'Model output'!U132="[]",ISNUMBER(SEARCH("Not identified",'Model output'!U132))),"",'Model output'!U132))</f>
        <v/>
      </c>
      <c r="AC133" s="9" t="str">
        <f>IF(OR('Model output'!V132="", AND(ISERROR(SEARCH("Positive",'Model output'!V132)), ISNUMBER(SEARCH("Negative",'Model output'!V132))), 'Model output'!V132="No", ISNUMBER(SEARCH("Uninvolved",'Model output'!V132)), ISNUMBER(SEARCH("Not involved",'Model output'!V132)), ISNUMBER(SEARCH("Free",'Model output'!V132)), ISNUMBER(SEARCH("Cannot be assessed",'Model output'!V132)), ISNUMBER(SEARCH("1 mm",'Model output'!V132)), ISNUMBER(SEARCH("0.1 CM",'Model output'!V132)), ISNUMBER(SEARCH("less than 0.5 mm",'Model output'!V132)), ISNUMBER(SEARCH("abut",'Model output'!V132))), "negative", "positive")</f>
        <v>negative</v>
      </c>
      <c r="AE133" s="29" t="str" cm="1">
        <f t="array" aca="1" ref="AE133" ca="1">IF(OR(AC133="positive",Z133="positive",AND(OR(ISNUMBER(SEARCH("Follicular carcinoma",N133)),ISNUMBER(SEARCH("Follicular thyroid carcinoma",N133))),V133="extensive"),AND(AND(ISNUMBER(J133),J133&gt;0),AND(ISNUMBER(M133),M133&gt;3)),OR(H133="positive",AH133=1)),"high",IF(OR(ISNUMBER(SEARCH("lateral",G133,1)),ISNUMBER(SEARCH("positive",Y133,1)),ISNUMBER(SEARCH("tall",O133,1)),ISNUMBER(SEARCH("hobnail",O133,1)),ISNUMBER(SEARCH("cribriform",O133,1)),ISNUMBER(SEARCH("diffuse",O133,1)),ISNUMBER(SEARCH("columnar",O133,1)),ISNUMBER(SEARCH("solid",O133,1)),ISNUMBER(SEARCH("tall",N133,1)),ISNUMBER(SEARCH("hobnail",N133,1)),ISNUMBER(SEARCH("cribriform",N133,1)),ISNUMBER(SEARCH("diffuse",N133,1)),ISNUMBER(SEARCH("columnar",N133,1)),ISNUMBER(SEARCH("solid",N133,1)),AND(ISNUMBER(SEARCH("papillary",N133,1)),S133="positive"),AND(AND(ISNUMBER(J133),J133&gt;=5),M133=""),AND(AND(ISNUMBER(J133),J133&gt;=5),AND(ISNUMBER(M133),M133&gt;=1)),AND(ISNUMBER(SERACH("papillary",N133)),OR(Y133="positive",Z133="positive"), ISNUMBER(SEARCH("BRAF",AB133)))),"intermediate","low"))</f>
        <v>low</v>
      </c>
      <c r="AF133" s="30" t="str">
        <f t="shared" si="27"/>
        <v>1a</v>
      </c>
      <c r="AG133" s="30" t="str">
        <f t="shared" si="28"/>
        <v>0</v>
      </c>
      <c r="AH133" s="30" t="str">
        <f t="shared" si="30"/>
        <v>0</v>
      </c>
      <c r="AI133" s="37" t="str">
        <f t="shared" si="31"/>
        <v>I</v>
      </c>
      <c r="AJ133" s="29" t="s">
        <v>886</v>
      </c>
      <c r="AK133" s="34" t="s">
        <v>895</v>
      </c>
      <c r="AL133" s="34" t="s">
        <v>894</v>
      </c>
      <c r="AM133" s="34" t="s">
        <v>894</v>
      </c>
      <c r="AN133" s="34" t="s">
        <v>68</v>
      </c>
      <c r="AO133" s="35">
        <f t="shared" ca="1" si="32"/>
        <v>1</v>
      </c>
      <c r="AP133" s="30">
        <f t="shared" si="33"/>
        <v>1</v>
      </c>
      <c r="AQ133" s="30">
        <f t="shared" si="34"/>
        <v>1</v>
      </c>
      <c r="AR133" s="30">
        <f t="shared" si="35"/>
        <v>1</v>
      </c>
      <c r="AS133" s="36">
        <f t="shared" si="36"/>
        <v>1</v>
      </c>
    </row>
    <row r="134" spans="1:45">
      <c r="A134" t="str">
        <f>'Model output'!A133</f>
        <v>TCGA-E8-A436</v>
      </c>
      <c r="B134" s="45">
        <v>53</v>
      </c>
      <c r="C134" s="1" t="str">
        <f>IF(OR(ISNUMBER(SEARCH("0",'Model output'!D133)), ISNUMBER(SEARCH("1",'Model output'!D133)), ISNUMBER(SEARCH("1a",'Model output'!D133)), ISNUMBER(SEARCH("1b",'Model output'!D133)), ISNUMBER(SEARCH("2",'Model output'!D133)), ISNUMBER(SEARCH("3",'Model output'!D133)), ISNUMBER(SEARCH("4a",'Model output'!D133)), ISNUMBER(SEARCH("4b",'Model output'!D133))), IF(ISNUMBER(SEARCH("pT",'Model output'!D133)),IF(OR(ISNUMBER(SEARCH("a",'Model output'!D133)),ISNUMBER(SEARCH("b",'Model output'!D133))),MID(SUBSTITUTE('Model output'!D133," ",""),SEARCH("pT",'Model output'!D133)+2,2),MID(SUBSTITUTE('Model output'!D133," ",""),SEARCH("pT",'Model output'!D133)+2,1)),IF(ISNUMBER(SEARCH("T",'Model output'!D133)),IF(OR(ISNUMBER(SEARCH("a",'Model output'!D133)),ISNUMBER(SEARCH("b",'Model output'!D133))),MID(SUBSTITUTE('Model output'!D133," ",""),SEARCH("T",'Model output'!D133)+1,2),MID(SUBSTITUTE('Model output'!D133," ",""),SEARCH("T",'Model output'!D133)+1,1)),SUBSTITUTE('Model output'!D133," ",""))),"")</f>
        <v>1</v>
      </c>
      <c r="D134" s="1" t="str">
        <f>IF(ISNUMBER(SEARCH("lymph node",'Model output'!E133)),"1", IF(AND('Model output'!E133&lt;&gt;"",ISNUMBER('Model output'!E133),'Model output'!E133&gt;0),"1",IF(OR(ISNUMBER(SEARCH("0",'Model output'!E133)), ISNUMBER(SEARCH("1",'Model output'!E133)), ISNUMBER(SEARCH("1a",'Model output'!E133)), ISNUMBER(SEARCH("1b",'Model output'!E133)), ISNUMBER(SEARCH("X",'Model output'!E133))), IF(ISNUMBER(SEARCH("pN",'Model output'!E133)),IF(OR(ISNUMBER(SEARCH("a",'Model output'!E133)),ISNUMBER(SEARCH("b",'Model output'!E133))),MID(SUBSTITUTE('Model output'!E133," ",""),SEARCH("pN",'Model output'!E133)+2,2),MID(SUBSTITUTE('Model output'!E133," ",""),SEARCH("pN",'Model output'!E133)+2,1)),IF(ISNUMBER(SEARCH("N",'Model output'!E133)),IF(OR(ISNUMBER(SEARCH("a",'Model output'!E133)),ISNUMBER(SEARCH("b",'Model output'!E133))),MID(SUBSTITUTE('Model output'!E133," ",""),SEARCH("N",'Model output'!E133)+1,2),MID(SUBSTITUTE('Model output'!E133," ",""),SEARCH("N",'Model output'!E133)+1,1)),SUBSTITUTE('Model output'!E133," ",""))),"")))</f>
        <v/>
      </c>
      <c r="E134" s="1" t="str">
        <f>IF(OR(ISNUMBER(SEARCH("Not applicable",'Model output'!F133)), ISNUMBER(SEARCH("N/A",'Model output'!F133))),"0",IF(OR(ISNUMBER(SEARCH("0",'Model output'!F133)), ISNUMBER(SEARCH("1",'Model output'!F133)), ISNUMBER(SEARCH("X",'Model output'!F133))), IF(ISNUMBER(SEARCH("pM",'Model output'!F133)),MID(SUBSTITUTE('Model output'!F133," ",""),SEARCH("pM",'Model output'!F133)+2,1),IF(ISNUMBER(SEARCH("M",'Model output'!F133)),MID(SUBSTITUTE('Model output'!F133," ",""),SEARCH("M",'Model output'!F133)+1,1),SUBSTITUTE('Model output'!F133," ",""))),""))</f>
        <v/>
      </c>
      <c r="F134" t="str">
        <f t="shared" si="25"/>
        <v>negative</v>
      </c>
      <c r="G134" t="str">
        <f>IF(OR('Model output'!G133="",AND(ISNUMBER('Model output'!J133),'Model output'!J133&lt;1)),"",IF(OR(ISNUMBER(SEARCH("lateral",'Model output'!G133)),ISNUMBER(SEARCH("cervical",'Model output'!G133)),ISNUMBER(SEARCH("jugular",'Model output'!G133)),ISNUMBER(SEARCH("left neck",'Model output'!G133)),ISNUMBER(SEARCH("left anterior neck",'Model output'!G133)),ISNUMBER(SEARCH("left posterior neck",'Model output'!G133)),ISNUMBER(SEARCH("right neck",'Model output'!G133)),ISNUMBER(SEARCH("right anterior neck",'Model output'!G133)),ISNUMBER(SEARCH("right posterior neck",'Model output'!G133)),AND(ISNUMBER(SEARCH("level",'Model output'!G133)),OR(,ISNUMBER(SEARCH("II",'Model output'!G133)),ISNUMBER(SEARCH("two",'Model output'!G133)),ISNUMBER(SEARCH("2",'Model output'!G133)),ISNUMBER(SEARCH("III",'Model output'!G133)),ISNUMBER(SEARCH("three",'Model output'!G133)),ISNUMBER(SEARCH("3",'Model output'!G133)),ISNUMBER(SEARCH("IV",'Model output'!G133)),ISNUMBER(SEARCH("four",'Model output'!G133)),ISNUMBER(SEARCH("4",'Model output'!G133)),ISNUMBER(SEARCH("V ",'Model output'!G133)),ISNUMBER(SEARCH("five",'Model output'!G133)),ISNUMBER(SEARCH("5",'Model output'!G133))))), "lateral", "central"))</f>
        <v/>
      </c>
      <c r="H134" t="str">
        <f>IF('Model output'!H133="","negative",IF('Model output'!H133="[]", "negative", IF(OR(ISNUMBER(SEARCH("lymph node",'Model output'!H133)),ISNUMBER(SEARCH("Not mentioned",'Model output'!H133)),ISNUMBER(SEARCH("neck",'Model output'!H133)),ISNUMBER(SEARCH("Not applicable",'Model output'!H133))),"negative","positive")))</f>
        <v>negative</v>
      </c>
      <c r="I134" t="str">
        <f>IF('Model output'!I133="","",IF(ISNUMBER('Model output'!I133),'Model output'!I133,1))</f>
        <v/>
      </c>
      <c r="J134" t="str">
        <f>IF('Model output'!J133="","",IF(AND(ISNUMBER('Model output'!J133),'Model output'!J133&lt;=I134),'Model output'!J133,IF(ISNUMBER(SEARCH("0/",'Model output'!J133)),0,1)))</f>
        <v/>
      </c>
      <c r="K134" t="str" cm="1">
        <f t="array" ref="K134">IF(COUNT(FIND({0,1,2,3,4,5,6,7,8,9},'Model output'!K133))&gt;0,'Model output'!K133,"")</f>
        <v/>
      </c>
      <c r="L134" s="8" t="str">
        <f t="shared" si="29"/>
        <v/>
      </c>
      <c r="M134" t="str" cm="1">
        <f t="array" ref="M134">IF(L134="","",IF(ISNUMBER(SEARCH("cm",L134)),MAX(VALUE(SUBSTITUTE(_xlfn.FILTERXML("&lt;t&gt;&lt;s&gt;"&amp;SUBSTITUTE(L134,",","&lt;/s&gt;&lt;s&gt;")&amp;"&lt;/s&gt;&lt;/t&gt;","//s"),"cm",""))),MAX(VALUE(SUBSTITUTE(_xlfn.FILTERXML("&lt;t&gt;&lt;s&gt;"&amp;SUBSTITUTE(L134,",","&lt;/s&gt;&lt;s&gt;")&amp;"&lt;/s&gt;&lt;/t&gt;","//s"),"mm","")))/10))</f>
        <v/>
      </c>
      <c r="N134" t="str">
        <f>IF('Model output'!L133="","",'Model output'!L133)</f>
        <v>Papillary carcinoma</v>
      </c>
      <c r="O134" t="str">
        <f>IF('Model output'!M133="","",'Model output'!M133)</f>
        <v/>
      </c>
      <c r="P134" t="str">
        <f>IF('Model output'!N133="","",'Model output'!N133)</f>
        <v>2.5cm</v>
      </c>
      <c r="Q134" t="str">
        <f t="shared" si="26"/>
        <v>2.5cm</v>
      </c>
      <c r="R134" cm="1">
        <f t="array" ref="R134">IF(Q134="","",IF(ISNUMBER(SEARCH("cm",Q134)),MAX(VALUE(SUBSTITUTE(_xlfn.FILTERXML("&lt;t&gt;&lt;s&gt;"&amp;SUBSTITUTE(Q134,",","&lt;/s&gt;&lt;s&gt;")&amp;"&lt;/s&gt;&lt;/t&gt;","//s"),"cm",""))),MAX(VALUE(SUBSTITUTE(_xlfn.FILTERXML("&lt;t&gt;&lt;s&gt;"&amp;SUBSTITUTE(Q134,",","&lt;/s&gt;&lt;s&gt;")&amp;"&lt;/s&gt;&lt;/t&gt;","//s"),"mm","")))/10))</f>
        <v>2.5</v>
      </c>
      <c r="S134" t="str">
        <f>IF(OR('Model output'!P133="",ISNUMBER(SEARCH("Not identified", 'Model output'!P133)),ISNUMBER(SEARCH("Absent",'Model output'!P133)),AND(ISNUMBER(SEARCH("No",'Model output'!P133)),NOT(ISNUMBER(SEARCH("diagnostic",'Model output'!P133)))),ISNUMBER(SEARCH("Negative",'Model output'!P133))),"negative","positive")</f>
        <v>negative</v>
      </c>
      <c r="T134">
        <f>IF('Model output'!O133="","",'Model output'!O133)</f>
        <v>2</v>
      </c>
      <c r="U134" t="str">
        <f>IF('Model output'!Q133&lt;&gt;"",'Model output'!Q133,IF('Classification result'!S134="positive",IF(ISNUMBER(SEARCH("single",'Model output'!P133)),1,IF(OR(ISNUMBER(SEARCH("&lt;4",'Model output'!P133)),ISNUMBER(SEARCH("&lt; 4",'Model output'!P133)),ISNUMBER(SEARCH("less than 4",'Model output'!P133))),"&lt;4",IF(OR(ISNUMBER(SEARCH("&gt;4",'Model output'!P133)),ISNUMBER(SEARCH("&gt; 4",'Model output'!P133)),ISNUMBER(SEARCH("4 or more",'Model output'!P133))),"&gt;4",""))),""))</f>
        <v/>
      </c>
      <c r="V134" t="str">
        <f>IF(S134="negative","",IF(OR(ISNUMBER(SEARCH("Focal",'Model output'!P133)),'Classification result'!U134&lt;4,ISNUMBER(SEARCH("Focal",'Classification result'!U134)),ISNUMBER(SEARCH("&lt;4",'Classification result'!U134)),ISNUMBER(SEARCH("&lt; 4",'Classification result'!U134))),"minimal", IF(OR(ISNUMBER(SEARCH("Extensive",'Model output'!P133)),ISNUMBER(SEARCH("Extensive",'Classification result'!U134)),ISNUMBER(SEARCH("&gt;4",'Classification result'!U134)),ISNUMBER(SEARCH("&gt; 4",'Classification result'!U134)),ISNUMBER(SEARCH("4 or more",'Classification result'!U134))),"extensive","")))</f>
        <v/>
      </c>
      <c r="W134" t="str">
        <f>IF(OR('Model output'!R133="",ISNUMBER(SEARCH("Not identified", 'Model output'!R133)),ISNUMBER(SEARCH("Absent",'Model output'!R133)),ISNUMBER(SEARCH("No",'Model output'!R133)),ISNUMBER(SEARCH("Negative",'Model output'!R133)),ISNUMBER(SEARCH("None seen",'Model output'!R133)),ISNUMBER(SEARCH("Free",'Model output'!R133)),ISNUMBER(SEARCH("Cannot be assessed",'Model output'!R133))),"negative","positive")</f>
        <v>negative</v>
      </c>
      <c r="X134" t="str">
        <f>IF('Model output'!S133="","", IF('Model output'!S133= "[]", "", 'Model output'!S133))</f>
        <v>No</v>
      </c>
      <c r="Y134" t="str">
        <f>IF(OR('Model output'!S133="",ISNUMBER(SEARCH("Absent",'Model output'!S133)),ISNUMBER(SEARCH("Not identified",'Model output'!S133)),ISNUMBER(SEARCH("No",'Model output'!S133)),ISNUMBER(SEARCH("negative",'Model output'!S133))),"negative",IF(Z134="positive","gETE", "positive"))</f>
        <v>negative</v>
      </c>
      <c r="Z134" t="str">
        <f>IF(OR('Model output'!S133="",ISNUMBER(SEARCH("Absent",'Model output'!S133)),ISNUMBER(SEARCH("Not identified",'Model output'!S133)),ISNUMBER(SEARCH("No",'Model output'!S133)),ISNUMBER(SEARCH("Minimal",'Model output'!S133)),ISNUMBER(SEARCH("negative",'Model output'!S133))),"negative",IF(OR(ISNUMBER(SEARCH("extensive",X134)),ISNUMBER(SEARCH("skeletal muscle",X134)),ISNUMBER(SEARCH("larynx",X134)),ISNUMBER(SEARCH("trachea",X134)),ISNUMBER(SEARCH("esophagus",X134)),ISNUMBER(SEARCH("recurrent laryngeal nerve",X134))),"positive","negative"))</f>
        <v>negative</v>
      </c>
      <c r="AA134" t="str">
        <f>IF('Model output'!T133="","", IF('Model output'!T133="[]", "", IF('Model output'!T133="Not mentioned", "No", "Yes")))</f>
        <v/>
      </c>
      <c r="AB134" t="str">
        <f>IF(AA134&lt;&gt;"Yes","",IF(OR('Model output'!U133="",'Model output'!U133="[]",ISNUMBER(SEARCH("Not identified",'Model output'!U133))),"",'Model output'!U133))</f>
        <v/>
      </c>
      <c r="AC134" s="9" t="str">
        <f>IF(OR('Model output'!V133="", AND(ISERROR(SEARCH("Positive",'Model output'!V133)), ISNUMBER(SEARCH("Negative",'Model output'!V133))), 'Model output'!V133="No", ISNUMBER(SEARCH("Uninvolved",'Model output'!V133)), ISNUMBER(SEARCH("Not involved",'Model output'!V133)), ISNUMBER(SEARCH("Free",'Model output'!V133)), ISNUMBER(SEARCH("Cannot be assessed",'Model output'!V133)), ISNUMBER(SEARCH("1 mm",'Model output'!V133)), ISNUMBER(SEARCH("0.1 CM",'Model output'!V133)), ISNUMBER(SEARCH("less than 0.5 mm",'Model output'!V133)), ISNUMBER(SEARCH("abut",'Model output'!V133))), "negative", "positive")</f>
        <v>negative</v>
      </c>
      <c r="AE134" s="29" t="str" cm="1">
        <f t="array" aca="1" ref="AE134" ca="1">IF(OR(AC134="positive",Z134="positive",AND(OR(ISNUMBER(SEARCH("Follicular carcinoma",N134)),ISNUMBER(SEARCH("Follicular thyroid carcinoma",N134))),V134="extensive"),AND(AND(ISNUMBER(J134),J134&gt;0),AND(ISNUMBER(M134),M134&gt;3)),OR(H134="positive",AH134=1)),"high",IF(OR(ISNUMBER(SEARCH("lateral",G134,1)),ISNUMBER(SEARCH("positive",Y134,1)),ISNUMBER(SEARCH("tall",O134,1)),ISNUMBER(SEARCH("hobnail",O134,1)),ISNUMBER(SEARCH("cribriform",O134,1)),ISNUMBER(SEARCH("diffuse",O134,1)),ISNUMBER(SEARCH("columnar",O134,1)),ISNUMBER(SEARCH("solid",O134,1)),ISNUMBER(SEARCH("tall",N134,1)),ISNUMBER(SEARCH("hobnail",N134,1)),ISNUMBER(SEARCH("cribriform",N134,1)),ISNUMBER(SEARCH("diffuse",N134,1)),ISNUMBER(SEARCH("columnar",N134,1)),ISNUMBER(SEARCH("solid",N134,1)),AND(ISNUMBER(SEARCH("papillary",N134,1)),S134="positive"),AND(AND(ISNUMBER(J134),J134&gt;=5),M134=""),AND(AND(ISNUMBER(J134),J134&gt;=5),AND(ISNUMBER(M134),M134&gt;=1)),AND(ISNUMBER(SERACH("papillary",N134)),OR(Y134="positive",Z134="positive"), ISNUMBER(SEARCH("BRAF",AB134)))),"intermediate","low"))</f>
        <v>low</v>
      </c>
      <c r="AF134" s="30" t="str">
        <f t="shared" si="27"/>
        <v>2</v>
      </c>
      <c r="AG134" s="30" t="str">
        <f t="shared" si="28"/>
        <v>0</v>
      </c>
      <c r="AH134" s="30" t="str">
        <f t="shared" si="30"/>
        <v>0</v>
      </c>
      <c r="AI134" s="37" t="str">
        <f t="shared" si="31"/>
        <v>I</v>
      </c>
      <c r="AJ134" s="29" t="s">
        <v>886</v>
      </c>
      <c r="AK134" s="34" t="s">
        <v>893</v>
      </c>
      <c r="AL134" s="34" t="s">
        <v>894</v>
      </c>
      <c r="AM134" s="34" t="s">
        <v>894</v>
      </c>
      <c r="AN134" s="34" t="s">
        <v>68</v>
      </c>
      <c r="AO134" s="35">
        <f t="shared" ca="1" si="32"/>
        <v>1</v>
      </c>
      <c r="AP134" s="30">
        <f t="shared" si="33"/>
        <v>1</v>
      </c>
      <c r="AQ134" s="30">
        <f t="shared" si="34"/>
        <v>1</v>
      </c>
      <c r="AR134" s="30">
        <f t="shared" si="35"/>
        <v>1</v>
      </c>
      <c r="AS134" s="36">
        <f t="shared" si="36"/>
        <v>1</v>
      </c>
    </row>
    <row r="135" spans="1:45">
      <c r="A135" t="str">
        <f>'Model output'!A134</f>
        <v>TCGA-E8-A437</v>
      </c>
      <c r="B135" s="45">
        <v>57</v>
      </c>
      <c r="C135" s="1" t="str">
        <f>IF(OR(ISNUMBER(SEARCH("0",'Model output'!D134)), ISNUMBER(SEARCH("1",'Model output'!D134)), ISNUMBER(SEARCH("1a",'Model output'!D134)), ISNUMBER(SEARCH("1b",'Model output'!D134)), ISNUMBER(SEARCH("2",'Model output'!D134)), ISNUMBER(SEARCH("3",'Model output'!D134)), ISNUMBER(SEARCH("4a",'Model output'!D134)), ISNUMBER(SEARCH("4b",'Model output'!D134))), IF(ISNUMBER(SEARCH("pT",'Model output'!D134)),IF(OR(ISNUMBER(SEARCH("a",'Model output'!D134)),ISNUMBER(SEARCH("b",'Model output'!D134))),MID(SUBSTITUTE('Model output'!D134," ",""),SEARCH("pT",'Model output'!D134)+2,2),MID(SUBSTITUTE('Model output'!D134," ",""),SEARCH("pT",'Model output'!D134)+2,1)),IF(ISNUMBER(SEARCH("T",'Model output'!D134)),IF(OR(ISNUMBER(SEARCH("a",'Model output'!D134)),ISNUMBER(SEARCH("b",'Model output'!D134))),MID(SUBSTITUTE('Model output'!D134," ",""),SEARCH("T",'Model output'!D134)+1,2),MID(SUBSTITUTE('Model output'!D134," ",""),SEARCH("T",'Model output'!D134)+1,1)),SUBSTITUTE('Model output'!D134," ",""))),"")</f>
        <v>1</v>
      </c>
      <c r="D135" s="1" t="str">
        <f>IF(ISNUMBER(SEARCH("lymph node",'Model output'!E134)),"1", IF(AND('Model output'!E134&lt;&gt;"",ISNUMBER('Model output'!E134),'Model output'!E134&gt;0),"1",IF(OR(ISNUMBER(SEARCH("0",'Model output'!E134)), ISNUMBER(SEARCH("1",'Model output'!E134)), ISNUMBER(SEARCH("1a",'Model output'!E134)), ISNUMBER(SEARCH("1b",'Model output'!E134)), ISNUMBER(SEARCH("X",'Model output'!E134))), IF(ISNUMBER(SEARCH("pN",'Model output'!E134)),IF(OR(ISNUMBER(SEARCH("a",'Model output'!E134)),ISNUMBER(SEARCH("b",'Model output'!E134))),MID(SUBSTITUTE('Model output'!E134," ",""),SEARCH("pN",'Model output'!E134)+2,2),MID(SUBSTITUTE('Model output'!E134," ",""),SEARCH("pN",'Model output'!E134)+2,1)),IF(ISNUMBER(SEARCH("N",'Model output'!E134)),IF(OR(ISNUMBER(SEARCH("a",'Model output'!E134)),ISNUMBER(SEARCH("b",'Model output'!E134))),MID(SUBSTITUTE('Model output'!E134," ",""),SEARCH("N",'Model output'!E134)+1,2),MID(SUBSTITUTE('Model output'!E134," ",""),SEARCH("N",'Model output'!E134)+1,1)),SUBSTITUTE('Model output'!E134," ",""))),"")))</f>
        <v>X</v>
      </c>
      <c r="E135" s="1" t="str">
        <f>IF(OR(ISNUMBER(SEARCH("Not applicable",'Model output'!F134)), ISNUMBER(SEARCH("N/A",'Model output'!F134))),"0",IF(OR(ISNUMBER(SEARCH("0",'Model output'!F134)), ISNUMBER(SEARCH("1",'Model output'!F134)), ISNUMBER(SEARCH("X",'Model output'!F134))), IF(ISNUMBER(SEARCH("pM",'Model output'!F134)),MID(SUBSTITUTE('Model output'!F134," ",""),SEARCH("pM",'Model output'!F134)+2,1),IF(ISNUMBER(SEARCH("M",'Model output'!F134)),MID(SUBSTITUTE('Model output'!F134," ",""),SEARCH("M",'Model output'!F134)+1,1),SUBSTITUTE('Model output'!F134," ",""))),""))</f>
        <v>X</v>
      </c>
      <c r="F135" t="str">
        <f t="shared" si="25"/>
        <v>negative</v>
      </c>
      <c r="G135" t="str">
        <f>IF(OR('Model output'!G134="",AND(ISNUMBER('Model output'!J134),'Model output'!J134&lt;1)),"",IF(OR(ISNUMBER(SEARCH("lateral",'Model output'!G134)),ISNUMBER(SEARCH("cervical",'Model output'!G134)),ISNUMBER(SEARCH("jugular",'Model output'!G134)),ISNUMBER(SEARCH("left neck",'Model output'!G134)),ISNUMBER(SEARCH("left anterior neck",'Model output'!G134)),ISNUMBER(SEARCH("left posterior neck",'Model output'!G134)),ISNUMBER(SEARCH("right neck",'Model output'!G134)),ISNUMBER(SEARCH("right anterior neck",'Model output'!G134)),ISNUMBER(SEARCH("right posterior neck",'Model output'!G134)),AND(ISNUMBER(SEARCH("level",'Model output'!G134)),OR(,ISNUMBER(SEARCH("II",'Model output'!G134)),ISNUMBER(SEARCH("two",'Model output'!G134)),ISNUMBER(SEARCH("2",'Model output'!G134)),ISNUMBER(SEARCH("III",'Model output'!G134)),ISNUMBER(SEARCH("three",'Model output'!G134)),ISNUMBER(SEARCH("3",'Model output'!G134)),ISNUMBER(SEARCH("IV",'Model output'!G134)),ISNUMBER(SEARCH("four",'Model output'!G134)),ISNUMBER(SEARCH("4",'Model output'!G134)),ISNUMBER(SEARCH("V ",'Model output'!G134)),ISNUMBER(SEARCH("five",'Model output'!G134)),ISNUMBER(SEARCH("5",'Model output'!G134))))), "lateral", "central"))</f>
        <v/>
      </c>
      <c r="H135" t="str">
        <f>IF('Model output'!H134="","negative",IF('Model output'!H134="[]", "negative", IF(OR(ISNUMBER(SEARCH("lymph node",'Model output'!H134)),ISNUMBER(SEARCH("Not mentioned",'Model output'!H134)),ISNUMBER(SEARCH("neck",'Model output'!H134)),ISNUMBER(SEARCH("Not applicable",'Model output'!H134))),"negative","positive")))</f>
        <v>negative</v>
      </c>
      <c r="I135" t="str">
        <f>IF('Model output'!I134="","",IF(ISNUMBER('Model output'!I134),'Model output'!I134,1))</f>
        <v/>
      </c>
      <c r="J135" t="str">
        <f>IF('Model output'!J134="","",IF(AND(ISNUMBER('Model output'!J134),'Model output'!J134&lt;=I135),'Model output'!J134,IF(ISNUMBER(SEARCH("0/",'Model output'!J134)),0,1)))</f>
        <v/>
      </c>
      <c r="K135" t="str" cm="1">
        <f t="array" ref="K135">IF(COUNT(FIND({0,1,2,3,4,5,6,7,8,9},'Model output'!K134))&gt;0,'Model output'!K134,"")</f>
        <v/>
      </c>
      <c r="L135" s="8" t="str">
        <f t="shared" si="29"/>
        <v/>
      </c>
      <c r="M135" t="str" cm="1">
        <f t="array" ref="M135">IF(L135="","",IF(ISNUMBER(SEARCH("cm",L135)),MAX(VALUE(SUBSTITUTE(_xlfn.FILTERXML("&lt;t&gt;&lt;s&gt;"&amp;SUBSTITUTE(L135,",","&lt;/s&gt;&lt;s&gt;")&amp;"&lt;/s&gt;&lt;/t&gt;","//s"),"cm",""))),MAX(VALUE(SUBSTITUTE(_xlfn.FILTERXML("&lt;t&gt;&lt;s&gt;"&amp;SUBSTITUTE(L135,",","&lt;/s&gt;&lt;s&gt;")&amp;"&lt;/s&gt;&lt;/t&gt;","//s"),"mm","")))/10))</f>
        <v/>
      </c>
      <c r="N135" t="str">
        <f>IF('Model output'!L134="","",'Model output'!L134)</f>
        <v>Papillary</v>
      </c>
      <c r="O135" t="str">
        <f>IF('Model output'!M134="","",'Model output'!M134)</f>
        <v/>
      </c>
      <c r="P135" t="str">
        <f>IF('Model output'!N134="","",'Model output'!N134)</f>
        <v>1.5 cm</v>
      </c>
      <c r="Q135" t="str">
        <f t="shared" si="26"/>
        <v>1.5cm</v>
      </c>
      <c r="R135" cm="1">
        <f t="array" ref="R135">IF(Q135="","",IF(ISNUMBER(SEARCH("cm",Q135)),MAX(VALUE(SUBSTITUTE(_xlfn.FILTERXML("&lt;t&gt;&lt;s&gt;"&amp;SUBSTITUTE(Q135,",","&lt;/s&gt;&lt;s&gt;")&amp;"&lt;/s&gt;&lt;/t&gt;","//s"),"cm",""))),MAX(VALUE(SUBSTITUTE(_xlfn.FILTERXML("&lt;t&gt;&lt;s&gt;"&amp;SUBSTITUTE(Q135,",","&lt;/s&gt;&lt;s&gt;")&amp;"&lt;/s&gt;&lt;/t&gt;","//s"),"mm","")))/10))</f>
        <v>1.5</v>
      </c>
      <c r="S135" t="str">
        <f>IF(OR('Model output'!P134="",ISNUMBER(SEARCH("Not identified", 'Model output'!P134)),ISNUMBER(SEARCH("Absent",'Model output'!P134)),AND(ISNUMBER(SEARCH("No",'Model output'!P134)),NOT(ISNUMBER(SEARCH("diagnostic",'Model output'!P134)))),ISNUMBER(SEARCH("Negative",'Model output'!P134))),"negative","positive")</f>
        <v>negative</v>
      </c>
      <c r="T135">
        <f>IF('Model output'!O134="","",'Model output'!O134)</f>
        <v>1</v>
      </c>
      <c r="U135" t="str">
        <f>IF('Model output'!Q134&lt;&gt;"",'Model output'!Q134,IF('Classification result'!S135="positive",IF(ISNUMBER(SEARCH("single",'Model output'!P134)),1,IF(OR(ISNUMBER(SEARCH("&lt;4",'Model output'!P134)),ISNUMBER(SEARCH("&lt; 4",'Model output'!P134)),ISNUMBER(SEARCH("less than 4",'Model output'!P134))),"&lt;4",IF(OR(ISNUMBER(SEARCH("&gt;4",'Model output'!P134)),ISNUMBER(SEARCH("&gt; 4",'Model output'!P134)),ISNUMBER(SEARCH("4 or more",'Model output'!P134))),"&gt;4",""))),""))</f>
        <v/>
      </c>
      <c r="V135" t="str">
        <f>IF(S135="negative","",IF(OR(ISNUMBER(SEARCH("Focal",'Model output'!P134)),'Classification result'!U135&lt;4,ISNUMBER(SEARCH("Focal",'Classification result'!U135)),ISNUMBER(SEARCH("&lt;4",'Classification result'!U135)),ISNUMBER(SEARCH("&lt; 4",'Classification result'!U135))),"minimal", IF(OR(ISNUMBER(SEARCH("Extensive",'Model output'!P134)),ISNUMBER(SEARCH("Extensive",'Classification result'!U135)),ISNUMBER(SEARCH("&gt;4",'Classification result'!U135)),ISNUMBER(SEARCH("&gt; 4",'Classification result'!U135)),ISNUMBER(SEARCH("4 or more",'Classification result'!U135))),"extensive","")))</f>
        <v/>
      </c>
      <c r="W135" t="str">
        <f>IF(OR('Model output'!R134="",ISNUMBER(SEARCH("Not identified", 'Model output'!R134)),ISNUMBER(SEARCH("Absent",'Model output'!R134)),ISNUMBER(SEARCH("No",'Model output'!R134)),ISNUMBER(SEARCH("Negative",'Model output'!R134)),ISNUMBER(SEARCH("None seen",'Model output'!R134)),ISNUMBER(SEARCH("Free",'Model output'!R134)),ISNUMBER(SEARCH("Cannot be assessed",'Model output'!R134))),"negative","positive")</f>
        <v>negative</v>
      </c>
      <c r="X135" t="str">
        <f>IF('Model output'!S134="","", IF('Model output'!S134= "[]", "", 'Model output'!S134))</f>
        <v>No</v>
      </c>
      <c r="Y135" t="str">
        <f>IF(OR('Model output'!S134="",ISNUMBER(SEARCH("Absent",'Model output'!S134)),ISNUMBER(SEARCH("Not identified",'Model output'!S134)),ISNUMBER(SEARCH("No",'Model output'!S134)),ISNUMBER(SEARCH("negative",'Model output'!S134))),"negative",IF(Z135="positive","gETE", "positive"))</f>
        <v>negative</v>
      </c>
      <c r="Z135" t="str">
        <f>IF(OR('Model output'!S134="",ISNUMBER(SEARCH("Absent",'Model output'!S134)),ISNUMBER(SEARCH("Not identified",'Model output'!S134)),ISNUMBER(SEARCH("No",'Model output'!S134)),ISNUMBER(SEARCH("Minimal",'Model output'!S134)),ISNUMBER(SEARCH("negative",'Model output'!S134))),"negative",IF(OR(ISNUMBER(SEARCH("extensive",X135)),ISNUMBER(SEARCH("skeletal muscle",X135)),ISNUMBER(SEARCH("larynx",X135)),ISNUMBER(SEARCH("trachea",X135)),ISNUMBER(SEARCH("esophagus",X135)),ISNUMBER(SEARCH("recurrent laryngeal nerve",X135))),"positive","negative"))</f>
        <v>negative</v>
      </c>
      <c r="AA135" t="str">
        <f>IF('Model output'!T134="","", IF('Model output'!T134="[]", "", IF('Model output'!T134="Not mentioned", "No", "Yes")))</f>
        <v/>
      </c>
      <c r="AB135" t="str">
        <f>IF(AA135&lt;&gt;"Yes","",IF(OR('Model output'!U134="",'Model output'!U134="[]",ISNUMBER(SEARCH("Not identified",'Model output'!U134))),"",'Model output'!U134))</f>
        <v/>
      </c>
      <c r="AC135" s="9" t="str">
        <f>IF(OR('Model output'!V134="", AND(ISERROR(SEARCH("Positive",'Model output'!V134)), ISNUMBER(SEARCH("Negative",'Model output'!V134))), 'Model output'!V134="No", ISNUMBER(SEARCH("Uninvolved",'Model output'!V134)), ISNUMBER(SEARCH("Not involved",'Model output'!V134)), ISNUMBER(SEARCH("Free",'Model output'!V134)), ISNUMBER(SEARCH("Cannot be assessed",'Model output'!V134)), ISNUMBER(SEARCH("1 mm",'Model output'!V134)), ISNUMBER(SEARCH("0.1 CM",'Model output'!V134)), ISNUMBER(SEARCH("less than 0.5 mm",'Model output'!V134)), ISNUMBER(SEARCH("abut",'Model output'!V134))), "negative", "positive")</f>
        <v>negative</v>
      </c>
      <c r="AE135" s="29" t="str" cm="1">
        <f t="array" aca="1" ref="AE135" ca="1">IF(OR(AC135="positive",Z135="positive",AND(OR(ISNUMBER(SEARCH("Follicular carcinoma",N135)),ISNUMBER(SEARCH("Follicular thyroid carcinoma",N135))),V135="extensive"),AND(AND(ISNUMBER(J135),J135&gt;0),AND(ISNUMBER(M135),M135&gt;3)),OR(H135="positive",AH135=1)),"high",IF(OR(ISNUMBER(SEARCH("lateral",G135,1)),ISNUMBER(SEARCH("positive",Y135,1)),ISNUMBER(SEARCH("tall",O135,1)),ISNUMBER(SEARCH("hobnail",O135,1)),ISNUMBER(SEARCH("cribriform",O135,1)),ISNUMBER(SEARCH("diffuse",O135,1)),ISNUMBER(SEARCH("columnar",O135,1)),ISNUMBER(SEARCH("solid",O135,1)),ISNUMBER(SEARCH("tall",N135,1)),ISNUMBER(SEARCH("hobnail",N135,1)),ISNUMBER(SEARCH("cribriform",N135,1)),ISNUMBER(SEARCH("diffuse",N135,1)),ISNUMBER(SEARCH("columnar",N135,1)),ISNUMBER(SEARCH("solid",N135,1)),AND(ISNUMBER(SEARCH("papillary",N135,1)),S135="positive"),AND(AND(ISNUMBER(J135),J135&gt;=5),M135=""),AND(AND(ISNUMBER(J135),J135&gt;=5),AND(ISNUMBER(M135),M135&gt;=1)),AND(ISNUMBER(SERACH("papillary",N135)),OR(Y135="positive",Z135="positive"), ISNUMBER(SEARCH("BRAF",AB135)))),"intermediate","low"))</f>
        <v>low</v>
      </c>
      <c r="AF135" s="30" t="str">
        <f t="shared" si="27"/>
        <v>1b</v>
      </c>
      <c r="AG135" s="30" t="str">
        <f t="shared" si="28"/>
        <v>0</v>
      </c>
      <c r="AH135" s="30" t="str">
        <f t="shared" si="30"/>
        <v>0</v>
      </c>
      <c r="AI135" s="37" t="str">
        <f t="shared" si="31"/>
        <v>I</v>
      </c>
      <c r="AJ135" s="29" t="s">
        <v>886</v>
      </c>
      <c r="AK135" s="34" t="s">
        <v>890</v>
      </c>
      <c r="AL135" s="34" t="s">
        <v>894</v>
      </c>
      <c r="AM135" s="34" t="s">
        <v>894</v>
      </c>
      <c r="AN135" s="34" t="s">
        <v>68</v>
      </c>
      <c r="AO135" s="35">
        <f t="shared" ca="1" si="32"/>
        <v>1</v>
      </c>
      <c r="AP135" s="30">
        <f t="shared" si="33"/>
        <v>1</v>
      </c>
      <c r="AQ135" s="30">
        <f t="shared" si="34"/>
        <v>1</v>
      </c>
      <c r="AR135" s="30">
        <f t="shared" si="35"/>
        <v>1</v>
      </c>
      <c r="AS135" s="36">
        <f t="shared" si="36"/>
        <v>1</v>
      </c>
    </row>
    <row r="136" spans="1:45">
      <c r="A136" t="str">
        <f>'Model output'!A135</f>
        <v>TCGA-E8-A438</v>
      </c>
      <c r="B136" s="45">
        <v>23</v>
      </c>
      <c r="C136" s="1" t="str">
        <f>IF(OR(ISNUMBER(SEARCH("0",'Model output'!D135)), ISNUMBER(SEARCH("1",'Model output'!D135)), ISNUMBER(SEARCH("1a",'Model output'!D135)), ISNUMBER(SEARCH("1b",'Model output'!D135)), ISNUMBER(SEARCH("2",'Model output'!D135)), ISNUMBER(SEARCH("3",'Model output'!D135)), ISNUMBER(SEARCH("4a",'Model output'!D135)), ISNUMBER(SEARCH("4b",'Model output'!D135))), IF(ISNUMBER(SEARCH("pT",'Model output'!D135)),IF(OR(ISNUMBER(SEARCH("a",'Model output'!D135)),ISNUMBER(SEARCH("b",'Model output'!D135))),MID(SUBSTITUTE('Model output'!D135," ",""),SEARCH("pT",'Model output'!D135)+2,2),MID(SUBSTITUTE('Model output'!D135," ",""),SEARCH("pT",'Model output'!D135)+2,1)),IF(ISNUMBER(SEARCH("T",'Model output'!D135)),IF(OR(ISNUMBER(SEARCH("a",'Model output'!D135)),ISNUMBER(SEARCH("b",'Model output'!D135))),MID(SUBSTITUTE('Model output'!D135," ",""),SEARCH("T",'Model output'!D135)+1,2),MID(SUBSTITUTE('Model output'!D135," ",""),SEARCH("T",'Model output'!D135)+1,1)),SUBSTITUTE('Model output'!D135," ",""))),"")</f>
        <v>1</v>
      </c>
      <c r="D136" s="1" t="str">
        <f>IF(ISNUMBER(SEARCH("lymph node",'Model output'!E135)),"1", IF(AND('Model output'!E135&lt;&gt;"",ISNUMBER('Model output'!E135),'Model output'!E135&gt;0),"1",IF(OR(ISNUMBER(SEARCH("0",'Model output'!E135)), ISNUMBER(SEARCH("1",'Model output'!E135)), ISNUMBER(SEARCH("1a",'Model output'!E135)), ISNUMBER(SEARCH("1b",'Model output'!E135)), ISNUMBER(SEARCH("X",'Model output'!E135))), IF(ISNUMBER(SEARCH("pN",'Model output'!E135)),IF(OR(ISNUMBER(SEARCH("a",'Model output'!E135)),ISNUMBER(SEARCH("b",'Model output'!E135))),MID(SUBSTITUTE('Model output'!E135," ",""),SEARCH("pN",'Model output'!E135)+2,2),MID(SUBSTITUTE('Model output'!E135," ",""),SEARCH("pN",'Model output'!E135)+2,1)),IF(ISNUMBER(SEARCH("N",'Model output'!E135)),IF(OR(ISNUMBER(SEARCH("a",'Model output'!E135)),ISNUMBER(SEARCH("b",'Model output'!E135))),MID(SUBSTITUTE('Model output'!E135," ",""),SEARCH("N",'Model output'!E135)+1,2),MID(SUBSTITUTE('Model output'!E135," ",""),SEARCH("N",'Model output'!E135)+1,1)),SUBSTITUTE('Model output'!E135," ",""))),"")))</f>
        <v>X</v>
      </c>
      <c r="E136" s="1" t="str">
        <f>IF(OR(ISNUMBER(SEARCH("Not applicable",'Model output'!F135)), ISNUMBER(SEARCH("N/A",'Model output'!F135))),"0",IF(OR(ISNUMBER(SEARCH("0",'Model output'!F135)), ISNUMBER(SEARCH("1",'Model output'!F135)), ISNUMBER(SEARCH("X",'Model output'!F135))), IF(ISNUMBER(SEARCH("pM",'Model output'!F135)),MID(SUBSTITUTE('Model output'!F135," ",""),SEARCH("pM",'Model output'!F135)+2,1),IF(ISNUMBER(SEARCH("M",'Model output'!F135)),MID(SUBSTITUTE('Model output'!F135," ",""),SEARCH("M",'Model output'!F135)+1,1),SUBSTITUTE('Model output'!F135," ",""))),""))</f>
        <v>X</v>
      </c>
      <c r="F136" t="str">
        <f t="shared" si="25"/>
        <v>negative</v>
      </c>
      <c r="G136" t="str">
        <f>IF(OR('Model output'!G135="",AND(ISNUMBER('Model output'!J135),'Model output'!J135&lt;1)),"",IF(OR(ISNUMBER(SEARCH("lateral",'Model output'!G135)),ISNUMBER(SEARCH("cervical",'Model output'!G135)),ISNUMBER(SEARCH("jugular",'Model output'!G135)),ISNUMBER(SEARCH("left neck",'Model output'!G135)),ISNUMBER(SEARCH("left anterior neck",'Model output'!G135)),ISNUMBER(SEARCH("left posterior neck",'Model output'!G135)),ISNUMBER(SEARCH("right neck",'Model output'!G135)),ISNUMBER(SEARCH("right anterior neck",'Model output'!G135)),ISNUMBER(SEARCH("right posterior neck",'Model output'!G135)),AND(ISNUMBER(SEARCH("level",'Model output'!G135)),OR(,ISNUMBER(SEARCH("II",'Model output'!G135)),ISNUMBER(SEARCH("two",'Model output'!G135)),ISNUMBER(SEARCH("2",'Model output'!G135)),ISNUMBER(SEARCH("III",'Model output'!G135)),ISNUMBER(SEARCH("three",'Model output'!G135)),ISNUMBER(SEARCH("3",'Model output'!G135)),ISNUMBER(SEARCH("IV",'Model output'!G135)),ISNUMBER(SEARCH("four",'Model output'!G135)),ISNUMBER(SEARCH("4",'Model output'!G135)),ISNUMBER(SEARCH("V ",'Model output'!G135)),ISNUMBER(SEARCH("five",'Model output'!G135)),ISNUMBER(SEARCH("5",'Model output'!G135))))), "lateral", "central"))</f>
        <v/>
      </c>
      <c r="H136" t="str">
        <f>IF('Model output'!H135="","negative",IF('Model output'!H135="[]", "negative", IF(OR(ISNUMBER(SEARCH("lymph node",'Model output'!H135)),ISNUMBER(SEARCH("Not mentioned",'Model output'!H135)),ISNUMBER(SEARCH("neck",'Model output'!H135)),ISNUMBER(SEARCH("Not applicable",'Model output'!H135))),"negative","positive")))</f>
        <v>negative</v>
      </c>
      <c r="I136">
        <f>IF('Model output'!I135="","",IF(ISNUMBER('Model output'!I135),'Model output'!I135,1))</f>
        <v>3</v>
      </c>
      <c r="J136">
        <f>IF('Model output'!J135="","",IF(AND(ISNUMBER('Model output'!J135),'Model output'!J135&lt;=I136),'Model output'!J135,IF(ISNUMBER(SEARCH("0/",'Model output'!J135)),0,1)))</f>
        <v>0</v>
      </c>
      <c r="K136" t="str" cm="1">
        <f t="array" ref="K136">IF(COUNT(FIND({0,1,2,3,4,5,6,7,8,9},'Model output'!K135))&gt;0,'Model output'!K135,"")</f>
        <v/>
      </c>
      <c r="L136" s="8" t="str">
        <f t="shared" si="29"/>
        <v/>
      </c>
      <c r="M136" t="str" cm="1">
        <f t="array" ref="M136">IF(L136="","",IF(ISNUMBER(SEARCH("cm",L136)),MAX(VALUE(SUBSTITUTE(_xlfn.FILTERXML("&lt;t&gt;&lt;s&gt;"&amp;SUBSTITUTE(L136,",","&lt;/s&gt;&lt;s&gt;")&amp;"&lt;/s&gt;&lt;/t&gt;","//s"),"cm",""))),MAX(VALUE(SUBSTITUTE(_xlfn.FILTERXML("&lt;t&gt;&lt;s&gt;"&amp;SUBSTITUTE(L136,",","&lt;/s&gt;&lt;s&gt;")&amp;"&lt;/s&gt;&lt;/t&gt;","//s"),"mm","")))/10))</f>
        <v/>
      </c>
      <c r="N136" t="str">
        <f>IF('Model output'!L135="","",'Model output'!L135)</f>
        <v>Papillary thyroid carcinoma</v>
      </c>
      <c r="O136" t="str">
        <f>IF('Model output'!M135="","",'Model output'!M135)</f>
        <v/>
      </c>
      <c r="P136" t="str">
        <f>IF('Model output'!N135="","",'Model output'!N135)</f>
        <v>2.3 cm</v>
      </c>
      <c r="Q136" t="str">
        <f t="shared" si="26"/>
        <v>2.3cm</v>
      </c>
      <c r="R136" cm="1">
        <f t="array" ref="R136">IF(Q136="","",IF(ISNUMBER(SEARCH("cm",Q136)),MAX(VALUE(SUBSTITUTE(_xlfn.FILTERXML("&lt;t&gt;&lt;s&gt;"&amp;SUBSTITUTE(Q136,",","&lt;/s&gt;&lt;s&gt;")&amp;"&lt;/s&gt;&lt;/t&gt;","//s"),"cm",""))),MAX(VALUE(SUBSTITUTE(_xlfn.FILTERXML("&lt;t&gt;&lt;s&gt;"&amp;SUBSTITUTE(Q136,",","&lt;/s&gt;&lt;s&gt;")&amp;"&lt;/s&gt;&lt;/t&gt;","//s"),"mm","")))/10))</f>
        <v>2.2999999999999998</v>
      </c>
      <c r="S136" t="str">
        <f>IF(OR('Model output'!P135="",ISNUMBER(SEARCH("Not identified", 'Model output'!P135)),ISNUMBER(SEARCH("Absent",'Model output'!P135)),AND(ISNUMBER(SEARCH("No",'Model output'!P135)),NOT(ISNUMBER(SEARCH("diagnostic",'Model output'!P135)))),ISNUMBER(SEARCH("Negative",'Model output'!P135))),"negative","positive")</f>
        <v>negative</v>
      </c>
      <c r="T136">
        <f>IF('Model output'!O135="","",'Model output'!O135)</f>
        <v>1</v>
      </c>
      <c r="U136" t="str">
        <f>IF('Model output'!Q135&lt;&gt;"",'Model output'!Q135,IF('Classification result'!S136="positive",IF(ISNUMBER(SEARCH("single",'Model output'!P135)),1,IF(OR(ISNUMBER(SEARCH("&lt;4",'Model output'!P135)),ISNUMBER(SEARCH("&lt; 4",'Model output'!P135)),ISNUMBER(SEARCH("less than 4",'Model output'!P135))),"&lt;4",IF(OR(ISNUMBER(SEARCH("&gt;4",'Model output'!P135)),ISNUMBER(SEARCH("&gt; 4",'Model output'!P135)),ISNUMBER(SEARCH("4 or more",'Model output'!P135))),"&gt;4",""))),""))</f>
        <v/>
      </c>
      <c r="V136" t="str">
        <f>IF(S136="negative","",IF(OR(ISNUMBER(SEARCH("Focal",'Model output'!P135)),'Classification result'!U136&lt;4,ISNUMBER(SEARCH("Focal",'Classification result'!U136)),ISNUMBER(SEARCH("&lt;4",'Classification result'!U136)),ISNUMBER(SEARCH("&lt; 4",'Classification result'!U136))),"minimal", IF(OR(ISNUMBER(SEARCH("Extensive",'Model output'!P135)),ISNUMBER(SEARCH("Extensive",'Classification result'!U136)),ISNUMBER(SEARCH("&gt;4",'Classification result'!U136)),ISNUMBER(SEARCH("&gt; 4",'Classification result'!U136)),ISNUMBER(SEARCH("4 or more",'Classification result'!U136))),"extensive","")))</f>
        <v/>
      </c>
      <c r="W136" t="str">
        <f>IF(OR('Model output'!R135="",ISNUMBER(SEARCH("Not identified", 'Model output'!R135)),ISNUMBER(SEARCH("Absent",'Model output'!R135)),ISNUMBER(SEARCH("No",'Model output'!R135)),ISNUMBER(SEARCH("Negative",'Model output'!R135)),ISNUMBER(SEARCH("None seen",'Model output'!R135)),ISNUMBER(SEARCH("Free",'Model output'!R135)),ISNUMBER(SEARCH("Cannot be assessed",'Model output'!R135))),"negative","positive")</f>
        <v>negative</v>
      </c>
      <c r="X136" t="str">
        <f>IF('Model output'!S135="","", IF('Model output'!S135= "[]", "", 'Model output'!S135))</f>
        <v>Absent</v>
      </c>
      <c r="Y136" t="str">
        <f>IF(OR('Model output'!S135="",ISNUMBER(SEARCH("Absent",'Model output'!S135)),ISNUMBER(SEARCH("Not identified",'Model output'!S135)),ISNUMBER(SEARCH("No",'Model output'!S135)),ISNUMBER(SEARCH("negative",'Model output'!S135))),"negative",IF(Z136="positive","gETE", "positive"))</f>
        <v>negative</v>
      </c>
      <c r="Z136" t="str">
        <f>IF(OR('Model output'!S135="",ISNUMBER(SEARCH("Absent",'Model output'!S135)),ISNUMBER(SEARCH("Not identified",'Model output'!S135)),ISNUMBER(SEARCH("No",'Model output'!S135)),ISNUMBER(SEARCH("Minimal",'Model output'!S135)),ISNUMBER(SEARCH("negative",'Model output'!S135))),"negative",IF(OR(ISNUMBER(SEARCH("extensive",X136)),ISNUMBER(SEARCH("skeletal muscle",X136)),ISNUMBER(SEARCH("larynx",X136)),ISNUMBER(SEARCH("trachea",X136)),ISNUMBER(SEARCH("esophagus",X136)),ISNUMBER(SEARCH("recurrent laryngeal nerve",X136))),"positive","negative"))</f>
        <v>negative</v>
      </c>
      <c r="AA136" t="str">
        <f>IF('Model output'!T135="","", IF('Model output'!T135="[]", "", IF('Model output'!T135="Not mentioned", "No", "Yes")))</f>
        <v/>
      </c>
      <c r="AB136" t="str">
        <f>IF(AA136&lt;&gt;"Yes","",IF(OR('Model output'!U135="",'Model output'!U135="[]",ISNUMBER(SEARCH("Not identified",'Model output'!U135))),"",'Model output'!U135))</f>
        <v/>
      </c>
      <c r="AC136" s="9" t="str">
        <f>IF(OR('Model output'!V135="", AND(ISERROR(SEARCH("Positive",'Model output'!V135)), ISNUMBER(SEARCH("Negative",'Model output'!V135))), 'Model output'!V135="No", ISNUMBER(SEARCH("Uninvolved",'Model output'!V135)), ISNUMBER(SEARCH("Not involved",'Model output'!V135)), ISNUMBER(SEARCH("Free",'Model output'!V135)), ISNUMBER(SEARCH("Cannot be assessed",'Model output'!V135)), ISNUMBER(SEARCH("1 mm",'Model output'!V135)), ISNUMBER(SEARCH("0.1 CM",'Model output'!V135)), ISNUMBER(SEARCH("less than 0.5 mm",'Model output'!V135)), ISNUMBER(SEARCH("abut",'Model output'!V135))), "negative", "positive")</f>
        <v>negative</v>
      </c>
      <c r="AE136" s="29" t="str" cm="1">
        <f t="array" aca="1" ref="AE136" ca="1">IF(OR(AC136="positive",Z136="positive",AND(OR(ISNUMBER(SEARCH("Follicular carcinoma",N136)),ISNUMBER(SEARCH("Follicular thyroid carcinoma",N136))),V136="extensive"),AND(AND(ISNUMBER(J136),J136&gt;0),AND(ISNUMBER(M136),M136&gt;3)),OR(H136="positive",AH136=1)),"high",IF(OR(ISNUMBER(SEARCH("lateral",G136,1)),ISNUMBER(SEARCH("positive",Y136,1)),ISNUMBER(SEARCH("tall",O136,1)),ISNUMBER(SEARCH("hobnail",O136,1)),ISNUMBER(SEARCH("cribriform",O136,1)),ISNUMBER(SEARCH("diffuse",O136,1)),ISNUMBER(SEARCH("columnar",O136,1)),ISNUMBER(SEARCH("solid",O136,1)),ISNUMBER(SEARCH("tall",N136,1)),ISNUMBER(SEARCH("hobnail",N136,1)),ISNUMBER(SEARCH("cribriform",N136,1)),ISNUMBER(SEARCH("diffuse",N136,1)),ISNUMBER(SEARCH("columnar",N136,1)),ISNUMBER(SEARCH("solid",N136,1)),AND(ISNUMBER(SEARCH("papillary",N136,1)),S136="positive"),AND(AND(ISNUMBER(J136),J136&gt;=5),M136=""),AND(AND(ISNUMBER(J136),J136&gt;=5),AND(ISNUMBER(M136),M136&gt;=1)),AND(ISNUMBER(SERACH("papillary",N136)),OR(Y136="positive",Z136="positive"), ISNUMBER(SEARCH("BRAF",AB136)))),"intermediate","low"))</f>
        <v>low</v>
      </c>
      <c r="AF136" s="30" t="str">
        <f t="shared" si="27"/>
        <v>2</v>
      </c>
      <c r="AG136" s="30" t="str">
        <f t="shared" si="28"/>
        <v>0</v>
      </c>
      <c r="AH136" s="30" t="str">
        <f t="shared" si="30"/>
        <v>0</v>
      </c>
      <c r="AI136" s="37" t="str">
        <f t="shared" si="31"/>
        <v>I</v>
      </c>
      <c r="AJ136" s="29" t="s">
        <v>886</v>
      </c>
      <c r="AK136" s="34" t="s">
        <v>893</v>
      </c>
      <c r="AL136" s="34" t="s">
        <v>891</v>
      </c>
      <c r="AM136" s="34" t="s">
        <v>894</v>
      </c>
      <c r="AN136" s="34" t="s">
        <v>68</v>
      </c>
      <c r="AO136" s="35">
        <f t="shared" ca="1" si="32"/>
        <v>1</v>
      </c>
      <c r="AP136" s="30">
        <f t="shared" si="33"/>
        <v>1</v>
      </c>
      <c r="AQ136" s="30">
        <f t="shared" si="34"/>
        <v>1</v>
      </c>
      <c r="AR136" s="30">
        <f t="shared" si="35"/>
        <v>1</v>
      </c>
      <c r="AS136" s="36">
        <f t="shared" si="36"/>
        <v>1</v>
      </c>
    </row>
    <row r="137" spans="1:45">
      <c r="A137" t="str">
        <f>'Model output'!A136</f>
        <v>TCGA-E8-A44K</v>
      </c>
      <c r="B137" s="45">
        <v>50</v>
      </c>
      <c r="C137" s="1" t="str">
        <f>IF(OR(ISNUMBER(SEARCH("0",'Model output'!D136)), ISNUMBER(SEARCH("1",'Model output'!D136)), ISNUMBER(SEARCH("1a",'Model output'!D136)), ISNUMBER(SEARCH("1b",'Model output'!D136)), ISNUMBER(SEARCH("2",'Model output'!D136)), ISNUMBER(SEARCH("3",'Model output'!D136)), ISNUMBER(SEARCH("4a",'Model output'!D136)), ISNUMBER(SEARCH("4b",'Model output'!D136))), IF(ISNUMBER(SEARCH("pT",'Model output'!D136)),IF(OR(ISNUMBER(SEARCH("a",'Model output'!D136)),ISNUMBER(SEARCH("b",'Model output'!D136))),MID(SUBSTITUTE('Model output'!D136," ",""),SEARCH("pT",'Model output'!D136)+2,2),MID(SUBSTITUTE('Model output'!D136," ",""),SEARCH("pT",'Model output'!D136)+2,1)),IF(ISNUMBER(SEARCH("T",'Model output'!D136)),IF(OR(ISNUMBER(SEARCH("a",'Model output'!D136)),ISNUMBER(SEARCH("b",'Model output'!D136))),MID(SUBSTITUTE('Model output'!D136," ",""),SEARCH("T",'Model output'!D136)+1,2),MID(SUBSTITUTE('Model output'!D136," ",""),SEARCH("T",'Model output'!D136)+1,1)),SUBSTITUTE('Model output'!D136," ",""))),"")</f>
        <v>1</v>
      </c>
      <c r="D137" s="1" t="str">
        <f>IF(ISNUMBER(SEARCH("lymph node",'Model output'!E136)),"1", IF(AND('Model output'!E136&lt;&gt;"",ISNUMBER('Model output'!E136),'Model output'!E136&gt;0),"1",IF(OR(ISNUMBER(SEARCH("0",'Model output'!E136)), ISNUMBER(SEARCH("1",'Model output'!E136)), ISNUMBER(SEARCH("1a",'Model output'!E136)), ISNUMBER(SEARCH("1b",'Model output'!E136)), ISNUMBER(SEARCH("X",'Model output'!E136))), IF(ISNUMBER(SEARCH("pN",'Model output'!E136)),IF(OR(ISNUMBER(SEARCH("a",'Model output'!E136)),ISNUMBER(SEARCH("b",'Model output'!E136))),MID(SUBSTITUTE('Model output'!E136," ",""),SEARCH("pN",'Model output'!E136)+2,2),MID(SUBSTITUTE('Model output'!E136," ",""),SEARCH("pN",'Model output'!E136)+2,1)),IF(ISNUMBER(SEARCH("N",'Model output'!E136)),IF(OR(ISNUMBER(SEARCH("a",'Model output'!E136)),ISNUMBER(SEARCH("b",'Model output'!E136))),MID(SUBSTITUTE('Model output'!E136," ",""),SEARCH("N",'Model output'!E136)+1,2),MID(SUBSTITUTE('Model output'!E136," ",""),SEARCH("N",'Model output'!E136)+1,1)),SUBSTITUTE('Model output'!E136," ",""))),"")))</f>
        <v>X</v>
      </c>
      <c r="E137" s="1" t="str">
        <f>IF(OR(ISNUMBER(SEARCH("Not applicable",'Model output'!F136)), ISNUMBER(SEARCH("N/A",'Model output'!F136))),"0",IF(OR(ISNUMBER(SEARCH("0",'Model output'!F136)), ISNUMBER(SEARCH("1",'Model output'!F136)), ISNUMBER(SEARCH("X",'Model output'!F136))), IF(ISNUMBER(SEARCH("pM",'Model output'!F136)),MID(SUBSTITUTE('Model output'!F136," ",""),SEARCH("pM",'Model output'!F136)+2,1),IF(ISNUMBER(SEARCH("M",'Model output'!F136)),MID(SUBSTITUTE('Model output'!F136," ",""),SEARCH("M",'Model output'!F136)+1,1),SUBSTITUTE('Model output'!F136," ",""))),""))</f>
        <v>X</v>
      </c>
      <c r="F137" t="str">
        <f t="shared" si="25"/>
        <v>negative</v>
      </c>
      <c r="G137" t="str">
        <f>IF(OR('Model output'!G136="",AND(ISNUMBER('Model output'!J136),'Model output'!J136&lt;1)),"",IF(OR(ISNUMBER(SEARCH("lateral",'Model output'!G136)),ISNUMBER(SEARCH("cervical",'Model output'!G136)),ISNUMBER(SEARCH("jugular",'Model output'!G136)),ISNUMBER(SEARCH("left neck",'Model output'!G136)),ISNUMBER(SEARCH("left anterior neck",'Model output'!G136)),ISNUMBER(SEARCH("left posterior neck",'Model output'!G136)),ISNUMBER(SEARCH("right neck",'Model output'!G136)),ISNUMBER(SEARCH("right anterior neck",'Model output'!G136)),ISNUMBER(SEARCH("right posterior neck",'Model output'!G136)),AND(ISNUMBER(SEARCH("level",'Model output'!G136)),OR(,ISNUMBER(SEARCH("II",'Model output'!G136)),ISNUMBER(SEARCH("two",'Model output'!G136)),ISNUMBER(SEARCH("2",'Model output'!G136)),ISNUMBER(SEARCH("III",'Model output'!G136)),ISNUMBER(SEARCH("three",'Model output'!G136)),ISNUMBER(SEARCH("3",'Model output'!G136)),ISNUMBER(SEARCH("IV",'Model output'!G136)),ISNUMBER(SEARCH("four",'Model output'!G136)),ISNUMBER(SEARCH("4",'Model output'!G136)),ISNUMBER(SEARCH("V ",'Model output'!G136)),ISNUMBER(SEARCH("five",'Model output'!G136)),ISNUMBER(SEARCH("5",'Model output'!G136))))), "lateral", "central"))</f>
        <v/>
      </c>
      <c r="H137" t="str">
        <f>IF('Model output'!H136="","negative",IF('Model output'!H136="[]", "negative", IF(OR(ISNUMBER(SEARCH("lymph node",'Model output'!H136)),ISNUMBER(SEARCH("Not mentioned",'Model output'!H136)),ISNUMBER(SEARCH("neck",'Model output'!H136)),ISNUMBER(SEARCH("Not applicable",'Model output'!H136))),"negative","positive")))</f>
        <v>negative</v>
      </c>
      <c r="I137" t="str">
        <f>IF('Model output'!I136="","",IF(ISNUMBER('Model output'!I136),'Model output'!I136,1))</f>
        <v/>
      </c>
      <c r="J137" t="str">
        <f>IF('Model output'!J136="","",IF(AND(ISNUMBER('Model output'!J136),'Model output'!J136&lt;=I137),'Model output'!J136,IF(ISNUMBER(SEARCH("0/",'Model output'!J136)),0,1)))</f>
        <v/>
      </c>
      <c r="K137" t="str" cm="1">
        <f t="array" ref="K137">IF(COUNT(FIND({0,1,2,3,4,5,6,7,8,9},'Model output'!K136))&gt;0,'Model output'!K136,"")</f>
        <v/>
      </c>
      <c r="L137" s="8" t="str">
        <f t="shared" si="29"/>
        <v/>
      </c>
      <c r="M137" t="str" cm="1">
        <f t="array" ref="M137">IF(L137="","",IF(ISNUMBER(SEARCH("cm",L137)),MAX(VALUE(SUBSTITUTE(_xlfn.FILTERXML("&lt;t&gt;&lt;s&gt;"&amp;SUBSTITUTE(L137,",","&lt;/s&gt;&lt;s&gt;")&amp;"&lt;/s&gt;&lt;/t&gt;","//s"),"cm",""))),MAX(VALUE(SUBSTITUTE(_xlfn.FILTERXML("&lt;t&gt;&lt;s&gt;"&amp;SUBSTITUTE(L137,",","&lt;/s&gt;&lt;s&gt;")&amp;"&lt;/s&gt;&lt;/t&gt;","//s"),"mm","")))/10))</f>
        <v/>
      </c>
      <c r="N137" t="str">
        <f>IF('Model output'!L136="","",'Model output'!L136)</f>
        <v>Papillary carcinoma</v>
      </c>
      <c r="O137" t="str">
        <f>IF('Model output'!M136="","",'Model output'!M136)</f>
        <v/>
      </c>
      <c r="P137" t="str">
        <f>IF('Model output'!N136="","",'Model output'!N136)</f>
        <v>2 cm</v>
      </c>
      <c r="Q137" t="str">
        <f t="shared" si="26"/>
        <v>2cm</v>
      </c>
      <c r="R137" cm="1">
        <f t="array" ref="R137">IF(Q137="","",IF(ISNUMBER(SEARCH("cm",Q137)),MAX(VALUE(SUBSTITUTE(_xlfn.FILTERXML("&lt;t&gt;&lt;s&gt;"&amp;SUBSTITUTE(Q137,",","&lt;/s&gt;&lt;s&gt;")&amp;"&lt;/s&gt;&lt;/t&gt;","//s"),"cm",""))),MAX(VALUE(SUBSTITUTE(_xlfn.FILTERXML("&lt;t&gt;&lt;s&gt;"&amp;SUBSTITUTE(Q137,",","&lt;/s&gt;&lt;s&gt;")&amp;"&lt;/s&gt;&lt;/t&gt;","//s"),"mm","")))/10))</f>
        <v>2</v>
      </c>
      <c r="S137" t="str">
        <f>IF(OR('Model output'!P136="",ISNUMBER(SEARCH("Not identified", 'Model output'!P136)),ISNUMBER(SEARCH("Absent",'Model output'!P136)),AND(ISNUMBER(SEARCH("No",'Model output'!P136)),NOT(ISNUMBER(SEARCH("diagnostic",'Model output'!P136)))),ISNUMBER(SEARCH("Negative",'Model output'!P136))),"negative","positive")</f>
        <v>positive</v>
      </c>
      <c r="T137">
        <f>IF('Model output'!O136="","",'Model output'!O136)</f>
        <v>1</v>
      </c>
      <c r="U137" t="str">
        <f>IF('Model output'!Q136&lt;&gt;"",'Model output'!Q136,IF('Classification result'!S137="positive",IF(ISNUMBER(SEARCH("single",'Model output'!P136)),1,IF(OR(ISNUMBER(SEARCH("&lt;4",'Model output'!P136)),ISNUMBER(SEARCH("&lt; 4",'Model output'!P136)),ISNUMBER(SEARCH("less than 4",'Model output'!P136))),"&lt;4",IF(OR(ISNUMBER(SEARCH("&gt;4",'Model output'!P136)),ISNUMBER(SEARCH("&gt; 4",'Model output'!P136)),ISNUMBER(SEARCH("4 or more",'Model output'!P136))),"&gt;4",""))),""))</f>
        <v/>
      </c>
      <c r="V137" t="str">
        <f>IF(S137="negative","",IF(OR(ISNUMBER(SEARCH("Focal",'Model output'!P136)),'Classification result'!U137&lt;4,ISNUMBER(SEARCH("Focal",'Classification result'!U137)),ISNUMBER(SEARCH("&lt;4",'Classification result'!U137)),ISNUMBER(SEARCH("&lt; 4",'Classification result'!U137))),"minimal", IF(OR(ISNUMBER(SEARCH("Extensive",'Model output'!P136)),ISNUMBER(SEARCH("Extensive",'Classification result'!U137)),ISNUMBER(SEARCH("&gt;4",'Classification result'!U137)),ISNUMBER(SEARCH("&gt; 4",'Classification result'!U137)),ISNUMBER(SEARCH("4 or more",'Classification result'!U137))),"extensive","")))</f>
        <v/>
      </c>
      <c r="W137" t="str">
        <f>IF(OR('Model output'!R136="",ISNUMBER(SEARCH("Not identified", 'Model output'!R136)),ISNUMBER(SEARCH("Absent",'Model output'!R136)),ISNUMBER(SEARCH("No",'Model output'!R136)),ISNUMBER(SEARCH("Negative",'Model output'!R136)),ISNUMBER(SEARCH("None seen",'Model output'!R136)),ISNUMBER(SEARCH("Free",'Model output'!R136)),ISNUMBER(SEARCH("Cannot be assessed",'Model output'!R136))),"negative","positive")</f>
        <v>positive</v>
      </c>
      <c r="X137" t="str">
        <f>IF('Model output'!S136="","", IF('Model output'!S136= "[]", "", 'Model output'!S136))</f>
        <v>No</v>
      </c>
      <c r="Y137" t="str">
        <f>IF(OR('Model output'!S136="",ISNUMBER(SEARCH("Absent",'Model output'!S136)),ISNUMBER(SEARCH("Not identified",'Model output'!S136)),ISNUMBER(SEARCH("No",'Model output'!S136)),ISNUMBER(SEARCH("negative",'Model output'!S136))),"negative",IF(Z137="positive","gETE", "positive"))</f>
        <v>negative</v>
      </c>
      <c r="Z137" t="str">
        <f>IF(OR('Model output'!S136="",ISNUMBER(SEARCH("Absent",'Model output'!S136)),ISNUMBER(SEARCH("Not identified",'Model output'!S136)),ISNUMBER(SEARCH("No",'Model output'!S136)),ISNUMBER(SEARCH("Minimal",'Model output'!S136)),ISNUMBER(SEARCH("negative",'Model output'!S136))),"negative",IF(OR(ISNUMBER(SEARCH("extensive",X137)),ISNUMBER(SEARCH("skeletal muscle",X137)),ISNUMBER(SEARCH("larynx",X137)),ISNUMBER(SEARCH("trachea",X137)),ISNUMBER(SEARCH("esophagus",X137)),ISNUMBER(SEARCH("recurrent laryngeal nerve",X137))),"positive","negative"))</f>
        <v>negative</v>
      </c>
      <c r="AA137" t="str">
        <f>IF('Model output'!T136="","", IF('Model output'!T136="[]", "", IF('Model output'!T136="Not mentioned", "No", "Yes")))</f>
        <v/>
      </c>
      <c r="AB137" t="str">
        <f>IF(AA137&lt;&gt;"Yes","",IF(OR('Model output'!U136="",'Model output'!U136="[]",ISNUMBER(SEARCH("Not identified",'Model output'!U136))),"",'Model output'!U136))</f>
        <v/>
      </c>
      <c r="AC137" s="9" t="str">
        <f>IF(OR('Model output'!V136="", AND(ISERROR(SEARCH("Positive",'Model output'!V136)), ISNUMBER(SEARCH("Negative",'Model output'!V136))), 'Model output'!V136="No", ISNUMBER(SEARCH("Uninvolved",'Model output'!V136)), ISNUMBER(SEARCH("Not involved",'Model output'!V136)), ISNUMBER(SEARCH("Free",'Model output'!V136)), ISNUMBER(SEARCH("Cannot be assessed",'Model output'!V136)), ISNUMBER(SEARCH("1 mm",'Model output'!V136)), ISNUMBER(SEARCH("0.1 CM",'Model output'!V136)), ISNUMBER(SEARCH("less than 0.5 mm",'Model output'!V136)), ISNUMBER(SEARCH("abut",'Model output'!V136))), "negative", "positive")</f>
        <v>negative</v>
      </c>
      <c r="AE137" s="29" t="str" cm="1">
        <f t="array" aca="1" ref="AE137" ca="1">IF(OR(AC137="positive",Z137="positive",AND(OR(ISNUMBER(SEARCH("Follicular carcinoma",N137)),ISNUMBER(SEARCH("Follicular thyroid carcinoma",N137))),V137="extensive"),AND(AND(ISNUMBER(J137),J137&gt;0),AND(ISNUMBER(M137),M137&gt;3)),OR(H137="positive",AH137=1)),"high",IF(OR(ISNUMBER(SEARCH("lateral",G137,1)),ISNUMBER(SEARCH("positive",Y137,1)),ISNUMBER(SEARCH("tall",O137,1)),ISNUMBER(SEARCH("hobnail",O137,1)),ISNUMBER(SEARCH("cribriform",O137,1)),ISNUMBER(SEARCH("diffuse",O137,1)),ISNUMBER(SEARCH("columnar",O137,1)),ISNUMBER(SEARCH("solid",O137,1)),ISNUMBER(SEARCH("tall",N137,1)),ISNUMBER(SEARCH("hobnail",N137,1)),ISNUMBER(SEARCH("cribriform",N137,1)),ISNUMBER(SEARCH("diffuse",N137,1)),ISNUMBER(SEARCH("columnar",N137,1)),ISNUMBER(SEARCH("solid",N137,1)),AND(ISNUMBER(SEARCH("papillary",N137,1)),S137="positive"),AND(AND(ISNUMBER(J137),J137&gt;=5),M137=""),AND(AND(ISNUMBER(J137),J137&gt;=5),AND(ISNUMBER(M137),M137&gt;=1)),AND(ISNUMBER(SERACH("papillary",N137)),OR(Y137="positive",Z137="positive"), ISNUMBER(SEARCH("BRAF",AB137)))),"intermediate","low"))</f>
        <v>intermediate</v>
      </c>
      <c r="AF137" s="30" t="str">
        <f t="shared" si="27"/>
        <v>1b</v>
      </c>
      <c r="AG137" s="30" t="str">
        <f t="shared" si="28"/>
        <v>0</v>
      </c>
      <c r="AH137" s="30" t="str">
        <f t="shared" si="30"/>
        <v>0</v>
      </c>
      <c r="AI137" s="37" t="str">
        <f t="shared" si="31"/>
        <v>I</v>
      </c>
      <c r="AJ137" s="29" t="s">
        <v>887</v>
      </c>
      <c r="AK137" s="34" t="s">
        <v>890</v>
      </c>
      <c r="AL137" s="34" t="s">
        <v>894</v>
      </c>
      <c r="AM137" s="34" t="s">
        <v>894</v>
      </c>
      <c r="AN137" s="34" t="s">
        <v>68</v>
      </c>
      <c r="AO137" s="35">
        <f t="shared" ca="1" si="32"/>
        <v>1</v>
      </c>
      <c r="AP137" s="30">
        <f t="shared" si="33"/>
        <v>1</v>
      </c>
      <c r="AQ137" s="30">
        <f t="shared" si="34"/>
        <v>1</v>
      </c>
      <c r="AR137" s="30">
        <f t="shared" si="35"/>
        <v>1</v>
      </c>
      <c r="AS137" s="36">
        <f t="shared" si="36"/>
        <v>1</v>
      </c>
    </row>
    <row r="138" spans="1:45">
      <c r="A138" t="str">
        <f>'Model output'!A137</f>
        <v>TCGA-E8-A44M</v>
      </c>
      <c r="B138" s="45">
        <v>23</v>
      </c>
      <c r="C138" s="1" t="str">
        <f>IF(OR(ISNUMBER(SEARCH("0",'Model output'!D137)), ISNUMBER(SEARCH("1",'Model output'!D137)), ISNUMBER(SEARCH("1a",'Model output'!D137)), ISNUMBER(SEARCH("1b",'Model output'!D137)), ISNUMBER(SEARCH("2",'Model output'!D137)), ISNUMBER(SEARCH("3",'Model output'!D137)), ISNUMBER(SEARCH("4a",'Model output'!D137)), ISNUMBER(SEARCH("4b",'Model output'!D137))), IF(ISNUMBER(SEARCH("pT",'Model output'!D137)),IF(OR(ISNUMBER(SEARCH("a",'Model output'!D137)),ISNUMBER(SEARCH("b",'Model output'!D137))),MID(SUBSTITUTE('Model output'!D137," ",""),SEARCH("pT",'Model output'!D137)+2,2),MID(SUBSTITUTE('Model output'!D137," ",""),SEARCH("pT",'Model output'!D137)+2,1)),IF(ISNUMBER(SEARCH("T",'Model output'!D137)),IF(OR(ISNUMBER(SEARCH("a",'Model output'!D137)),ISNUMBER(SEARCH("b",'Model output'!D137))),MID(SUBSTITUTE('Model output'!D137," ",""),SEARCH("T",'Model output'!D137)+1,2),MID(SUBSTITUTE('Model output'!D137," ",""),SEARCH("T",'Model output'!D137)+1,1)),SUBSTITUTE('Model output'!D137," ",""))),"")</f>
        <v/>
      </c>
      <c r="D138" s="1" t="str">
        <f>IF(ISNUMBER(SEARCH("lymph node",'Model output'!E137)),"1", IF(AND('Model output'!E137&lt;&gt;"",ISNUMBER('Model output'!E137),'Model output'!E137&gt;0),"1",IF(OR(ISNUMBER(SEARCH("0",'Model output'!E137)), ISNUMBER(SEARCH("1",'Model output'!E137)), ISNUMBER(SEARCH("1a",'Model output'!E137)), ISNUMBER(SEARCH("1b",'Model output'!E137)), ISNUMBER(SEARCH("X",'Model output'!E137))), IF(ISNUMBER(SEARCH("pN",'Model output'!E137)),IF(OR(ISNUMBER(SEARCH("a",'Model output'!E137)),ISNUMBER(SEARCH("b",'Model output'!E137))),MID(SUBSTITUTE('Model output'!E137," ",""),SEARCH("pN",'Model output'!E137)+2,2),MID(SUBSTITUTE('Model output'!E137," ",""),SEARCH("pN",'Model output'!E137)+2,1)),IF(ISNUMBER(SEARCH("N",'Model output'!E137)),IF(OR(ISNUMBER(SEARCH("a",'Model output'!E137)),ISNUMBER(SEARCH("b",'Model output'!E137))),MID(SUBSTITUTE('Model output'!E137," ",""),SEARCH("N",'Model output'!E137)+1,2),MID(SUBSTITUTE('Model output'!E137," ",""),SEARCH("N",'Model output'!E137)+1,1)),SUBSTITUTE('Model output'!E137," ",""))),"")))</f>
        <v>X</v>
      </c>
      <c r="E138" s="1" t="str">
        <f>IF(OR(ISNUMBER(SEARCH("Not applicable",'Model output'!F137)), ISNUMBER(SEARCH("N/A",'Model output'!F137))),"0",IF(OR(ISNUMBER(SEARCH("0",'Model output'!F137)), ISNUMBER(SEARCH("1",'Model output'!F137)), ISNUMBER(SEARCH("X",'Model output'!F137))), IF(ISNUMBER(SEARCH("pM",'Model output'!F137)),MID(SUBSTITUTE('Model output'!F137," ",""),SEARCH("pM",'Model output'!F137)+2,1),IF(ISNUMBER(SEARCH("M",'Model output'!F137)),MID(SUBSTITUTE('Model output'!F137," ",""),SEARCH("M",'Model output'!F137)+1,1),SUBSTITUTE('Model output'!F137," ",""))),""))</f>
        <v>X</v>
      </c>
      <c r="F138" t="str">
        <f t="shared" si="25"/>
        <v>negative</v>
      </c>
      <c r="G138" t="str">
        <f>IF(OR('Model output'!G137="",AND(ISNUMBER('Model output'!J137),'Model output'!J137&lt;1)),"",IF(OR(ISNUMBER(SEARCH("lateral",'Model output'!G137)),ISNUMBER(SEARCH("cervical",'Model output'!G137)),ISNUMBER(SEARCH("jugular",'Model output'!G137)),ISNUMBER(SEARCH("left neck",'Model output'!G137)),ISNUMBER(SEARCH("left anterior neck",'Model output'!G137)),ISNUMBER(SEARCH("left posterior neck",'Model output'!G137)),ISNUMBER(SEARCH("right neck",'Model output'!G137)),ISNUMBER(SEARCH("right anterior neck",'Model output'!G137)),ISNUMBER(SEARCH("right posterior neck",'Model output'!G137)),AND(ISNUMBER(SEARCH("level",'Model output'!G137)),OR(,ISNUMBER(SEARCH("II",'Model output'!G137)),ISNUMBER(SEARCH("two",'Model output'!G137)),ISNUMBER(SEARCH("2",'Model output'!G137)),ISNUMBER(SEARCH("III",'Model output'!G137)),ISNUMBER(SEARCH("three",'Model output'!G137)),ISNUMBER(SEARCH("3",'Model output'!G137)),ISNUMBER(SEARCH("IV",'Model output'!G137)),ISNUMBER(SEARCH("four",'Model output'!G137)),ISNUMBER(SEARCH("4",'Model output'!G137)),ISNUMBER(SEARCH("V ",'Model output'!G137)),ISNUMBER(SEARCH("five",'Model output'!G137)),ISNUMBER(SEARCH("5",'Model output'!G137))))), "lateral", "central"))</f>
        <v/>
      </c>
      <c r="H138" t="str">
        <f>IF('Model output'!H137="","negative",IF('Model output'!H137="[]", "negative", IF(OR(ISNUMBER(SEARCH("lymph node",'Model output'!H137)),ISNUMBER(SEARCH("Not mentioned",'Model output'!H137)),ISNUMBER(SEARCH("neck",'Model output'!H137)),ISNUMBER(SEARCH("Not applicable",'Model output'!H137))),"negative","positive")))</f>
        <v>negative</v>
      </c>
      <c r="I138" t="str">
        <f>IF('Model output'!I137="","",IF(ISNUMBER('Model output'!I137),'Model output'!I137,1))</f>
        <v/>
      </c>
      <c r="J138" t="str">
        <f>IF('Model output'!J137="","",IF(AND(ISNUMBER('Model output'!J137),'Model output'!J137&lt;=I138),'Model output'!J137,IF(ISNUMBER(SEARCH("0/",'Model output'!J137)),0,1)))</f>
        <v/>
      </c>
      <c r="K138" t="str" cm="1">
        <f t="array" ref="K138">IF(COUNT(FIND({0,1,2,3,4,5,6,7,8,9},'Model output'!K137))&gt;0,'Model output'!K137,"")</f>
        <v/>
      </c>
      <c r="L138" s="8" t="str">
        <f t="shared" si="29"/>
        <v/>
      </c>
      <c r="M138" t="str" cm="1">
        <f t="array" ref="M138">IF(L138="","",IF(ISNUMBER(SEARCH("cm",L138)),MAX(VALUE(SUBSTITUTE(_xlfn.FILTERXML("&lt;t&gt;&lt;s&gt;"&amp;SUBSTITUTE(L138,",","&lt;/s&gt;&lt;s&gt;")&amp;"&lt;/s&gt;&lt;/t&gt;","//s"),"cm",""))),MAX(VALUE(SUBSTITUTE(_xlfn.FILTERXML("&lt;t&gt;&lt;s&gt;"&amp;SUBSTITUTE(L138,",","&lt;/s&gt;&lt;s&gt;")&amp;"&lt;/s&gt;&lt;/t&gt;","//s"),"mm","")))/10))</f>
        <v/>
      </c>
      <c r="N138" t="str">
        <f>IF('Model output'!L137="","",'Model output'!L137)</f>
        <v>Papillary carcinoma</v>
      </c>
      <c r="O138" t="str">
        <f>IF('Model output'!M137="","",'Model output'!M137)</f>
        <v/>
      </c>
      <c r="P138" t="str">
        <f>IF('Model output'!N137="","",'Model output'!N137)</f>
        <v>0.5 cm</v>
      </c>
      <c r="Q138" t="str">
        <f t="shared" si="26"/>
        <v>0.5cm</v>
      </c>
      <c r="R138" cm="1">
        <f t="array" ref="R138">IF(Q138="","",IF(ISNUMBER(SEARCH("cm",Q138)),MAX(VALUE(SUBSTITUTE(_xlfn.FILTERXML("&lt;t&gt;&lt;s&gt;"&amp;SUBSTITUTE(Q138,",","&lt;/s&gt;&lt;s&gt;")&amp;"&lt;/s&gt;&lt;/t&gt;","//s"),"cm",""))),MAX(VALUE(SUBSTITUTE(_xlfn.FILTERXML("&lt;t&gt;&lt;s&gt;"&amp;SUBSTITUTE(Q138,",","&lt;/s&gt;&lt;s&gt;")&amp;"&lt;/s&gt;&lt;/t&gt;","//s"),"mm","")))/10))</f>
        <v>0.5</v>
      </c>
      <c r="S138" t="str">
        <f>IF(OR('Model output'!P137="",ISNUMBER(SEARCH("Not identified", 'Model output'!P137)),ISNUMBER(SEARCH("Absent",'Model output'!P137)),AND(ISNUMBER(SEARCH("No",'Model output'!P137)),NOT(ISNUMBER(SEARCH("diagnostic",'Model output'!P137)))),ISNUMBER(SEARCH("Negative",'Model output'!P137))),"negative","positive")</f>
        <v>positive</v>
      </c>
      <c r="T138">
        <f>IF('Model output'!O137="","",'Model output'!O137)</f>
        <v>1</v>
      </c>
      <c r="U138" t="str">
        <f>IF('Model output'!Q137&lt;&gt;"",'Model output'!Q137,IF('Classification result'!S138="positive",IF(ISNUMBER(SEARCH("single",'Model output'!P137)),1,IF(OR(ISNUMBER(SEARCH("&lt;4",'Model output'!P137)),ISNUMBER(SEARCH("&lt; 4",'Model output'!P137)),ISNUMBER(SEARCH("less than 4",'Model output'!P137))),"&lt;4",IF(OR(ISNUMBER(SEARCH("&gt;4",'Model output'!P137)),ISNUMBER(SEARCH("&gt; 4",'Model output'!P137)),ISNUMBER(SEARCH("4 or more",'Model output'!P137))),"&gt;4",""))),""))</f>
        <v/>
      </c>
      <c r="V138" t="str">
        <f>IF(S138="negative","",IF(OR(ISNUMBER(SEARCH("Focal",'Model output'!P137)),'Classification result'!U138&lt;4,ISNUMBER(SEARCH("Focal",'Classification result'!U138)),ISNUMBER(SEARCH("&lt;4",'Classification result'!U138)),ISNUMBER(SEARCH("&lt; 4",'Classification result'!U138))),"minimal", IF(OR(ISNUMBER(SEARCH("Extensive",'Model output'!P137)),ISNUMBER(SEARCH("Extensive",'Classification result'!U138)),ISNUMBER(SEARCH("&gt;4",'Classification result'!U138)),ISNUMBER(SEARCH("&gt; 4",'Classification result'!U138)),ISNUMBER(SEARCH("4 or more",'Classification result'!U138))),"extensive","")))</f>
        <v/>
      </c>
      <c r="W138" t="str">
        <f>IF(OR('Model output'!R137="",ISNUMBER(SEARCH("Not identified", 'Model output'!R137)),ISNUMBER(SEARCH("Absent",'Model output'!R137)),ISNUMBER(SEARCH("No",'Model output'!R137)),ISNUMBER(SEARCH("Negative",'Model output'!R137)),ISNUMBER(SEARCH("None seen",'Model output'!R137)),ISNUMBER(SEARCH("Free",'Model output'!R137)),ISNUMBER(SEARCH("Cannot be assessed",'Model output'!R137))),"negative","positive")</f>
        <v>positive</v>
      </c>
      <c r="X138" t="str">
        <f>IF('Model output'!S137="","", IF('Model output'!S137= "[]", "", 'Model output'!S137))</f>
        <v>No</v>
      </c>
      <c r="Y138" t="str">
        <f>IF(OR('Model output'!S137="",ISNUMBER(SEARCH("Absent",'Model output'!S137)),ISNUMBER(SEARCH("Not identified",'Model output'!S137)),ISNUMBER(SEARCH("No",'Model output'!S137)),ISNUMBER(SEARCH("negative",'Model output'!S137))),"negative",IF(Z138="positive","gETE", "positive"))</f>
        <v>negative</v>
      </c>
      <c r="Z138" t="str">
        <f>IF(OR('Model output'!S137="",ISNUMBER(SEARCH("Absent",'Model output'!S137)),ISNUMBER(SEARCH("Not identified",'Model output'!S137)),ISNUMBER(SEARCH("No",'Model output'!S137)),ISNUMBER(SEARCH("Minimal",'Model output'!S137)),ISNUMBER(SEARCH("negative",'Model output'!S137))),"negative",IF(OR(ISNUMBER(SEARCH("extensive",X138)),ISNUMBER(SEARCH("skeletal muscle",X138)),ISNUMBER(SEARCH("larynx",X138)),ISNUMBER(SEARCH("trachea",X138)),ISNUMBER(SEARCH("esophagus",X138)),ISNUMBER(SEARCH("recurrent laryngeal nerve",X138))),"positive","negative"))</f>
        <v>negative</v>
      </c>
      <c r="AA138" t="str">
        <f>IF('Model output'!T137="","", IF('Model output'!T137="[]", "", IF('Model output'!T137="Not mentioned", "No", "Yes")))</f>
        <v/>
      </c>
      <c r="AB138" t="str">
        <f>IF(AA138&lt;&gt;"Yes","",IF(OR('Model output'!U137="",'Model output'!U137="[]",ISNUMBER(SEARCH("Not identified",'Model output'!U137))),"",'Model output'!U137))</f>
        <v/>
      </c>
      <c r="AC138" s="9" t="str">
        <f>IF(OR('Model output'!V137="", AND(ISERROR(SEARCH("Positive",'Model output'!V137)), ISNUMBER(SEARCH("Negative",'Model output'!V137))), 'Model output'!V137="No", ISNUMBER(SEARCH("Uninvolved",'Model output'!V137)), ISNUMBER(SEARCH("Not involved",'Model output'!V137)), ISNUMBER(SEARCH("Free",'Model output'!V137)), ISNUMBER(SEARCH("Cannot be assessed",'Model output'!V137)), ISNUMBER(SEARCH("1 mm",'Model output'!V137)), ISNUMBER(SEARCH("0.1 CM",'Model output'!V137)), ISNUMBER(SEARCH("less than 0.5 mm",'Model output'!V137)), ISNUMBER(SEARCH("abut",'Model output'!V137))), "negative", "positive")</f>
        <v>negative</v>
      </c>
      <c r="AE138" s="29" t="str" cm="1">
        <f t="array" aca="1" ref="AE138" ca="1">IF(OR(AC138="positive",Z138="positive",AND(OR(ISNUMBER(SEARCH("Follicular carcinoma",N138)),ISNUMBER(SEARCH("Follicular thyroid carcinoma",N138))),V138="extensive"),AND(AND(ISNUMBER(J138),J138&gt;0),AND(ISNUMBER(M138),M138&gt;3)),OR(H138="positive",AH138=1)),"high",IF(OR(ISNUMBER(SEARCH("lateral",G138,1)),ISNUMBER(SEARCH("positive",Y138,1)),ISNUMBER(SEARCH("tall",O138,1)),ISNUMBER(SEARCH("hobnail",O138,1)),ISNUMBER(SEARCH("cribriform",O138,1)),ISNUMBER(SEARCH("diffuse",O138,1)),ISNUMBER(SEARCH("columnar",O138,1)),ISNUMBER(SEARCH("solid",O138,1)),ISNUMBER(SEARCH("tall",N138,1)),ISNUMBER(SEARCH("hobnail",N138,1)),ISNUMBER(SEARCH("cribriform",N138,1)),ISNUMBER(SEARCH("diffuse",N138,1)),ISNUMBER(SEARCH("columnar",N138,1)),ISNUMBER(SEARCH("solid",N138,1)),AND(ISNUMBER(SEARCH("papillary",N138,1)),S138="positive"),AND(AND(ISNUMBER(J138),J138&gt;=5),M138=""),AND(AND(ISNUMBER(J138),J138&gt;=5),AND(ISNUMBER(M138),M138&gt;=1)),AND(ISNUMBER(SERACH("papillary",N138)),OR(Y138="positive",Z138="positive"), ISNUMBER(SEARCH("BRAF",AB138)))),"intermediate","low"))</f>
        <v>intermediate</v>
      </c>
      <c r="AF138" s="30" t="str">
        <f t="shared" si="27"/>
        <v>1a</v>
      </c>
      <c r="AG138" s="30" t="str">
        <f t="shared" si="28"/>
        <v>0</v>
      </c>
      <c r="AH138" s="30" t="str">
        <f t="shared" si="30"/>
        <v>0</v>
      </c>
      <c r="AI138" s="37" t="str">
        <f t="shared" si="31"/>
        <v>I</v>
      </c>
      <c r="AJ138" s="29" t="s">
        <v>887</v>
      </c>
      <c r="AK138" s="34" t="s">
        <v>895</v>
      </c>
      <c r="AL138" s="34" t="s">
        <v>894</v>
      </c>
      <c r="AM138" s="34" t="s">
        <v>894</v>
      </c>
      <c r="AN138" s="34" t="s">
        <v>68</v>
      </c>
      <c r="AO138" s="35">
        <f t="shared" ca="1" si="32"/>
        <v>1</v>
      </c>
      <c r="AP138" s="30">
        <f t="shared" si="33"/>
        <v>1</v>
      </c>
      <c r="AQ138" s="30">
        <f t="shared" si="34"/>
        <v>1</v>
      </c>
      <c r="AR138" s="30">
        <f t="shared" si="35"/>
        <v>1</v>
      </c>
      <c r="AS138" s="36">
        <f t="shared" si="36"/>
        <v>1</v>
      </c>
    </row>
    <row r="139" spans="1:45">
      <c r="A139" t="str">
        <f>'Model output'!A138</f>
        <v>TCGA-EL-A3D5</v>
      </c>
      <c r="B139" s="45">
        <v>44</v>
      </c>
      <c r="C139" s="1" t="str">
        <f>IF(OR(ISNUMBER(SEARCH("0",'Model output'!D138)), ISNUMBER(SEARCH("1",'Model output'!D138)), ISNUMBER(SEARCH("1a",'Model output'!D138)), ISNUMBER(SEARCH("1b",'Model output'!D138)), ISNUMBER(SEARCH("2",'Model output'!D138)), ISNUMBER(SEARCH("3",'Model output'!D138)), ISNUMBER(SEARCH("4a",'Model output'!D138)), ISNUMBER(SEARCH("4b",'Model output'!D138))), IF(ISNUMBER(SEARCH("pT",'Model output'!D138)),IF(OR(ISNUMBER(SEARCH("a",'Model output'!D138)),ISNUMBER(SEARCH("b",'Model output'!D138))),MID(SUBSTITUTE('Model output'!D138," ",""),SEARCH("pT",'Model output'!D138)+2,2),MID(SUBSTITUTE('Model output'!D138," ",""),SEARCH("pT",'Model output'!D138)+2,1)),IF(ISNUMBER(SEARCH("T",'Model output'!D138)),IF(OR(ISNUMBER(SEARCH("a",'Model output'!D138)),ISNUMBER(SEARCH("b",'Model output'!D138))),MID(SUBSTITUTE('Model output'!D138," ",""),SEARCH("T",'Model output'!D138)+1,2),MID(SUBSTITUTE('Model output'!D138," ",""),SEARCH("T",'Model output'!D138)+1,1)),SUBSTITUTE('Model output'!D138," ",""))),"")</f>
        <v/>
      </c>
      <c r="D139" s="1" t="str">
        <f>IF(ISNUMBER(SEARCH("lymph node",'Model output'!E138)),"1", IF(AND('Model output'!E138&lt;&gt;"",ISNUMBER('Model output'!E138),'Model output'!E138&gt;0),"1",IF(OR(ISNUMBER(SEARCH("0",'Model output'!E138)), ISNUMBER(SEARCH("1",'Model output'!E138)), ISNUMBER(SEARCH("1a",'Model output'!E138)), ISNUMBER(SEARCH("1b",'Model output'!E138)), ISNUMBER(SEARCH("X",'Model output'!E138))), IF(ISNUMBER(SEARCH("pN",'Model output'!E138)),IF(OR(ISNUMBER(SEARCH("a",'Model output'!E138)),ISNUMBER(SEARCH("b",'Model output'!E138))),MID(SUBSTITUTE('Model output'!E138," ",""),SEARCH("pN",'Model output'!E138)+2,2),MID(SUBSTITUTE('Model output'!E138," ",""),SEARCH("pN",'Model output'!E138)+2,1)),IF(ISNUMBER(SEARCH("N",'Model output'!E138)),IF(OR(ISNUMBER(SEARCH("a",'Model output'!E138)),ISNUMBER(SEARCH("b",'Model output'!E138))),MID(SUBSTITUTE('Model output'!E138," ",""),SEARCH("N",'Model output'!E138)+1,2),MID(SUBSTITUTE('Model output'!E138," ",""),SEARCH("N",'Model output'!E138)+1,1)),SUBSTITUTE('Model output'!E138," ",""))),"")))</f>
        <v>X</v>
      </c>
      <c r="E139" s="1" t="str">
        <f>IF(OR(ISNUMBER(SEARCH("Not applicable",'Model output'!F138)), ISNUMBER(SEARCH("N/A",'Model output'!F138))),"0",IF(OR(ISNUMBER(SEARCH("0",'Model output'!F138)), ISNUMBER(SEARCH("1",'Model output'!F138)), ISNUMBER(SEARCH("X",'Model output'!F138))), IF(ISNUMBER(SEARCH("pM",'Model output'!F138)),MID(SUBSTITUTE('Model output'!F138," ",""),SEARCH("pM",'Model output'!F138)+2,1),IF(ISNUMBER(SEARCH("M",'Model output'!F138)),MID(SUBSTITUTE('Model output'!F138," ",""),SEARCH("M",'Model output'!F138)+1,1),SUBSTITUTE('Model output'!F138," ",""))),""))</f>
        <v>X</v>
      </c>
      <c r="F139" t="str">
        <f t="shared" si="25"/>
        <v>positive</v>
      </c>
      <c r="G139" t="str">
        <f>IF(OR('Model output'!G138="",AND(ISNUMBER('Model output'!J138),'Model output'!J138&lt;1)),"",IF(OR(ISNUMBER(SEARCH("lateral",'Model output'!G138)),ISNUMBER(SEARCH("cervical",'Model output'!G138)),ISNUMBER(SEARCH("jugular",'Model output'!G138)),ISNUMBER(SEARCH("left neck",'Model output'!G138)),ISNUMBER(SEARCH("left anterior neck",'Model output'!G138)),ISNUMBER(SEARCH("left posterior neck",'Model output'!G138)),ISNUMBER(SEARCH("right neck",'Model output'!G138)),ISNUMBER(SEARCH("right anterior neck",'Model output'!G138)),ISNUMBER(SEARCH("right posterior neck",'Model output'!G138)),AND(ISNUMBER(SEARCH("level",'Model output'!G138)),OR(,ISNUMBER(SEARCH("II",'Model output'!G138)),ISNUMBER(SEARCH("two",'Model output'!G138)),ISNUMBER(SEARCH("2",'Model output'!G138)),ISNUMBER(SEARCH("III",'Model output'!G138)),ISNUMBER(SEARCH("three",'Model output'!G138)),ISNUMBER(SEARCH("3",'Model output'!G138)),ISNUMBER(SEARCH("IV",'Model output'!G138)),ISNUMBER(SEARCH("four",'Model output'!G138)),ISNUMBER(SEARCH("4",'Model output'!G138)),ISNUMBER(SEARCH("V ",'Model output'!G138)),ISNUMBER(SEARCH("five",'Model output'!G138)),ISNUMBER(SEARCH("5",'Model output'!G138))))), "lateral", "central"))</f>
        <v>lateral</v>
      </c>
      <c r="H139" t="str">
        <f>IF('Model output'!H138="","negative",IF('Model output'!H138="[]", "negative", IF(OR(ISNUMBER(SEARCH("lymph node",'Model output'!H138)),ISNUMBER(SEARCH("Not mentioned",'Model output'!H138)),ISNUMBER(SEARCH("neck",'Model output'!H138)),ISNUMBER(SEARCH("Not applicable",'Model output'!H138))),"negative","positive")))</f>
        <v>negative</v>
      </c>
      <c r="I139">
        <f>IF('Model output'!I138="","",IF(ISNUMBER('Model output'!I138),'Model output'!I138,1))</f>
        <v>1</v>
      </c>
      <c r="J139">
        <f>IF('Model output'!J138="","",IF(AND(ISNUMBER('Model output'!J138),'Model output'!J138&lt;=I139),'Model output'!J138,IF(ISNUMBER(SEARCH("0/",'Model output'!J138)),0,1)))</f>
        <v>1</v>
      </c>
      <c r="K139" t="str" cm="1">
        <f t="array" ref="K139">IF(COUNT(FIND({0,1,2,3,4,5,6,7,8,9},'Model output'!K138))&gt;0,'Model output'!K138,"")</f>
        <v/>
      </c>
      <c r="L139" s="8" t="str">
        <f t="shared" si="29"/>
        <v/>
      </c>
      <c r="M139" t="str" cm="1">
        <f t="array" ref="M139">IF(L139="","",IF(ISNUMBER(SEARCH("cm",L139)),MAX(VALUE(SUBSTITUTE(_xlfn.FILTERXML("&lt;t&gt;&lt;s&gt;"&amp;SUBSTITUTE(L139,",","&lt;/s&gt;&lt;s&gt;")&amp;"&lt;/s&gt;&lt;/t&gt;","//s"),"cm",""))),MAX(VALUE(SUBSTITUTE(_xlfn.FILTERXML("&lt;t&gt;&lt;s&gt;"&amp;SUBSTITUTE(L139,",","&lt;/s&gt;&lt;s&gt;")&amp;"&lt;/s&gt;&lt;/t&gt;","//s"),"mm","")))/10))</f>
        <v/>
      </c>
      <c r="N139" t="str">
        <f>IF('Model output'!L138="","",'Model output'!L138)</f>
        <v>Papillary</v>
      </c>
      <c r="O139" t="str">
        <f>IF('Model output'!M138="","",'Model output'!M138)</f>
        <v>Papillary with oncocytic and follicular components</v>
      </c>
      <c r="P139" t="str">
        <f>IF('Model output'!N138="","",'Model output'!N138)</f>
        <v>2.5 cm</v>
      </c>
      <c r="Q139" t="str">
        <f t="shared" si="26"/>
        <v>2.5cm</v>
      </c>
      <c r="R139" cm="1">
        <f t="array" ref="R139">IF(Q139="","",IF(ISNUMBER(SEARCH("cm",Q139)),MAX(VALUE(SUBSTITUTE(_xlfn.FILTERXML("&lt;t&gt;&lt;s&gt;"&amp;SUBSTITUTE(Q139,",","&lt;/s&gt;&lt;s&gt;")&amp;"&lt;/s&gt;&lt;/t&gt;","//s"),"cm",""))),MAX(VALUE(SUBSTITUTE(_xlfn.FILTERXML("&lt;t&gt;&lt;s&gt;"&amp;SUBSTITUTE(Q139,",","&lt;/s&gt;&lt;s&gt;")&amp;"&lt;/s&gt;&lt;/t&gt;","//s"),"mm","")))/10))</f>
        <v>2.5</v>
      </c>
      <c r="S139" t="str">
        <f>IF(OR('Model output'!P138="",ISNUMBER(SEARCH("Not identified", 'Model output'!P138)),ISNUMBER(SEARCH("Absent",'Model output'!P138)),AND(ISNUMBER(SEARCH("No",'Model output'!P138)),NOT(ISNUMBER(SEARCH("diagnostic",'Model output'!P138)))),ISNUMBER(SEARCH("Negative",'Model output'!P138))),"negative","positive")</f>
        <v>positive</v>
      </c>
      <c r="T139">
        <f>IF('Model output'!O138="","",'Model output'!O138)</f>
        <v>3</v>
      </c>
      <c r="U139" t="str">
        <f>IF('Model output'!Q138&lt;&gt;"",'Model output'!Q138,IF('Classification result'!S139="positive",IF(ISNUMBER(SEARCH("single",'Model output'!P138)),1,IF(OR(ISNUMBER(SEARCH("&lt;4",'Model output'!P138)),ISNUMBER(SEARCH("&lt; 4",'Model output'!P138)),ISNUMBER(SEARCH("less than 4",'Model output'!P138))),"&lt;4",IF(OR(ISNUMBER(SEARCH("&gt;4",'Model output'!P138)),ISNUMBER(SEARCH("&gt; 4",'Model output'!P138)),ISNUMBER(SEARCH("4 or more",'Model output'!P138))),"&gt;4",""))),""))</f>
        <v/>
      </c>
      <c r="V139" t="str">
        <f>IF(S139="negative","",IF(OR(ISNUMBER(SEARCH("Focal",'Model output'!P138)),'Classification result'!U139&lt;4,ISNUMBER(SEARCH("Focal",'Classification result'!U139)),ISNUMBER(SEARCH("&lt;4",'Classification result'!U139)),ISNUMBER(SEARCH("&lt; 4",'Classification result'!U139))),"minimal", IF(OR(ISNUMBER(SEARCH("Extensive",'Model output'!P138)),ISNUMBER(SEARCH("Extensive",'Classification result'!U139)),ISNUMBER(SEARCH("&gt;4",'Classification result'!U139)),ISNUMBER(SEARCH("&gt; 4",'Classification result'!U139)),ISNUMBER(SEARCH("4 or more",'Classification result'!U139))),"extensive","")))</f>
        <v/>
      </c>
      <c r="W139" t="str">
        <f>IF(OR('Model output'!R138="",ISNUMBER(SEARCH("Not identified", 'Model output'!R138)),ISNUMBER(SEARCH("Absent",'Model output'!R138)),ISNUMBER(SEARCH("No",'Model output'!R138)),ISNUMBER(SEARCH("Negative",'Model output'!R138)),ISNUMBER(SEARCH("None seen",'Model output'!R138)),ISNUMBER(SEARCH("Free",'Model output'!R138)),ISNUMBER(SEARCH("Cannot be assessed",'Model output'!R138))),"negative","positive")</f>
        <v>negative</v>
      </c>
      <c r="X139" t="str">
        <f>IF('Model output'!S138="","", IF('Model output'!S138= "[]", "", 'Model output'!S138))</f>
        <v>Present, extending into fibroadipose tissue</v>
      </c>
      <c r="Y139" t="str">
        <f>IF(OR('Model output'!S138="",ISNUMBER(SEARCH("Absent",'Model output'!S138)),ISNUMBER(SEARCH("Not identified",'Model output'!S138)),ISNUMBER(SEARCH("No",'Model output'!S138)),ISNUMBER(SEARCH("negative",'Model output'!S138))),"negative",IF(Z139="positive","gETE", "positive"))</f>
        <v>positive</v>
      </c>
      <c r="Z139" t="str">
        <f>IF(OR('Model output'!S138="",ISNUMBER(SEARCH("Absent",'Model output'!S138)),ISNUMBER(SEARCH("Not identified",'Model output'!S138)),ISNUMBER(SEARCH("No",'Model output'!S138)),ISNUMBER(SEARCH("Minimal",'Model output'!S138)),ISNUMBER(SEARCH("negative",'Model output'!S138))),"negative",IF(OR(ISNUMBER(SEARCH("extensive",X139)),ISNUMBER(SEARCH("skeletal muscle",X139)),ISNUMBER(SEARCH("larynx",X139)),ISNUMBER(SEARCH("trachea",X139)),ISNUMBER(SEARCH("esophagus",X139)),ISNUMBER(SEARCH("recurrent laryngeal nerve",X139))),"positive","negative"))</f>
        <v>negative</v>
      </c>
      <c r="AA139" t="str">
        <f>IF('Model output'!T138="","", IF('Model output'!T138="[]", "", IF('Model output'!T138="Not mentioned", "No", "Yes")))</f>
        <v/>
      </c>
      <c r="AB139" t="str">
        <f>IF(AA139&lt;&gt;"Yes","",IF(OR('Model output'!U138="",'Model output'!U138="[]",ISNUMBER(SEARCH("Not identified",'Model output'!U138))),"",'Model output'!U138))</f>
        <v/>
      </c>
      <c r="AC139" s="9" t="str">
        <f>IF(OR('Model output'!V138="", AND(ISERROR(SEARCH("Positive",'Model output'!V138)), ISNUMBER(SEARCH("Negative",'Model output'!V138))), 'Model output'!V138="No", ISNUMBER(SEARCH("Uninvolved",'Model output'!V138)), ISNUMBER(SEARCH("Not involved",'Model output'!V138)), ISNUMBER(SEARCH("Free",'Model output'!V138)), ISNUMBER(SEARCH("Cannot be assessed",'Model output'!V138)), ISNUMBER(SEARCH("1 mm",'Model output'!V138)), ISNUMBER(SEARCH("0.1 CM",'Model output'!V138)), ISNUMBER(SEARCH("less than 0.5 mm",'Model output'!V138)), ISNUMBER(SEARCH("abut",'Model output'!V138))), "negative", "positive")</f>
        <v>negative</v>
      </c>
      <c r="AE139" s="29" t="str" cm="1">
        <f t="array" aca="1" ref="AE139" ca="1">IF(OR(AC139="positive",Z139="positive",AND(OR(ISNUMBER(SEARCH("Follicular carcinoma",N139)),ISNUMBER(SEARCH("Follicular thyroid carcinoma",N139))),V139="extensive"),AND(AND(ISNUMBER(J139),J139&gt;0),AND(ISNUMBER(M139),M139&gt;3)),OR(H139="positive",AH139=1)),"high",IF(OR(ISNUMBER(SEARCH("lateral",G139,1)),ISNUMBER(SEARCH("positive",Y139,1)),ISNUMBER(SEARCH("tall",O139,1)),ISNUMBER(SEARCH("hobnail",O139,1)),ISNUMBER(SEARCH("cribriform",O139,1)),ISNUMBER(SEARCH("diffuse",O139,1)),ISNUMBER(SEARCH("columnar",O139,1)),ISNUMBER(SEARCH("solid",O139,1)),ISNUMBER(SEARCH("tall",N139,1)),ISNUMBER(SEARCH("hobnail",N139,1)),ISNUMBER(SEARCH("cribriform",N139,1)),ISNUMBER(SEARCH("diffuse",N139,1)),ISNUMBER(SEARCH("columnar",N139,1)),ISNUMBER(SEARCH("solid",N139,1)),AND(ISNUMBER(SEARCH("papillary",N139,1)),S139="positive"),AND(AND(ISNUMBER(J139),J139&gt;=5),M139=""),AND(AND(ISNUMBER(J139),J139&gt;=5),AND(ISNUMBER(M139),M139&gt;=1)),AND(ISNUMBER(SERACH("papillary",N139)),OR(Y139="positive",Z139="positive"), ISNUMBER(SEARCH("BRAF",AB139)))),"intermediate","low"))</f>
        <v>intermediate</v>
      </c>
      <c r="AF139" s="30" t="str">
        <f t="shared" si="27"/>
        <v>2</v>
      </c>
      <c r="AG139" s="30" t="str">
        <f t="shared" si="28"/>
        <v>1b</v>
      </c>
      <c r="AH139" s="30" t="str">
        <f t="shared" si="30"/>
        <v>0</v>
      </c>
      <c r="AI139" s="37" t="str">
        <f t="shared" si="31"/>
        <v>I</v>
      </c>
      <c r="AJ139" s="29" t="s">
        <v>887</v>
      </c>
      <c r="AK139" s="34" t="s">
        <v>893</v>
      </c>
      <c r="AL139" s="34" t="s">
        <v>890</v>
      </c>
      <c r="AM139" s="34" t="s">
        <v>894</v>
      </c>
      <c r="AN139" s="34" t="s">
        <v>68</v>
      </c>
      <c r="AO139" s="35">
        <f t="shared" ca="1" si="32"/>
        <v>1</v>
      </c>
      <c r="AP139" s="30">
        <f t="shared" si="33"/>
        <v>1</v>
      </c>
      <c r="AQ139" s="30">
        <f t="shared" si="34"/>
        <v>1</v>
      </c>
      <c r="AR139" s="30">
        <f t="shared" si="35"/>
        <v>1</v>
      </c>
      <c r="AS139" s="36">
        <f t="shared" si="36"/>
        <v>1</v>
      </c>
    </row>
    <row r="140" spans="1:45">
      <c r="A140" t="str">
        <f>'Model output'!A139</f>
        <v>TCGA-EL-A3GQ</v>
      </c>
      <c r="B140" s="45">
        <v>72</v>
      </c>
      <c r="C140" s="1" t="str">
        <f>IF(OR(ISNUMBER(SEARCH("0",'Model output'!D139)), ISNUMBER(SEARCH("1",'Model output'!D139)), ISNUMBER(SEARCH("1a",'Model output'!D139)), ISNUMBER(SEARCH("1b",'Model output'!D139)), ISNUMBER(SEARCH("2",'Model output'!D139)), ISNUMBER(SEARCH("3",'Model output'!D139)), ISNUMBER(SEARCH("4a",'Model output'!D139)), ISNUMBER(SEARCH("4b",'Model output'!D139))), IF(ISNUMBER(SEARCH("pT",'Model output'!D139)),IF(OR(ISNUMBER(SEARCH("a",'Model output'!D139)),ISNUMBER(SEARCH("b",'Model output'!D139))),MID(SUBSTITUTE('Model output'!D139," ",""),SEARCH("pT",'Model output'!D139)+2,2),MID(SUBSTITUTE('Model output'!D139," ",""),SEARCH("pT",'Model output'!D139)+2,1)),IF(ISNUMBER(SEARCH("T",'Model output'!D139)),IF(OR(ISNUMBER(SEARCH("a",'Model output'!D139)),ISNUMBER(SEARCH("b",'Model output'!D139))),MID(SUBSTITUTE('Model output'!D139," ",""),SEARCH("T",'Model output'!D139)+1,2),MID(SUBSTITUTE('Model output'!D139," ",""),SEARCH("T",'Model output'!D139)+1,1)),SUBSTITUTE('Model output'!D139," ",""))),"")</f>
        <v>1</v>
      </c>
      <c r="D140" s="1" t="str">
        <f>IF(ISNUMBER(SEARCH("lymph node",'Model output'!E139)),"1", IF(AND('Model output'!E139&lt;&gt;"",ISNUMBER('Model output'!E139),'Model output'!E139&gt;0),"1",IF(OR(ISNUMBER(SEARCH("0",'Model output'!E139)), ISNUMBER(SEARCH("1",'Model output'!E139)), ISNUMBER(SEARCH("1a",'Model output'!E139)), ISNUMBER(SEARCH("1b",'Model output'!E139)), ISNUMBER(SEARCH("X",'Model output'!E139))), IF(ISNUMBER(SEARCH("pN",'Model output'!E139)),IF(OR(ISNUMBER(SEARCH("a",'Model output'!E139)),ISNUMBER(SEARCH("b",'Model output'!E139))),MID(SUBSTITUTE('Model output'!E139," ",""),SEARCH("pN",'Model output'!E139)+2,2),MID(SUBSTITUTE('Model output'!E139," ",""),SEARCH("pN",'Model output'!E139)+2,1)),IF(ISNUMBER(SEARCH("N",'Model output'!E139)),IF(OR(ISNUMBER(SEARCH("a",'Model output'!E139)),ISNUMBER(SEARCH("b",'Model output'!E139))),MID(SUBSTITUTE('Model output'!E139," ",""),SEARCH("N",'Model output'!E139)+1,2),MID(SUBSTITUTE('Model output'!E139," ",""),SEARCH("N",'Model output'!E139)+1,1)),SUBSTITUTE('Model output'!E139," ",""))),"")))</f>
        <v>X</v>
      </c>
      <c r="E140" s="1" t="str">
        <f>IF(OR(ISNUMBER(SEARCH("Not applicable",'Model output'!F139)), ISNUMBER(SEARCH("N/A",'Model output'!F139))),"0",IF(OR(ISNUMBER(SEARCH("0",'Model output'!F139)), ISNUMBER(SEARCH("1",'Model output'!F139)), ISNUMBER(SEARCH("X",'Model output'!F139))), IF(ISNUMBER(SEARCH("pM",'Model output'!F139)),MID(SUBSTITUTE('Model output'!F139," ",""),SEARCH("pM",'Model output'!F139)+2,1),IF(ISNUMBER(SEARCH("M",'Model output'!F139)),MID(SUBSTITUTE('Model output'!F139," ",""),SEARCH("M",'Model output'!F139)+1,1),SUBSTITUTE('Model output'!F139," ",""))),""))</f>
        <v>X</v>
      </c>
      <c r="F140" t="str">
        <f t="shared" si="25"/>
        <v>negative</v>
      </c>
      <c r="G140" t="str">
        <f>IF(OR('Model output'!G139="",AND(ISNUMBER('Model output'!J139),'Model output'!J139&lt;1)),"",IF(OR(ISNUMBER(SEARCH("lateral",'Model output'!G139)),ISNUMBER(SEARCH("cervical",'Model output'!G139)),ISNUMBER(SEARCH("jugular",'Model output'!G139)),ISNUMBER(SEARCH("left neck",'Model output'!G139)),ISNUMBER(SEARCH("left anterior neck",'Model output'!G139)),ISNUMBER(SEARCH("left posterior neck",'Model output'!G139)),ISNUMBER(SEARCH("right neck",'Model output'!G139)),ISNUMBER(SEARCH("right anterior neck",'Model output'!G139)),ISNUMBER(SEARCH("right posterior neck",'Model output'!G139)),AND(ISNUMBER(SEARCH("level",'Model output'!G139)),OR(,ISNUMBER(SEARCH("II",'Model output'!G139)),ISNUMBER(SEARCH("two",'Model output'!G139)),ISNUMBER(SEARCH("2",'Model output'!G139)),ISNUMBER(SEARCH("III",'Model output'!G139)),ISNUMBER(SEARCH("three",'Model output'!G139)),ISNUMBER(SEARCH("3",'Model output'!G139)),ISNUMBER(SEARCH("IV",'Model output'!G139)),ISNUMBER(SEARCH("four",'Model output'!G139)),ISNUMBER(SEARCH("4",'Model output'!G139)),ISNUMBER(SEARCH("V ",'Model output'!G139)),ISNUMBER(SEARCH("five",'Model output'!G139)),ISNUMBER(SEARCH("5",'Model output'!G139))))), "lateral", "central"))</f>
        <v/>
      </c>
      <c r="H140" t="str">
        <f>IF('Model output'!H139="","negative",IF('Model output'!H139="[]", "negative", IF(OR(ISNUMBER(SEARCH("lymph node",'Model output'!H139)),ISNUMBER(SEARCH("Not mentioned",'Model output'!H139)),ISNUMBER(SEARCH("neck",'Model output'!H139)),ISNUMBER(SEARCH("Not applicable",'Model output'!H139))),"negative","positive")))</f>
        <v>negative</v>
      </c>
      <c r="I140">
        <f>IF('Model output'!I139="","",IF(ISNUMBER('Model output'!I139),'Model output'!I139,1))</f>
        <v>1</v>
      </c>
      <c r="J140">
        <f>IF('Model output'!J139="","",IF(AND(ISNUMBER('Model output'!J139),'Model output'!J139&lt;=I140),'Model output'!J139,IF(ISNUMBER(SEARCH("0/",'Model output'!J139)),0,1)))</f>
        <v>0</v>
      </c>
      <c r="K140" t="str" cm="1">
        <f t="array" ref="K140">IF(COUNT(FIND({0,1,2,3,4,5,6,7,8,9},'Model output'!K139))&gt;0,'Model output'!K139,"")</f>
        <v/>
      </c>
      <c r="L140" s="8" t="str">
        <f t="shared" si="29"/>
        <v/>
      </c>
      <c r="M140" t="str" cm="1">
        <f t="array" ref="M140">IF(L140="","",IF(ISNUMBER(SEARCH("cm",L140)),MAX(VALUE(SUBSTITUTE(_xlfn.FILTERXML("&lt;t&gt;&lt;s&gt;"&amp;SUBSTITUTE(L140,",","&lt;/s&gt;&lt;s&gt;")&amp;"&lt;/s&gt;&lt;/t&gt;","//s"),"cm",""))),MAX(VALUE(SUBSTITUTE(_xlfn.FILTERXML("&lt;t&gt;&lt;s&gt;"&amp;SUBSTITUTE(L140,",","&lt;/s&gt;&lt;s&gt;")&amp;"&lt;/s&gt;&lt;/t&gt;","//s"),"mm","")))/10))</f>
        <v/>
      </c>
      <c r="N140" t="str">
        <f>IF('Model output'!L139="","",'Model output'!L139)</f>
        <v>Papillary</v>
      </c>
      <c r="O140" t="str">
        <f>IF('Model output'!M139="","",'Model output'!M139)</f>
        <v>Follicular variant</v>
      </c>
      <c r="P140" t="str">
        <f>IF('Model output'!N139="","",'Model output'!N139)</f>
        <v>1.3 cm</v>
      </c>
      <c r="Q140" t="str">
        <f t="shared" si="26"/>
        <v>1.3cm</v>
      </c>
      <c r="R140" cm="1">
        <f t="array" ref="R140">IF(Q140="","",IF(ISNUMBER(SEARCH("cm",Q140)),MAX(VALUE(SUBSTITUTE(_xlfn.FILTERXML("&lt;t&gt;&lt;s&gt;"&amp;SUBSTITUTE(Q140,",","&lt;/s&gt;&lt;s&gt;")&amp;"&lt;/s&gt;&lt;/t&gt;","//s"),"cm",""))),MAX(VALUE(SUBSTITUTE(_xlfn.FILTERXML("&lt;t&gt;&lt;s&gt;"&amp;SUBSTITUTE(Q140,",","&lt;/s&gt;&lt;s&gt;")&amp;"&lt;/s&gt;&lt;/t&gt;","//s"),"mm","")))/10))</f>
        <v>1.3</v>
      </c>
      <c r="S140" t="str">
        <f>IF(OR('Model output'!P139="",ISNUMBER(SEARCH("Not identified", 'Model output'!P139)),ISNUMBER(SEARCH("Absent",'Model output'!P139)),AND(ISNUMBER(SEARCH("No",'Model output'!P139)),NOT(ISNUMBER(SEARCH("diagnostic",'Model output'!P139)))),ISNUMBER(SEARCH("Negative",'Model output'!P139))),"negative","positive")</f>
        <v>negative</v>
      </c>
      <c r="T140" t="str">
        <f>IF('Model output'!O139="","",'Model output'!O139)</f>
        <v/>
      </c>
      <c r="U140" t="str">
        <f>IF('Model output'!Q139&lt;&gt;"",'Model output'!Q139,IF('Classification result'!S140="positive",IF(ISNUMBER(SEARCH("single",'Model output'!P139)),1,IF(OR(ISNUMBER(SEARCH("&lt;4",'Model output'!P139)),ISNUMBER(SEARCH("&lt; 4",'Model output'!P139)),ISNUMBER(SEARCH("less than 4",'Model output'!P139))),"&lt;4",IF(OR(ISNUMBER(SEARCH("&gt;4",'Model output'!P139)),ISNUMBER(SEARCH("&gt; 4",'Model output'!P139)),ISNUMBER(SEARCH("4 or more",'Model output'!P139))),"&gt;4",""))),""))</f>
        <v/>
      </c>
      <c r="V140" t="str">
        <f>IF(S140="negative","",IF(OR(ISNUMBER(SEARCH("Focal",'Model output'!P139)),'Classification result'!U140&lt;4,ISNUMBER(SEARCH("Focal",'Classification result'!U140)),ISNUMBER(SEARCH("&lt;4",'Classification result'!U140)),ISNUMBER(SEARCH("&lt; 4",'Classification result'!U140))),"minimal", IF(OR(ISNUMBER(SEARCH("Extensive",'Model output'!P139)),ISNUMBER(SEARCH("Extensive",'Classification result'!U140)),ISNUMBER(SEARCH("&gt;4",'Classification result'!U140)),ISNUMBER(SEARCH("&gt; 4",'Classification result'!U140)),ISNUMBER(SEARCH("4 or more",'Classification result'!U140))),"extensive","")))</f>
        <v/>
      </c>
      <c r="W140" t="str">
        <f>IF(OR('Model output'!R139="",ISNUMBER(SEARCH("Not identified", 'Model output'!R139)),ISNUMBER(SEARCH("Absent",'Model output'!R139)),ISNUMBER(SEARCH("No",'Model output'!R139)),ISNUMBER(SEARCH("Negative",'Model output'!R139)),ISNUMBER(SEARCH("None seen",'Model output'!R139)),ISNUMBER(SEARCH("Free",'Model output'!R139)),ISNUMBER(SEARCH("Cannot be assessed",'Model output'!R139))),"negative","positive")</f>
        <v>negative</v>
      </c>
      <c r="X140" t="str">
        <f>IF('Model output'!S139="","", IF('Model output'!S139= "[]", "", 'Model output'!S139))</f>
        <v>Absent</v>
      </c>
      <c r="Y140" t="str">
        <f>IF(OR('Model output'!S139="",ISNUMBER(SEARCH("Absent",'Model output'!S139)),ISNUMBER(SEARCH("Not identified",'Model output'!S139)),ISNUMBER(SEARCH("No",'Model output'!S139)),ISNUMBER(SEARCH("negative",'Model output'!S139))),"negative",IF(Z140="positive","gETE", "positive"))</f>
        <v>negative</v>
      </c>
      <c r="Z140" t="str">
        <f>IF(OR('Model output'!S139="",ISNUMBER(SEARCH("Absent",'Model output'!S139)),ISNUMBER(SEARCH("Not identified",'Model output'!S139)),ISNUMBER(SEARCH("No",'Model output'!S139)),ISNUMBER(SEARCH("Minimal",'Model output'!S139)),ISNUMBER(SEARCH("negative",'Model output'!S139))),"negative",IF(OR(ISNUMBER(SEARCH("extensive",X140)),ISNUMBER(SEARCH("skeletal muscle",X140)),ISNUMBER(SEARCH("larynx",X140)),ISNUMBER(SEARCH("trachea",X140)),ISNUMBER(SEARCH("esophagus",X140)),ISNUMBER(SEARCH("recurrent laryngeal nerve",X140))),"positive","negative"))</f>
        <v>negative</v>
      </c>
      <c r="AA140" t="str">
        <f>IF('Model output'!T139="","", IF('Model output'!T139="[]", "", IF('Model output'!T139="Not mentioned", "No", "Yes")))</f>
        <v/>
      </c>
      <c r="AB140" t="str">
        <f>IF(AA140&lt;&gt;"Yes","",IF(OR('Model output'!U139="",'Model output'!U139="[]",ISNUMBER(SEARCH("Not identified",'Model output'!U139))),"",'Model output'!U139))</f>
        <v/>
      </c>
      <c r="AC140" s="9" t="str">
        <f>IF(OR('Model output'!V139="", AND(ISERROR(SEARCH("Positive",'Model output'!V139)), ISNUMBER(SEARCH("Negative",'Model output'!V139))), 'Model output'!V139="No", ISNUMBER(SEARCH("Uninvolved",'Model output'!V139)), ISNUMBER(SEARCH("Not involved",'Model output'!V139)), ISNUMBER(SEARCH("Free",'Model output'!V139)), ISNUMBER(SEARCH("Cannot be assessed",'Model output'!V139)), ISNUMBER(SEARCH("1 mm",'Model output'!V139)), ISNUMBER(SEARCH("0.1 CM",'Model output'!V139)), ISNUMBER(SEARCH("less than 0.5 mm",'Model output'!V139)), ISNUMBER(SEARCH("abut",'Model output'!V139))), "negative", "positive")</f>
        <v>negative</v>
      </c>
      <c r="AE140" s="29" t="str" cm="1">
        <f t="array" aca="1" ref="AE140" ca="1">IF(OR(AC140="positive",Z140="positive",AND(OR(ISNUMBER(SEARCH("Follicular carcinoma",N140)),ISNUMBER(SEARCH("Follicular thyroid carcinoma",N140))),V140="extensive"),AND(AND(ISNUMBER(J140),J140&gt;0),AND(ISNUMBER(M140),M140&gt;3)),OR(H140="positive",AH140=1)),"high",IF(OR(ISNUMBER(SEARCH("lateral",G140,1)),ISNUMBER(SEARCH("positive",Y140,1)),ISNUMBER(SEARCH("tall",O140,1)),ISNUMBER(SEARCH("hobnail",O140,1)),ISNUMBER(SEARCH("cribriform",O140,1)),ISNUMBER(SEARCH("diffuse",O140,1)),ISNUMBER(SEARCH("columnar",O140,1)),ISNUMBER(SEARCH("solid",O140,1)),ISNUMBER(SEARCH("tall",N140,1)),ISNUMBER(SEARCH("hobnail",N140,1)),ISNUMBER(SEARCH("cribriform",N140,1)),ISNUMBER(SEARCH("diffuse",N140,1)),ISNUMBER(SEARCH("columnar",N140,1)),ISNUMBER(SEARCH("solid",N140,1)),AND(ISNUMBER(SEARCH("papillary",N140,1)),S140="positive"),AND(AND(ISNUMBER(J140),J140&gt;=5),M140=""),AND(AND(ISNUMBER(J140),J140&gt;=5),AND(ISNUMBER(M140),M140&gt;=1)),AND(ISNUMBER(SERACH("papillary",N140)),OR(Y140="positive",Z140="positive"), ISNUMBER(SEARCH("BRAF",AB140)))),"intermediate","low"))</f>
        <v>low</v>
      </c>
      <c r="AF140" s="30" t="str">
        <f t="shared" si="27"/>
        <v>1b</v>
      </c>
      <c r="AG140" s="30" t="str">
        <f t="shared" si="28"/>
        <v>0</v>
      </c>
      <c r="AH140" s="30" t="str">
        <f t="shared" si="30"/>
        <v>0</v>
      </c>
      <c r="AI140" s="37" t="str">
        <f t="shared" si="31"/>
        <v>I</v>
      </c>
      <c r="AJ140" s="29" t="s">
        <v>886</v>
      </c>
      <c r="AK140" s="34" t="s">
        <v>890</v>
      </c>
      <c r="AL140" s="34" t="s">
        <v>891</v>
      </c>
      <c r="AM140" s="34" t="s">
        <v>894</v>
      </c>
      <c r="AN140" s="34" t="s">
        <v>68</v>
      </c>
      <c r="AO140" s="35">
        <f t="shared" ca="1" si="32"/>
        <v>1</v>
      </c>
      <c r="AP140" s="30">
        <f t="shared" si="33"/>
        <v>1</v>
      </c>
      <c r="AQ140" s="30">
        <f t="shared" si="34"/>
        <v>1</v>
      </c>
      <c r="AR140" s="30">
        <f t="shared" si="35"/>
        <v>1</v>
      </c>
      <c r="AS140" s="36">
        <f t="shared" si="36"/>
        <v>1</v>
      </c>
    </row>
    <row r="141" spans="1:45">
      <c r="A141" t="str">
        <f>'Model output'!A140</f>
        <v>TCGA-EL-A3N2</v>
      </c>
      <c r="B141" s="45">
        <v>24</v>
      </c>
      <c r="C141" s="1" t="str">
        <f>IF(OR(ISNUMBER(SEARCH("0",'Model output'!D140)), ISNUMBER(SEARCH("1",'Model output'!D140)), ISNUMBER(SEARCH("1a",'Model output'!D140)), ISNUMBER(SEARCH("1b",'Model output'!D140)), ISNUMBER(SEARCH("2",'Model output'!D140)), ISNUMBER(SEARCH("3",'Model output'!D140)), ISNUMBER(SEARCH("4a",'Model output'!D140)), ISNUMBER(SEARCH("4b",'Model output'!D140))), IF(ISNUMBER(SEARCH("pT",'Model output'!D140)),IF(OR(ISNUMBER(SEARCH("a",'Model output'!D140)),ISNUMBER(SEARCH("b",'Model output'!D140))),MID(SUBSTITUTE('Model output'!D140," ",""),SEARCH("pT",'Model output'!D140)+2,2),MID(SUBSTITUTE('Model output'!D140," ",""),SEARCH("pT",'Model output'!D140)+2,1)),IF(ISNUMBER(SEARCH("T",'Model output'!D140)),IF(OR(ISNUMBER(SEARCH("a",'Model output'!D140)),ISNUMBER(SEARCH("b",'Model output'!D140))),MID(SUBSTITUTE('Model output'!D140," ",""),SEARCH("T",'Model output'!D140)+1,2),MID(SUBSTITUTE('Model output'!D140," ",""),SEARCH("T",'Model output'!D140)+1,1)),SUBSTITUTE('Model output'!D140," ",""))),"")</f>
        <v/>
      </c>
      <c r="D141" s="1" t="str">
        <f>IF(ISNUMBER(SEARCH("lymph node",'Model output'!E140)),"1", IF(AND('Model output'!E140&lt;&gt;"",ISNUMBER('Model output'!E140),'Model output'!E140&gt;0),"1",IF(OR(ISNUMBER(SEARCH("0",'Model output'!E140)), ISNUMBER(SEARCH("1",'Model output'!E140)), ISNUMBER(SEARCH("1a",'Model output'!E140)), ISNUMBER(SEARCH("1b",'Model output'!E140)), ISNUMBER(SEARCH("X",'Model output'!E140))), IF(ISNUMBER(SEARCH("pN",'Model output'!E140)),IF(OR(ISNUMBER(SEARCH("a",'Model output'!E140)),ISNUMBER(SEARCH("b",'Model output'!E140))),MID(SUBSTITUTE('Model output'!E140," ",""),SEARCH("pN",'Model output'!E140)+2,2),MID(SUBSTITUTE('Model output'!E140," ",""),SEARCH("pN",'Model output'!E140)+2,1)),IF(ISNUMBER(SEARCH("N",'Model output'!E140)),IF(OR(ISNUMBER(SEARCH("a",'Model output'!E140)),ISNUMBER(SEARCH("b",'Model output'!E140))),MID(SUBSTITUTE('Model output'!E140," ",""),SEARCH("N",'Model output'!E140)+1,2),MID(SUBSTITUTE('Model output'!E140," ",""),SEARCH("N",'Model output'!E140)+1,1)),SUBSTITUTE('Model output'!E140," ",""))),"")))</f>
        <v>1b</v>
      </c>
      <c r="E141" s="1" t="str">
        <f>IF(OR(ISNUMBER(SEARCH("Not applicable",'Model output'!F140)), ISNUMBER(SEARCH("N/A",'Model output'!F140))),"0",IF(OR(ISNUMBER(SEARCH("0",'Model output'!F140)), ISNUMBER(SEARCH("1",'Model output'!F140)), ISNUMBER(SEARCH("X",'Model output'!F140))), IF(ISNUMBER(SEARCH("pM",'Model output'!F140)),MID(SUBSTITUTE('Model output'!F140," ",""),SEARCH("pM",'Model output'!F140)+2,1),IF(ISNUMBER(SEARCH("M",'Model output'!F140)),MID(SUBSTITUTE('Model output'!F140," ",""),SEARCH("M",'Model output'!F140)+1,1),SUBSTITUTE('Model output'!F140," ",""))),""))</f>
        <v/>
      </c>
      <c r="F141" t="str">
        <f t="shared" si="25"/>
        <v>positive</v>
      </c>
      <c r="G141" t="str">
        <f>IF(OR('Model output'!G140="",AND(ISNUMBER('Model output'!J140),'Model output'!J140&lt;1)),"",IF(OR(ISNUMBER(SEARCH("lateral",'Model output'!G140)),ISNUMBER(SEARCH("cervical",'Model output'!G140)),ISNUMBER(SEARCH("jugular",'Model output'!G140)),ISNUMBER(SEARCH("left neck",'Model output'!G140)),ISNUMBER(SEARCH("left anterior neck",'Model output'!G140)),ISNUMBER(SEARCH("left posterior neck",'Model output'!G140)),ISNUMBER(SEARCH("right neck",'Model output'!G140)),ISNUMBER(SEARCH("right anterior neck",'Model output'!G140)),ISNUMBER(SEARCH("right posterior neck",'Model output'!G140)),AND(ISNUMBER(SEARCH("level",'Model output'!G140)),OR(,ISNUMBER(SEARCH("II",'Model output'!G140)),ISNUMBER(SEARCH("two",'Model output'!G140)),ISNUMBER(SEARCH("2",'Model output'!G140)),ISNUMBER(SEARCH("III",'Model output'!G140)),ISNUMBER(SEARCH("three",'Model output'!G140)),ISNUMBER(SEARCH("3",'Model output'!G140)),ISNUMBER(SEARCH("IV",'Model output'!G140)),ISNUMBER(SEARCH("four",'Model output'!G140)),ISNUMBER(SEARCH("4",'Model output'!G140)),ISNUMBER(SEARCH("V ",'Model output'!G140)),ISNUMBER(SEARCH("five",'Model output'!G140)),ISNUMBER(SEARCH("5",'Model output'!G140))))), "lateral", "central"))</f>
        <v>lateral</v>
      </c>
      <c r="H141" t="str">
        <f>IF('Model output'!H140="","negative",IF('Model output'!H140="[]", "negative", IF(OR(ISNUMBER(SEARCH("lymph node",'Model output'!H140)),ISNUMBER(SEARCH("Not mentioned",'Model output'!H140)),ISNUMBER(SEARCH("neck",'Model output'!H140)),ISNUMBER(SEARCH("Not applicable",'Model output'!H140))),"negative","positive")))</f>
        <v>negative</v>
      </c>
      <c r="I141">
        <f>IF('Model output'!I140="","",IF(ISNUMBER('Model output'!I140),'Model output'!I140,1))</f>
        <v>17</v>
      </c>
      <c r="J141">
        <f>IF('Model output'!J140="","",IF(AND(ISNUMBER('Model output'!J140),'Model output'!J140&lt;=I141),'Model output'!J140,IF(ISNUMBER(SEARCH("0/",'Model output'!J140)),0,1)))</f>
        <v>5</v>
      </c>
      <c r="K141" t="str" cm="1">
        <f t="array" ref="K141">IF(COUNT(FIND({0,1,2,3,4,5,6,7,8,9},'Model output'!K140))&gt;0,'Model output'!K140,"")</f>
        <v>2.5 cm</v>
      </c>
      <c r="L141" s="8" t="str">
        <f t="shared" si="29"/>
        <v>2.5cm</v>
      </c>
      <c r="M141" cm="1">
        <f t="array" ref="M141">IF(L141="","",IF(ISNUMBER(SEARCH("cm",L141)),MAX(VALUE(SUBSTITUTE(_xlfn.FILTERXML("&lt;t&gt;&lt;s&gt;"&amp;SUBSTITUTE(L141,",","&lt;/s&gt;&lt;s&gt;")&amp;"&lt;/s&gt;&lt;/t&gt;","//s"),"cm",""))),MAX(VALUE(SUBSTITUTE(_xlfn.FILTERXML("&lt;t&gt;&lt;s&gt;"&amp;SUBSTITUTE(L141,",","&lt;/s&gt;&lt;s&gt;")&amp;"&lt;/s&gt;&lt;/t&gt;","//s"),"mm","")))/10))</f>
        <v>2.5</v>
      </c>
      <c r="N141" t="str">
        <f>IF('Model output'!L140="","",'Model output'!L140)</f>
        <v>Papillary Thyroid Carcinoma</v>
      </c>
      <c r="O141" t="str">
        <f>IF('Model output'!M140="","",'Model output'!M140)</f>
        <v/>
      </c>
      <c r="P141" t="str">
        <f>IF('Model output'!N140="","",'Model output'!N140)</f>
        <v>3.5 cm</v>
      </c>
      <c r="Q141" t="str">
        <f t="shared" si="26"/>
        <v>3.5cm</v>
      </c>
      <c r="R141" cm="1">
        <f t="array" ref="R141">IF(Q141="","",IF(ISNUMBER(SEARCH("cm",Q141)),MAX(VALUE(SUBSTITUTE(_xlfn.FILTERXML("&lt;t&gt;&lt;s&gt;"&amp;SUBSTITUTE(Q141,",","&lt;/s&gt;&lt;s&gt;")&amp;"&lt;/s&gt;&lt;/t&gt;","//s"),"cm",""))),MAX(VALUE(SUBSTITUTE(_xlfn.FILTERXML("&lt;t&gt;&lt;s&gt;"&amp;SUBSTITUTE(Q141,",","&lt;/s&gt;&lt;s&gt;")&amp;"&lt;/s&gt;&lt;/t&gt;","//s"),"mm","")))/10))</f>
        <v>3.5</v>
      </c>
      <c r="S141" t="str">
        <f>IF(OR('Model output'!P140="",ISNUMBER(SEARCH("Not identified", 'Model output'!P140)),ISNUMBER(SEARCH("Absent",'Model output'!P140)),AND(ISNUMBER(SEARCH("No",'Model output'!P140)),NOT(ISNUMBER(SEARCH("diagnostic",'Model output'!P140)))),ISNUMBER(SEARCH("Negative",'Model output'!P140))),"negative","positive")</f>
        <v>negative</v>
      </c>
      <c r="T141">
        <f>IF('Model output'!O140="","",'Model output'!O140)</f>
        <v>1</v>
      </c>
      <c r="U141" t="str">
        <f>IF('Model output'!Q140&lt;&gt;"",'Model output'!Q140,IF('Classification result'!S141="positive",IF(ISNUMBER(SEARCH("single",'Model output'!P140)),1,IF(OR(ISNUMBER(SEARCH("&lt;4",'Model output'!P140)),ISNUMBER(SEARCH("&lt; 4",'Model output'!P140)),ISNUMBER(SEARCH("less than 4",'Model output'!P140))),"&lt;4",IF(OR(ISNUMBER(SEARCH("&gt;4",'Model output'!P140)),ISNUMBER(SEARCH("&gt; 4",'Model output'!P140)),ISNUMBER(SEARCH("4 or more",'Model output'!P140))),"&gt;4",""))),""))</f>
        <v/>
      </c>
      <c r="V141" t="str">
        <f>IF(S141="negative","",IF(OR(ISNUMBER(SEARCH("Focal",'Model output'!P140)),'Classification result'!U141&lt;4,ISNUMBER(SEARCH("Focal",'Classification result'!U141)),ISNUMBER(SEARCH("&lt;4",'Classification result'!U141)),ISNUMBER(SEARCH("&lt; 4",'Classification result'!U141))),"minimal", IF(OR(ISNUMBER(SEARCH("Extensive",'Model output'!P140)),ISNUMBER(SEARCH("Extensive",'Classification result'!U141)),ISNUMBER(SEARCH("&gt;4",'Classification result'!U141)),ISNUMBER(SEARCH("&gt; 4",'Classification result'!U141)),ISNUMBER(SEARCH("4 or more",'Classification result'!U141))),"extensive","")))</f>
        <v/>
      </c>
      <c r="W141" t="str">
        <f>IF(OR('Model output'!R140="",ISNUMBER(SEARCH("Not identified", 'Model output'!R140)),ISNUMBER(SEARCH("Absent",'Model output'!R140)),ISNUMBER(SEARCH("No",'Model output'!R140)),ISNUMBER(SEARCH("Negative",'Model output'!R140)),ISNUMBER(SEARCH("None seen",'Model output'!R140)),ISNUMBER(SEARCH("Free",'Model output'!R140)),ISNUMBER(SEARCH("Cannot be assessed",'Model output'!R140))),"negative","positive")</f>
        <v>negative</v>
      </c>
      <c r="X141" t="str">
        <f>IF('Model output'!S140="","", IF('Model output'!S140= "[]", "", 'Model output'!S140))</f>
        <v>Present, extending into fibroadipose tissue and abutting skeletal muscle</v>
      </c>
      <c r="Y141" t="str">
        <f>IF(OR('Model output'!S140="",ISNUMBER(SEARCH("Absent",'Model output'!S140)),ISNUMBER(SEARCH("Not identified",'Model output'!S140)),ISNUMBER(SEARCH("No",'Model output'!S140)),ISNUMBER(SEARCH("negative",'Model output'!S140))),"negative",IF(Z141="positive","gETE", "positive"))</f>
        <v>gETE</v>
      </c>
      <c r="Z141" t="str">
        <f>IF(OR('Model output'!S140="",ISNUMBER(SEARCH("Absent",'Model output'!S140)),ISNUMBER(SEARCH("Not identified",'Model output'!S140)),ISNUMBER(SEARCH("No",'Model output'!S140)),ISNUMBER(SEARCH("Minimal",'Model output'!S140)),ISNUMBER(SEARCH("negative",'Model output'!S140))),"negative",IF(OR(ISNUMBER(SEARCH("extensive",X141)),ISNUMBER(SEARCH("skeletal muscle",X141)),ISNUMBER(SEARCH("larynx",X141)),ISNUMBER(SEARCH("trachea",X141)),ISNUMBER(SEARCH("esophagus",X141)),ISNUMBER(SEARCH("recurrent laryngeal nerve",X141))),"positive","negative"))</f>
        <v>positive</v>
      </c>
      <c r="AA141" t="str">
        <f>IF('Model output'!T140="","", IF('Model output'!T140="[]", "", IF('Model output'!T140="Not mentioned", "No", "Yes")))</f>
        <v/>
      </c>
      <c r="AB141" t="str">
        <f>IF(AA141&lt;&gt;"Yes","",IF(OR('Model output'!U140="",'Model output'!U140="[]",ISNUMBER(SEARCH("Not identified",'Model output'!U140))),"",'Model output'!U140))</f>
        <v/>
      </c>
      <c r="AC141" s="9" t="str">
        <f>IF(OR('Model output'!V140="", AND(ISERROR(SEARCH("Positive",'Model output'!V140)), ISNUMBER(SEARCH("Negative",'Model output'!V140))), 'Model output'!V140="No", ISNUMBER(SEARCH("Uninvolved",'Model output'!V140)), ISNUMBER(SEARCH("Not involved",'Model output'!V140)), ISNUMBER(SEARCH("Free",'Model output'!V140)), ISNUMBER(SEARCH("Cannot be assessed",'Model output'!V140)), ISNUMBER(SEARCH("1 mm",'Model output'!V140)), ISNUMBER(SEARCH("0.1 CM",'Model output'!V140)), ISNUMBER(SEARCH("less than 0.5 mm",'Model output'!V140)), ISNUMBER(SEARCH("abut",'Model output'!V140))), "negative", "positive")</f>
        <v>negative</v>
      </c>
      <c r="AE141" s="29" t="str" cm="1">
        <f t="array" ref="AE141">IF(OR(AC141="positive",Z141="positive",AND(OR(ISNUMBER(SEARCH("Follicular carcinoma",N141)),ISNUMBER(SEARCH("Follicular thyroid carcinoma",N141))),V141="extensive"),AND(AND(ISNUMBER(J141),J141&gt;0),AND(ISNUMBER(M141),M141&gt;3)),OR(H141="positive",AH141=1)),"high",IF(OR(ISNUMBER(SEARCH("lateral",G141,1)),ISNUMBER(SEARCH("positive",Y141,1)),ISNUMBER(SEARCH("tall",O141,1)),ISNUMBER(SEARCH("hobnail",O141,1)),ISNUMBER(SEARCH("cribriform",O141,1)),ISNUMBER(SEARCH("diffuse",O141,1)),ISNUMBER(SEARCH("columnar",O141,1)),ISNUMBER(SEARCH("solid",O141,1)),ISNUMBER(SEARCH("tall",N141,1)),ISNUMBER(SEARCH("hobnail",N141,1)),ISNUMBER(SEARCH("cribriform",N141,1)),ISNUMBER(SEARCH("diffuse",N141,1)),ISNUMBER(SEARCH("columnar",N141,1)),ISNUMBER(SEARCH("solid",N141,1)),AND(ISNUMBER(SEARCH("papillary",N141,1)),S141="positive"),AND(AND(ISNUMBER(J141),J141&gt;=5),M141=""),AND(AND(ISNUMBER(J141),J141&gt;=5),AND(ISNUMBER(M141),M141&gt;=1)),AND(ISNUMBER(SERACH("papillary",N141)),OR(Y141="positive",Z141="positive"), ISNUMBER(SEARCH("BRAF",AB141)))),"intermediate","low"))</f>
        <v>high</v>
      </c>
      <c r="AF141" s="30" t="str">
        <f t="shared" si="27"/>
        <v>3b</v>
      </c>
      <c r="AG141" s="30" t="str">
        <f t="shared" si="28"/>
        <v>1b</v>
      </c>
      <c r="AH141" s="30" t="str">
        <f t="shared" si="30"/>
        <v>0</v>
      </c>
      <c r="AI141" s="37" t="str">
        <f t="shared" si="31"/>
        <v>I</v>
      </c>
      <c r="AJ141" s="29" t="s">
        <v>885</v>
      </c>
      <c r="AK141" s="34" t="s">
        <v>897</v>
      </c>
      <c r="AL141" s="34" t="s">
        <v>890</v>
      </c>
      <c r="AM141" s="34" t="s">
        <v>894</v>
      </c>
      <c r="AN141" s="34" t="s">
        <v>68</v>
      </c>
      <c r="AO141" s="35">
        <f t="shared" si="32"/>
        <v>1</v>
      </c>
      <c r="AP141" s="30">
        <f t="shared" si="33"/>
        <v>0</v>
      </c>
      <c r="AQ141" s="30">
        <f t="shared" si="34"/>
        <v>1</v>
      </c>
      <c r="AR141" s="30">
        <f t="shared" si="35"/>
        <v>1</v>
      </c>
      <c r="AS141" s="36">
        <f t="shared" si="36"/>
        <v>1</v>
      </c>
    </row>
    <row r="142" spans="1:45">
      <c r="A142" t="str">
        <f>'Model output'!A141</f>
        <v>TCGA-EL-A4K0</v>
      </c>
      <c r="B142" s="45">
        <v>54</v>
      </c>
      <c r="C142" s="1" t="str">
        <f>IF(OR(ISNUMBER(SEARCH("0",'Model output'!D141)), ISNUMBER(SEARCH("1",'Model output'!D141)), ISNUMBER(SEARCH("1a",'Model output'!D141)), ISNUMBER(SEARCH("1b",'Model output'!D141)), ISNUMBER(SEARCH("2",'Model output'!D141)), ISNUMBER(SEARCH("3",'Model output'!D141)), ISNUMBER(SEARCH("4a",'Model output'!D141)), ISNUMBER(SEARCH("4b",'Model output'!D141))), IF(ISNUMBER(SEARCH("pT",'Model output'!D141)),IF(OR(ISNUMBER(SEARCH("a",'Model output'!D141)),ISNUMBER(SEARCH("b",'Model output'!D141))),MID(SUBSTITUTE('Model output'!D141," ",""),SEARCH("pT",'Model output'!D141)+2,2),MID(SUBSTITUTE('Model output'!D141," ",""),SEARCH("pT",'Model output'!D141)+2,1)),IF(ISNUMBER(SEARCH("T",'Model output'!D141)),IF(OR(ISNUMBER(SEARCH("a",'Model output'!D141)),ISNUMBER(SEARCH("b",'Model output'!D141))),MID(SUBSTITUTE('Model output'!D141," ",""),SEARCH("T",'Model output'!D141)+1,2),MID(SUBSTITUTE('Model output'!D141," ",""),SEARCH("T",'Model output'!D141)+1,1)),SUBSTITUTE('Model output'!D141," ",""))),"")</f>
        <v>1</v>
      </c>
      <c r="D142" s="1" t="str">
        <f>IF(ISNUMBER(SEARCH("lymph node",'Model output'!E141)),"1", IF(AND('Model output'!E141&lt;&gt;"",ISNUMBER('Model output'!E141),'Model output'!E141&gt;0),"1",IF(OR(ISNUMBER(SEARCH("0",'Model output'!E141)), ISNUMBER(SEARCH("1",'Model output'!E141)), ISNUMBER(SEARCH("1a",'Model output'!E141)), ISNUMBER(SEARCH("1b",'Model output'!E141)), ISNUMBER(SEARCH("X",'Model output'!E141))), IF(ISNUMBER(SEARCH("pN",'Model output'!E141)),IF(OR(ISNUMBER(SEARCH("a",'Model output'!E141)),ISNUMBER(SEARCH("b",'Model output'!E141))),MID(SUBSTITUTE('Model output'!E141," ",""),SEARCH("pN",'Model output'!E141)+2,2),MID(SUBSTITUTE('Model output'!E141," ",""),SEARCH("pN",'Model output'!E141)+2,1)),IF(ISNUMBER(SEARCH("N",'Model output'!E141)),IF(OR(ISNUMBER(SEARCH("a",'Model output'!E141)),ISNUMBER(SEARCH("b",'Model output'!E141))),MID(SUBSTITUTE('Model output'!E141," ",""),SEARCH("N",'Model output'!E141)+1,2),MID(SUBSTITUTE('Model output'!E141," ",""),SEARCH("N",'Model output'!E141)+1,1)),SUBSTITUTE('Model output'!E141," ",""))),"")))</f>
        <v>X</v>
      </c>
      <c r="E142" s="1" t="str">
        <f>IF(OR(ISNUMBER(SEARCH("Not applicable",'Model output'!F141)), ISNUMBER(SEARCH("N/A",'Model output'!F141))),"0",IF(OR(ISNUMBER(SEARCH("0",'Model output'!F141)), ISNUMBER(SEARCH("1",'Model output'!F141)), ISNUMBER(SEARCH("X",'Model output'!F141))), IF(ISNUMBER(SEARCH("pM",'Model output'!F141)),MID(SUBSTITUTE('Model output'!F141," ",""),SEARCH("pM",'Model output'!F141)+2,1),IF(ISNUMBER(SEARCH("M",'Model output'!F141)),MID(SUBSTITUTE('Model output'!F141," ",""),SEARCH("M",'Model output'!F141)+1,1),SUBSTITUTE('Model output'!F141," ",""))),""))</f>
        <v>X</v>
      </c>
      <c r="F142" t="str">
        <f t="shared" si="25"/>
        <v>negative</v>
      </c>
      <c r="G142" t="str">
        <f>IF(OR('Model output'!G141="",AND(ISNUMBER('Model output'!J141),'Model output'!J141&lt;1)),"",IF(OR(ISNUMBER(SEARCH("lateral",'Model output'!G141)),ISNUMBER(SEARCH("cervical",'Model output'!G141)),ISNUMBER(SEARCH("jugular",'Model output'!G141)),ISNUMBER(SEARCH("left neck",'Model output'!G141)),ISNUMBER(SEARCH("left anterior neck",'Model output'!G141)),ISNUMBER(SEARCH("left posterior neck",'Model output'!G141)),ISNUMBER(SEARCH("right neck",'Model output'!G141)),ISNUMBER(SEARCH("right anterior neck",'Model output'!G141)),ISNUMBER(SEARCH("right posterior neck",'Model output'!G141)),AND(ISNUMBER(SEARCH("level",'Model output'!G141)),OR(,ISNUMBER(SEARCH("II",'Model output'!G141)),ISNUMBER(SEARCH("two",'Model output'!G141)),ISNUMBER(SEARCH("2",'Model output'!G141)),ISNUMBER(SEARCH("III",'Model output'!G141)),ISNUMBER(SEARCH("three",'Model output'!G141)),ISNUMBER(SEARCH("3",'Model output'!G141)),ISNUMBER(SEARCH("IV",'Model output'!G141)),ISNUMBER(SEARCH("four",'Model output'!G141)),ISNUMBER(SEARCH("4",'Model output'!G141)),ISNUMBER(SEARCH("V ",'Model output'!G141)),ISNUMBER(SEARCH("five",'Model output'!G141)),ISNUMBER(SEARCH("5",'Model output'!G141))))), "lateral", "central"))</f>
        <v/>
      </c>
      <c r="H142" t="str">
        <f>IF('Model output'!H141="","negative",IF('Model output'!H141="[]", "negative", IF(OR(ISNUMBER(SEARCH("lymph node",'Model output'!H141)),ISNUMBER(SEARCH("Not mentioned",'Model output'!H141)),ISNUMBER(SEARCH("neck",'Model output'!H141)),ISNUMBER(SEARCH("Not applicable",'Model output'!H141))),"negative","positive")))</f>
        <v>negative</v>
      </c>
      <c r="I142">
        <f>IF('Model output'!I141="","",IF(ISNUMBER('Model output'!I141),'Model output'!I141,1))</f>
        <v>1</v>
      </c>
      <c r="J142">
        <f>IF('Model output'!J141="","",IF(AND(ISNUMBER('Model output'!J141),'Model output'!J141&lt;=I142),'Model output'!J141,IF(ISNUMBER(SEARCH("0/",'Model output'!J141)),0,1)))</f>
        <v>0</v>
      </c>
      <c r="K142" t="str" cm="1">
        <f t="array" ref="K142">IF(COUNT(FIND({0,1,2,3,4,5,6,7,8,9},'Model output'!K141))&gt;0,'Model output'!K141,"")</f>
        <v/>
      </c>
      <c r="L142" s="8" t="str">
        <f t="shared" si="29"/>
        <v/>
      </c>
      <c r="M142" t="str" cm="1">
        <f t="array" ref="M142">IF(L142="","",IF(ISNUMBER(SEARCH("cm",L142)),MAX(VALUE(SUBSTITUTE(_xlfn.FILTERXML("&lt;t&gt;&lt;s&gt;"&amp;SUBSTITUTE(L142,",","&lt;/s&gt;&lt;s&gt;")&amp;"&lt;/s&gt;&lt;/t&gt;","//s"),"cm",""))),MAX(VALUE(SUBSTITUTE(_xlfn.FILTERXML("&lt;t&gt;&lt;s&gt;"&amp;SUBSTITUTE(L142,",","&lt;/s&gt;&lt;s&gt;")&amp;"&lt;/s&gt;&lt;/t&gt;","//s"),"mm","")))/10))</f>
        <v/>
      </c>
      <c r="N142" t="str">
        <f>IF('Model output'!L141="","",'Model output'!L141)</f>
        <v>Papillary</v>
      </c>
      <c r="O142" t="str">
        <f>IF('Model output'!M141="","",'Model output'!M141)</f>
        <v/>
      </c>
      <c r="P142" t="str">
        <f>IF('Model output'!N141="","",'Model output'!N141)</f>
        <v>1.1 cm</v>
      </c>
      <c r="Q142" t="str">
        <f t="shared" si="26"/>
        <v>1.1cm</v>
      </c>
      <c r="R142" cm="1">
        <f t="array" ref="R142">IF(Q142="","",IF(ISNUMBER(SEARCH("cm",Q142)),MAX(VALUE(SUBSTITUTE(_xlfn.FILTERXML("&lt;t&gt;&lt;s&gt;"&amp;SUBSTITUTE(Q142,",","&lt;/s&gt;&lt;s&gt;")&amp;"&lt;/s&gt;&lt;/t&gt;","//s"),"cm",""))),MAX(VALUE(SUBSTITUTE(_xlfn.FILTERXML("&lt;t&gt;&lt;s&gt;"&amp;SUBSTITUTE(Q142,",","&lt;/s&gt;&lt;s&gt;")&amp;"&lt;/s&gt;&lt;/t&gt;","//s"),"mm","")))/10))</f>
        <v>1.1000000000000001</v>
      </c>
      <c r="S142" t="str">
        <f>IF(OR('Model output'!P141="",ISNUMBER(SEARCH("Not identified", 'Model output'!P141)),ISNUMBER(SEARCH("Absent",'Model output'!P141)),AND(ISNUMBER(SEARCH("No",'Model output'!P141)),NOT(ISNUMBER(SEARCH("diagnostic",'Model output'!P141)))),ISNUMBER(SEARCH("Negative",'Model output'!P141))),"negative","positive")</f>
        <v>negative</v>
      </c>
      <c r="T142">
        <f>IF('Model output'!O141="","",'Model output'!O141)</f>
        <v>4</v>
      </c>
      <c r="U142" t="str">
        <f>IF('Model output'!Q141&lt;&gt;"",'Model output'!Q141,IF('Classification result'!S142="positive",IF(ISNUMBER(SEARCH("single",'Model output'!P141)),1,IF(OR(ISNUMBER(SEARCH("&lt;4",'Model output'!P141)),ISNUMBER(SEARCH("&lt; 4",'Model output'!P141)),ISNUMBER(SEARCH("less than 4",'Model output'!P141))),"&lt;4",IF(OR(ISNUMBER(SEARCH("&gt;4",'Model output'!P141)),ISNUMBER(SEARCH("&gt; 4",'Model output'!P141)),ISNUMBER(SEARCH("4 or more",'Model output'!P141))),"&gt;4",""))),""))</f>
        <v/>
      </c>
      <c r="V142" t="str">
        <f>IF(S142="negative","",IF(OR(ISNUMBER(SEARCH("Focal",'Model output'!P141)),'Classification result'!U142&lt;4,ISNUMBER(SEARCH("Focal",'Classification result'!U142)),ISNUMBER(SEARCH("&lt;4",'Classification result'!U142)),ISNUMBER(SEARCH("&lt; 4",'Classification result'!U142))),"minimal", IF(OR(ISNUMBER(SEARCH("Extensive",'Model output'!P141)),ISNUMBER(SEARCH("Extensive",'Classification result'!U142)),ISNUMBER(SEARCH("&gt;4",'Classification result'!U142)),ISNUMBER(SEARCH("&gt; 4",'Classification result'!U142)),ISNUMBER(SEARCH("4 or more",'Classification result'!U142))),"extensive","")))</f>
        <v/>
      </c>
      <c r="W142" t="str">
        <f>IF(OR('Model output'!R141="",ISNUMBER(SEARCH("Not identified", 'Model output'!R141)),ISNUMBER(SEARCH("Absent",'Model output'!R141)),ISNUMBER(SEARCH("No",'Model output'!R141)),ISNUMBER(SEARCH("Negative",'Model output'!R141)),ISNUMBER(SEARCH("None seen",'Model output'!R141)),ISNUMBER(SEARCH("Free",'Model output'!R141)),ISNUMBER(SEARCH("Cannot be assessed",'Model output'!R141))),"negative","positive")</f>
        <v>negative</v>
      </c>
      <c r="X142" t="str">
        <f>IF('Model output'!S141="","", IF('Model output'!S141= "[]", "", 'Model output'!S141))</f>
        <v>Absent</v>
      </c>
      <c r="Y142" t="str">
        <f>IF(OR('Model output'!S141="",ISNUMBER(SEARCH("Absent",'Model output'!S141)),ISNUMBER(SEARCH("Not identified",'Model output'!S141)),ISNUMBER(SEARCH("No",'Model output'!S141)),ISNUMBER(SEARCH("negative",'Model output'!S141))),"negative",IF(Z142="positive","gETE", "positive"))</f>
        <v>negative</v>
      </c>
      <c r="Z142" t="str">
        <f>IF(OR('Model output'!S141="",ISNUMBER(SEARCH("Absent",'Model output'!S141)),ISNUMBER(SEARCH("Not identified",'Model output'!S141)),ISNUMBER(SEARCH("No",'Model output'!S141)),ISNUMBER(SEARCH("Minimal",'Model output'!S141)),ISNUMBER(SEARCH("negative",'Model output'!S141))),"negative",IF(OR(ISNUMBER(SEARCH("extensive",X142)),ISNUMBER(SEARCH("skeletal muscle",X142)),ISNUMBER(SEARCH("larynx",X142)),ISNUMBER(SEARCH("trachea",X142)),ISNUMBER(SEARCH("esophagus",X142)),ISNUMBER(SEARCH("recurrent laryngeal nerve",X142))),"positive","negative"))</f>
        <v>negative</v>
      </c>
      <c r="AA142" t="str">
        <f>IF('Model output'!T141="","", IF('Model output'!T141="[]", "", IF('Model output'!T141="Not mentioned", "No", "Yes")))</f>
        <v/>
      </c>
      <c r="AB142" t="str">
        <f>IF(AA142&lt;&gt;"Yes","",IF(OR('Model output'!U141="",'Model output'!U141="[]",ISNUMBER(SEARCH("Not identified",'Model output'!U141))),"",'Model output'!U141))</f>
        <v/>
      </c>
      <c r="AC142" s="9" t="str">
        <f>IF(OR('Model output'!V141="", AND(ISERROR(SEARCH("Positive",'Model output'!V141)), ISNUMBER(SEARCH("Negative",'Model output'!V141))), 'Model output'!V141="No", ISNUMBER(SEARCH("Uninvolved",'Model output'!V141)), ISNUMBER(SEARCH("Not involved",'Model output'!V141)), ISNUMBER(SEARCH("Free",'Model output'!V141)), ISNUMBER(SEARCH("Cannot be assessed",'Model output'!V141)), ISNUMBER(SEARCH("1 mm",'Model output'!V141)), ISNUMBER(SEARCH("0.1 CM",'Model output'!V141)), ISNUMBER(SEARCH("less than 0.5 mm",'Model output'!V141)), ISNUMBER(SEARCH("abut",'Model output'!V141))), "negative", "positive")</f>
        <v>negative</v>
      </c>
      <c r="AE142" s="29" t="str" cm="1">
        <f t="array" aca="1" ref="AE142" ca="1">IF(OR(AC142="positive",Z142="positive",AND(OR(ISNUMBER(SEARCH("Follicular carcinoma",N142)),ISNUMBER(SEARCH("Follicular thyroid carcinoma",N142))),V142="extensive"),AND(AND(ISNUMBER(J142),J142&gt;0),AND(ISNUMBER(M142),M142&gt;3)),OR(H142="positive",AH142=1)),"high",IF(OR(ISNUMBER(SEARCH("lateral",G142,1)),ISNUMBER(SEARCH("positive",Y142,1)),ISNUMBER(SEARCH("tall",O142,1)),ISNUMBER(SEARCH("hobnail",O142,1)),ISNUMBER(SEARCH("cribriform",O142,1)),ISNUMBER(SEARCH("diffuse",O142,1)),ISNUMBER(SEARCH("columnar",O142,1)),ISNUMBER(SEARCH("solid",O142,1)),ISNUMBER(SEARCH("tall",N142,1)),ISNUMBER(SEARCH("hobnail",N142,1)),ISNUMBER(SEARCH("cribriform",N142,1)),ISNUMBER(SEARCH("diffuse",N142,1)),ISNUMBER(SEARCH("columnar",N142,1)),ISNUMBER(SEARCH("solid",N142,1)),AND(ISNUMBER(SEARCH("papillary",N142,1)),S142="positive"),AND(AND(ISNUMBER(J142),J142&gt;=5),M142=""),AND(AND(ISNUMBER(J142),J142&gt;=5),AND(ISNUMBER(M142),M142&gt;=1)),AND(ISNUMBER(SERACH("papillary",N142)),OR(Y142="positive",Z142="positive"), ISNUMBER(SEARCH("BRAF",AB142)))),"intermediate","low"))</f>
        <v>low</v>
      </c>
      <c r="AF142" s="30" t="str">
        <f t="shared" si="27"/>
        <v>1b</v>
      </c>
      <c r="AG142" s="30" t="str">
        <f t="shared" si="28"/>
        <v>0</v>
      </c>
      <c r="AH142" s="30" t="str">
        <f t="shared" si="30"/>
        <v>0</v>
      </c>
      <c r="AI142" s="37" t="str">
        <f t="shared" si="31"/>
        <v>I</v>
      </c>
      <c r="AJ142" s="29" t="s">
        <v>886</v>
      </c>
      <c r="AK142" s="34" t="s">
        <v>890</v>
      </c>
      <c r="AL142" s="34" t="s">
        <v>891</v>
      </c>
      <c r="AM142" s="34" t="s">
        <v>894</v>
      </c>
      <c r="AN142" s="34" t="s">
        <v>68</v>
      </c>
      <c r="AO142" s="35">
        <f t="shared" ca="1" si="32"/>
        <v>1</v>
      </c>
      <c r="AP142" s="30">
        <f t="shared" si="33"/>
        <v>1</v>
      </c>
      <c r="AQ142" s="30">
        <f t="shared" si="34"/>
        <v>1</v>
      </c>
      <c r="AR142" s="30">
        <f t="shared" si="35"/>
        <v>1</v>
      </c>
      <c r="AS142" s="36">
        <f t="shared" si="36"/>
        <v>1</v>
      </c>
    </row>
    <row r="143" spans="1:45">
      <c r="A143" t="str">
        <f>'Model output'!A142</f>
        <v>TCGA-EL-A4K1</v>
      </c>
      <c r="B143" s="45">
        <v>68</v>
      </c>
      <c r="C143" s="1" t="str">
        <f>IF(OR(ISNUMBER(SEARCH("0",'Model output'!D142)), ISNUMBER(SEARCH("1",'Model output'!D142)), ISNUMBER(SEARCH("1a",'Model output'!D142)), ISNUMBER(SEARCH("1b",'Model output'!D142)), ISNUMBER(SEARCH("2",'Model output'!D142)), ISNUMBER(SEARCH("3",'Model output'!D142)), ISNUMBER(SEARCH("4a",'Model output'!D142)), ISNUMBER(SEARCH("4b",'Model output'!D142))), IF(ISNUMBER(SEARCH("pT",'Model output'!D142)),IF(OR(ISNUMBER(SEARCH("a",'Model output'!D142)),ISNUMBER(SEARCH("b",'Model output'!D142))),MID(SUBSTITUTE('Model output'!D142," ",""),SEARCH("pT",'Model output'!D142)+2,2),MID(SUBSTITUTE('Model output'!D142," ",""),SEARCH("pT",'Model output'!D142)+2,1)),IF(ISNUMBER(SEARCH("T",'Model output'!D142)),IF(OR(ISNUMBER(SEARCH("a",'Model output'!D142)),ISNUMBER(SEARCH("b",'Model output'!D142))),MID(SUBSTITUTE('Model output'!D142," ",""),SEARCH("T",'Model output'!D142)+1,2),MID(SUBSTITUTE('Model output'!D142," ",""),SEARCH("T",'Model output'!D142)+1,1)),SUBSTITUTE('Model output'!D142," ",""))),"")</f>
        <v/>
      </c>
      <c r="D143" s="1" t="str">
        <f>IF(ISNUMBER(SEARCH("lymph node",'Model output'!E142)),"1", IF(AND('Model output'!E142&lt;&gt;"",ISNUMBER('Model output'!E142),'Model output'!E142&gt;0),"1",IF(OR(ISNUMBER(SEARCH("0",'Model output'!E142)), ISNUMBER(SEARCH("1",'Model output'!E142)), ISNUMBER(SEARCH("1a",'Model output'!E142)), ISNUMBER(SEARCH("1b",'Model output'!E142)), ISNUMBER(SEARCH("X",'Model output'!E142))), IF(ISNUMBER(SEARCH("pN",'Model output'!E142)),IF(OR(ISNUMBER(SEARCH("a",'Model output'!E142)),ISNUMBER(SEARCH("b",'Model output'!E142))),MID(SUBSTITUTE('Model output'!E142," ",""),SEARCH("pN",'Model output'!E142)+2,2),MID(SUBSTITUTE('Model output'!E142," ",""),SEARCH("pN",'Model output'!E142)+2,1)),IF(ISNUMBER(SEARCH("N",'Model output'!E142)),IF(OR(ISNUMBER(SEARCH("a",'Model output'!E142)),ISNUMBER(SEARCH("b",'Model output'!E142))),MID(SUBSTITUTE('Model output'!E142," ",""),SEARCH("N",'Model output'!E142)+1,2),MID(SUBSTITUTE('Model output'!E142," ",""),SEARCH("N",'Model output'!E142)+1,1)),SUBSTITUTE('Model output'!E142," ",""))),"")))</f>
        <v>X</v>
      </c>
      <c r="E143" s="1" t="str">
        <f>IF(OR(ISNUMBER(SEARCH("Not applicable",'Model output'!F142)), ISNUMBER(SEARCH("N/A",'Model output'!F142))),"0",IF(OR(ISNUMBER(SEARCH("0",'Model output'!F142)), ISNUMBER(SEARCH("1",'Model output'!F142)), ISNUMBER(SEARCH("X",'Model output'!F142))), IF(ISNUMBER(SEARCH("pM",'Model output'!F142)),MID(SUBSTITUTE('Model output'!F142," ",""),SEARCH("pM",'Model output'!F142)+2,1),IF(ISNUMBER(SEARCH("M",'Model output'!F142)),MID(SUBSTITUTE('Model output'!F142," ",""),SEARCH("M",'Model output'!F142)+1,1),SUBSTITUTE('Model output'!F142," ",""))),""))</f>
        <v>X</v>
      </c>
      <c r="F143" t="str">
        <f t="shared" si="25"/>
        <v>positive</v>
      </c>
      <c r="G143" t="str">
        <f>IF(OR('Model output'!G142="",AND(ISNUMBER('Model output'!J142),'Model output'!J142&lt;1)),"",IF(OR(ISNUMBER(SEARCH("lateral",'Model output'!G142)),ISNUMBER(SEARCH("cervical",'Model output'!G142)),ISNUMBER(SEARCH("jugular",'Model output'!G142)),ISNUMBER(SEARCH("left neck",'Model output'!G142)),ISNUMBER(SEARCH("left anterior neck",'Model output'!G142)),ISNUMBER(SEARCH("left posterior neck",'Model output'!G142)),ISNUMBER(SEARCH("right neck",'Model output'!G142)),ISNUMBER(SEARCH("right anterior neck",'Model output'!G142)),ISNUMBER(SEARCH("right posterior neck",'Model output'!G142)),AND(ISNUMBER(SEARCH("level",'Model output'!G142)),OR(,ISNUMBER(SEARCH("II",'Model output'!G142)),ISNUMBER(SEARCH("two",'Model output'!G142)),ISNUMBER(SEARCH("2",'Model output'!G142)),ISNUMBER(SEARCH("III",'Model output'!G142)),ISNUMBER(SEARCH("three",'Model output'!G142)),ISNUMBER(SEARCH("3",'Model output'!G142)),ISNUMBER(SEARCH("IV",'Model output'!G142)),ISNUMBER(SEARCH("four",'Model output'!G142)),ISNUMBER(SEARCH("4",'Model output'!G142)),ISNUMBER(SEARCH("V ",'Model output'!G142)),ISNUMBER(SEARCH("five",'Model output'!G142)),ISNUMBER(SEARCH("5",'Model output'!G142))))), "lateral", "central"))</f>
        <v>central</v>
      </c>
      <c r="H143" t="str">
        <f>IF('Model output'!H142="","negative",IF('Model output'!H142="[]", "negative", IF(OR(ISNUMBER(SEARCH("lymph node",'Model output'!H142)),ISNUMBER(SEARCH("Not mentioned",'Model output'!H142)),ISNUMBER(SEARCH("neck",'Model output'!H142)),ISNUMBER(SEARCH("Not applicable",'Model output'!H142))),"negative","positive")))</f>
        <v>negative</v>
      </c>
      <c r="I143">
        <f>IF('Model output'!I142="","",IF(ISNUMBER('Model output'!I142),'Model output'!I142,1))</f>
        <v>5</v>
      </c>
      <c r="J143">
        <f>IF('Model output'!J142="","",IF(AND(ISNUMBER('Model output'!J142),'Model output'!J142&lt;=I143),'Model output'!J142,IF(ISNUMBER(SEARCH("0/",'Model output'!J142)),0,1)))</f>
        <v>3</v>
      </c>
      <c r="K143" t="str" cm="1">
        <f t="array" ref="K143">IF(COUNT(FIND({0,1,2,3,4,5,6,7,8,9},'Model output'!K142))&gt;0,'Model output'!K142,"")</f>
        <v>0.4 cm</v>
      </c>
      <c r="L143" s="8" t="str">
        <f t="shared" si="29"/>
        <v>0.4cm</v>
      </c>
      <c r="M143" cm="1">
        <f t="array" ref="M143">IF(L143="","",IF(ISNUMBER(SEARCH("cm",L143)),MAX(VALUE(SUBSTITUTE(_xlfn.FILTERXML("&lt;t&gt;&lt;s&gt;"&amp;SUBSTITUTE(L143,",","&lt;/s&gt;&lt;s&gt;")&amp;"&lt;/s&gt;&lt;/t&gt;","//s"),"cm",""))),MAX(VALUE(SUBSTITUTE(_xlfn.FILTERXML("&lt;t&gt;&lt;s&gt;"&amp;SUBSTITUTE(L143,",","&lt;/s&gt;&lt;s&gt;")&amp;"&lt;/s&gt;&lt;/t&gt;","//s"),"mm","")))/10))</f>
        <v>0.4</v>
      </c>
      <c r="N143" t="str">
        <f>IF('Model output'!L142="","",'Model output'!L142)</f>
        <v>Papillary</v>
      </c>
      <c r="O143" t="str">
        <f>IF('Model output'!M142="","",'Model output'!M142)</f>
        <v/>
      </c>
      <c r="P143" t="str">
        <f>IF('Model output'!N142="","",'Model output'!N142)</f>
        <v>2.9 cm</v>
      </c>
      <c r="Q143" t="str">
        <f t="shared" si="26"/>
        <v>2.9cm</v>
      </c>
      <c r="R143" cm="1">
        <f t="array" ref="R143">IF(Q143="","",IF(ISNUMBER(SEARCH("cm",Q143)),MAX(VALUE(SUBSTITUTE(_xlfn.FILTERXML("&lt;t&gt;&lt;s&gt;"&amp;SUBSTITUTE(Q143,",","&lt;/s&gt;&lt;s&gt;")&amp;"&lt;/s&gt;&lt;/t&gt;","//s"),"cm",""))),MAX(VALUE(SUBSTITUTE(_xlfn.FILTERXML("&lt;t&gt;&lt;s&gt;"&amp;SUBSTITUTE(Q143,",","&lt;/s&gt;&lt;s&gt;")&amp;"&lt;/s&gt;&lt;/t&gt;","//s"),"mm","")))/10))</f>
        <v>2.9</v>
      </c>
      <c r="S143" t="str">
        <f>IF(OR('Model output'!P142="",ISNUMBER(SEARCH("Not identified", 'Model output'!P142)),ISNUMBER(SEARCH("Absent",'Model output'!P142)),AND(ISNUMBER(SEARCH("No",'Model output'!P142)),NOT(ISNUMBER(SEARCH("diagnostic",'Model output'!P142)))),ISNUMBER(SEARCH("Negative",'Model output'!P142))),"negative","positive")</f>
        <v>negative</v>
      </c>
      <c r="T143">
        <f>IF('Model output'!O142="","",'Model output'!O142)</f>
        <v>1</v>
      </c>
      <c r="U143" t="str">
        <f>IF('Model output'!Q142&lt;&gt;"",'Model output'!Q142,IF('Classification result'!S143="positive",IF(ISNUMBER(SEARCH("single",'Model output'!P142)),1,IF(OR(ISNUMBER(SEARCH("&lt;4",'Model output'!P142)),ISNUMBER(SEARCH("&lt; 4",'Model output'!P142)),ISNUMBER(SEARCH("less than 4",'Model output'!P142))),"&lt;4",IF(OR(ISNUMBER(SEARCH("&gt;4",'Model output'!P142)),ISNUMBER(SEARCH("&gt; 4",'Model output'!P142)),ISNUMBER(SEARCH("4 or more",'Model output'!P142))),"&gt;4",""))),""))</f>
        <v/>
      </c>
      <c r="V143" t="str">
        <f>IF(S143="negative","",IF(OR(ISNUMBER(SEARCH("Focal",'Model output'!P142)),'Classification result'!U143&lt;4,ISNUMBER(SEARCH("Focal",'Classification result'!U143)),ISNUMBER(SEARCH("&lt;4",'Classification result'!U143)),ISNUMBER(SEARCH("&lt; 4",'Classification result'!U143))),"minimal", IF(OR(ISNUMBER(SEARCH("Extensive",'Model output'!P142)),ISNUMBER(SEARCH("Extensive",'Classification result'!U143)),ISNUMBER(SEARCH("&gt;4",'Classification result'!U143)),ISNUMBER(SEARCH("&gt; 4",'Classification result'!U143)),ISNUMBER(SEARCH("4 or more",'Classification result'!U143))),"extensive","")))</f>
        <v/>
      </c>
      <c r="W143" t="str">
        <f>IF(OR('Model output'!R142="",ISNUMBER(SEARCH("Not identified", 'Model output'!R142)),ISNUMBER(SEARCH("Absent",'Model output'!R142)),ISNUMBER(SEARCH("No",'Model output'!R142)),ISNUMBER(SEARCH("Negative",'Model output'!R142)),ISNUMBER(SEARCH("None seen",'Model output'!R142)),ISNUMBER(SEARCH("Free",'Model output'!R142)),ISNUMBER(SEARCH("Cannot be assessed",'Model output'!R142))),"negative","positive")</f>
        <v>positive</v>
      </c>
      <c r="X143" t="str">
        <f>IF('Model output'!S142="","", IF('Model output'!S142= "[]", "", 'Model output'!S142))</f>
        <v>Present, extending into skeletal muscle</v>
      </c>
      <c r="Y143" t="str">
        <f>IF(OR('Model output'!S142="",ISNUMBER(SEARCH("Absent",'Model output'!S142)),ISNUMBER(SEARCH("Not identified",'Model output'!S142)),ISNUMBER(SEARCH("No",'Model output'!S142)),ISNUMBER(SEARCH("negative",'Model output'!S142))),"negative",IF(Z143="positive","gETE", "positive"))</f>
        <v>gETE</v>
      </c>
      <c r="Z143" t="str">
        <f>IF(OR('Model output'!S142="",ISNUMBER(SEARCH("Absent",'Model output'!S142)),ISNUMBER(SEARCH("Not identified",'Model output'!S142)),ISNUMBER(SEARCH("No",'Model output'!S142)),ISNUMBER(SEARCH("Minimal",'Model output'!S142)),ISNUMBER(SEARCH("negative",'Model output'!S142))),"negative",IF(OR(ISNUMBER(SEARCH("extensive",X143)),ISNUMBER(SEARCH("skeletal muscle",X143)),ISNUMBER(SEARCH("larynx",X143)),ISNUMBER(SEARCH("trachea",X143)),ISNUMBER(SEARCH("esophagus",X143)),ISNUMBER(SEARCH("recurrent laryngeal nerve",X143))),"positive","negative"))</f>
        <v>positive</v>
      </c>
      <c r="AA143" t="str">
        <f>IF('Model output'!T142="","", IF('Model output'!T142="[]", "", IF('Model output'!T142="Not mentioned", "No", "Yes")))</f>
        <v/>
      </c>
      <c r="AB143" t="str">
        <f>IF(AA143&lt;&gt;"Yes","",IF(OR('Model output'!U142="",'Model output'!U142="[]",ISNUMBER(SEARCH("Not identified",'Model output'!U142))),"",'Model output'!U142))</f>
        <v/>
      </c>
      <c r="AC143" s="9" t="str">
        <f>IF(OR('Model output'!V142="", AND(ISERROR(SEARCH("Positive",'Model output'!V142)), ISNUMBER(SEARCH("Negative",'Model output'!V142))), 'Model output'!V142="No", ISNUMBER(SEARCH("Uninvolved",'Model output'!V142)), ISNUMBER(SEARCH("Not involved",'Model output'!V142)), ISNUMBER(SEARCH("Free",'Model output'!V142)), ISNUMBER(SEARCH("Cannot be assessed",'Model output'!V142)), ISNUMBER(SEARCH("1 mm",'Model output'!V142)), ISNUMBER(SEARCH("0.1 CM",'Model output'!V142)), ISNUMBER(SEARCH("less than 0.5 mm",'Model output'!V142)), ISNUMBER(SEARCH("abut",'Model output'!V142))), "negative", "positive")</f>
        <v>negative</v>
      </c>
      <c r="AE143" s="29" t="str" cm="1">
        <f t="array" ref="AE143">IF(OR(AC143="positive",Z143="positive",AND(OR(ISNUMBER(SEARCH("Follicular carcinoma",N143)),ISNUMBER(SEARCH("Follicular thyroid carcinoma",N143))),V143="extensive"),AND(AND(ISNUMBER(J143),J143&gt;0),AND(ISNUMBER(M143),M143&gt;3)),OR(H143="positive",AH143=1)),"high",IF(OR(ISNUMBER(SEARCH("lateral",G143,1)),ISNUMBER(SEARCH("positive",Y143,1)),ISNUMBER(SEARCH("tall",O143,1)),ISNUMBER(SEARCH("hobnail",O143,1)),ISNUMBER(SEARCH("cribriform",O143,1)),ISNUMBER(SEARCH("diffuse",O143,1)),ISNUMBER(SEARCH("columnar",O143,1)),ISNUMBER(SEARCH("solid",O143,1)),ISNUMBER(SEARCH("tall",N143,1)),ISNUMBER(SEARCH("hobnail",N143,1)),ISNUMBER(SEARCH("cribriform",N143,1)),ISNUMBER(SEARCH("diffuse",N143,1)),ISNUMBER(SEARCH("columnar",N143,1)),ISNUMBER(SEARCH("solid",N143,1)),AND(ISNUMBER(SEARCH("papillary",N143,1)),S143="positive"),AND(AND(ISNUMBER(J143),J143&gt;=5),M143=""),AND(AND(ISNUMBER(J143),J143&gt;=5),AND(ISNUMBER(M143),M143&gt;=1)),AND(ISNUMBER(SERACH("papillary",N143)),OR(Y143="positive",Z143="positive"), ISNUMBER(SEARCH("BRAF",AB143)))),"intermediate","low"))</f>
        <v>high</v>
      </c>
      <c r="AF143" s="30" t="str">
        <f t="shared" si="27"/>
        <v>3b</v>
      </c>
      <c r="AG143" s="30" t="str">
        <f t="shared" si="28"/>
        <v>1a</v>
      </c>
      <c r="AH143" s="30" t="str">
        <f t="shared" si="30"/>
        <v>0</v>
      </c>
      <c r="AI143" s="37" t="str">
        <f t="shared" si="31"/>
        <v>II</v>
      </c>
      <c r="AJ143" s="29" t="s">
        <v>885</v>
      </c>
      <c r="AK143" s="34" t="s">
        <v>889</v>
      </c>
      <c r="AL143" s="34" t="s">
        <v>895</v>
      </c>
      <c r="AM143" s="34" t="s">
        <v>894</v>
      </c>
      <c r="AN143" s="34" t="s">
        <v>892</v>
      </c>
      <c r="AO143" s="35">
        <f t="shared" si="32"/>
        <v>1</v>
      </c>
      <c r="AP143" s="30">
        <f t="shared" si="33"/>
        <v>1</v>
      </c>
      <c r="AQ143" s="30">
        <f t="shared" si="34"/>
        <v>1</v>
      </c>
      <c r="AR143" s="30">
        <f t="shared" si="35"/>
        <v>1</v>
      </c>
      <c r="AS143" s="36">
        <f t="shared" si="36"/>
        <v>1</v>
      </c>
    </row>
    <row r="144" spans="1:45">
      <c r="A144" t="str">
        <f>'Model output'!A143</f>
        <v>TCGA-EL-A4K2</v>
      </c>
      <c r="B144" s="45">
        <v>43</v>
      </c>
      <c r="C144" s="1" t="str">
        <f>IF(OR(ISNUMBER(SEARCH("0",'Model output'!D143)), ISNUMBER(SEARCH("1",'Model output'!D143)), ISNUMBER(SEARCH("1a",'Model output'!D143)), ISNUMBER(SEARCH("1b",'Model output'!D143)), ISNUMBER(SEARCH("2",'Model output'!D143)), ISNUMBER(SEARCH("3",'Model output'!D143)), ISNUMBER(SEARCH("4a",'Model output'!D143)), ISNUMBER(SEARCH("4b",'Model output'!D143))), IF(ISNUMBER(SEARCH("pT",'Model output'!D143)),IF(OR(ISNUMBER(SEARCH("a",'Model output'!D143)),ISNUMBER(SEARCH("b",'Model output'!D143))),MID(SUBSTITUTE('Model output'!D143," ",""),SEARCH("pT",'Model output'!D143)+2,2),MID(SUBSTITUTE('Model output'!D143," ",""),SEARCH("pT",'Model output'!D143)+2,1)),IF(ISNUMBER(SEARCH("T",'Model output'!D143)),IF(OR(ISNUMBER(SEARCH("a",'Model output'!D143)),ISNUMBER(SEARCH("b",'Model output'!D143))),MID(SUBSTITUTE('Model output'!D143," ",""),SEARCH("T",'Model output'!D143)+1,2),MID(SUBSTITUTE('Model output'!D143," ",""),SEARCH("T",'Model output'!D143)+1,1)),SUBSTITUTE('Model output'!D143," ",""))),"")</f>
        <v>1</v>
      </c>
      <c r="D144" s="1" t="str">
        <f>IF(ISNUMBER(SEARCH("lymph node",'Model output'!E143)),"1", IF(AND('Model output'!E143&lt;&gt;"",ISNUMBER('Model output'!E143),'Model output'!E143&gt;0),"1",IF(OR(ISNUMBER(SEARCH("0",'Model output'!E143)), ISNUMBER(SEARCH("1",'Model output'!E143)), ISNUMBER(SEARCH("1a",'Model output'!E143)), ISNUMBER(SEARCH("1b",'Model output'!E143)), ISNUMBER(SEARCH("X",'Model output'!E143))), IF(ISNUMBER(SEARCH("pN",'Model output'!E143)),IF(OR(ISNUMBER(SEARCH("a",'Model output'!E143)),ISNUMBER(SEARCH("b",'Model output'!E143))),MID(SUBSTITUTE('Model output'!E143," ",""),SEARCH("pN",'Model output'!E143)+2,2),MID(SUBSTITUTE('Model output'!E143," ",""),SEARCH("pN",'Model output'!E143)+2,1)),IF(ISNUMBER(SEARCH("N",'Model output'!E143)),IF(OR(ISNUMBER(SEARCH("a",'Model output'!E143)),ISNUMBER(SEARCH("b",'Model output'!E143))),MID(SUBSTITUTE('Model output'!E143," ",""),SEARCH("N",'Model output'!E143)+1,2),MID(SUBSTITUTE('Model output'!E143," ",""),SEARCH("N",'Model output'!E143)+1,1)),SUBSTITUTE('Model output'!E143," ",""))),"")))</f>
        <v>X</v>
      </c>
      <c r="E144" s="1" t="str">
        <f>IF(OR(ISNUMBER(SEARCH("Not applicable",'Model output'!F143)), ISNUMBER(SEARCH("N/A",'Model output'!F143))),"0",IF(OR(ISNUMBER(SEARCH("0",'Model output'!F143)), ISNUMBER(SEARCH("1",'Model output'!F143)), ISNUMBER(SEARCH("X",'Model output'!F143))), IF(ISNUMBER(SEARCH("pM",'Model output'!F143)),MID(SUBSTITUTE('Model output'!F143," ",""),SEARCH("pM",'Model output'!F143)+2,1),IF(ISNUMBER(SEARCH("M",'Model output'!F143)),MID(SUBSTITUTE('Model output'!F143," ",""),SEARCH("M",'Model output'!F143)+1,1),SUBSTITUTE('Model output'!F143," ",""))),""))</f>
        <v>X</v>
      </c>
      <c r="F144" t="str">
        <f t="shared" si="25"/>
        <v>negative</v>
      </c>
      <c r="G144" t="str">
        <f>IF(OR('Model output'!G143="",AND(ISNUMBER('Model output'!J143),'Model output'!J143&lt;1)),"",IF(OR(ISNUMBER(SEARCH("lateral",'Model output'!G143)),ISNUMBER(SEARCH("cervical",'Model output'!G143)),ISNUMBER(SEARCH("jugular",'Model output'!G143)),ISNUMBER(SEARCH("left neck",'Model output'!G143)),ISNUMBER(SEARCH("left anterior neck",'Model output'!G143)),ISNUMBER(SEARCH("left posterior neck",'Model output'!G143)),ISNUMBER(SEARCH("right neck",'Model output'!G143)),ISNUMBER(SEARCH("right anterior neck",'Model output'!G143)),ISNUMBER(SEARCH("right posterior neck",'Model output'!G143)),AND(ISNUMBER(SEARCH("level",'Model output'!G143)),OR(,ISNUMBER(SEARCH("II",'Model output'!G143)),ISNUMBER(SEARCH("two",'Model output'!G143)),ISNUMBER(SEARCH("2",'Model output'!G143)),ISNUMBER(SEARCH("III",'Model output'!G143)),ISNUMBER(SEARCH("three",'Model output'!G143)),ISNUMBER(SEARCH("3",'Model output'!G143)),ISNUMBER(SEARCH("IV",'Model output'!G143)),ISNUMBER(SEARCH("four",'Model output'!G143)),ISNUMBER(SEARCH("4",'Model output'!G143)),ISNUMBER(SEARCH("V ",'Model output'!G143)),ISNUMBER(SEARCH("five",'Model output'!G143)),ISNUMBER(SEARCH("5",'Model output'!G143))))), "lateral", "central"))</f>
        <v/>
      </c>
      <c r="H144" t="str">
        <f>IF('Model output'!H143="","negative",IF('Model output'!H143="[]", "negative", IF(OR(ISNUMBER(SEARCH("lymph node",'Model output'!H143)),ISNUMBER(SEARCH("Not mentioned",'Model output'!H143)),ISNUMBER(SEARCH("neck",'Model output'!H143)),ISNUMBER(SEARCH("Not applicable",'Model output'!H143))),"negative","positive")))</f>
        <v>negative</v>
      </c>
      <c r="I144">
        <f>IF('Model output'!I143="","",IF(ISNUMBER('Model output'!I143),'Model output'!I143,1))</f>
        <v>1</v>
      </c>
      <c r="J144">
        <f>IF('Model output'!J143="","",IF(AND(ISNUMBER('Model output'!J143),'Model output'!J143&lt;=I144),'Model output'!J143,IF(ISNUMBER(SEARCH("0/",'Model output'!J143)),0,1)))</f>
        <v>0</v>
      </c>
      <c r="K144" t="str" cm="1">
        <f t="array" ref="K144">IF(COUNT(FIND({0,1,2,3,4,5,6,7,8,9},'Model output'!K143))&gt;0,'Model output'!K143,"")</f>
        <v/>
      </c>
      <c r="L144" s="8" t="str">
        <f t="shared" si="29"/>
        <v/>
      </c>
      <c r="M144" t="str" cm="1">
        <f t="array" ref="M144">IF(L144="","",IF(ISNUMBER(SEARCH("cm",L144)),MAX(VALUE(SUBSTITUTE(_xlfn.FILTERXML("&lt;t&gt;&lt;s&gt;"&amp;SUBSTITUTE(L144,",","&lt;/s&gt;&lt;s&gt;")&amp;"&lt;/s&gt;&lt;/t&gt;","//s"),"cm",""))),MAX(VALUE(SUBSTITUTE(_xlfn.FILTERXML("&lt;t&gt;&lt;s&gt;"&amp;SUBSTITUTE(L144,",","&lt;/s&gt;&lt;s&gt;")&amp;"&lt;/s&gt;&lt;/t&gt;","//s"),"mm","")))/10))</f>
        <v/>
      </c>
      <c r="N144" t="str">
        <f>IF('Model output'!L143="","",'Model output'!L143)</f>
        <v>Papillary</v>
      </c>
      <c r="O144" t="str">
        <f>IF('Model output'!M143="","",'Model output'!M143)</f>
        <v>Conventional Type</v>
      </c>
      <c r="P144" t="str">
        <f>IF('Model output'!N143="","",'Model output'!N143)</f>
        <v>1.8 cm</v>
      </c>
      <c r="Q144" t="str">
        <f t="shared" si="26"/>
        <v>1.8cm</v>
      </c>
      <c r="R144" cm="1">
        <f t="array" ref="R144">IF(Q144="","",IF(ISNUMBER(SEARCH("cm",Q144)),MAX(VALUE(SUBSTITUTE(_xlfn.FILTERXML("&lt;t&gt;&lt;s&gt;"&amp;SUBSTITUTE(Q144,",","&lt;/s&gt;&lt;s&gt;")&amp;"&lt;/s&gt;&lt;/t&gt;","//s"),"cm",""))),MAX(VALUE(SUBSTITUTE(_xlfn.FILTERXML("&lt;t&gt;&lt;s&gt;"&amp;SUBSTITUTE(Q144,",","&lt;/s&gt;&lt;s&gt;")&amp;"&lt;/s&gt;&lt;/t&gt;","//s"),"mm","")))/10))</f>
        <v>1.8</v>
      </c>
      <c r="S144" t="str">
        <f>IF(OR('Model output'!P143="",ISNUMBER(SEARCH("Not identified", 'Model output'!P143)),ISNUMBER(SEARCH("Absent",'Model output'!P143)),AND(ISNUMBER(SEARCH("No",'Model output'!P143)),NOT(ISNUMBER(SEARCH("diagnostic",'Model output'!P143)))),ISNUMBER(SEARCH("Negative",'Model output'!P143))),"negative","positive")</f>
        <v>negative</v>
      </c>
      <c r="T144" t="str">
        <f>IF('Model output'!O143="","",'Model output'!O143)</f>
        <v/>
      </c>
      <c r="U144" t="str">
        <f>IF('Model output'!Q143&lt;&gt;"",'Model output'!Q143,IF('Classification result'!S144="positive",IF(ISNUMBER(SEARCH("single",'Model output'!P143)),1,IF(OR(ISNUMBER(SEARCH("&lt;4",'Model output'!P143)),ISNUMBER(SEARCH("&lt; 4",'Model output'!P143)),ISNUMBER(SEARCH("less than 4",'Model output'!P143))),"&lt;4",IF(OR(ISNUMBER(SEARCH("&gt;4",'Model output'!P143)),ISNUMBER(SEARCH("&gt; 4",'Model output'!P143)),ISNUMBER(SEARCH("4 or more",'Model output'!P143))),"&gt;4",""))),""))</f>
        <v/>
      </c>
      <c r="V144" t="str">
        <f>IF(S144="negative","",IF(OR(ISNUMBER(SEARCH("Focal",'Model output'!P143)),'Classification result'!U144&lt;4,ISNUMBER(SEARCH("Focal",'Classification result'!U144)),ISNUMBER(SEARCH("&lt;4",'Classification result'!U144)),ISNUMBER(SEARCH("&lt; 4",'Classification result'!U144))),"minimal", IF(OR(ISNUMBER(SEARCH("Extensive",'Model output'!P143)),ISNUMBER(SEARCH("Extensive",'Classification result'!U144)),ISNUMBER(SEARCH("&gt;4",'Classification result'!U144)),ISNUMBER(SEARCH("&gt; 4",'Classification result'!U144)),ISNUMBER(SEARCH("4 or more",'Classification result'!U144))),"extensive","")))</f>
        <v/>
      </c>
      <c r="W144" t="str">
        <f>IF(OR('Model output'!R143="",ISNUMBER(SEARCH("Not identified", 'Model output'!R143)),ISNUMBER(SEARCH("Absent",'Model output'!R143)),ISNUMBER(SEARCH("No",'Model output'!R143)),ISNUMBER(SEARCH("Negative",'Model output'!R143)),ISNUMBER(SEARCH("None seen",'Model output'!R143)),ISNUMBER(SEARCH("Free",'Model output'!R143)),ISNUMBER(SEARCH("Cannot be assessed",'Model output'!R143))),"negative","positive")</f>
        <v>negative</v>
      </c>
      <c r="X144" t="str">
        <f>IF('Model output'!S143="","", IF('Model output'!S143= "[]", "", 'Model output'!S143))</f>
        <v>Absent</v>
      </c>
      <c r="Y144" t="str">
        <f>IF(OR('Model output'!S143="",ISNUMBER(SEARCH("Absent",'Model output'!S143)),ISNUMBER(SEARCH("Not identified",'Model output'!S143)),ISNUMBER(SEARCH("No",'Model output'!S143)),ISNUMBER(SEARCH("negative",'Model output'!S143))),"negative",IF(Z144="positive","gETE", "positive"))</f>
        <v>negative</v>
      </c>
      <c r="Z144" t="str">
        <f>IF(OR('Model output'!S143="",ISNUMBER(SEARCH("Absent",'Model output'!S143)),ISNUMBER(SEARCH("Not identified",'Model output'!S143)),ISNUMBER(SEARCH("No",'Model output'!S143)),ISNUMBER(SEARCH("Minimal",'Model output'!S143)),ISNUMBER(SEARCH("negative",'Model output'!S143))),"negative",IF(OR(ISNUMBER(SEARCH("extensive",X144)),ISNUMBER(SEARCH("skeletal muscle",X144)),ISNUMBER(SEARCH("larynx",X144)),ISNUMBER(SEARCH("trachea",X144)),ISNUMBER(SEARCH("esophagus",X144)),ISNUMBER(SEARCH("recurrent laryngeal nerve",X144))),"positive","negative"))</f>
        <v>negative</v>
      </c>
      <c r="AA144" t="str">
        <f>IF('Model output'!T143="","", IF('Model output'!T143="[]", "", IF('Model output'!T143="Not mentioned", "No", "Yes")))</f>
        <v/>
      </c>
      <c r="AB144" t="str">
        <f>IF(AA144&lt;&gt;"Yes","",IF(OR('Model output'!U143="",'Model output'!U143="[]",ISNUMBER(SEARCH("Not identified",'Model output'!U143))),"",'Model output'!U143))</f>
        <v/>
      </c>
      <c r="AC144" s="9" t="str">
        <f>IF(OR('Model output'!V143="", AND(ISERROR(SEARCH("Positive",'Model output'!V143)), ISNUMBER(SEARCH("Negative",'Model output'!V143))), 'Model output'!V143="No", ISNUMBER(SEARCH("Uninvolved",'Model output'!V143)), ISNUMBER(SEARCH("Not involved",'Model output'!V143)), ISNUMBER(SEARCH("Free",'Model output'!V143)), ISNUMBER(SEARCH("Cannot be assessed",'Model output'!V143)), ISNUMBER(SEARCH("1 mm",'Model output'!V143)), ISNUMBER(SEARCH("0.1 CM",'Model output'!V143)), ISNUMBER(SEARCH("less than 0.5 mm",'Model output'!V143)), ISNUMBER(SEARCH("abut",'Model output'!V143))), "negative", "positive")</f>
        <v>negative</v>
      </c>
      <c r="AE144" s="29" t="str" cm="1">
        <f t="array" aca="1" ref="AE144" ca="1">IF(OR(AC144="positive",Z144="positive",AND(OR(ISNUMBER(SEARCH("Follicular carcinoma",N144)),ISNUMBER(SEARCH("Follicular thyroid carcinoma",N144))),V144="extensive"),AND(AND(ISNUMBER(J144),J144&gt;0),AND(ISNUMBER(M144),M144&gt;3)),OR(H144="positive",AH144=1)),"high",IF(OR(ISNUMBER(SEARCH("lateral",G144,1)),ISNUMBER(SEARCH("positive",Y144,1)),ISNUMBER(SEARCH("tall",O144,1)),ISNUMBER(SEARCH("hobnail",O144,1)),ISNUMBER(SEARCH("cribriform",O144,1)),ISNUMBER(SEARCH("diffuse",O144,1)),ISNUMBER(SEARCH("columnar",O144,1)),ISNUMBER(SEARCH("solid",O144,1)),ISNUMBER(SEARCH("tall",N144,1)),ISNUMBER(SEARCH("hobnail",N144,1)),ISNUMBER(SEARCH("cribriform",N144,1)),ISNUMBER(SEARCH("diffuse",N144,1)),ISNUMBER(SEARCH("columnar",N144,1)),ISNUMBER(SEARCH("solid",N144,1)),AND(ISNUMBER(SEARCH("papillary",N144,1)),S144="positive"),AND(AND(ISNUMBER(J144),J144&gt;=5),M144=""),AND(AND(ISNUMBER(J144),J144&gt;=5),AND(ISNUMBER(M144),M144&gt;=1)),AND(ISNUMBER(SERACH("papillary",N144)),OR(Y144="positive",Z144="positive"), ISNUMBER(SEARCH("BRAF",AB144)))),"intermediate","low"))</f>
        <v>low</v>
      </c>
      <c r="AF144" s="30" t="str">
        <f t="shared" si="27"/>
        <v>1b</v>
      </c>
      <c r="AG144" s="30" t="str">
        <f t="shared" si="28"/>
        <v>0</v>
      </c>
      <c r="AH144" s="30" t="str">
        <f t="shared" si="30"/>
        <v>0</v>
      </c>
      <c r="AI144" s="37" t="str">
        <f t="shared" si="31"/>
        <v>I</v>
      </c>
      <c r="AJ144" s="29" t="s">
        <v>886</v>
      </c>
      <c r="AK144" s="34" t="s">
        <v>890</v>
      </c>
      <c r="AL144" s="34" t="s">
        <v>891</v>
      </c>
      <c r="AM144" s="34" t="s">
        <v>894</v>
      </c>
      <c r="AN144" s="34" t="s">
        <v>68</v>
      </c>
      <c r="AO144" s="35">
        <f t="shared" ca="1" si="32"/>
        <v>1</v>
      </c>
      <c r="AP144" s="30">
        <f t="shared" si="33"/>
        <v>1</v>
      </c>
      <c r="AQ144" s="30">
        <f t="shared" si="34"/>
        <v>1</v>
      </c>
      <c r="AR144" s="30">
        <f t="shared" si="35"/>
        <v>1</v>
      </c>
      <c r="AS144" s="36">
        <f t="shared" si="36"/>
        <v>1</v>
      </c>
    </row>
    <row r="145" spans="1:45">
      <c r="A145" t="str">
        <f>'Model output'!A144</f>
        <v>TCGA-EL-A4K4</v>
      </c>
      <c r="B145" s="45">
        <v>33</v>
      </c>
      <c r="C145" s="1" t="str">
        <f>IF(OR(ISNUMBER(SEARCH("0",'Model output'!D144)), ISNUMBER(SEARCH("1",'Model output'!D144)), ISNUMBER(SEARCH("1a",'Model output'!D144)), ISNUMBER(SEARCH("1b",'Model output'!D144)), ISNUMBER(SEARCH("2",'Model output'!D144)), ISNUMBER(SEARCH("3",'Model output'!D144)), ISNUMBER(SEARCH("4a",'Model output'!D144)), ISNUMBER(SEARCH("4b",'Model output'!D144))), IF(ISNUMBER(SEARCH("pT",'Model output'!D144)),IF(OR(ISNUMBER(SEARCH("a",'Model output'!D144)),ISNUMBER(SEARCH("b",'Model output'!D144))),MID(SUBSTITUTE('Model output'!D144," ",""),SEARCH("pT",'Model output'!D144)+2,2),MID(SUBSTITUTE('Model output'!D144," ",""),SEARCH("pT",'Model output'!D144)+2,1)),IF(ISNUMBER(SEARCH("T",'Model output'!D144)),IF(OR(ISNUMBER(SEARCH("a",'Model output'!D144)),ISNUMBER(SEARCH("b",'Model output'!D144))),MID(SUBSTITUTE('Model output'!D144," ",""),SEARCH("T",'Model output'!D144)+1,2),MID(SUBSTITUTE('Model output'!D144," ",""),SEARCH("T",'Model output'!D144)+1,1)),SUBSTITUTE('Model output'!D144," ",""))),"")</f>
        <v/>
      </c>
      <c r="D145" s="1" t="str">
        <f>IF(ISNUMBER(SEARCH("lymph node",'Model output'!E144)),"1", IF(AND('Model output'!E144&lt;&gt;"",ISNUMBER('Model output'!E144),'Model output'!E144&gt;0),"1",IF(OR(ISNUMBER(SEARCH("0",'Model output'!E144)), ISNUMBER(SEARCH("1",'Model output'!E144)), ISNUMBER(SEARCH("1a",'Model output'!E144)), ISNUMBER(SEARCH("1b",'Model output'!E144)), ISNUMBER(SEARCH("X",'Model output'!E144))), IF(ISNUMBER(SEARCH("pN",'Model output'!E144)),IF(OR(ISNUMBER(SEARCH("a",'Model output'!E144)),ISNUMBER(SEARCH("b",'Model output'!E144))),MID(SUBSTITUTE('Model output'!E144," ",""),SEARCH("pN",'Model output'!E144)+2,2),MID(SUBSTITUTE('Model output'!E144," ",""),SEARCH("pN",'Model output'!E144)+2,1)),IF(ISNUMBER(SEARCH("N",'Model output'!E144)),IF(OR(ISNUMBER(SEARCH("a",'Model output'!E144)),ISNUMBER(SEARCH("b",'Model output'!E144))),MID(SUBSTITUTE('Model output'!E144," ",""),SEARCH("N",'Model output'!E144)+1,2),MID(SUBSTITUTE('Model output'!E144," ",""),SEARCH("N",'Model output'!E144)+1,1)),SUBSTITUTE('Model output'!E144," ",""))),"")))</f>
        <v>1b</v>
      </c>
      <c r="E145" s="1" t="str">
        <f>IF(OR(ISNUMBER(SEARCH("Not applicable",'Model output'!F144)), ISNUMBER(SEARCH("N/A",'Model output'!F144))),"0",IF(OR(ISNUMBER(SEARCH("0",'Model output'!F144)), ISNUMBER(SEARCH("1",'Model output'!F144)), ISNUMBER(SEARCH("X",'Model output'!F144))), IF(ISNUMBER(SEARCH("pM",'Model output'!F144)),MID(SUBSTITUTE('Model output'!F144," ",""),SEARCH("pM",'Model output'!F144)+2,1),IF(ISNUMBER(SEARCH("M",'Model output'!F144)),MID(SUBSTITUTE('Model output'!F144," ",""),SEARCH("M",'Model output'!F144)+1,1),SUBSTITUTE('Model output'!F144," ",""))),""))</f>
        <v/>
      </c>
      <c r="F145" t="str">
        <f t="shared" si="25"/>
        <v>positive</v>
      </c>
      <c r="G145" t="str">
        <f>IF(OR('Model output'!G144="",AND(ISNUMBER('Model output'!J144),'Model output'!J144&lt;1)),"",IF(OR(ISNUMBER(SEARCH("lateral",'Model output'!G144)),ISNUMBER(SEARCH("cervical",'Model output'!G144)),ISNUMBER(SEARCH("jugular",'Model output'!G144)),ISNUMBER(SEARCH("left neck",'Model output'!G144)),ISNUMBER(SEARCH("left anterior neck",'Model output'!G144)),ISNUMBER(SEARCH("left posterior neck",'Model output'!G144)),ISNUMBER(SEARCH("right neck",'Model output'!G144)),ISNUMBER(SEARCH("right anterior neck",'Model output'!G144)),ISNUMBER(SEARCH("right posterior neck",'Model output'!G144)),AND(ISNUMBER(SEARCH("level",'Model output'!G144)),OR(,ISNUMBER(SEARCH("II",'Model output'!G144)),ISNUMBER(SEARCH("two",'Model output'!G144)),ISNUMBER(SEARCH("2",'Model output'!G144)),ISNUMBER(SEARCH("III",'Model output'!G144)),ISNUMBER(SEARCH("three",'Model output'!G144)),ISNUMBER(SEARCH("3",'Model output'!G144)),ISNUMBER(SEARCH("IV",'Model output'!G144)),ISNUMBER(SEARCH("four",'Model output'!G144)),ISNUMBER(SEARCH("4",'Model output'!G144)),ISNUMBER(SEARCH("V ",'Model output'!G144)),ISNUMBER(SEARCH("five",'Model output'!G144)),ISNUMBER(SEARCH("5",'Model output'!G144))))), "lateral", "central"))</f>
        <v>central</v>
      </c>
      <c r="H145" t="str">
        <f>IF('Model output'!H144="","negative",IF('Model output'!H144="[]", "negative", IF(OR(ISNUMBER(SEARCH("lymph node",'Model output'!H144)),ISNUMBER(SEARCH("Not mentioned",'Model output'!H144)),ISNUMBER(SEARCH("neck",'Model output'!H144)),ISNUMBER(SEARCH("Not applicable",'Model output'!H144))),"negative","positive")))</f>
        <v>negative</v>
      </c>
      <c r="I145">
        <f>IF('Model output'!I144="","",IF(ISNUMBER('Model output'!I144),'Model output'!I144,1))</f>
        <v>15</v>
      </c>
      <c r="J145">
        <f>IF('Model output'!J144="","",IF(AND(ISNUMBER('Model output'!J144),'Model output'!J144&lt;=I145),'Model output'!J144,IF(ISNUMBER(SEARCH("0/",'Model output'!J144)),0,1)))</f>
        <v>9</v>
      </c>
      <c r="K145" t="str" cm="1">
        <f t="array" ref="K145">IF(COUNT(FIND({0,1,2,3,4,5,6,7,8,9},'Model output'!K144))&gt;0,'Model output'!K144,"")</f>
        <v>4 cm</v>
      </c>
      <c r="L145" s="8" t="str">
        <f t="shared" si="29"/>
        <v>4cm</v>
      </c>
      <c r="M145" cm="1">
        <f t="array" ref="M145">IF(L145="","",IF(ISNUMBER(SEARCH("cm",L145)),MAX(VALUE(SUBSTITUTE(_xlfn.FILTERXML("&lt;t&gt;&lt;s&gt;"&amp;SUBSTITUTE(L145,",","&lt;/s&gt;&lt;s&gt;")&amp;"&lt;/s&gt;&lt;/t&gt;","//s"),"cm",""))),MAX(VALUE(SUBSTITUTE(_xlfn.FILTERXML("&lt;t&gt;&lt;s&gt;"&amp;SUBSTITUTE(L145,",","&lt;/s&gt;&lt;s&gt;")&amp;"&lt;/s&gt;&lt;/t&gt;","//s"),"mm","")))/10))</f>
        <v>4</v>
      </c>
      <c r="N145" t="str">
        <f>IF('Model output'!L144="","",'Model output'!L144)</f>
        <v>Papillary</v>
      </c>
      <c r="O145" t="str">
        <f>IF('Model output'!M144="","",'Model output'!M144)</f>
        <v/>
      </c>
      <c r="P145" t="str">
        <f>IF('Model output'!N144="","",'Model output'!N144)</f>
        <v>4.4 cm</v>
      </c>
      <c r="Q145" t="str">
        <f t="shared" si="26"/>
        <v>4.4cm</v>
      </c>
      <c r="R145" cm="1">
        <f t="array" ref="R145">IF(Q145="","",IF(ISNUMBER(SEARCH("cm",Q145)),MAX(VALUE(SUBSTITUTE(_xlfn.FILTERXML("&lt;t&gt;&lt;s&gt;"&amp;SUBSTITUTE(Q145,",","&lt;/s&gt;&lt;s&gt;")&amp;"&lt;/s&gt;&lt;/t&gt;","//s"),"cm",""))),MAX(VALUE(SUBSTITUTE(_xlfn.FILTERXML("&lt;t&gt;&lt;s&gt;"&amp;SUBSTITUTE(Q145,",","&lt;/s&gt;&lt;s&gt;")&amp;"&lt;/s&gt;&lt;/t&gt;","//s"),"mm","")))/10))</f>
        <v>4.4000000000000004</v>
      </c>
      <c r="S145" t="str">
        <f>IF(OR('Model output'!P144="",ISNUMBER(SEARCH("Not identified", 'Model output'!P144)),ISNUMBER(SEARCH("Absent",'Model output'!P144)),AND(ISNUMBER(SEARCH("No",'Model output'!P144)),NOT(ISNUMBER(SEARCH("diagnostic",'Model output'!P144)))),ISNUMBER(SEARCH("Negative",'Model output'!P144))),"negative","positive")</f>
        <v>positive</v>
      </c>
      <c r="T145">
        <f>IF('Model output'!O144="","",'Model output'!O144)</f>
        <v>1</v>
      </c>
      <c r="U145" t="str">
        <f>IF('Model output'!Q144&lt;&gt;"",'Model output'!Q144,IF('Classification result'!S145="positive",IF(ISNUMBER(SEARCH("single",'Model output'!P144)),1,IF(OR(ISNUMBER(SEARCH("&lt;4",'Model output'!P144)),ISNUMBER(SEARCH("&lt; 4",'Model output'!P144)),ISNUMBER(SEARCH("less than 4",'Model output'!P144))),"&lt;4",IF(OR(ISNUMBER(SEARCH("&gt;4",'Model output'!P144)),ISNUMBER(SEARCH("&gt; 4",'Model output'!P144)),ISNUMBER(SEARCH("4 or more",'Model output'!P144))),"&gt;4",""))),""))</f>
        <v/>
      </c>
      <c r="V145" t="str">
        <f>IF(S145="negative","",IF(OR(ISNUMBER(SEARCH("Focal",'Model output'!P144)),'Classification result'!U145&lt;4,ISNUMBER(SEARCH("Focal",'Classification result'!U145)),ISNUMBER(SEARCH("&lt;4",'Classification result'!U145)),ISNUMBER(SEARCH("&lt; 4",'Classification result'!U145))),"minimal", IF(OR(ISNUMBER(SEARCH("Extensive",'Model output'!P144)),ISNUMBER(SEARCH("Extensive",'Classification result'!U145)),ISNUMBER(SEARCH("&gt;4",'Classification result'!U145)),ISNUMBER(SEARCH("&gt; 4",'Classification result'!U145)),ISNUMBER(SEARCH("4 or more",'Classification result'!U145))),"extensive","")))</f>
        <v/>
      </c>
      <c r="W145" t="str">
        <f>IF(OR('Model output'!R144="",ISNUMBER(SEARCH("Not identified", 'Model output'!R144)),ISNUMBER(SEARCH("Absent",'Model output'!R144)),ISNUMBER(SEARCH("No",'Model output'!R144)),ISNUMBER(SEARCH("Negative",'Model output'!R144)),ISNUMBER(SEARCH("None seen",'Model output'!R144)),ISNUMBER(SEARCH("Free",'Model output'!R144)),ISNUMBER(SEARCH("Cannot be assessed",'Model output'!R144))),"negative","positive")</f>
        <v>negative</v>
      </c>
      <c r="X145" t="str">
        <f>IF('Model output'!S144="","", IF('Model output'!S144= "[]", "", 'Model output'!S144))</f>
        <v>Present</v>
      </c>
      <c r="Y145" t="str">
        <f>IF(OR('Model output'!S144="",ISNUMBER(SEARCH("Absent",'Model output'!S144)),ISNUMBER(SEARCH("Not identified",'Model output'!S144)),ISNUMBER(SEARCH("No",'Model output'!S144)),ISNUMBER(SEARCH("negative",'Model output'!S144))),"negative",IF(Z145="positive","gETE", "positive"))</f>
        <v>positive</v>
      </c>
      <c r="Z145" t="str">
        <f>IF(OR('Model output'!S144="",ISNUMBER(SEARCH("Absent",'Model output'!S144)),ISNUMBER(SEARCH("Not identified",'Model output'!S144)),ISNUMBER(SEARCH("No",'Model output'!S144)),ISNUMBER(SEARCH("Minimal",'Model output'!S144)),ISNUMBER(SEARCH("negative",'Model output'!S144))),"negative",IF(OR(ISNUMBER(SEARCH("extensive",X145)),ISNUMBER(SEARCH("skeletal muscle",X145)),ISNUMBER(SEARCH("larynx",X145)),ISNUMBER(SEARCH("trachea",X145)),ISNUMBER(SEARCH("esophagus",X145)),ISNUMBER(SEARCH("recurrent laryngeal nerve",X145))),"positive","negative"))</f>
        <v>negative</v>
      </c>
      <c r="AA145" t="str">
        <f>IF('Model output'!T144="","", IF('Model output'!T144="[]", "", IF('Model output'!T144="Not mentioned", "No", "Yes")))</f>
        <v/>
      </c>
      <c r="AB145" t="str">
        <f>IF(AA145&lt;&gt;"Yes","",IF(OR('Model output'!U144="",'Model output'!U144="[]",ISNUMBER(SEARCH("Not identified",'Model output'!U144))),"",'Model output'!U144))</f>
        <v/>
      </c>
      <c r="AC145" s="9" t="str">
        <f>IF(OR('Model output'!V144="", AND(ISERROR(SEARCH("Positive",'Model output'!V144)), ISNUMBER(SEARCH("Negative",'Model output'!V144))), 'Model output'!V144="No", ISNUMBER(SEARCH("Uninvolved",'Model output'!V144)), ISNUMBER(SEARCH("Not involved",'Model output'!V144)), ISNUMBER(SEARCH("Free",'Model output'!V144)), ISNUMBER(SEARCH("Cannot be assessed",'Model output'!V144)), ISNUMBER(SEARCH("1 mm",'Model output'!V144)), ISNUMBER(SEARCH("0.1 CM",'Model output'!V144)), ISNUMBER(SEARCH("less than 0.5 mm",'Model output'!V144)), ISNUMBER(SEARCH("abut",'Model output'!V144))), "negative", "positive")</f>
        <v>positive</v>
      </c>
      <c r="AE145" s="29" t="str" cm="1">
        <f t="array" ref="AE145">IF(OR(AC145="positive",Z145="positive",AND(OR(ISNUMBER(SEARCH("Follicular carcinoma",N145)),ISNUMBER(SEARCH("Follicular thyroid carcinoma",N145))),V145="extensive"),AND(AND(ISNUMBER(J145),J145&gt;0),AND(ISNUMBER(M145),M145&gt;3)),OR(H145="positive",AH145=1)),"high",IF(OR(ISNUMBER(SEARCH("lateral",G145,1)),ISNUMBER(SEARCH("positive",Y145,1)),ISNUMBER(SEARCH("tall",O145,1)),ISNUMBER(SEARCH("hobnail",O145,1)),ISNUMBER(SEARCH("cribriform",O145,1)),ISNUMBER(SEARCH("diffuse",O145,1)),ISNUMBER(SEARCH("columnar",O145,1)),ISNUMBER(SEARCH("solid",O145,1)),ISNUMBER(SEARCH("tall",N145,1)),ISNUMBER(SEARCH("hobnail",N145,1)),ISNUMBER(SEARCH("cribriform",N145,1)),ISNUMBER(SEARCH("diffuse",N145,1)),ISNUMBER(SEARCH("columnar",N145,1)),ISNUMBER(SEARCH("solid",N145,1)),AND(ISNUMBER(SEARCH("papillary",N145,1)),S145="positive"),AND(AND(ISNUMBER(J145),J145&gt;=5),M145=""),AND(AND(ISNUMBER(J145),J145&gt;=5),AND(ISNUMBER(M145),M145&gt;=1)),AND(ISNUMBER(SERACH("papillary",N145)),OR(Y145="positive",Z145="positive"), ISNUMBER(SEARCH("BRAF",AB145)))),"intermediate","low"))</f>
        <v>high</v>
      </c>
      <c r="AF145" s="30" t="str">
        <f t="shared" si="27"/>
        <v>3a</v>
      </c>
      <c r="AG145" s="30" t="str">
        <f t="shared" si="28"/>
        <v>1a</v>
      </c>
      <c r="AH145" s="30" t="str">
        <f t="shared" si="30"/>
        <v>0</v>
      </c>
      <c r="AI145" s="37" t="str">
        <f t="shared" si="31"/>
        <v>I</v>
      </c>
      <c r="AJ145" s="29" t="s">
        <v>885</v>
      </c>
      <c r="AK145" s="34" t="s">
        <v>889</v>
      </c>
      <c r="AL145" s="34" t="s">
        <v>890</v>
      </c>
      <c r="AM145" s="34" t="s">
        <v>894</v>
      </c>
      <c r="AN145" s="34" t="s">
        <v>68</v>
      </c>
      <c r="AO145" s="35">
        <f t="shared" si="32"/>
        <v>1</v>
      </c>
      <c r="AP145" s="30">
        <f t="shared" si="33"/>
        <v>0</v>
      </c>
      <c r="AQ145" s="30">
        <f t="shared" si="34"/>
        <v>0</v>
      </c>
      <c r="AR145" s="30">
        <f t="shared" si="35"/>
        <v>1</v>
      </c>
      <c r="AS145" s="36">
        <f t="shared" si="36"/>
        <v>1</v>
      </c>
    </row>
    <row r="146" spans="1:45">
      <c r="A146" t="str">
        <f>'Model output'!A145</f>
        <v>TCGA-EL-A4K6</v>
      </c>
      <c r="B146" s="45">
        <v>75</v>
      </c>
      <c r="C146" s="1" t="str">
        <f>IF(OR(ISNUMBER(SEARCH("0",'Model output'!D145)), ISNUMBER(SEARCH("1",'Model output'!D145)), ISNUMBER(SEARCH("1a",'Model output'!D145)), ISNUMBER(SEARCH("1b",'Model output'!D145)), ISNUMBER(SEARCH("2",'Model output'!D145)), ISNUMBER(SEARCH("3",'Model output'!D145)), ISNUMBER(SEARCH("4a",'Model output'!D145)), ISNUMBER(SEARCH("4b",'Model output'!D145))), IF(ISNUMBER(SEARCH("pT",'Model output'!D145)),IF(OR(ISNUMBER(SEARCH("a",'Model output'!D145)),ISNUMBER(SEARCH("b",'Model output'!D145))),MID(SUBSTITUTE('Model output'!D145," ",""),SEARCH("pT",'Model output'!D145)+2,2),MID(SUBSTITUTE('Model output'!D145," ",""),SEARCH("pT",'Model output'!D145)+2,1)),IF(ISNUMBER(SEARCH("T",'Model output'!D145)),IF(OR(ISNUMBER(SEARCH("a",'Model output'!D145)),ISNUMBER(SEARCH("b",'Model output'!D145))),MID(SUBSTITUTE('Model output'!D145," ",""),SEARCH("T",'Model output'!D145)+1,2),MID(SUBSTITUTE('Model output'!D145," ",""),SEARCH("T",'Model output'!D145)+1,1)),SUBSTITUTE('Model output'!D145," ",""))),"")</f>
        <v/>
      </c>
      <c r="D146" s="1" t="str">
        <f>IF(ISNUMBER(SEARCH("lymph node",'Model output'!E145)),"1", IF(AND('Model output'!E145&lt;&gt;"",ISNUMBER('Model output'!E145),'Model output'!E145&gt;0),"1",IF(OR(ISNUMBER(SEARCH("0",'Model output'!E145)), ISNUMBER(SEARCH("1",'Model output'!E145)), ISNUMBER(SEARCH("1a",'Model output'!E145)), ISNUMBER(SEARCH("1b",'Model output'!E145)), ISNUMBER(SEARCH("X",'Model output'!E145))), IF(ISNUMBER(SEARCH("pN",'Model output'!E145)),IF(OR(ISNUMBER(SEARCH("a",'Model output'!E145)),ISNUMBER(SEARCH("b",'Model output'!E145))),MID(SUBSTITUTE('Model output'!E145," ",""),SEARCH("pN",'Model output'!E145)+2,2),MID(SUBSTITUTE('Model output'!E145," ",""),SEARCH("pN",'Model output'!E145)+2,1)),IF(ISNUMBER(SEARCH("N",'Model output'!E145)),IF(OR(ISNUMBER(SEARCH("a",'Model output'!E145)),ISNUMBER(SEARCH("b",'Model output'!E145))),MID(SUBSTITUTE('Model output'!E145," ",""),SEARCH("N",'Model output'!E145)+1,2),MID(SUBSTITUTE('Model output'!E145," ",""),SEARCH("N",'Model output'!E145)+1,1)),SUBSTITUTE('Model output'!E145," ",""))),"")))</f>
        <v>1b</v>
      </c>
      <c r="E146" s="1" t="str">
        <f>IF(OR(ISNUMBER(SEARCH("Not applicable",'Model output'!F145)), ISNUMBER(SEARCH("N/A",'Model output'!F145))),"0",IF(OR(ISNUMBER(SEARCH("0",'Model output'!F145)), ISNUMBER(SEARCH("1",'Model output'!F145)), ISNUMBER(SEARCH("X",'Model output'!F145))), IF(ISNUMBER(SEARCH("pM",'Model output'!F145)),MID(SUBSTITUTE('Model output'!F145," ",""),SEARCH("pM",'Model output'!F145)+2,1),IF(ISNUMBER(SEARCH("M",'Model output'!F145)),MID(SUBSTITUTE('Model output'!F145," ",""),SEARCH("M",'Model output'!F145)+1,1),SUBSTITUTE('Model output'!F145," ",""))),""))</f>
        <v>X</v>
      </c>
      <c r="F146" t="str">
        <f t="shared" si="25"/>
        <v>positive</v>
      </c>
      <c r="G146" t="str">
        <f>IF(OR('Model output'!G145="",AND(ISNUMBER('Model output'!J145),'Model output'!J145&lt;1)),"",IF(OR(ISNUMBER(SEARCH("lateral",'Model output'!G145)),ISNUMBER(SEARCH("cervical",'Model output'!G145)),ISNUMBER(SEARCH("jugular",'Model output'!G145)),ISNUMBER(SEARCH("left neck",'Model output'!G145)),ISNUMBER(SEARCH("left anterior neck",'Model output'!G145)),ISNUMBER(SEARCH("left posterior neck",'Model output'!G145)),ISNUMBER(SEARCH("right neck",'Model output'!G145)),ISNUMBER(SEARCH("right anterior neck",'Model output'!G145)),ISNUMBER(SEARCH("right posterior neck",'Model output'!G145)),AND(ISNUMBER(SEARCH("level",'Model output'!G145)),OR(,ISNUMBER(SEARCH("II",'Model output'!G145)),ISNUMBER(SEARCH("two",'Model output'!G145)),ISNUMBER(SEARCH("2",'Model output'!G145)),ISNUMBER(SEARCH("III",'Model output'!G145)),ISNUMBER(SEARCH("three",'Model output'!G145)),ISNUMBER(SEARCH("3",'Model output'!G145)),ISNUMBER(SEARCH("IV",'Model output'!G145)),ISNUMBER(SEARCH("four",'Model output'!G145)),ISNUMBER(SEARCH("4",'Model output'!G145)),ISNUMBER(SEARCH("V ",'Model output'!G145)),ISNUMBER(SEARCH("five",'Model output'!G145)),ISNUMBER(SEARCH("5",'Model output'!G145))))), "lateral", "central"))</f>
        <v>central</v>
      </c>
      <c r="H146" t="str">
        <f>IF('Model output'!H145="","negative",IF('Model output'!H145="[]", "negative", IF(OR(ISNUMBER(SEARCH("lymph node",'Model output'!H145)),ISNUMBER(SEARCH("Not mentioned",'Model output'!H145)),ISNUMBER(SEARCH("neck",'Model output'!H145)),ISNUMBER(SEARCH("Not applicable",'Model output'!H145))),"negative","positive")))</f>
        <v>negative</v>
      </c>
      <c r="I146">
        <f>IF('Model output'!I145="","",IF(ISNUMBER('Model output'!I145),'Model output'!I145,1))</f>
        <v>39</v>
      </c>
      <c r="J146">
        <f>IF('Model output'!J145="","",IF(AND(ISNUMBER('Model output'!J145),'Model output'!J145&lt;=I146),'Model output'!J145,IF(ISNUMBER(SEARCH("0/",'Model output'!J145)),0,1)))</f>
        <v>3</v>
      </c>
      <c r="K146" t="str" cm="1">
        <f t="array" ref="K146">IF(COUNT(FIND({0,1,2,3,4,5,6,7,8,9},'Model output'!K145))&gt;0,'Model output'!K145,"")</f>
        <v>1.4 cm</v>
      </c>
      <c r="L146" s="8" t="str">
        <f t="shared" si="29"/>
        <v>1.4cm</v>
      </c>
      <c r="M146" cm="1">
        <f t="array" ref="M146">IF(L146="","",IF(ISNUMBER(SEARCH("cm",L146)),MAX(VALUE(SUBSTITUTE(_xlfn.FILTERXML("&lt;t&gt;&lt;s&gt;"&amp;SUBSTITUTE(L146,",","&lt;/s&gt;&lt;s&gt;")&amp;"&lt;/s&gt;&lt;/t&gt;","//s"),"cm",""))),MAX(VALUE(SUBSTITUTE(_xlfn.FILTERXML("&lt;t&gt;&lt;s&gt;"&amp;SUBSTITUTE(L146,",","&lt;/s&gt;&lt;s&gt;")&amp;"&lt;/s&gt;&lt;/t&gt;","//s"),"mm","")))/10))</f>
        <v>1.4</v>
      </c>
      <c r="N146" t="str">
        <f>IF('Model output'!L145="","",'Model output'!L145)</f>
        <v>Papillary and Follicular</v>
      </c>
      <c r="O146" t="str">
        <f>IF('Model output'!M145="","",'Model output'!M145)</f>
        <v>Follicular variant</v>
      </c>
      <c r="P146" t="str">
        <f>IF('Model output'!N145="","",'Model output'!N145)</f>
        <v>6.2 cm</v>
      </c>
      <c r="Q146" t="str">
        <f t="shared" si="26"/>
        <v>6.2cm</v>
      </c>
      <c r="R146" cm="1">
        <f t="array" ref="R146">IF(Q146="","",IF(ISNUMBER(SEARCH("cm",Q146)),MAX(VALUE(SUBSTITUTE(_xlfn.FILTERXML("&lt;t&gt;&lt;s&gt;"&amp;SUBSTITUTE(Q146,",","&lt;/s&gt;&lt;s&gt;")&amp;"&lt;/s&gt;&lt;/t&gt;","//s"),"cm",""))),MAX(VALUE(SUBSTITUTE(_xlfn.FILTERXML("&lt;t&gt;&lt;s&gt;"&amp;SUBSTITUTE(Q146,",","&lt;/s&gt;&lt;s&gt;")&amp;"&lt;/s&gt;&lt;/t&gt;","//s"),"mm","")))/10))</f>
        <v>6.2</v>
      </c>
      <c r="S146" t="str">
        <f>IF(OR('Model output'!P145="",ISNUMBER(SEARCH("Not identified", 'Model output'!P145)),ISNUMBER(SEARCH("Absent",'Model output'!P145)),AND(ISNUMBER(SEARCH("No",'Model output'!P145)),NOT(ISNUMBER(SEARCH("diagnostic",'Model output'!P145)))),ISNUMBER(SEARCH("Negative",'Model output'!P145))),"negative","positive")</f>
        <v>negative</v>
      </c>
      <c r="T146" t="str">
        <f>IF('Model output'!O145="","",'Model output'!O145)</f>
        <v/>
      </c>
      <c r="U146" t="str">
        <f>IF('Model output'!Q145&lt;&gt;"",'Model output'!Q145,IF('Classification result'!S146="positive",IF(ISNUMBER(SEARCH("single",'Model output'!P145)),1,IF(OR(ISNUMBER(SEARCH("&lt;4",'Model output'!P145)),ISNUMBER(SEARCH("&lt; 4",'Model output'!P145)),ISNUMBER(SEARCH("less than 4",'Model output'!P145))),"&lt;4",IF(OR(ISNUMBER(SEARCH("&gt;4",'Model output'!P145)),ISNUMBER(SEARCH("&gt; 4",'Model output'!P145)),ISNUMBER(SEARCH("4 or more",'Model output'!P145))),"&gt;4",""))),""))</f>
        <v/>
      </c>
      <c r="V146" t="str">
        <f>IF(S146="negative","",IF(OR(ISNUMBER(SEARCH("Focal",'Model output'!P145)),'Classification result'!U146&lt;4,ISNUMBER(SEARCH("Focal",'Classification result'!U146)),ISNUMBER(SEARCH("&lt;4",'Classification result'!U146)),ISNUMBER(SEARCH("&lt; 4",'Classification result'!U146))),"minimal", IF(OR(ISNUMBER(SEARCH("Extensive",'Model output'!P145)),ISNUMBER(SEARCH("Extensive",'Classification result'!U146)),ISNUMBER(SEARCH("&gt;4",'Classification result'!U146)),ISNUMBER(SEARCH("&gt; 4",'Classification result'!U146)),ISNUMBER(SEARCH("4 or more",'Classification result'!U146))),"extensive","")))</f>
        <v/>
      </c>
      <c r="W146" t="str">
        <f>IF(OR('Model output'!R145="",ISNUMBER(SEARCH("Not identified", 'Model output'!R145)),ISNUMBER(SEARCH("Absent",'Model output'!R145)),ISNUMBER(SEARCH("No",'Model output'!R145)),ISNUMBER(SEARCH("Negative",'Model output'!R145)),ISNUMBER(SEARCH("None seen",'Model output'!R145)),ISNUMBER(SEARCH("Free",'Model output'!R145)),ISNUMBER(SEARCH("Cannot be assessed",'Model output'!R145))),"negative","positive")</f>
        <v>positive</v>
      </c>
      <c r="X146" t="str">
        <f>IF('Model output'!S145="","", IF('Model output'!S145= "[]", "", 'Model output'!S145))</f>
        <v>Present</v>
      </c>
      <c r="Y146" t="str">
        <f>IF(OR('Model output'!S145="",ISNUMBER(SEARCH("Absent",'Model output'!S145)),ISNUMBER(SEARCH("Not identified",'Model output'!S145)),ISNUMBER(SEARCH("No",'Model output'!S145)),ISNUMBER(SEARCH("negative",'Model output'!S145))),"negative",IF(Z146="positive","gETE", "positive"))</f>
        <v>positive</v>
      </c>
      <c r="Z146" t="str">
        <f>IF(OR('Model output'!S145="",ISNUMBER(SEARCH("Absent",'Model output'!S145)),ISNUMBER(SEARCH("Not identified",'Model output'!S145)),ISNUMBER(SEARCH("No",'Model output'!S145)),ISNUMBER(SEARCH("Minimal",'Model output'!S145)),ISNUMBER(SEARCH("negative",'Model output'!S145))),"negative",IF(OR(ISNUMBER(SEARCH("extensive",X146)),ISNUMBER(SEARCH("skeletal muscle",X146)),ISNUMBER(SEARCH("larynx",X146)),ISNUMBER(SEARCH("trachea",X146)),ISNUMBER(SEARCH("esophagus",X146)),ISNUMBER(SEARCH("recurrent laryngeal nerve",X146))),"positive","negative"))</f>
        <v>negative</v>
      </c>
      <c r="AA146" t="str">
        <f>IF('Model output'!T145="","", IF('Model output'!T145="[]", "", IF('Model output'!T145="Not mentioned", "No", "Yes")))</f>
        <v/>
      </c>
      <c r="AB146" t="str">
        <f>IF(AA146&lt;&gt;"Yes","",IF(OR('Model output'!U145="",'Model output'!U145="[]",ISNUMBER(SEARCH("Not identified",'Model output'!U145))),"",'Model output'!U145))</f>
        <v/>
      </c>
      <c r="AC146" s="9" t="str">
        <f>IF(OR('Model output'!V145="", AND(ISERROR(SEARCH("Positive",'Model output'!V145)), ISNUMBER(SEARCH("Negative",'Model output'!V145))), 'Model output'!V145="No", ISNUMBER(SEARCH("Uninvolved",'Model output'!V145)), ISNUMBER(SEARCH("Not involved",'Model output'!V145)), ISNUMBER(SEARCH("Free",'Model output'!V145)), ISNUMBER(SEARCH("Cannot be assessed",'Model output'!V145)), ISNUMBER(SEARCH("1 mm",'Model output'!V145)), ISNUMBER(SEARCH("0.1 CM",'Model output'!V145)), ISNUMBER(SEARCH("less than 0.5 mm",'Model output'!V145)), ISNUMBER(SEARCH("abut",'Model output'!V145))), "negative", "positive")</f>
        <v>negative</v>
      </c>
      <c r="AE146" s="29" t="str" cm="1">
        <f t="array" aca="1" ref="AE146" ca="1">IF(OR(AC146="positive",Z146="positive",AND(OR(ISNUMBER(SEARCH("Follicular carcinoma",N146)),ISNUMBER(SEARCH("Follicular thyroid carcinoma",N146))),V146="extensive"),AND(AND(ISNUMBER(J146),J146&gt;0),AND(ISNUMBER(M146),M146&gt;3)),OR(H146="positive",AH146=1)),"high",IF(OR(ISNUMBER(SEARCH("lateral",G146,1)),ISNUMBER(SEARCH("positive",Y146,1)),ISNUMBER(SEARCH("tall",O146,1)),ISNUMBER(SEARCH("hobnail",O146,1)),ISNUMBER(SEARCH("cribriform",O146,1)),ISNUMBER(SEARCH("diffuse",O146,1)),ISNUMBER(SEARCH("columnar",O146,1)),ISNUMBER(SEARCH("solid",O146,1)),ISNUMBER(SEARCH("tall",N146,1)),ISNUMBER(SEARCH("hobnail",N146,1)),ISNUMBER(SEARCH("cribriform",N146,1)),ISNUMBER(SEARCH("diffuse",N146,1)),ISNUMBER(SEARCH("columnar",N146,1)),ISNUMBER(SEARCH("solid",N146,1)),AND(ISNUMBER(SEARCH("papillary",N146,1)),S146="positive"),AND(AND(ISNUMBER(J146),J146&gt;=5),M146=""),AND(AND(ISNUMBER(J146),J146&gt;=5),AND(ISNUMBER(M146),M146&gt;=1)),AND(ISNUMBER(SERACH("papillary",N146)),OR(Y146="positive",Z146="positive"), ISNUMBER(SEARCH("BRAF",AB146)))),"intermediate","low"))</f>
        <v>intermediate</v>
      </c>
      <c r="AF146" s="30" t="str">
        <f t="shared" si="27"/>
        <v>3a</v>
      </c>
      <c r="AG146" s="30" t="str">
        <f t="shared" si="28"/>
        <v>1a</v>
      </c>
      <c r="AH146" s="30" t="str">
        <f t="shared" si="30"/>
        <v>0</v>
      </c>
      <c r="AI146" s="37" t="str">
        <f t="shared" si="31"/>
        <v>II</v>
      </c>
      <c r="AJ146" s="29" t="s">
        <v>887</v>
      </c>
      <c r="AK146" s="34" t="s">
        <v>896</v>
      </c>
      <c r="AL146" s="34" t="s">
        <v>895</v>
      </c>
      <c r="AM146" s="34" t="s">
        <v>894</v>
      </c>
      <c r="AN146" s="34" t="s">
        <v>892</v>
      </c>
      <c r="AO146" s="35">
        <f t="shared" ca="1" si="32"/>
        <v>1</v>
      </c>
      <c r="AP146" s="30">
        <f t="shared" si="33"/>
        <v>1</v>
      </c>
      <c r="AQ146" s="30">
        <f t="shared" si="34"/>
        <v>1</v>
      </c>
      <c r="AR146" s="30">
        <f t="shared" si="35"/>
        <v>1</v>
      </c>
      <c r="AS146" s="36">
        <f t="shared" si="36"/>
        <v>1</v>
      </c>
    </row>
    <row r="147" spans="1:45">
      <c r="A147" t="str">
        <f>'Model output'!A146</f>
        <v>TCGA-EL-A4K9</v>
      </c>
      <c r="B147" s="45">
        <v>68</v>
      </c>
      <c r="C147" s="1" t="str">
        <f>IF(OR(ISNUMBER(SEARCH("0",'Model output'!D146)), ISNUMBER(SEARCH("1",'Model output'!D146)), ISNUMBER(SEARCH("1a",'Model output'!D146)), ISNUMBER(SEARCH("1b",'Model output'!D146)), ISNUMBER(SEARCH("2",'Model output'!D146)), ISNUMBER(SEARCH("3",'Model output'!D146)), ISNUMBER(SEARCH("4a",'Model output'!D146)), ISNUMBER(SEARCH("4b",'Model output'!D146))), IF(ISNUMBER(SEARCH("pT",'Model output'!D146)),IF(OR(ISNUMBER(SEARCH("a",'Model output'!D146)),ISNUMBER(SEARCH("b",'Model output'!D146))),MID(SUBSTITUTE('Model output'!D146," ",""),SEARCH("pT",'Model output'!D146)+2,2),MID(SUBSTITUTE('Model output'!D146," ",""),SEARCH("pT",'Model output'!D146)+2,1)),IF(ISNUMBER(SEARCH("T",'Model output'!D146)),IF(OR(ISNUMBER(SEARCH("a",'Model output'!D146)),ISNUMBER(SEARCH("b",'Model output'!D146))),MID(SUBSTITUTE('Model output'!D146," ",""),SEARCH("T",'Model output'!D146)+1,2),MID(SUBSTITUTE('Model output'!D146," ",""),SEARCH("T",'Model output'!D146)+1,1)),SUBSTITUTE('Model output'!D146," ",""))),"")</f>
        <v>1</v>
      </c>
      <c r="D147" s="1" t="str">
        <f>IF(ISNUMBER(SEARCH("lymph node",'Model output'!E146)),"1", IF(AND('Model output'!E146&lt;&gt;"",ISNUMBER('Model output'!E146),'Model output'!E146&gt;0),"1",IF(OR(ISNUMBER(SEARCH("0",'Model output'!E146)), ISNUMBER(SEARCH("1",'Model output'!E146)), ISNUMBER(SEARCH("1a",'Model output'!E146)), ISNUMBER(SEARCH("1b",'Model output'!E146)), ISNUMBER(SEARCH("X",'Model output'!E146))), IF(ISNUMBER(SEARCH("pN",'Model output'!E146)),IF(OR(ISNUMBER(SEARCH("a",'Model output'!E146)),ISNUMBER(SEARCH("b",'Model output'!E146))),MID(SUBSTITUTE('Model output'!E146," ",""),SEARCH("pN",'Model output'!E146)+2,2),MID(SUBSTITUTE('Model output'!E146," ",""),SEARCH("pN",'Model output'!E146)+2,1)),IF(ISNUMBER(SEARCH("N",'Model output'!E146)),IF(OR(ISNUMBER(SEARCH("a",'Model output'!E146)),ISNUMBER(SEARCH("b",'Model output'!E146))),MID(SUBSTITUTE('Model output'!E146," ",""),SEARCH("N",'Model output'!E146)+1,2),MID(SUBSTITUTE('Model output'!E146," ",""),SEARCH("N",'Model output'!E146)+1,1)),SUBSTITUTE('Model output'!E146," ",""))),"")))</f>
        <v>X</v>
      </c>
      <c r="E147" s="1" t="str">
        <f>IF(OR(ISNUMBER(SEARCH("Not applicable",'Model output'!F146)), ISNUMBER(SEARCH("N/A",'Model output'!F146))),"0",IF(OR(ISNUMBER(SEARCH("0",'Model output'!F146)), ISNUMBER(SEARCH("1",'Model output'!F146)), ISNUMBER(SEARCH("X",'Model output'!F146))), IF(ISNUMBER(SEARCH("pM",'Model output'!F146)),MID(SUBSTITUTE('Model output'!F146," ",""),SEARCH("pM",'Model output'!F146)+2,1),IF(ISNUMBER(SEARCH("M",'Model output'!F146)),MID(SUBSTITUTE('Model output'!F146," ",""),SEARCH("M",'Model output'!F146)+1,1),SUBSTITUTE('Model output'!F146," ",""))),""))</f>
        <v>X</v>
      </c>
      <c r="F147" t="str">
        <f t="shared" si="25"/>
        <v>negative</v>
      </c>
      <c r="G147" t="str">
        <f>IF(OR('Model output'!G146="",AND(ISNUMBER('Model output'!J146),'Model output'!J146&lt;1)),"",IF(OR(ISNUMBER(SEARCH("lateral",'Model output'!G146)),ISNUMBER(SEARCH("cervical",'Model output'!G146)),ISNUMBER(SEARCH("jugular",'Model output'!G146)),ISNUMBER(SEARCH("left neck",'Model output'!G146)),ISNUMBER(SEARCH("left anterior neck",'Model output'!G146)),ISNUMBER(SEARCH("left posterior neck",'Model output'!G146)),ISNUMBER(SEARCH("right neck",'Model output'!G146)),ISNUMBER(SEARCH("right anterior neck",'Model output'!G146)),ISNUMBER(SEARCH("right posterior neck",'Model output'!G146)),AND(ISNUMBER(SEARCH("level",'Model output'!G146)),OR(,ISNUMBER(SEARCH("II",'Model output'!G146)),ISNUMBER(SEARCH("two",'Model output'!G146)),ISNUMBER(SEARCH("2",'Model output'!G146)),ISNUMBER(SEARCH("III",'Model output'!G146)),ISNUMBER(SEARCH("three",'Model output'!G146)),ISNUMBER(SEARCH("3",'Model output'!G146)),ISNUMBER(SEARCH("IV",'Model output'!G146)),ISNUMBER(SEARCH("four",'Model output'!G146)),ISNUMBER(SEARCH("4",'Model output'!G146)),ISNUMBER(SEARCH("V ",'Model output'!G146)),ISNUMBER(SEARCH("five",'Model output'!G146)),ISNUMBER(SEARCH("5",'Model output'!G146))))), "lateral", "central"))</f>
        <v/>
      </c>
      <c r="H147" t="str">
        <f>IF('Model output'!H146="","negative",IF('Model output'!H146="[]", "negative", IF(OR(ISNUMBER(SEARCH("lymph node",'Model output'!H146)),ISNUMBER(SEARCH("Not mentioned",'Model output'!H146)),ISNUMBER(SEARCH("neck",'Model output'!H146)),ISNUMBER(SEARCH("Not applicable",'Model output'!H146))),"negative","positive")))</f>
        <v>negative</v>
      </c>
      <c r="I147">
        <f>IF('Model output'!I146="","",IF(ISNUMBER('Model output'!I146),'Model output'!I146,1))</f>
        <v>0</v>
      </c>
      <c r="J147">
        <f>IF('Model output'!J146="","",IF(AND(ISNUMBER('Model output'!J146),'Model output'!J146&lt;=I147),'Model output'!J146,IF(ISNUMBER(SEARCH("0/",'Model output'!J146)),0,1)))</f>
        <v>0</v>
      </c>
      <c r="K147" t="str" cm="1">
        <f t="array" ref="K147">IF(COUNT(FIND({0,1,2,3,4,5,6,7,8,9},'Model output'!K146))&gt;0,'Model output'!K146,"")</f>
        <v/>
      </c>
      <c r="L147" s="8" t="str">
        <f t="shared" si="29"/>
        <v/>
      </c>
      <c r="M147" t="str" cm="1">
        <f t="array" ref="M147">IF(L147="","",IF(ISNUMBER(SEARCH("cm",L147)),MAX(VALUE(SUBSTITUTE(_xlfn.FILTERXML("&lt;t&gt;&lt;s&gt;"&amp;SUBSTITUTE(L147,",","&lt;/s&gt;&lt;s&gt;")&amp;"&lt;/s&gt;&lt;/t&gt;","//s"),"cm",""))),MAX(VALUE(SUBSTITUTE(_xlfn.FILTERXML("&lt;t&gt;&lt;s&gt;"&amp;SUBSTITUTE(L147,",","&lt;/s&gt;&lt;s&gt;")&amp;"&lt;/s&gt;&lt;/t&gt;","//s"),"mm","")))/10))</f>
        <v/>
      </c>
      <c r="N147" t="str">
        <f>IF('Model output'!L146="","",'Model output'!L146)</f>
        <v>Papillary</v>
      </c>
      <c r="O147" t="str">
        <f>IF('Model output'!M146="","",'Model output'!M146)</f>
        <v/>
      </c>
      <c r="P147" t="str">
        <f>IF('Model output'!N146="","",'Model output'!N146)</f>
        <v>1.5 cm</v>
      </c>
      <c r="Q147" t="str">
        <f t="shared" si="26"/>
        <v>1.5cm</v>
      </c>
      <c r="R147" cm="1">
        <f t="array" ref="R147">IF(Q147="","",IF(ISNUMBER(SEARCH("cm",Q147)),MAX(VALUE(SUBSTITUTE(_xlfn.FILTERXML("&lt;t&gt;&lt;s&gt;"&amp;SUBSTITUTE(Q147,",","&lt;/s&gt;&lt;s&gt;")&amp;"&lt;/s&gt;&lt;/t&gt;","//s"),"cm",""))),MAX(VALUE(SUBSTITUTE(_xlfn.FILTERXML("&lt;t&gt;&lt;s&gt;"&amp;SUBSTITUTE(Q147,",","&lt;/s&gt;&lt;s&gt;")&amp;"&lt;/s&gt;&lt;/t&gt;","//s"),"mm","")))/10))</f>
        <v>1.5</v>
      </c>
      <c r="S147" t="str">
        <f>IF(OR('Model output'!P146="",ISNUMBER(SEARCH("Not identified", 'Model output'!P146)),ISNUMBER(SEARCH("Absent",'Model output'!P146)),AND(ISNUMBER(SEARCH("No",'Model output'!P146)),NOT(ISNUMBER(SEARCH("diagnostic",'Model output'!P146)))),ISNUMBER(SEARCH("Negative",'Model output'!P146))),"negative","positive")</f>
        <v>negative</v>
      </c>
      <c r="T147">
        <f>IF('Model output'!O146="","",'Model output'!O146)</f>
        <v>1</v>
      </c>
      <c r="U147" t="str">
        <f>IF('Model output'!Q146&lt;&gt;"",'Model output'!Q146,IF('Classification result'!S147="positive",IF(ISNUMBER(SEARCH("single",'Model output'!P146)),1,IF(OR(ISNUMBER(SEARCH("&lt;4",'Model output'!P146)),ISNUMBER(SEARCH("&lt; 4",'Model output'!P146)),ISNUMBER(SEARCH("less than 4",'Model output'!P146))),"&lt;4",IF(OR(ISNUMBER(SEARCH("&gt;4",'Model output'!P146)),ISNUMBER(SEARCH("&gt; 4",'Model output'!P146)),ISNUMBER(SEARCH("4 or more",'Model output'!P146))),"&gt;4",""))),""))</f>
        <v/>
      </c>
      <c r="V147" t="str">
        <f>IF(S147="negative","",IF(OR(ISNUMBER(SEARCH("Focal",'Model output'!P146)),'Classification result'!U147&lt;4,ISNUMBER(SEARCH("Focal",'Classification result'!U147)),ISNUMBER(SEARCH("&lt;4",'Classification result'!U147)),ISNUMBER(SEARCH("&lt; 4",'Classification result'!U147))),"minimal", IF(OR(ISNUMBER(SEARCH("Extensive",'Model output'!P146)),ISNUMBER(SEARCH("Extensive",'Classification result'!U147)),ISNUMBER(SEARCH("&gt;4",'Classification result'!U147)),ISNUMBER(SEARCH("&gt; 4",'Classification result'!U147)),ISNUMBER(SEARCH("4 or more",'Classification result'!U147))),"extensive","")))</f>
        <v/>
      </c>
      <c r="W147" t="str">
        <f>IF(OR('Model output'!R146="",ISNUMBER(SEARCH("Not identified", 'Model output'!R146)),ISNUMBER(SEARCH("Absent",'Model output'!R146)),ISNUMBER(SEARCH("No",'Model output'!R146)),ISNUMBER(SEARCH("Negative",'Model output'!R146)),ISNUMBER(SEARCH("None seen",'Model output'!R146)),ISNUMBER(SEARCH("Free",'Model output'!R146)),ISNUMBER(SEARCH("Cannot be assessed",'Model output'!R146))),"negative","positive")</f>
        <v>negative</v>
      </c>
      <c r="X147" t="str">
        <f>IF('Model output'!S146="","", IF('Model output'!S146= "[]", "", 'Model output'!S146))</f>
        <v>Present</v>
      </c>
      <c r="Y147" t="str">
        <f>IF(OR('Model output'!S146="",ISNUMBER(SEARCH("Absent",'Model output'!S146)),ISNUMBER(SEARCH("Not identified",'Model output'!S146)),ISNUMBER(SEARCH("No",'Model output'!S146)),ISNUMBER(SEARCH("negative",'Model output'!S146))),"negative",IF(Z147="positive","gETE", "positive"))</f>
        <v>positive</v>
      </c>
      <c r="Z147" t="str">
        <f>IF(OR('Model output'!S146="",ISNUMBER(SEARCH("Absent",'Model output'!S146)),ISNUMBER(SEARCH("Not identified",'Model output'!S146)),ISNUMBER(SEARCH("No",'Model output'!S146)),ISNUMBER(SEARCH("Minimal",'Model output'!S146)),ISNUMBER(SEARCH("negative",'Model output'!S146))),"negative",IF(OR(ISNUMBER(SEARCH("extensive",X147)),ISNUMBER(SEARCH("skeletal muscle",X147)),ISNUMBER(SEARCH("larynx",X147)),ISNUMBER(SEARCH("trachea",X147)),ISNUMBER(SEARCH("esophagus",X147)),ISNUMBER(SEARCH("recurrent laryngeal nerve",X147))),"positive","negative"))</f>
        <v>negative</v>
      </c>
      <c r="AA147" t="str">
        <f>IF('Model output'!T146="","", IF('Model output'!T146="[]", "", IF('Model output'!T146="Not mentioned", "No", "Yes")))</f>
        <v/>
      </c>
      <c r="AB147" t="str">
        <f>IF(AA147&lt;&gt;"Yes","",IF(OR('Model output'!U146="",'Model output'!U146="[]",ISNUMBER(SEARCH("Not identified",'Model output'!U146))),"",'Model output'!U146))</f>
        <v/>
      </c>
      <c r="AC147" s="9" t="str">
        <f>IF(OR('Model output'!V146="", AND(ISERROR(SEARCH("Positive",'Model output'!V146)), ISNUMBER(SEARCH("Negative",'Model output'!V146))), 'Model output'!V146="No", ISNUMBER(SEARCH("Uninvolved",'Model output'!V146)), ISNUMBER(SEARCH("Not involved",'Model output'!V146)), ISNUMBER(SEARCH("Free",'Model output'!V146)), ISNUMBER(SEARCH("Cannot be assessed",'Model output'!V146)), ISNUMBER(SEARCH("1 mm",'Model output'!V146)), ISNUMBER(SEARCH("0.1 CM",'Model output'!V146)), ISNUMBER(SEARCH("less than 0.5 mm",'Model output'!V146)), ISNUMBER(SEARCH("abut",'Model output'!V146))), "negative", "positive")</f>
        <v>negative</v>
      </c>
      <c r="AE147" s="29" t="str" cm="1">
        <f t="array" aca="1" ref="AE147" ca="1">IF(OR(AC147="positive",Z147="positive",AND(OR(ISNUMBER(SEARCH("Follicular carcinoma",N147)),ISNUMBER(SEARCH("Follicular thyroid carcinoma",N147))),V147="extensive"),AND(AND(ISNUMBER(J147),J147&gt;0),AND(ISNUMBER(M147),M147&gt;3)),OR(H147="positive",AH147=1)),"high",IF(OR(ISNUMBER(SEARCH("lateral",G147,1)),ISNUMBER(SEARCH("positive",Y147,1)),ISNUMBER(SEARCH("tall",O147,1)),ISNUMBER(SEARCH("hobnail",O147,1)),ISNUMBER(SEARCH("cribriform",O147,1)),ISNUMBER(SEARCH("diffuse",O147,1)),ISNUMBER(SEARCH("columnar",O147,1)),ISNUMBER(SEARCH("solid",O147,1)),ISNUMBER(SEARCH("tall",N147,1)),ISNUMBER(SEARCH("hobnail",N147,1)),ISNUMBER(SEARCH("cribriform",N147,1)),ISNUMBER(SEARCH("diffuse",N147,1)),ISNUMBER(SEARCH("columnar",N147,1)),ISNUMBER(SEARCH("solid",N147,1)),AND(ISNUMBER(SEARCH("papillary",N147,1)),S147="positive"),AND(AND(ISNUMBER(J147),J147&gt;=5),M147=""),AND(AND(ISNUMBER(J147),J147&gt;=5),AND(ISNUMBER(M147),M147&gt;=1)),AND(ISNUMBER(SERACH("papillary",N147)),OR(Y147="positive",Z147="positive"), ISNUMBER(SEARCH("BRAF",AB147)))),"intermediate","low"))</f>
        <v>intermediate</v>
      </c>
      <c r="AF147" s="30" t="str">
        <f t="shared" si="27"/>
        <v>1b</v>
      </c>
      <c r="AG147" s="30" t="str">
        <f t="shared" si="28"/>
        <v>0</v>
      </c>
      <c r="AH147" s="30" t="str">
        <f t="shared" si="30"/>
        <v>0</v>
      </c>
      <c r="AI147" s="37" t="str">
        <f t="shared" si="31"/>
        <v>I</v>
      </c>
      <c r="AJ147" s="29" t="s">
        <v>887</v>
      </c>
      <c r="AK147" s="34" t="s">
        <v>890</v>
      </c>
      <c r="AL147" s="34" t="s">
        <v>894</v>
      </c>
      <c r="AM147" s="34" t="s">
        <v>894</v>
      </c>
      <c r="AN147" s="34" t="s">
        <v>68</v>
      </c>
      <c r="AO147" s="35">
        <f t="shared" ca="1" si="32"/>
        <v>1</v>
      </c>
      <c r="AP147" s="30">
        <f t="shared" si="33"/>
        <v>1</v>
      </c>
      <c r="AQ147" s="30">
        <f t="shared" si="34"/>
        <v>1</v>
      </c>
      <c r="AR147" s="30">
        <f t="shared" si="35"/>
        <v>1</v>
      </c>
      <c r="AS147" s="36">
        <f t="shared" si="36"/>
        <v>1</v>
      </c>
    </row>
    <row r="148" spans="1:45">
      <c r="A148" t="str">
        <f>'Model output'!A147</f>
        <v>TCGA-EL-A4KD</v>
      </c>
      <c r="B148" s="45">
        <v>41</v>
      </c>
      <c r="C148" s="1" t="str">
        <f>IF(OR(ISNUMBER(SEARCH("0",'Model output'!D147)), ISNUMBER(SEARCH("1",'Model output'!D147)), ISNUMBER(SEARCH("1a",'Model output'!D147)), ISNUMBER(SEARCH("1b",'Model output'!D147)), ISNUMBER(SEARCH("2",'Model output'!D147)), ISNUMBER(SEARCH("3",'Model output'!D147)), ISNUMBER(SEARCH("4a",'Model output'!D147)), ISNUMBER(SEARCH("4b",'Model output'!D147))), IF(ISNUMBER(SEARCH("pT",'Model output'!D147)),IF(OR(ISNUMBER(SEARCH("a",'Model output'!D147)),ISNUMBER(SEARCH("b",'Model output'!D147))),MID(SUBSTITUTE('Model output'!D147," ",""),SEARCH("pT",'Model output'!D147)+2,2),MID(SUBSTITUTE('Model output'!D147," ",""),SEARCH("pT",'Model output'!D147)+2,1)),IF(ISNUMBER(SEARCH("T",'Model output'!D147)),IF(OR(ISNUMBER(SEARCH("a",'Model output'!D147)),ISNUMBER(SEARCH("b",'Model output'!D147))),MID(SUBSTITUTE('Model output'!D147," ",""),SEARCH("T",'Model output'!D147)+1,2),MID(SUBSTITUTE('Model output'!D147," ",""),SEARCH("T",'Model output'!D147)+1,1)),SUBSTITUTE('Model output'!D147," ",""))),"")</f>
        <v/>
      </c>
      <c r="D148" s="1" t="str">
        <f>IF(ISNUMBER(SEARCH("lymph node",'Model output'!E147)),"1", IF(AND('Model output'!E147&lt;&gt;"",ISNUMBER('Model output'!E147),'Model output'!E147&gt;0),"1",IF(OR(ISNUMBER(SEARCH("0",'Model output'!E147)), ISNUMBER(SEARCH("1",'Model output'!E147)), ISNUMBER(SEARCH("1a",'Model output'!E147)), ISNUMBER(SEARCH("1b",'Model output'!E147)), ISNUMBER(SEARCH("X",'Model output'!E147))), IF(ISNUMBER(SEARCH("pN",'Model output'!E147)),IF(OR(ISNUMBER(SEARCH("a",'Model output'!E147)),ISNUMBER(SEARCH("b",'Model output'!E147))),MID(SUBSTITUTE('Model output'!E147," ",""),SEARCH("pN",'Model output'!E147)+2,2),MID(SUBSTITUTE('Model output'!E147," ",""),SEARCH("pN",'Model output'!E147)+2,1)),IF(ISNUMBER(SEARCH("N",'Model output'!E147)),IF(OR(ISNUMBER(SEARCH("a",'Model output'!E147)),ISNUMBER(SEARCH("b",'Model output'!E147))),MID(SUBSTITUTE('Model output'!E147," ",""),SEARCH("N",'Model output'!E147)+1,2),MID(SUBSTITUTE('Model output'!E147," ",""),SEARCH("N",'Model output'!E147)+1,1)),SUBSTITUTE('Model output'!E147," ",""))),"")))</f>
        <v>1b</v>
      </c>
      <c r="E148" s="1" t="str">
        <f>IF(OR(ISNUMBER(SEARCH("Not applicable",'Model output'!F147)), ISNUMBER(SEARCH("N/A",'Model output'!F147))),"0",IF(OR(ISNUMBER(SEARCH("0",'Model output'!F147)), ISNUMBER(SEARCH("1",'Model output'!F147)), ISNUMBER(SEARCH("X",'Model output'!F147))), IF(ISNUMBER(SEARCH("pM",'Model output'!F147)),MID(SUBSTITUTE('Model output'!F147," ",""),SEARCH("pM",'Model output'!F147)+2,1),IF(ISNUMBER(SEARCH("M",'Model output'!F147)),MID(SUBSTITUTE('Model output'!F147," ",""),SEARCH("M",'Model output'!F147)+1,1),SUBSTITUTE('Model output'!F147," ",""))),""))</f>
        <v>X</v>
      </c>
      <c r="F148" t="str">
        <f t="shared" si="25"/>
        <v>positive</v>
      </c>
      <c r="G148" t="str">
        <f>IF(OR('Model output'!G147="",AND(ISNUMBER('Model output'!J147),'Model output'!J147&lt;1)),"",IF(OR(ISNUMBER(SEARCH("lateral",'Model output'!G147)),ISNUMBER(SEARCH("cervical",'Model output'!G147)),ISNUMBER(SEARCH("jugular",'Model output'!G147)),ISNUMBER(SEARCH("left neck",'Model output'!G147)),ISNUMBER(SEARCH("left anterior neck",'Model output'!G147)),ISNUMBER(SEARCH("left posterior neck",'Model output'!G147)),ISNUMBER(SEARCH("right neck",'Model output'!G147)),ISNUMBER(SEARCH("right anterior neck",'Model output'!G147)),ISNUMBER(SEARCH("right posterior neck",'Model output'!G147)),AND(ISNUMBER(SEARCH("level",'Model output'!G147)),OR(,ISNUMBER(SEARCH("II",'Model output'!G147)),ISNUMBER(SEARCH("two",'Model output'!G147)),ISNUMBER(SEARCH("2",'Model output'!G147)),ISNUMBER(SEARCH("III",'Model output'!G147)),ISNUMBER(SEARCH("three",'Model output'!G147)),ISNUMBER(SEARCH("3",'Model output'!G147)),ISNUMBER(SEARCH("IV",'Model output'!G147)),ISNUMBER(SEARCH("four",'Model output'!G147)),ISNUMBER(SEARCH("4",'Model output'!G147)),ISNUMBER(SEARCH("V ",'Model output'!G147)),ISNUMBER(SEARCH("five",'Model output'!G147)),ISNUMBER(SEARCH("5",'Model output'!G147))))), "lateral", "central"))</f>
        <v>lateral</v>
      </c>
      <c r="H148" t="str">
        <f>IF('Model output'!H147="","negative",IF('Model output'!H147="[]", "negative", IF(OR(ISNUMBER(SEARCH("lymph node",'Model output'!H147)),ISNUMBER(SEARCH("Not mentioned",'Model output'!H147)),ISNUMBER(SEARCH("neck",'Model output'!H147)),ISNUMBER(SEARCH("Not applicable",'Model output'!H147))),"negative","positive")))</f>
        <v>negative</v>
      </c>
      <c r="I148">
        <f>IF('Model output'!I147="","",IF(ISNUMBER('Model output'!I147),'Model output'!I147,1))</f>
        <v>17</v>
      </c>
      <c r="J148">
        <f>IF('Model output'!J147="","",IF(AND(ISNUMBER('Model output'!J147),'Model output'!J147&lt;=I148),'Model output'!J147,IF(ISNUMBER(SEARCH("0/",'Model output'!J147)),0,1)))</f>
        <v>4</v>
      </c>
      <c r="K148" t="str" cm="1">
        <f t="array" ref="K148">IF(COUNT(FIND({0,1,2,3,4,5,6,7,8,9},'Model output'!K147))&gt;0,'Model output'!K147,"")</f>
        <v>1.4 cm</v>
      </c>
      <c r="L148" s="8" t="str">
        <f t="shared" si="29"/>
        <v>1.4cm</v>
      </c>
      <c r="M148" cm="1">
        <f t="array" ref="M148">IF(L148="","",IF(ISNUMBER(SEARCH("cm",L148)),MAX(VALUE(SUBSTITUTE(_xlfn.FILTERXML("&lt;t&gt;&lt;s&gt;"&amp;SUBSTITUTE(L148,",","&lt;/s&gt;&lt;s&gt;")&amp;"&lt;/s&gt;&lt;/t&gt;","//s"),"cm",""))),MAX(VALUE(SUBSTITUTE(_xlfn.FILTERXML("&lt;t&gt;&lt;s&gt;"&amp;SUBSTITUTE(L148,",","&lt;/s&gt;&lt;s&gt;")&amp;"&lt;/s&gt;&lt;/t&gt;","//s"),"mm","")))/10))</f>
        <v>1.4</v>
      </c>
      <c r="N148" t="str">
        <f>IF('Model output'!L147="","",'Model output'!L147)</f>
        <v>Papillary thyroid carcinoma, Follular variant</v>
      </c>
      <c r="O148" t="str">
        <f>IF('Model output'!M147="","",'Model output'!M147)</f>
        <v/>
      </c>
      <c r="P148" t="str">
        <f>IF('Model output'!N147="","",'Model output'!N147)</f>
        <v>5.5 x 5.0 x 2.9 cm</v>
      </c>
      <c r="Q148" t="str">
        <f t="shared" si="26"/>
        <v>5.5,5.0,2.9cm</v>
      </c>
      <c r="R148" cm="1">
        <f t="array" ref="R148">IF(Q148="","",IF(ISNUMBER(SEARCH("cm",Q148)),MAX(VALUE(SUBSTITUTE(_xlfn.FILTERXML("&lt;t&gt;&lt;s&gt;"&amp;SUBSTITUTE(Q148,",","&lt;/s&gt;&lt;s&gt;")&amp;"&lt;/s&gt;&lt;/t&gt;","//s"),"cm",""))),MAX(VALUE(SUBSTITUTE(_xlfn.FILTERXML("&lt;t&gt;&lt;s&gt;"&amp;SUBSTITUTE(Q148,",","&lt;/s&gt;&lt;s&gt;")&amp;"&lt;/s&gt;&lt;/t&gt;","//s"),"mm","")))/10))</f>
        <v>5.5</v>
      </c>
      <c r="S148" t="str">
        <f>IF(OR('Model output'!P147="",ISNUMBER(SEARCH("Not identified", 'Model output'!P147)),ISNUMBER(SEARCH("Absent",'Model output'!P147)),AND(ISNUMBER(SEARCH("No",'Model output'!P147)),NOT(ISNUMBER(SEARCH("diagnostic",'Model output'!P147)))),ISNUMBER(SEARCH("Negative",'Model output'!P147))),"negative","positive")</f>
        <v>negative</v>
      </c>
      <c r="T148">
        <f>IF('Model output'!O147="","",'Model output'!O147)</f>
        <v>1</v>
      </c>
      <c r="U148" t="str">
        <f>IF('Model output'!Q147&lt;&gt;"",'Model output'!Q147,IF('Classification result'!S148="positive",IF(ISNUMBER(SEARCH("single",'Model output'!P147)),1,IF(OR(ISNUMBER(SEARCH("&lt;4",'Model output'!P147)),ISNUMBER(SEARCH("&lt; 4",'Model output'!P147)),ISNUMBER(SEARCH("less than 4",'Model output'!P147))),"&lt;4",IF(OR(ISNUMBER(SEARCH("&gt;4",'Model output'!P147)),ISNUMBER(SEARCH("&gt; 4",'Model output'!P147)),ISNUMBER(SEARCH("4 or more",'Model output'!P147))),"&gt;4",""))),""))</f>
        <v/>
      </c>
      <c r="V148" t="str">
        <f>IF(S148="negative","",IF(OR(ISNUMBER(SEARCH("Focal",'Model output'!P147)),'Classification result'!U148&lt;4,ISNUMBER(SEARCH("Focal",'Classification result'!U148)),ISNUMBER(SEARCH("&lt;4",'Classification result'!U148)),ISNUMBER(SEARCH("&lt; 4",'Classification result'!U148))),"minimal", IF(OR(ISNUMBER(SEARCH("Extensive",'Model output'!P147)),ISNUMBER(SEARCH("Extensive",'Classification result'!U148)),ISNUMBER(SEARCH("&gt;4",'Classification result'!U148)),ISNUMBER(SEARCH("&gt; 4",'Classification result'!U148)),ISNUMBER(SEARCH("4 or more",'Classification result'!U148))),"extensive","")))</f>
        <v/>
      </c>
      <c r="W148" t="str">
        <f>IF(OR('Model output'!R147="",ISNUMBER(SEARCH("Not identified", 'Model output'!R147)),ISNUMBER(SEARCH("Absent",'Model output'!R147)),ISNUMBER(SEARCH("No",'Model output'!R147)),ISNUMBER(SEARCH("Negative",'Model output'!R147)),ISNUMBER(SEARCH("None seen",'Model output'!R147)),ISNUMBER(SEARCH("Free",'Model output'!R147)),ISNUMBER(SEARCH("Cannot be assessed",'Model output'!R147))),"negative","positive")</f>
        <v>negative</v>
      </c>
      <c r="X148" t="str">
        <f>IF('Model output'!S147="","", IF('Model output'!S147= "[]", "", 'Model output'!S147))</f>
        <v>Focally present, extending into fibroadipose tissue</v>
      </c>
      <c r="Y148" t="str">
        <f>IF(OR('Model output'!S147="",ISNUMBER(SEARCH("Absent",'Model output'!S147)),ISNUMBER(SEARCH("Not identified",'Model output'!S147)),ISNUMBER(SEARCH("No",'Model output'!S147)),ISNUMBER(SEARCH("negative",'Model output'!S147))),"negative",IF(Z148="positive","gETE", "positive"))</f>
        <v>positive</v>
      </c>
      <c r="Z148" t="str">
        <f>IF(OR('Model output'!S147="",ISNUMBER(SEARCH("Absent",'Model output'!S147)),ISNUMBER(SEARCH("Not identified",'Model output'!S147)),ISNUMBER(SEARCH("No",'Model output'!S147)),ISNUMBER(SEARCH("Minimal",'Model output'!S147)),ISNUMBER(SEARCH("negative",'Model output'!S147))),"negative",IF(OR(ISNUMBER(SEARCH("extensive",X148)),ISNUMBER(SEARCH("skeletal muscle",X148)),ISNUMBER(SEARCH("larynx",X148)),ISNUMBER(SEARCH("trachea",X148)),ISNUMBER(SEARCH("esophagus",X148)),ISNUMBER(SEARCH("recurrent laryngeal nerve",X148))),"positive","negative"))</f>
        <v>negative</v>
      </c>
      <c r="AA148" t="str">
        <f>IF('Model output'!T147="","", IF('Model output'!T147="[]", "", IF('Model output'!T147="Not mentioned", "No", "Yes")))</f>
        <v/>
      </c>
      <c r="AB148" t="str">
        <f>IF(AA148&lt;&gt;"Yes","",IF(OR('Model output'!U147="",'Model output'!U147="[]",ISNUMBER(SEARCH("Not identified",'Model output'!U147))),"",'Model output'!U147))</f>
        <v/>
      </c>
      <c r="AC148" s="9" t="str">
        <f>IF(OR('Model output'!V147="", AND(ISERROR(SEARCH("Positive",'Model output'!V147)), ISNUMBER(SEARCH("Negative",'Model output'!V147))), 'Model output'!V147="No", ISNUMBER(SEARCH("Uninvolved",'Model output'!V147)), ISNUMBER(SEARCH("Not involved",'Model output'!V147)), ISNUMBER(SEARCH("Free",'Model output'!V147)), ISNUMBER(SEARCH("Cannot be assessed",'Model output'!V147)), ISNUMBER(SEARCH("1 mm",'Model output'!V147)), ISNUMBER(SEARCH("0.1 CM",'Model output'!V147)), ISNUMBER(SEARCH("less than 0.5 mm",'Model output'!V147)), ISNUMBER(SEARCH("abut",'Model output'!V147))), "negative", "positive")</f>
        <v>negative</v>
      </c>
      <c r="AE148" s="29" t="str" cm="1">
        <f t="array" aca="1" ref="AE148" ca="1">IF(OR(AC148="positive",Z148="positive",AND(OR(ISNUMBER(SEARCH("Follicular carcinoma",N148)),ISNUMBER(SEARCH("Follicular thyroid carcinoma",N148))),V148="extensive"),AND(AND(ISNUMBER(J148),J148&gt;0),AND(ISNUMBER(M148),M148&gt;3)),OR(H148="positive",AH148=1)),"high",IF(OR(ISNUMBER(SEARCH("lateral",G148,1)),ISNUMBER(SEARCH("positive",Y148,1)),ISNUMBER(SEARCH("tall",O148,1)),ISNUMBER(SEARCH("hobnail",O148,1)),ISNUMBER(SEARCH("cribriform",O148,1)),ISNUMBER(SEARCH("diffuse",O148,1)),ISNUMBER(SEARCH("columnar",O148,1)),ISNUMBER(SEARCH("solid",O148,1)),ISNUMBER(SEARCH("tall",N148,1)),ISNUMBER(SEARCH("hobnail",N148,1)),ISNUMBER(SEARCH("cribriform",N148,1)),ISNUMBER(SEARCH("diffuse",N148,1)),ISNUMBER(SEARCH("columnar",N148,1)),ISNUMBER(SEARCH("solid",N148,1)),AND(ISNUMBER(SEARCH("papillary",N148,1)),S148="positive"),AND(AND(ISNUMBER(J148),J148&gt;=5),M148=""),AND(AND(ISNUMBER(J148),J148&gt;=5),AND(ISNUMBER(M148),M148&gt;=1)),AND(ISNUMBER(SERACH("papillary",N148)),OR(Y148="positive",Z148="positive"), ISNUMBER(SEARCH("BRAF",AB148)))),"intermediate","low"))</f>
        <v>intermediate</v>
      </c>
      <c r="AF148" s="30" t="str">
        <f t="shared" si="27"/>
        <v>3a</v>
      </c>
      <c r="AG148" s="30" t="str">
        <f t="shared" si="28"/>
        <v>1b</v>
      </c>
      <c r="AH148" s="30" t="str">
        <f t="shared" si="30"/>
        <v>0</v>
      </c>
      <c r="AI148" s="37" t="str">
        <f t="shared" si="31"/>
        <v>I</v>
      </c>
      <c r="AJ148" s="29" t="s">
        <v>887</v>
      </c>
      <c r="AK148" s="34" t="s">
        <v>896</v>
      </c>
      <c r="AL148" s="34" t="s">
        <v>895</v>
      </c>
      <c r="AM148" s="34" t="s">
        <v>894</v>
      </c>
      <c r="AN148" s="34" t="s">
        <v>68</v>
      </c>
      <c r="AO148" s="35">
        <f t="shared" ca="1" si="32"/>
        <v>1</v>
      </c>
      <c r="AP148" s="30">
        <f t="shared" si="33"/>
        <v>1</v>
      </c>
      <c r="AQ148" s="30">
        <f t="shared" si="34"/>
        <v>0</v>
      </c>
      <c r="AR148" s="30">
        <f t="shared" si="35"/>
        <v>1</v>
      </c>
      <c r="AS148" s="36">
        <f t="shared" si="36"/>
        <v>1</v>
      </c>
    </row>
    <row r="149" spans="1:45">
      <c r="A149" t="str">
        <f>'Model output'!A148</f>
        <v>TCGA-EL-A4KG</v>
      </c>
      <c r="B149" s="45">
        <v>35</v>
      </c>
      <c r="C149" s="1" t="str">
        <f>IF(OR(ISNUMBER(SEARCH("0",'Model output'!D148)), ISNUMBER(SEARCH("1",'Model output'!D148)), ISNUMBER(SEARCH("1a",'Model output'!D148)), ISNUMBER(SEARCH("1b",'Model output'!D148)), ISNUMBER(SEARCH("2",'Model output'!D148)), ISNUMBER(SEARCH("3",'Model output'!D148)), ISNUMBER(SEARCH("4a",'Model output'!D148)), ISNUMBER(SEARCH("4b",'Model output'!D148))), IF(ISNUMBER(SEARCH("pT",'Model output'!D148)),IF(OR(ISNUMBER(SEARCH("a",'Model output'!D148)),ISNUMBER(SEARCH("b",'Model output'!D148))),MID(SUBSTITUTE('Model output'!D148," ",""),SEARCH("pT",'Model output'!D148)+2,2),MID(SUBSTITUTE('Model output'!D148," ",""),SEARCH("pT",'Model output'!D148)+2,1)),IF(ISNUMBER(SEARCH("T",'Model output'!D148)),IF(OR(ISNUMBER(SEARCH("a",'Model output'!D148)),ISNUMBER(SEARCH("b",'Model output'!D148))),MID(SUBSTITUTE('Model output'!D148," ",""),SEARCH("T",'Model output'!D148)+1,2),MID(SUBSTITUTE('Model output'!D148," ",""),SEARCH("T",'Model output'!D148)+1,1)),SUBSTITUTE('Model output'!D148," ",""))),"")</f>
        <v>1</v>
      </c>
      <c r="D149" s="1" t="str">
        <f>IF(ISNUMBER(SEARCH("lymph node",'Model output'!E148)),"1", IF(AND('Model output'!E148&lt;&gt;"",ISNUMBER('Model output'!E148),'Model output'!E148&gt;0),"1",IF(OR(ISNUMBER(SEARCH("0",'Model output'!E148)), ISNUMBER(SEARCH("1",'Model output'!E148)), ISNUMBER(SEARCH("1a",'Model output'!E148)), ISNUMBER(SEARCH("1b",'Model output'!E148)), ISNUMBER(SEARCH("X",'Model output'!E148))), IF(ISNUMBER(SEARCH("pN",'Model output'!E148)),IF(OR(ISNUMBER(SEARCH("a",'Model output'!E148)),ISNUMBER(SEARCH("b",'Model output'!E148))),MID(SUBSTITUTE('Model output'!E148," ",""),SEARCH("pN",'Model output'!E148)+2,2),MID(SUBSTITUTE('Model output'!E148," ",""),SEARCH("pN",'Model output'!E148)+2,1)),IF(ISNUMBER(SEARCH("N",'Model output'!E148)),IF(OR(ISNUMBER(SEARCH("a",'Model output'!E148)),ISNUMBER(SEARCH("b",'Model output'!E148))),MID(SUBSTITUTE('Model output'!E148," ",""),SEARCH("N",'Model output'!E148)+1,2),MID(SUBSTITUTE('Model output'!E148," ",""),SEARCH("N",'Model output'!E148)+1,1)),SUBSTITUTE('Model output'!E148," ",""))),"")))</f>
        <v>X</v>
      </c>
      <c r="E149" s="1" t="str">
        <f>IF(OR(ISNUMBER(SEARCH("Not applicable",'Model output'!F148)), ISNUMBER(SEARCH("N/A",'Model output'!F148))),"0",IF(OR(ISNUMBER(SEARCH("0",'Model output'!F148)), ISNUMBER(SEARCH("1",'Model output'!F148)), ISNUMBER(SEARCH("X",'Model output'!F148))), IF(ISNUMBER(SEARCH("pM",'Model output'!F148)),MID(SUBSTITUTE('Model output'!F148," ",""),SEARCH("pM",'Model output'!F148)+2,1),IF(ISNUMBER(SEARCH("M",'Model output'!F148)),MID(SUBSTITUTE('Model output'!F148," ",""),SEARCH("M",'Model output'!F148)+1,1),SUBSTITUTE('Model output'!F148," ",""))),""))</f>
        <v>X</v>
      </c>
      <c r="F149" t="str">
        <f t="shared" si="25"/>
        <v>negative</v>
      </c>
      <c r="G149" t="str">
        <f>IF(OR('Model output'!G148="",AND(ISNUMBER('Model output'!J148),'Model output'!J148&lt;1)),"",IF(OR(ISNUMBER(SEARCH("lateral",'Model output'!G148)),ISNUMBER(SEARCH("cervical",'Model output'!G148)),ISNUMBER(SEARCH("jugular",'Model output'!G148)),ISNUMBER(SEARCH("left neck",'Model output'!G148)),ISNUMBER(SEARCH("left anterior neck",'Model output'!G148)),ISNUMBER(SEARCH("left posterior neck",'Model output'!G148)),ISNUMBER(SEARCH("right neck",'Model output'!G148)),ISNUMBER(SEARCH("right anterior neck",'Model output'!G148)),ISNUMBER(SEARCH("right posterior neck",'Model output'!G148)),AND(ISNUMBER(SEARCH("level",'Model output'!G148)),OR(,ISNUMBER(SEARCH("II",'Model output'!G148)),ISNUMBER(SEARCH("two",'Model output'!G148)),ISNUMBER(SEARCH("2",'Model output'!G148)),ISNUMBER(SEARCH("III",'Model output'!G148)),ISNUMBER(SEARCH("three",'Model output'!G148)),ISNUMBER(SEARCH("3",'Model output'!G148)),ISNUMBER(SEARCH("IV",'Model output'!G148)),ISNUMBER(SEARCH("four",'Model output'!G148)),ISNUMBER(SEARCH("4",'Model output'!G148)),ISNUMBER(SEARCH("V ",'Model output'!G148)),ISNUMBER(SEARCH("five",'Model output'!G148)),ISNUMBER(SEARCH("5",'Model output'!G148))))), "lateral", "central"))</f>
        <v/>
      </c>
      <c r="H149" t="str">
        <f>IF('Model output'!H148="","negative",IF('Model output'!H148="[]", "negative", IF(OR(ISNUMBER(SEARCH("lymph node",'Model output'!H148)),ISNUMBER(SEARCH("Not mentioned",'Model output'!H148)),ISNUMBER(SEARCH("neck",'Model output'!H148)),ISNUMBER(SEARCH("Not applicable",'Model output'!H148))),"negative","positive")))</f>
        <v>negative</v>
      </c>
      <c r="I149">
        <f>IF('Model output'!I148="","",IF(ISNUMBER('Model output'!I148),'Model output'!I148,1))</f>
        <v>1</v>
      </c>
      <c r="J149">
        <f>IF('Model output'!J148="","",IF(AND(ISNUMBER('Model output'!J148),'Model output'!J148&lt;=I149),'Model output'!J148,IF(ISNUMBER(SEARCH("0/",'Model output'!J148)),0,1)))</f>
        <v>0</v>
      </c>
      <c r="K149" t="str" cm="1">
        <f t="array" ref="K149">IF(COUNT(FIND({0,1,2,3,4,5,6,7,8,9},'Model output'!K148))&gt;0,'Model output'!K148,"")</f>
        <v/>
      </c>
      <c r="L149" s="8" t="str">
        <f t="shared" si="29"/>
        <v/>
      </c>
      <c r="M149" t="str" cm="1">
        <f t="array" ref="M149">IF(L149="","",IF(ISNUMBER(SEARCH("cm",L149)),MAX(VALUE(SUBSTITUTE(_xlfn.FILTERXML("&lt;t&gt;&lt;s&gt;"&amp;SUBSTITUTE(L149,",","&lt;/s&gt;&lt;s&gt;")&amp;"&lt;/s&gt;&lt;/t&gt;","//s"),"cm",""))),MAX(VALUE(SUBSTITUTE(_xlfn.FILTERXML("&lt;t&gt;&lt;s&gt;"&amp;SUBSTITUTE(L149,",","&lt;/s&gt;&lt;s&gt;")&amp;"&lt;/s&gt;&lt;/t&gt;","//s"),"mm","")))/10))</f>
        <v/>
      </c>
      <c r="N149" t="str">
        <f>IF('Model output'!L148="","",'Model output'!L148)</f>
        <v>Papillary</v>
      </c>
      <c r="O149" t="str">
        <f>IF('Model output'!M148="","",'Model output'!M148)</f>
        <v/>
      </c>
      <c r="P149" t="str">
        <f>IF('Model output'!N148="","",'Model output'!N148)</f>
        <v>2 cm</v>
      </c>
      <c r="Q149" t="str">
        <f t="shared" si="26"/>
        <v>2cm</v>
      </c>
      <c r="R149" cm="1">
        <f t="array" ref="R149">IF(Q149="","",IF(ISNUMBER(SEARCH("cm",Q149)),MAX(VALUE(SUBSTITUTE(_xlfn.FILTERXML("&lt;t&gt;&lt;s&gt;"&amp;SUBSTITUTE(Q149,",","&lt;/s&gt;&lt;s&gt;")&amp;"&lt;/s&gt;&lt;/t&gt;","//s"),"cm",""))),MAX(VALUE(SUBSTITUTE(_xlfn.FILTERXML("&lt;t&gt;&lt;s&gt;"&amp;SUBSTITUTE(Q149,",","&lt;/s&gt;&lt;s&gt;")&amp;"&lt;/s&gt;&lt;/t&gt;","//s"),"mm","")))/10))</f>
        <v>2</v>
      </c>
      <c r="S149" t="str">
        <f>IF(OR('Model output'!P148="",ISNUMBER(SEARCH("Not identified", 'Model output'!P148)),ISNUMBER(SEARCH("Absent",'Model output'!P148)),AND(ISNUMBER(SEARCH("No",'Model output'!P148)),NOT(ISNUMBER(SEARCH("diagnostic",'Model output'!P148)))),ISNUMBER(SEARCH("Negative",'Model output'!P148))),"negative","positive")</f>
        <v>negative</v>
      </c>
      <c r="T149">
        <f>IF('Model output'!O148="","",'Model output'!O148)</f>
        <v>1</v>
      </c>
      <c r="U149" t="str">
        <f>IF('Model output'!Q148&lt;&gt;"",'Model output'!Q148,IF('Classification result'!S149="positive",IF(ISNUMBER(SEARCH("single",'Model output'!P148)),1,IF(OR(ISNUMBER(SEARCH("&lt;4",'Model output'!P148)),ISNUMBER(SEARCH("&lt; 4",'Model output'!P148)),ISNUMBER(SEARCH("less than 4",'Model output'!P148))),"&lt;4",IF(OR(ISNUMBER(SEARCH("&gt;4",'Model output'!P148)),ISNUMBER(SEARCH("&gt; 4",'Model output'!P148)),ISNUMBER(SEARCH("4 or more",'Model output'!P148))),"&gt;4",""))),""))</f>
        <v/>
      </c>
      <c r="V149" t="str">
        <f>IF(S149="negative","",IF(OR(ISNUMBER(SEARCH("Focal",'Model output'!P148)),'Classification result'!U149&lt;4,ISNUMBER(SEARCH("Focal",'Classification result'!U149)),ISNUMBER(SEARCH("&lt;4",'Classification result'!U149)),ISNUMBER(SEARCH("&lt; 4",'Classification result'!U149))),"minimal", IF(OR(ISNUMBER(SEARCH("Extensive",'Model output'!P148)),ISNUMBER(SEARCH("Extensive",'Classification result'!U149)),ISNUMBER(SEARCH("&gt;4",'Classification result'!U149)),ISNUMBER(SEARCH("&gt; 4",'Classification result'!U149)),ISNUMBER(SEARCH("4 or more",'Classification result'!U149))),"extensive","")))</f>
        <v/>
      </c>
      <c r="W149" t="str">
        <f>IF(OR('Model output'!R148="",ISNUMBER(SEARCH("Not identified", 'Model output'!R148)),ISNUMBER(SEARCH("Absent",'Model output'!R148)),ISNUMBER(SEARCH("No",'Model output'!R148)),ISNUMBER(SEARCH("Negative",'Model output'!R148)),ISNUMBER(SEARCH("None seen",'Model output'!R148)),ISNUMBER(SEARCH("Free",'Model output'!R148)),ISNUMBER(SEARCH("Cannot be assessed",'Model output'!R148))),"negative","positive")</f>
        <v>negative</v>
      </c>
      <c r="X149" t="str">
        <f>IF('Model output'!S148="","", IF('Model output'!S148= "[]", "", 'Model output'!S148))</f>
        <v>Present</v>
      </c>
      <c r="Y149" t="str">
        <f>IF(OR('Model output'!S148="",ISNUMBER(SEARCH("Absent",'Model output'!S148)),ISNUMBER(SEARCH("Not identified",'Model output'!S148)),ISNUMBER(SEARCH("No",'Model output'!S148)),ISNUMBER(SEARCH("negative",'Model output'!S148))),"negative",IF(Z149="positive","gETE", "positive"))</f>
        <v>positive</v>
      </c>
      <c r="Z149" t="str">
        <f>IF(OR('Model output'!S148="",ISNUMBER(SEARCH("Absent",'Model output'!S148)),ISNUMBER(SEARCH("Not identified",'Model output'!S148)),ISNUMBER(SEARCH("No",'Model output'!S148)),ISNUMBER(SEARCH("Minimal",'Model output'!S148)),ISNUMBER(SEARCH("negative",'Model output'!S148))),"negative",IF(OR(ISNUMBER(SEARCH("extensive",X149)),ISNUMBER(SEARCH("skeletal muscle",X149)),ISNUMBER(SEARCH("larynx",X149)),ISNUMBER(SEARCH("trachea",X149)),ISNUMBER(SEARCH("esophagus",X149)),ISNUMBER(SEARCH("recurrent laryngeal nerve",X149))),"positive","negative"))</f>
        <v>negative</v>
      </c>
      <c r="AA149" t="str">
        <f>IF('Model output'!T148="","", IF('Model output'!T148="[]", "", IF('Model output'!T148="Not mentioned", "No", "Yes")))</f>
        <v/>
      </c>
      <c r="AB149" t="str">
        <f>IF(AA149&lt;&gt;"Yes","",IF(OR('Model output'!U148="",'Model output'!U148="[]",ISNUMBER(SEARCH("Not identified",'Model output'!U148))),"",'Model output'!U148))</f>
        <v/>
      </c>
      <c r="AC149" s="9" t="str">
        <f>IF(OR('Model output'!V148="", AND(ISERROR(SEARCH("Positive",'Model output'!V148)), ISNUMBER(SEARCH("Negative",'Model output'!V148))), 'Model output'!V148="No", ISNUMBER(SEARCH("Uninvolved",'Model output'!V148)), ISNUMBER(SEARCH("Not involved",'Model output'!V148)), ISNUMBER(SEARCH("Free",'Model output'!V148)), ISNUMBER(SEARCH("Cannot be assessed",'Model output'!V148)), ISNUMBER(SEARCH("1 mm",'Model output'!V148)), ISNUMBER(SEARCH("0.1 CM",'Model output'!V148)), ISNUMBER(SEARCH("less than 0.5 mm",'Model output'!V148)), ISNUMBER(SEARCH("abut",'Model output'!V148))), "negative", "positive")</f>
        <v>negative</v>
      </c>
      <c r="AE149" s="29" t="str" cm="1">
        <f t="array" aca="1" ref="AE149" ca="1">IF(OR(AC149="positive",Z149="positive",AND(OR(ISNUMBER(SEARCH("Follicular carcinoma",N149)),ISNUMBER(SEARCH("Follicular thyroid carcinoma",N149))),V149="extensive"),AND(AND(ISNUMBER(J149),J149&gt;0),AND(ISNUMBER(M149),M149&gt;3)),OR(H149="positive",AH149=1)),"high",IF(OR(ISNUMBER(SEARCH("lateral",G149,1)),ISNUMBER(SEARCH("positive",Y149,1)),ISNUMBER(SEARCH("tall",O149,1)),ISNUMBER(SEARCH("hobnail",O149,1)),ISNUMBER(SEARCH("cribriform",O149,1)),ISNUMBER(SEARCH("diffuse",O149,1)),ISNUMBER(SEARCH("columnar",O149,1)),ISNUMBER(SEARCH("solid",O149,1)),ISNUMBER(SEARCH("tall",N149,1)),ISNUMBER(SEARCH("hobnail",N149,1)),ISNUMBER(SEARCH("cribriform",N149,1)),ISNUMBER(SEARCH("diffuse",N149,1)),ISNUMBER(SEARCH("columnar",N149,1)),ISNUMBER(SEARCH("solid",N149,1)),AND(ISNUMBER(SEARCH("papillary",N149,1)),S149="positive"),AND(AND(ISNUMBER(J149),J149&gt;=5),M149=""),AND(AND(ISNUMBER(J149),J149&gt;=5),AND(ISNUMBER(M149),M149&gt;=1)),AND(ISNUMBER(SERACH("papillary",N149)),OR(Y149="positive",Z149="positive"), ISNUMBER(SEARCH("BRAF",AB149)))),"intermediate","low"))</f>
        <v>intermediate</v>
      </c>
      <c r="AF149" s="30" t="str">
        <f t="shared" si="27"/>
        <v>1b</v>
      </c>
      <c r="AG149" s="30" t="str">
        <f t="shared" si="28"/>
        <v>0</v>
      </c>
      <c r="AH149" s="30" t="str">
        <f t="shared" si="30"/>
        <v>0</v>
      </c>
      <c r="AI149" s="37" t="str">
        <f t="shared" si="31"/>
        <v>I</v>
      </c>
      <c r="AJ149" s="29" t="s">
        <v>887</v>
      </c>
      <c r="AK149" s="34" t="s">
        <v>890</v>
      </c>
      <c r="AL149" s="34" t="s">
        <v>891</v>
      </c>
      <c r="AM149" s="34" t="s">
        <v>894</v>
      </c>
      <c r="AN149" s="34" t="s">
        <v>68</v>
      </c>
      <c r="AO149" s="35">
        <f t="shared" ca="1" si="32"/>
        <v>1</v>
      </c>
      <c r="AP149" s="30">
        <f t="shared" si="33"/>
        <v>1</v>
      </c>
      <c r="AQ149" s="30">
        <f t="shared" si="34"/>
        <v>1</v>
      </c>
      <c r="AR149" s="30">
        <f t="shared" si="35"/>
        <v>1</v>
      </c>
      <c r="AS149" s="36">
        <f t="shared" si="36"/>
        <v>1</v>
      </c>
    </row>
    <row r="150" spans="1:45">
      <c r="A150" t="str">
        <f>'Model output'!A149</f>
        <v>TCGA-EL-A4KH</v>
      </c>
      <c r="B150" s="45">
        <v>36</v>
      </c>
      <c r="C150" s="1" t="str">
        <f>IF(OR(ISNUMBER(SEARCH("0",'Model output'!D149)), ISNUMBER(SEARCH("1",'Model output'!D149)), ISNUMBER(SEARCH("1a",'Model output'!D149)), ISNUMBER(SEARCH("1b",'Model output'!D149)), ISNUMBER(SEARCH("2",'Model output'!D149)), ISNUMBER(SEARCH("3",'Model output'!D149)), ISNUMBER(SEARCH("4a",'Model output'!D149)), ISNUMBER(SEARCH("4b",'Model output'!D149))), IF(ISNUMBER(SEARCH("pT",'Model output'!D149)),IF(OR(ISNUMBER(SEARCH("a",'Model output'!D149)),ISNUMBER(SEARCH("b",'Model output'!D149))),MID(SUBSTITUTE('Model output'!D149," ",""),SEARCH("pT",'Model output'!D149)+2,2),MID(SUBSTITUTE('Model output'!D149," ",""),SEARCH("pT",'Model output'!D149)+2,1)),IF(ISNUMBER(SEARCH("T",'Model output'!D149)),IF(OR(ISNUMBER(SEARCH("a",'Model output'!D149)),ISNUMBER(SEARCH("b",'Model output'!D149))),MID(SUBSTITUTE('Model output'!D149," ",""),SEARCH("T",'Model output'!D149)+1,2),MID(SUBSTITUTE('Model output'!D149," ",""),SEARCH("T",'Model output'!D149)+1,1)),SUBSTITUTE('Model output'!D149," ",""))),"")</f>
        <v>1</v>
      </c>
      <c r="D150" s="1" t="str">
        <f>IF(ISNUMBER(SEARCH("lymph node",'Model output'!E149)),"1", IF(AND('Model output'!E149&lt;&gt;"",ISNUMBER('Model output'!E149),'Model output'!E149&gt;0),"1",IF(OR(ISNUMBER(SEARCH("0",'Model output'!E149)), ISNUMBER(SEARCH("1",'Model output'!E149)), ISNUMBER(SEARCH("1a",'Model output'!E149)), ISNUMBER(SEARCH("1b",'Model output'!E149)), ISNUMBER(SEARCH("X",'Model output'!E149))), IF(ISNUMBER(SEARCH("pN",'Model output'!E149)),IF(OR(ISNUMBER(SEARCH("a",'Model output'!E149)),ISNUMBER(SEARCH("b",'Model output'!E149))),MID(SUBSTITUTE('Model output'!E149," ",""),SEARCH("pN",'Model output'!E149)+2,2),MID(SUBSTITUTE('Model output'!E149," ",""),SEARCH("pN",'Model output'!E149)+2,1)),IF(ISNUMBER(SEARCH("N",'Model output'!E149)),IF(OR(ISNUMBER(SEARCH("a",'Model output'!E149)),ISNUMBER(SEARCH("b",'Model output'!E149))),MID(SUBSTITUTE('Model output'!E149," ",""),SEARCH("N",'Model output'!E149)+1,2),MID(SUBSTITUTE('Model output'!E149," ",""),SEARCH("N",'Model output'!E149)+1,1)),SUBSTITUTE('Model output'!E149," ",""))),"")))</f>
        <v>X</v>
      </c>
      <c r="E150" s="1" t="str">
        <f>IF(OR(ISNUMBER(SEARCH("Not applicable",'Model output'!F149)), ISNUMBER(SEARCH("N/A",'Model output'!F149))),"0",IF(OR(ISNUMBER(SEARCH("0",'Model output'!F149)), ISNUMBER(SEARCH("1",'Model output'!F149)), ISNUMBER(SEARCH("X",'Model output'!F149))), IF(ISNUMBER(SEARCH("pM",'Model output'!F149)),MID(SUBSTITUTE('Model output'!F149," ",""),SEARCH("pM",'Model output'!F149)+2,1),IF(ISNUMBER(SEARCH("M",'Model output'!F149)),MID(SUBSTITUTE('Model output'!F149," ",""),SEARCH("M",'Model output'!F149)+1,1),SUBSTITUTE('Model output'!F149," ",""))),""))</f>
        <v>X</v>
      </c>
      <c r="F150" t="str">
        <f t="shared" si="25"/>
        <v>negative</v>
      </c>
      <c r="G150" t="str">
        <f>IF(OR('Model output'!G149="",AND(ISNUMBER('Model output'!J149),'Model output'!J149&lt;1)),"",IF(OR(ISNUMBER(SEARCH("lateral",'Model output'!G149)),ISNUMBER(SEARCH("cervical",'Model output'!G149)),ISNUMBER(SEARCH("jugular",'Model output'!G149)),ISNUMBER(SEARCH("left neck",'Model output'!G149)),ISNUMBER(SEARCH("left anterior neck",'Model output'!G149)),ISNUMBER(SEARCH("left posterior neck",'Model output'!G149)),ISNUMBER(SEARCH("right neck",'Model output'!G149)),ISNUMBER(SEARCH("right anterior neck",'Model output'!G149)),ISNUMBER(SEARCH("right posterior neck",'Model output'!G149)),AND(ISNUMBER(SEARCH("level",'Model output'!G149)),OR(,ISNUMBER(SEARCH("II",'Model output'!G149)),ISNUMBER(SEARCH("two",'Model output'!G149)),ISNUMBER(SEARCH("2",'Model output'!G149)),ISNUMBER(SEARCH("III",'Model output'!G149)),ISNUMBER(SEARCH("three",'Model output'!G149)),ISNUMBER(SEARCH("3",'Model output'!G149)),ISNUMBER(SEARCH("IV",'Model output'!G149)),ISNUMBER(SEARCH("four",'Model output'!G149)),ISNUMBER(SEARCH("4",'Model output'!G149)),ISNUMBER(SEARCH("V ",'Model output'!G149)),ISNUMBER(SEARCH("five",'Model output'!G149)),ISNUMBER(SEARCH("5",'Model output'!G149))))), "lateral", "central"))</f>
        <v/>
      </c>
      <c r="H150" t="str">
        <f>IF('Model output'!H149="","negative",IF('Model output'!H149="[]", "negative", IF(OR(ISNUMBER(SEARCH("lymph node",'Model output'!H149)),ISNUMBER(SEARCH("Not mentioned",'Model output'!H149)),ISNUMBER(SEARCH("neck",'Model output'!H149)),ISNUMBER(SEARCH("Not applicable",'Model output'!H149))),"negative","positive")))</f>
        <v>negative</v>
      </c>
      <c r="I150">
        <f>IF('Model output'!I149="","",IF(ISNUMBER('Model output'!I149),'Model output'!I149,1))</f>
        <v>0</v>
      </c>
      <c r="J150">
        <f>IF('Model output'!J149="","",IF(AND(ISNUMBER('Model output'!J149),'Model output'!J149&lt;=I150),'Model output'!J149,IF(ISNUMBER(SEARCH("0/",'Model output'!J149)),0,1)))</f>
        <v>0</v>
      </c>
      <c r="K150" t="str" cm="1">
        <f t="array" ref="K150">IF(COUNT(FIND({0,1,2,3,4,5,6,7,8,9},'Model output'!K149))&gt;0,'Model output'!K149,"")</f>
        <v/>
      </c>
      <c r="L150" s="8" t="str">
        <f t="shared" si="29"/>
        <v/>
      </c>
      <c r="M150" t="str" cm="1">
        <f t="array" ref="M150">IF(L150="","",IF(ISNUMBER(SEARCH("cm",L150)),MAX(VALUE(SUBSTITUTE(_xlfn.FILTERXML("&lt;t&gt;&lt;s&gt;"&amp;SUBSTITUTE(L150,",","&lt;/s&gt;&lt;s&gt;")&amp;"&lt;/s&gt;&lt;/t&gt;","//s"),"cm",""))),MAX(VALUE(SUBSTITUTE(_xlfn.FILTERXML("&lt;t&gt;&lt;s&gt;"&amp;SUBSTITUTE(L150,",","&lt;/s&gt;&lt;s&gt;")&amp;"&lt;/s&gt;&lt;/t&gt;","//s"),"mm","")))/10))</f>
        <v/>
      </c>
      <c r="N150" t="str">
        <f>IF('Model output'!L149="","",'Model output'!L149)</f>
        <v>Papillary</v>
      </c>
      <c r="O150" t="str">
        <f>IF('Model output'!M149="","",'Model output'!M149)</f>
        <v>Follicular variant</v>
      </c>
      <c r="P150" t="str">
        <f>IF('Model output'!N149="","",'Model output'!N149)</f>
        <v>2.1 cm</v>
      </c>
      <c r="Q150" t="str">
        <f t="shared" si="26"/>
        <v>2.1cm</v>
      </c>
      <c r="R150" cm="1">
        <f t="array" ref="R150">IF(Q150="","",IF(ISNUMBER(SEARCH("cm",Q150)),MAX(VALUE(SUBSTITUTE(_xlfn.FILTERXML("&lt;t&gt;&lt;s&gt;"&amp;SUBSTITUTE(Q150,",","&lt;/s&gt;&lt;s&gt;")&amp;"&lt;/s&gt;&lt;/t&gt;","//s"),"cm",""))),MAX(VALUE(SUBSTITUTE(_xlfn.FILTERXML("&lt;t&gt;&lt;s&gt;"&amp;SUBSTITUTE(Q150,",","&lt;/s&gt;&lt;s&gt;")&amp;"&lt;/s&gt;&lt;/t&gt;","//s"),"mm","")))/10))</f>
        <v>2.1</v>
      </c>
      <c r="S150" t="str">
        <f>IF(OR('Model output'!P149="",ISNUMBER(SEARCH("Not identified", 'Model output'!P149)),ISNUMBER(SEARCH("Absent",'Model output'!P149)),AND(ISNUMBER(SEARCH("No",'Model output'!P149)),NOT(ISNUMBER(SEARCH("diagnostic",'Model output'!P149)))),ISNUMBER(SEARCH("Negative",'Model output'!P149))),"negative","positive")</f>
        <v>negative</v>
      </c>
      <c r="T150">
        <f>IF('Model output'!O149="","",'Model output'!O149)</f>
        <v>2</v>
      </c>
      <c r="U150" t="str">
        <f>IF('Model output'!Q149&lt;&gt;"",'Model output'!Q149,IF('Classification result'!S150="positive",IF(ISNUMBER(SEARCH("single",'Model output'!P149)),1,IF(OR(ISNUMBER(SEARCH("&lt;4",'Model output'!P149)),ISNUMBER(SEARCH("&lt; 4",'Model output'!P149)),ISNUMBER(SEARCH("less than 4",'Model output'!P149))),"&lt;4",IF(OR(ISNUMBER(SEARCH("&gt;4",'Model output'!P149)),ISNUMBER(SEARCH("&gt; 4",'Model output'!P149)),ISNUMBER(SEARCH("4 or more",'Model output'!P149))),"&gt;4",""))),""))</f>
        <v/>
      </c>
      <c r="V150" t="str">
        <f>IF(S150="negative","",IF(OR(ISNUMBER(SEARCH("Focal",'Model output'!P149)),'Classification result'!U150&lt;4,ISNUMBER(SEARCH("Focal",'Classification result'!U150)),ISNUMBER(SEARCH("&lt;4",'Classification result'!U150)),ISNUMBER(SEARCH("&lt; 4",'Classification result'!U150))),"minimal", IF(OR(ISNUMBER(SEARCH("Extensive",'Model output'!P149)),ISNUMBER(SEARCH("Extensive",'Classification result'!U150)),ISNUMBER(SEARCH("&gt;4",'Classification result'!U150)),ISNUMBER(SEARCH("&gt; 4",'Classification result'!U150)),ISNUMBER(SEARCH("4 or more",'Classification result'!U150))),"extensive","")))</f>
        <v/>
      </c>
      <c r="W150" t="str">
        <f>IF(OR('Model output'!R149="",ISNUMBER(SEARCH("Not identified", 'Model output'!R149)),ISNUMBER(SEARCH("Absent",'Model output'!R149)),ISNUMBER(SEARCH("No",'Model output'!R149)),ISNUMBER(SEARCH("Negative",'Model output'!R149)),ISNUMBER(SEARCH("None seen",'Model output'!R149)),ISNUMBER(SEARCH("Free",'Model output'!R149)),ISNUMBER(SEARCH("Cannot be assessed",'Model output'!R149))),"negative","positive")</f>
        <v>negative</v>
      </c>
      <c r="X150" t="str">
        <f>IF('Model output'!S149="","", IF('Model output'!S149= "[]", "", 'Model output'!S149))</f>
        <v>Absent</v>
      </c>
      <c r="Y150" t="str">
        <f>IF(OR('Model output'!S149="",ISNUMBER(SEARCH("Absent",'Model output'!S149)),ISNUMBER(SEARCH("Not identified",'Model output'!S149)),ISNUMBER(SEARCH("No",'Model output'!S149)),ISNUMBER(SEARCH("negative",'Model output'!S149))),"negative",IF(Z150="positive","gETE", "positive"))</f>
        <v>negative</v>
      </c>
      <c r="Z150" t="str">
        <f>IF(OR('Model output'!S149="",ISNUMBER(SEARCH("Absent",'Model output'!S149)),ISNUMBER(SEARCH("Not identified",'Model output'!S149)),ISNUMBER(SEARCH("No",'Model output'!S149)),ISNUMBER(SEARCH("Minimal",'Model output'!S149)),ISNUMBER(SEARCH("negative",'Model output'!S149))),"negative",IF(OR(ISNUMBER(SEARCH("extensive",X150)),ISNUMBER(SEARCH("skeletal muscle",X150)),ISNUMBER(SEARCH("larynx",X150)),ISNUMBER(SEARCH("trachea",X150)),ISNUMBER(SEARCH("esophagus",X150)),ISNUMBER(SEARCH("recurrent laryngeal nerve",X150))),"positive","negative"))</f>
        <v>negative</v>
      </c>
      <c r="AA150" t="str">
        <f>IF('Model output'!T149="","", IF('Model output'!T149="[]", "", IF('Model output'!T149="Not mentioned", "No", "Yes")))</f>
        <v/>
      </c>
      <c r="AB150" t="str">
        <f>IF(AA150&lt;&gt;"Yes","",IF(OR('Model output'!U149="",'Model output'!U149="[]",ISNUMBER(SEARCH("Not identified",'Model output'!U149))),"",'Model output'!U149))</f>
        <v/>
      </c>
      <c r="AC150" s="9" t="str">
        <f>IF(OR('Model output'!V149="", AND(ISERROR(SEARCH("Positive",'Model output'!V149)), ISNUMBER(SEARCH("Negative",'Model output'!V149))), 'Model output'!V149="No", ISNUMBER(SEARCH("Uninvolved",'Model output'!V149)), ISNUMBER(SEARCH("Not involved",'Model output'!V149)), ISNUMBER(SEARCH("Free",'Model output'!V149)), ISNUMBER(SEARCH("Cannot be assessed",'Model output'!V149)), ISNUMBER(SEARCH("1 mm",'Model output'!V149)), ISNUMBER(SEARCH("0.1 CM",'Model output'!V149)), ISNUMBER(SEARCH("less than 0.5 mm",'Model output'!V149)), ISNUMBER(SEARCH("abut",'Model output'!V149))), "negative", "positive")</f>
        <v>negative</v>
      </c>
      <c r="AE150" s="29" t="str" cm="1">
        <f t="array" aca="1" ref="AE150" ca="1">IF(OR(AC150="positive",Z150="positive",AND(OR(ISNUMBER(SEARCH("Follicular carcinoma",N150)),ISNUMBER(SEARCH("Follicular thyroid carcinoma",N150))),V150="extensive"),AND(AND(ISNUMBER(J150),J150&gt;0),AND(ISNUMBER(M150),M150&gt;3)),OR(H150="positive",AH150=1)),"high",IF(OR(ISNUMBER(SEARCH("lateral",G150,1)),ISNUMBER(SEARCH("positive",Y150,1)),ISNUMBER(SEARCH("tall",O150,1)),ISNUMBER(SEARCH("hobnail",O150,1)),ISNUMBER(SEARCH("cribriform",O150,1)),ISNUMBER(SEARCH("diffuse",O150,1)),ISNUMBER(SEARCH("columnar",O150,1)),ISNUMBER(SEARCH("solid",O150,1)),ISNUMBER(SEARCH("tall",N150,1)),ISNUMBER(SEARCH("hobnail",N150,1)),ISNUMBER(SEARCH("cribriform",N150,1)),ISNUMBER(SEARCH("diffuse",N150,1)),ISNUMBER(SEARCH("columnar",N150,1)),ISNUMBER(SEARCH("solid",N150,1)),AND(ISNUMBER(SEARCH("papillary",N150,1)),S150="positive"),AND(AND(ISNUMBER(J150),J150&gt;=5),M150=""),AND(AND(ISNUMBER(J150),J150&gt;=5),AND(ISNUMBER(M150),M150&gt;=1)),AND(ISNUMBER(SERACH("papillary",N150)),OR(Y150="positive",Z150="positive"), ISNUMBER(SEARCH("BRAF",AB150)))),"intermediate","low"))</f>
        <v>low</v>
      </c>
      <c r="AF150" s="30" t="str">
        <f t="shared" si="27"/>
        <v>2</v>
      </c>
      <c r="AG150" s="30" t="str">
        <f t="shared" si="28"/>
        <v>0</v>
      </c>
      <c r="AH150" s="30" t="str">
        <f t="shared" si="30"/>
        <v>0</v>
      </c>
      <c r="AI150" s="37" t="str">
        <f t="shared" si="31"/>
        <v>I</v>
      </c>
      <c r="AJ150" s="29" t="s">
        <v>886</v>
      </c>
      <c r="AK150" s="34" t="s">
        <v>893</v>
      </c>
      <c r="AL150" s="34" t="s">
        <v>894</v>
      </c>
      <c r="AM150" s="34" t="s">
        <v>894</v>
      </c>
      <c r="AN150" s="34" t="s">
        <v>68</v>
      </c>
      <c r="AO150" s="35">
        <f t="shared" ca="1" si="32"/>
        <v>1</v>
      </c>
      <c r="AP150" s="30">
        <f t="shared" si="33"/>
        <v>1</v>
      </c>
      <c r="AQ150" s="30">
        <f t="shared" si="34"/>
        <v>1</v>
      </c>
      <c r="AR150" s="30">
        <f t="shared" si="35"/>
        <v>1</v>
      </c>
      <c r="AS150" s="36">
        <f t="shared" si="36"/>
        <v>1</v>
      </c>
    </row>
    <row r="151" spans="1:45">
      <c r="A151" t="str">
        <f>'Model output'!A150</f>
        <v>TCGA-EL-A4KI</v>
      </c>
      <c r="B151" s="45">
        <v>63</v>
      </c>
      <c r="C151" s="1" t="str">
        <f>IF(OR(ISNUMBER(SEARCH("0",'Model output'!D150)), ISNUMBER(SEARCH("1",'Model output'!D150)), ISNUMBER(SEARCH("1a",'Model output'!D150)), ISNUMBER(SEARCH("1b",'Model output'!D150)), ISNUMBER(SEARCH("2",'Model output'!D150)), ISNUMBER(SEARCH("3",'Model output'!D150)), ISNUMBER(SEARCH("4a",'Model output'!D150)), ISNUMBER(SEARCH("4b",'Model output'!D150))), IF(ISNUMBER(SEARCH("pT",'Model output'!D150)),IF(OR(ISNUMBER(SEARCH("a",'Model output'!D150)),ISNUMBER(SEARCH("b",'Model output'!D150))),MID(SUBSTITUTE('Model output'!D150," ",""),SEARCH("pT",'Model output'!D150)+2,2),MID(SUBSTITUTE('Model output'!D150," ",""),SEARCH("pT",'Model output'!D150)+2,1)),IF(ISNUMBER(SEARCH("T",'Model output'!D150)),IF(OR(ISNUMBER(SEARCH("a",'Model output'!D150)),ISNUMBER(SEARCH("b",'Model output'!D150))),MID(SUBSTITUTE('Model output'!D150," ",""),SEARCH("T",'Model output'!D150)+1,2),MID(SUBSTITUTE('Model output'!D150," ",""),SEARCH("T",'Model output'!D150)+1,1)),SUBSTITUTE('Model output'!D150," ",""))),"")</f>
        <v/>
      </c>
      <c r="D151" s="1" t="str">
        <f>IF(ISNUMBER(SEARCH("lymph node",'Model output'!E150)),"1", IF(AND('Model output'!E150&lt;&gt;"",ISNUMBER('Model output'!E150),'Model output'!E150&gt;0),"1",IF(OR(ISNUMBER(SEARCH("0",'Model output'!E150)), ISNUMBER(SEARCH("1",'Model output'!E150)), ISNUMBER(SEARCH("1a",'Model output'!E150)), ISNUMBER(SEARCH("1b",'Model output'!E150)), ISNUMBER(SEARCH("X",'Model output'!E150))), IF(ISNUMBER(SEARCH("pN",'Model output'!E150)),IF(OR(ISNUMBER(SEARCH("a",'Model output'!E150)),ISNUMBER(SEARCH("b",'Model output'!E150))),MID(SUBSTITUTE('Model output'!E150," ",""),SEARCH("pN",'Model output'!E150)+2,2),MID(SUBSTITUTE('Model output'!E150," ",""),SEARCH("pN",'Model output'!E150)+2,1)),IF(ISNUMBER(SEARCH("N",'Model output'!E150)),IF(OR(ISNUMBER(SEARCH("a",'Model output'!E150)),ISNUMBER(SEARCH("b",'Model output'!E150))),MID(SUBSTITUTE('Model output'!E150," ",""),SEARCH("N",'Model output'!E150)+1,2),MID(SUBSTITUTE('Model output'!E150," ",""),SEARCH("N",'Model output'!E150)+1,1)),SUBSTITUTE('Model output'!E150," ",""))),"")))</f>
        <v>X</v>
      </c>
      <c r="E151" s="1" t="str">
        <f>IF(OR(ISNUMBER(SEARCH("Not applicable",'Model output'!F150)), ISNUMBER(SEARCH("N/A",'Model output'!F150))),"0",IF(OR(ISNUMBER(SEARCH("0",'Model output'!F150)), ISNUMBER(SEARCH("1",'Model output'!F150)), ISNUMBER(SEARCH("X",'Model output'!F150))), IF(ISNUMBER(SEARCH("pM",'Model output'!F150)),MID(SUBSTITUTE('Model output'!F150," ",""),SEARCH("pM",'Model output'!F150)+2,1),IF(ISNUMBER(SEARCH("M",'Model output'!F150)),MID(SUBSTITUTE('Model output'!F150," ",""),SEARCH("M",'Model output'!F150)+1,1),SUBSTITUTE('Model output'!F150," ",""))),""))</f>
        <v>X</v>
      </c>
      <c r="F151" t="str">
        <f t="shared" si="25"/>
        <v>negative</v>
      </c>
      <c r="G151" t="str">
        <f>IF(OR('Model output'!G150="",AND(ISNUMBER('Model output'!J150),'Model output'!J150&lt;1)),"",IF(OR(ISNUMBER(SEARCH("lateral",'Model output'!G150)),ISNUMBER(SEARCH("cervical",'Model output'!G150)),ISNUMBER(SEARCH("jugular",'Model output'!G150)),ISNUMBER(SEARCH("left neck",'Model output'!G150)),ISNUMBER(SEARCH("left anterior neck",'Model output'!G150)),ISNUMBER(SEARCH("left posterior neck",'Model output'!G150)),ISNUMBER(SEARCH("right neck",'Model output'!G150)),ISNUMBER(SEARCH("right anterior neck",'Model output'!G150)),ISNUMBER(SEARCH("right posterior neck",'Model output'!G150)),AND(ISNUMBER(SEARCH("level",'Model output'!G150)),OR(,ISNUMBER(SEARCH("II",'Model output'!G150)),ISNUMBER(SEARCH("two",'Model output'!G150)),ISNUMBER(SEARCH("2",'Model output'!G150)),ISNUMBER(SEARCH("III",'Model output'!G150)),ISNUMBER(SEARCH("three",'Model output'!G150)),ISNUMBER(SEARCH("3",'Model output'!G150)),ISNUMBER(SEARCH("IV",'Model output'!G150)),ISNUMBER(SEARCH("four",'Model output'!G150)),ISNUMBER(SEARCH("4",'Model output'!G150)),ISNUMBER(SEARCH("V ",'Model output'!G150)),ISNUMBER(SEARCH("five",'Model output'!G150)),ISNUMBER(SEARCH("5",'Model output'!G150))))), "lateral", "central"))</f>
        <v/>
      </c>
      <c r="H151" t="str">
        <f>IF('Model output'!H150="","negative",IF('Model output'!H150="[]", "negative", IF(OR(ISNUMBER(SEARCH("lymph node",'Model output'!H150)),ISNUMBER(SEARCH("Not mentioned",'Model output'!H150)),ISNUMBER(SEARCH("neck",'Model output'!H150)),ISNUMBER(SEARCH("Not applicable",'Model output'!H150))),"negative","positive")))</f>
        <v>negative</v>
      </c>
      <c r="I151">
        <f>IF('Model output'!I150="","",IF(ISNUMBER('Model output'!I150),'Model output'!I150,1))</f>
        <v>1</v>
      </c>
      <c r="J151">
        <f>IF('Model output'!J150="","",IF(AND(ISNUMBER('Model output'!J150),'Model output'!J150&lt;=I151),'Model output'!J150,IF(ISNUMBER(SEARCH("0/",'Model output'!J150)),0,1)))</f>
        <v>0</v>
      </c>
      <c r="K151" t="str" cm="1">
        <f t="array" ref="K151">IF(COUNT(FIND({0,1,2,3,4,5,6,7,8,9},'Model output'!K150))&gt;0,'Model output'!K150,"")</f>
        <v/>
      </c>
      <c r="L151" s="8" t="str">
        <f t="shared" si="29"/>
        <v/>
      </c>
      <c r="M151" t="str" cm="1">
        <f t="array" ref="M151">IF(L151="","",IF(ISNUMBER(SEARCH("cm",L151)),MAX(VALUE(SUBSTITUTE(_xlfn.FILTERXML("&lt;t&gt;&lt;s&gt;"&amp;SUBSTITUTE(L151,",","&lt;/s&gt;&lt;s&gt;")&amp;"&lt;/s&gt;&lt;/t&gt;","//s"),"cm",""))),MAX(VALUE(SUBSTITUTE(_xlfn.FILTERXML("&lt;t&gt;&lt;s&gt;"&amp;SUBSTITUTE(L151,",","&lt;/s&gt;&lt;s&gt;")&amp;"&lt;/s&gt;&lt;/t&gt;","//s"),"mm","")))/10))</f>
        <v/>
      </c>
      <c r="N151" t="str">
        <f>IF('Model output'!L150="","",'Model output'!L150)</f>
        <v>Papillary</v>
      </c>
      <c r="O151" t="str">
        <f>IF('Model output'!M150="","",'Model output'!M150)</f>
        <v/>
      </c>
      <c r="P151" t="str">
        <f>IF('Model output'!N150="","",'Model output'!N150)</f>
        <v>3.4 cm</v>
      </c>
      <c r="Q151" t="str">
        <f t="shared" si="26"/>
        <v>3.4cm</v>
      </c>
      <c r="R151" cm="1">
        <f t="array" ref="R151">IF(Q151="","",IF(ISNUMBER(SEARCH("cm",Q151)),MAX(VALUE(SUBSTITUTE(_xlfn.FILTERXML("&lt;t&gt;&lt;s&gt;"&amp;SUBSTITUTE(Q151,",","&lt;/s&gt;&lt;s&gt;")&amp;"&lt;/s&gt;&lt;/t&gt;","//s"),"cm",""))),MAX(VALUE(SUBSTITUTE(_xlfn.FILTERXML("&lt;t&gt;&lt;s&gt;"&amp;SUBSTITUTE(Q151,",","&lt;/s&gt;&lt;s&gt;")&amp;"&lt;/s&gt;&lt;/t&gt;","//s"),"mm","")))/10))</f>
        <v>3.4</v>
      </c>
      <c r="S151" t="str">
        <f>IF(OR('Model output'!P150="",ISNUMBER(SEARCH("Not identified", 'Model output'!P150)),ISNUMBER(SEARCH("Absent",'Model output'!P150)),AND(ISNUMBER(SEARCH("No",'Model output'!P150)),NOT(ISNUMBER(SEARCH("diagnostic",'Model output'!P150)))),ISNUMBER(SEARCH("Negative",'Model output'!P150))),"negative","positive")</f>
        <v>positive</v>
      </c>
      <c r="T151">
        <f>IF('Model output'!O150="","",'Model output'!O150)</f>
        <v>1</v>
      </c>
      <c r="U151" t="str">
        <f>IF('Model output'!Q150&lt;&gt;"",'Model output'!Q150,IF('Classification result'!S151="positive",IF(ISNUMBER(SEARCH("single",'Model output'!P150)),1,IF(OR(ISNUMBER(SEARCH("&lt;4",'Model output'!P150)),ISNUMBER(SEARCH("&lt; 4",'Model output'!P150)),ISNUMBER(SEARCH("less than 4",'Model output'!P150))),"&lt;4",IF(OR(ISNUMBER(SEARCH("&gt;4",'Model output'!P150)),ISNUMBER(SEARCH("&gt; 4",'Model output'!P150)),ISNUMBER(SEARCH("4 or more",'Model output'!P150))),"&gt;4",""))),""))</f>
        <v/>
      </c>
      <c r="V151" t="str">
        <f>IF(S151="negative","",IF(OR(ISNUMBER(SEARCH("Focal",'Model output'!P150)),'Classification result'!U151&lt;4,ISNUMBER(SEARCH("Focal",'Classification result'!U151)),ISNUMBER(SEARCH("&lt;4",'Classification result'!U151)),ISNUMBER(SEARCH("&lt; 4",'Classification result'!U151))),"minimal", IF(OR(ISNUMBER(SEARCH("Extensive",'Model output'!P150)),ISNUMBER(SEARCH("Extensive",'Classification result'!U151)),ISNUMBER(SEARCH("&gt;4",'Classification result'!U151)),ISNUMBER(SEARCH("&gt; 4",'Classification result'!U151)),ISNUMBER(SEARCH("4 or more",'Classification result'!U151))),"extensive","")))</f>
        <v/>
      </c>
      <c r="W151" t="str">
        <f>IF(OR('Model output'!R150="",ISNUMBER(SEARCH("Not identified", 'Model output'!R150)),ISNUMBER(SEARCH("Absent",'Model output'!R150)),ISNUMBER(SEARCH("No",'Model output'!R150)),ISNUMBER(SEARCH("Negative",'Model output'!R150)),ISNUMBER(SEARCH("None seen",'Model output'!R150)),ISNUMBER(SEARCH("Free",'Model output'!R150)),ISNUMBER(SEARCH("Cannot be assessed",'Model output'!R150))),"negative","positive")</f>
        <v>negative</v>
      </c>
      <c r="X151" t="str">
        <f>IF('Model output'!S150="","", IF('Model output'!S150= "[]", "", 'Model output'!S150))</f>
        <v>Favor into fibrous tissue</v>
      </c>
      <c r="Y151" t="str">
        <f>IF(OR('Model output'!S150="",ISNUMBER(SEARCH("Absent",'Model output'!S150)),ISNUMBER(SEARCH("Not identified",'Model output'!S150)),ISNUMBER(SEARCH("No",'Model output'!S150)),ISNUMBER(SEARCH("negative",'Model output'!S150))),"negative",IF(Z151="positive","gETE", "positive"))</f>
        <v>positive</v>
      </c>
      <c r="Z151" t="str">
        <f>IF(OR('Model output'!S150="",ISNUMBER(SEARCH("Absent",'Model output'!S150)),ISNUMBER(SEARCH("Not identified",'Model output'!S150)),ISNUMBER(SEARCH("No",'Model output'!S150)),ISNUMBER(SEARCH("Minimal",'Model output'!S150)),ISNUMBER(SEARCH("negative",'Model output'!S150))),"negative",IF(OR(ISNUMBER(SEARCH("extensive",X151)),ISNUMBER(SEARCH("skeletal muscle",X151)),ISNUMBER(SEARCH("larynx",X151)),ISNUMBER(SEARCH("trachea",X151)),ISNUMBER(SEARCH("esophagus",X151)),ISNUMBER(SEARCH("recurrent laryngeal nerve",X151))),"positive","negative"))</f>
        <v>negative</v>
      </c>
      <c r="AA151" t="str">
        <f>IF('Model output'!T150="","", IF('Model output'!T150="[]", "", IF('Model output'!T150="Not mentioned", "No", "Yes")))</f>
        <v/>
      </c>
      <c r="AB151" t="str">
        <f>IF(AA151&lt;&gt;"Yes","",IF(OR('Model output'!U150="",'Model output'!U150="[]",ISNUMBER(SEARCH("Not identified",'Model output'!U150))),"",'Model output'!U150))</f>
        <v/>
      </c>
      <c r="AC151" s="9" t="str">
        <f>IF(OR('Model output'!V150="", AND(ISERROR(SEARCH("Positive",'Model output'!V150)), ISNUMBER(SEARCH("Negative",'Model output'!V150))), 'Model output'!V150="No", ISNUMBER(SEARCH("Uninvolved",'Model output'!V150)), ISNUMBER(SEARCH("Not involved",'Model output'!V150)), ISNUMBER(SEARCH("Free",'Model output'!V150)), ISNUMBER(SEARCH("Cannot be assessed",'Model output'!V150)), ISNUMBER(SEARCH("1 mm",'Model output'!V150)), ISNUMBER(SEARCH("0.1 CM",'Model output'!V150)), ISNUMBER(SEARCH("less than 0.5 mm",'Model output'!V150)), ISNUMBER(SEARCH("abut",'Model output'!V150))), "negative", "positive")</f>
        <v>negative</v>
      </c>
      <c r="AE151" s="29" t="str" cm="1">
        <f t="array" aca="1" ref="AE151" ca="1">IF(OR(AC151="positive",Z151="positive",AND(OR(ISNUMBER(SEARCH("Follicular carcinoma",N151)),ISNUMBER(SEARCH("Follicular thyroid carcinoma",N151))),V151="extensive"),AND(AND(ISNUMBER(J151),J151&gt;0),AND(ISNUMBER(M151),M151&gt;3)),OR(H151="positive",AH151=1)),"high",IF(OR(ISNUMBER(SEARCH("lateral",G151,1)),ISNUMBER(SEARCH("positive",Y151,1)),ISNUMBER(SEARCH("tall",O151,1)),ISNUMBER(SEARCH("hobnail",O151,1)),ISNUMBER(SEARCH("cribriform",O151,1)),ISNUMBER(SEARCH("diffuse",O151,1)),ISNUMBER(SEARCH("columnar",O151,1)),ISNUMBER(SEARCH("solid",O151,1)),ISNUMBER(SEARCH("tall",N151,1)),ISNUMBER(SEARCH("hobnail",N151,1)),ISNUMBER(SEARCH("cribriform",N151,1)),ISNUMBER(SEARCH("diffuse",N151,1)),ISNUMBER(SEARCH("columnar",N151,1)),ISNUMBER(SEARCH("solid",N151,1)),AND(ISNUMBER(SEARCH("papillary",N151,1)),S151="positive"),AND(AND(ISNUMBER(J151),J151&gt;=5),M151=""),AND(AND(ISNUMBER(J151),J151&gt;=5),AND(ISNUMBER(M151),M151&gt;=1)),AND(ISNUMBER(SERACH("papillary",N151)),OR(Y151="positive",Z151="positive"), ISNUMBER(SEARCH("BRAF",AB151)))),"intermediate","low"))</f>
        <v>intermediate</v>
      </c>
      <c r="AF151" s="30" t="str">
        <f t="shared" si="27"/>
        <v>2</v>
      </c>
      <c r="AG151" s="30" t="str">
        <f t="shared" si="28"/>
        <v>0</v>
      </c>
      <c r="AH151" s="30" t="str">
        <f t="shared" si="30"/>
        <v>0</v>
      </c>
      <c r="AI151" s="37" t="str">
        <f t="shared" si="31"/>
        <v>I</v>
      </c>
      <c r="AJ151" s="29" t="s">
        <v>887</v>
      </c>
      <c r="AK151" s="34" t="s">
        <v>893</v>
      </c>
      <c r="AL151" s="34" t="s">
        <v>891</v>
      </c>
      <c r="AM151" s="34" t="s">
        <v>894</v>
      </c>
      <c r="AN151" s="34" t="s">
        <v>68</v>
      </c>
      <c r="AO151" s="35">
        <f t="shared" ca="1" si="32"/>
        <v>1</v>
      </c>
      <c r="AP151" s="30">
        <f t="shared" si="33"/>
        <v>1</v>
      </c>
      <c r="AQ151" s="30">
        <f t="shared" si="34"/>
        <v>1</v>
      </c>
      <c r="AR151" s="30">
        <f t="shared" si="35"/>
        <v>1</v>
      </c>
      <c r="AS151" s="36">
        <f t="shared" si="36"/>
        <v>1</v>
      </c>
    </row>
    <row r="152" spans="1:45">
      <c r="A152" t="str">
        <f>'Model output'!A151</f>
        <v>TCGA-EM-A1CU</v>
      </c>
      <c r="B152" s="45">
        <v>31</v>
      </c>
      <c r="C152" s="1" t="str">
        <f>IF(OR(ISNUMBER(SEARCH("0",'Model output'!D151)), ISNUMBER(SEARCH("1",'Model output'!D151)), ISNUMBER(SEARCH("1a",'Model output'!D151)), ISNUMBER(SEARCH("1b",'Model output'!D151)), ISNUMBER(SEARCH("2",'Model output'!D151)), ISNUMBER(SEARCH("3",'Model output'!D151)), ISNUMBER(SEARCH("4a",'Model output'!D151)), ISNUMBER(SEARCH("4b",'Model output'!D151))), IF(ISNUMBER(SEARCH("pT",'Model output'!D151)),IF(OR(ISNUMBER(SEARCH("a",'Model output'!D151)),ISNUMBER(SEARCH("b",'Model output'!D151))),MID(SUBSTITUTE('Model output'!D151," ",""),SEARCH("pT",'Model output'!D151)+2,2),MID(SUBSTITUTE('Model output'!D151," ",""),SEARCH("pT",'Model output'!D151)+2,1)),IF(ISNUMBER(SEARCH("T",'Model output'!D151)),IF(OR(ISNUMBER(SEARCH("a",'Model output'!D151)),ISNUMBER(SEARCH("b",'Model output'!D151))),MID(SUBSTITUTE('Model output'!D151," ",""),SEARCH("T",'Model output'!D151)+1,2),MID(SUBSTITUTE('Model output'!D151," ",""),SEARCH("T",'Model output'!D151)+1,1)),SUBSTITUTE('Model output'!D151," ",""))),"")</f>
        <v>3</v>
      </c>
      <c r="D152" s="1" t="str">
        <f>IF(ISNUMBER(SEARCH("lymph node",'Model output'!E151)),"1", IF(AND('Model output'!E151&lt;&gt;"",ISNUMBER('Model output'!E151),'Model output'!E151&gt;0),"1",IF(OR(ISNUMBER(SEARCH("0",'Model output'!E151)), ISNUMBER(SEARCH("1",'Model output'!E151)), ISNUMBER(SEARCH("1a",'Model output'!E151)), ISNUMBER(SEARCH("1b",'Model output'!E151)), ISNUMBER(SEARCH("X",'Model output'!E151))), IF(ISNUMBER(SEARCH("pN",'Model output'!E151)),IF(OR(ISNUMBER(SEARCH("a",'Model output'!E151)),ISNUMBER(SEARCH("b",'Model output'!E151))),MID(SUBSTITUTE('Model output'!E151," ",""),SEARCH("pN",'Model output'!E151)+2,2),MID(SUBSTITUTE('Model output'!E151," ",""),SEARCH("pN",'Model output'!E151)+2,1)),IF(ISNUMBER(SEARCH("N",'Model output'!E151)),IF(OR(ISNUMBER(SEARCH("a",'Model output'!E151)),ISNUMBER(SEARCH("b",'Model output'!E151))),MID(SUBSTITUTE('Model output'!E151," ",""),SEARCH("N",'Model output'!E151)+1,2),MID(SUBSTITUTE('Model output'!E151," ",""),SEARCH("N",'Model output'!E151)+1,1)),SUBSTITUTE('Model output'!E151," ",""))),"")))</f>
        <v>1a</v>
      </c>
      <c r="E152" s="1" t="str">
        <f>IF(OR(ISNUMBER(SEARCH("Not applicable",'Model output'!F151)), ISNUMBER(SEARCH("N/A",'Model output'!F151))),"0",IF(OR(ISNUMBER(SEARCH("0",'Model output'!F151)), ISNUMBER(SEARCH("1",'Model output'!F151)), ISNUMBER(SEARCH("X",'Model output'!F151))), IF(ISNUMBER(SEARCH("pM",'Model output'!F151)),MID(SUBSTITUTE('Model output'!F151," ",""),SEARCH("pM",'Model output'!F151)+2,1),IF(ISNUMBER(SEARCH("M",'Model output'!F151)),MID(SUBSTITUTE('Model output'!F151," ",""),SEARCH("M",'Model output'!F151)+1,1),SUBSTITUTE('Model output'!F151," ",""))),""))</f>
        <v>X</v>
      </c>
      <c r="F152" t="str">
        <f t="shared" si="25"/>
        <v>positive</v>
      </c>
      <c r="G152" t="str">
        <f>IF(OR('Model output'!G151="",AND(ISNUMBER('Model output'!J151),'Model output'!J151&lt;1)),"",IF(OR(ISNUMBER(SEARCH("lateral",'Model output'!G151)),ISNUMBER(SEARCH("cervical",'Model output'!G151)),ISNUMBER(SEARCH("jugular",'Model output'!G151)),ISNUMBER(SEARCH("left neck",'Model output'!G151)),ISNUMBER(SEARCH("left anterior neck",'Model output'!G151)),ISNUMBER(SEARCH("left posterior neck",'Model output'!G151)),ISNUMBER(SEARCH("right neck",'Model output'!G151)),ISNUMBER(SEARCH("right anterior neck",'Model output'!G151)),ISNUMBER(SEARCH("right posterior neck",'Model output'!G151)),AND(ISNUMBER(SEARCH("level",'Model output'!G151)),OR(,ISNUMBER(SEARCH("II",'Model output'!G151)),ISNUMBER(SEARCH("two",'Model output'!G151)),ISNUMBER(SEARCH("2",'Model output'!G151)),ISNUMBER(SEARCH("III",'Model output'!G151)),ISNUMBER(SEARCH("three",'Model output'!G151)),ISNUMBER(SEARCH("3",'Model output'!G151)),ISNUMBER(SEARCH("IV",'Model output'!G151)),ISNUMBER(SEARCH("four",'Model output'!G151)),ISNUMBER(SEARCH("4",'Model output'!G151)),ISNUMBER(SEARCH("V ",'Model output'!G151)),ISNUMBER(SEARCH("five",'Model output'!G151)),ISNUMBER(SEARCH("5",'Model output'!G151))))), "lateral", "central"))</f>
        <v>lateral</v>
      </c>
      <c r="H152" t="str">
        <f>IF('Model output'!H151="","negative",IF('Model output'!H151="[]", "negative", IF(OR(ISNUMBER(SEARCH("lymph node",'Model output'!H151)),ISNUMBER(SEARCH("Not mentioned",'Model output'!H151)),ISNUMBER(SEARCH("neck",'Model output'!H151)),ISNUMBER(SEARCH("Not applicable",'Model output'!H151))),"negative","positive")))</f>
        <v>negative</v>
      </c>
      <c r="I152">
        <f>IF('Model output'!I151="","",IF(ISNUMBER('Model output'!I151),'Model output'!I151,1))</f>
        <v>20</v>
      </c>
      <c r="J152">
        <f>IF('Model output'!J151="","",IF(AND(ISNUMBER('Model output'!J151),'Model output'!J151&lt;=I152),'Model output'!J151,IF(ISNUMBER(SEARCH("0/",'Model output'!J151)),0,1)))</f>
        <v>1</v>
      </c>
      <c r="K152" t="str" cm="1">
        <f t="array" ref="K152">IF(COUNT(FIND({0,1,2,3,4,5,6,7,8,9},'Model output'!K151))&gt;0,'Model output'!K151,"")</f>
        <v>0.8 cm</v>
      </c>
      <c r="L152" s="8" t="str">
        <f t="shared" si="29"/>
        <v>0.8cm</v>
      </c>
      <c r="M152" cm="1">
        <f t="array" ref="M152">IF(L152="","",IF(ISNUMBER(SEARCH("cm",L152)),MAX(VALUE(SUBSTITUTE(_xlfn.FILTERXML("&lt;t&gt;&lt;s&gt;"&amp;SUBSTITUTE(L152,",","&lt;/s&gt;&lt;s&gt;")&amp;"&lt;/s&gt;&lt;/t&gt;","//s"),"cm",""))),MAX(VALUE(SUBSTITUTE(_xlfn.FILTERXML("&lt;t&gt;&lt;s&gt;"&amp;SUBSTITUTE(L152,",","&lt;/s&gt;&lt;s&gt;")&amp;"&lt;/s&gt;&lt;/t&gt;","//s"),"mm","")))/10))</f>
        <v>0.8</v>
      </c>
      <c r="N152" t="str">
        <f>IF('Model output'!L151="","",'Model output'!L151)</f>
        <v>Papillary carcinoma, classical type</v>
      </c>
      <c r="O152" t="str">
        <f>IF('Model output'!M151="","",'Model output'!M151)</f>
        <v/>
      </c>
      <c r="P152" t="str">
        <f>IF('Model output'!N151="","",'Model output'!N151)</f>
        <v>6.5 cm</v>
      </c>
      <c r="Q152" t="str">
        <f t="shared" si="26"/>
        <v>6.5cm</v>
      </c>
      <c r="R152" cm="1">
        <f t="array" ref="R152">IF(Q152="","",IF(ISNUMBER(SEARCH("cm",Q152)),MAX(VALUE(SUBSTITUTE(_xlfn.FILTERXML("&lt;t&gt;&lt;s&gt;"&amp;SUBSTITUTE(Q152,",","&lt;/s&gt;&lt;s&gt;")&amp;"&lt;/s&gt;&lt;/t&gt;","//s"),"cm",""))),MAX(VALUE(SUBSTITUTE(_xlfn.FILTERXML("&lt;t&gt;&lt;s&gt;"&amp;SUBSTITUTE(Q152,",","&lt;/s&gt;&lt;s&gt;")&amp;"&lt;/s&gt;&lt;/t&gt;","//s"),"mm","")))/10))</f>
        <v>6.5</v>
      </c>
      <c r="S152" t="str">
        <f>IF(OR('Model output'!P151="",ISNUMBER(SEARCH("Not identified", 'Model output'!P151)),ISNUMBER(SEARCH("Absent",'Model output'!P151)),AND(ISNUMBER(SEARCH("No",'Model output'!P151)),NOT(ISNUMBER(SEARCH("diagnostic",'Model output'!P151)))),ISNUMBER(SEARCH("Negative",'Model output'!P151))),"negative","positive")</f>
        <v>negative</v>
      </c>
      <c r="T152">
        <f>IF('Model output'!O151="","",'Model output'!O151)</f>
        <v>2</v>
      </c>
      <c r="U152" t="str">
        <f>IF('Model output'!Q151&lt;&gt;"",'Model output'!Q151,IF('Classification result'!S152="positive",IF(ISNUMBER(SEARCH("single",'Model output'!P151)),1,IF(OR(ISNUMBER(SEARCH("&lt;4",'Model output'!P151)),ISNUMBER(SEARCH("&lt; 4",'Model output'!P151)),ISNUMBER(SEARCH("less than 4",'Model output'!P151))),"&lt;4",IF(OR(ISNUMBER(SEARCH("&gt;4",'Model output'!P151)),ISNUMBER(SEARCH("&gt; 4",'Model output'!P151)),ISNUMBER(SEARCH("4 or more",'Model output'!P151))),"&gt;4",""))),""))</f>
        <v/>
      </c>
      <c r="V152" t="str">
        <f>IF(S152="negative","",IF(OR(ISNUMBER(SEARCH("Focal",'Model output'!P151)),'Classification result'!U152&lt;4,ISNUMBER(SEARCH("Focal",'Classification result'!U152)),ISNUMBER(SEARCH("&lt;4",'Classification result'!U152)),ISNUMBER(SEARCH("&lt; 4",'Classification result'!U152))),"minimal", IF(OR(ISNUMBER(SEARCH("Extensive",'Model output'!P151)),ISNUMBER(SEARCH("Extensive",'Classification result'!U152)),ISNUMBER(SEARCH("&gt;4",'Classification result'!U152)),ISNUMBER(SEARCH("&gt; 4",'Classification result'!U152)),ISNUMBER(SEARCH("4 or more",'Classification result'!U152))),"extensive","")))</f>
        <v/>
      </c>
      <c r="W152" t="str">
        <f>IF(OR('Model output'!R151="",ISNUMBER(SEARCH("Not identified", 'Model output'!R151)),ISNUMBER(SEARCH("Absent",'Model output'!R151)),ISNUMBER(SEARCH("No",'Model output'!R151)),ISNUMBER(SEARCH("Negative",'Model output'!R151)),ISNUMBER(SEARCH("None seen",'Model output'!R151)),ISNUMBER(SEARCH("Free",'Model output'!R151)),ISNUMBER(SEARCH("Cannot be assessed",'Model output'!R151))),"negative","positive")</f>
        <v>positive</v>
      </c>
      <c r="X152" t="str">
        <f>IF('Model output'!S151="","", IF('Model output'!S151= "[]", "", 'Model output'!S151))</f>
        <v>Absent</v>
      </c>
      <c r="Y152" t="str">
        <f>IF(OR('Model output'!S151="",ISNUMBER(SEARCH("Absent",'Model output'!S151)),ISNUMBER(SEARCH("Not identified",'Model output'!S151)),ISNUMBER(SEARCH("No",'Model output'!S151)),ISNUMBER(SEARCH("negative",'Model output'!S151))),"negative",IF(Z152="positive","gETE", "positive"))</f>
        <v>negative</v>
      </c>
      <c r="Z152" t="str">
        <f>IF(OR('Model output'!S151="",ISNUMBER(SEARCH("Absent",'Model output'!S151)),ISNUMBER(SEARCH("Not identified",'Model output'!S151)),ISNUMBER(SEARCH("No",'Model output'!S151)),ISNUMBER(SEARCH("Minimal",'Model output'!S151)),ISNUMBER(SEARCH("negative",'Model output'!S151))),"negative",IF(OR(ISNUMBER(SEARCH("extensive",X152)),ISNUMBER(SEARCH("skeletal muscle",X152)),ISNUMBER(SEARCH("larynx",X152)),ISNUMBER(SEARCH("trachea",X152)),ISNUMBER(SEARCH("esophagus",X152)),ISNUMBER(SEARCH("recurrent laryngeal nerve",X152))),"positive","negative"))</f>
        <v>negative</v>
      </c>
      <c r="AA152" t="str">
        <f>IF('Model output'!T151="","", IF('Model output'!T151="[]", "", IF('Model output'!T151="Not mentioned", "No", "Yes")))</f>
        <v/>
      </c>
      <c r="AB152" t="str">
        <f>IF(AA152&lt;&gt;"Yes","",IF(OR('Model output'!U151="",'Model output'!U151="[]",ISNUMBER(SEARCH("Not identified",'Model output'!U151))),"",'Model output'!U151))</f>
        <v/>
      </c>
      <c r="AC152" s="9" t="str">
        <f>IF(OR('Model output'!V151="", AND(ISERROR(SEARCH("Positive",'Model output'!V151)), ISNUMBER(SEARCH("Negative",'Model output'!V151))), 'Model output'!V151="No", ISNUMBER(SEARCH("Uninvolved",'Model output'!V151)), ISNUMBER(SEARCH("Not involved",'Model output'!V151)), ISNUMBER(SEARCH("Free",'Model output'!V151)), ISNUMBER(SEARCH("Cannot be assessed",'Model output'!V151)), ISNUMBER(SEARCH("1 mm",'Model output'!V151)), ISNUMBER(SEARCH("0.1 CM",'Model output'!V151)), ISNUMBER(SEARCH("less than 0.5 mm",'Model output'!V151)), ISNUMBER(SEARCH("abut",'Model output'!V151))), "negative", "positive")</f>
        <v>negative</v>
      </c>
      <c r="AE152" s="29" t="str" cm="1">
        <f t="array" aca="1" ref="AE152" ca="1">IF(OR(AC152="positive",Z152="positive",AND(OR(ISNUMBER(SEARCH("Follicular carcinoma",N152)),ISNUMBER(SEARCH("Follicular thyroid carcinoma",N152))),V152="extensive"),AND(AND(ISNUMBER(J152),J152&gt;0),AND(ISNUMBER(M152),M152&gt;3)),OR(H152="positive",AH152=1)),"high",IF(OR(ISNUMBER(SEARCH("lateral",G152,1)),ISNUMBER(SEARCH("positive",Y152,1)),ISNUMBER(SEARCH("tall",O152,1)),ISNUMBER(SEARCH("hobnail",O152,1)),ISNUMBER(SEARCH("cribriform",O152,1)),ISNUMBER(SEARCH("diffuse",O152,1)),ISNUMBER(SEARCH("columnar",O152,1)),ISNUMBER(SEARCH("solid",O152,1)),ISNUMBER(SEARCH("tall",N152,1)),ISNUMBER(SEARCH("hobnail",N152,1)),ISNUMBER(SEARCH("cribriform",N152,1)),ISNUMBER(SEARCH("diffuse",N152,1)),ISNUMBER(SEARCH("columnar",N152,1)),ISNUMBER(SEARCH("solid",N152,1)),AND(ISNUMBER(SEARCH("papillary",N152,1)),S152="positive"),AND(AND(ISNUMBER(J152),J152&gt;=5),M152=""),AND(AND(ISNUMBER(J152),J152&gt;=5),AND(ISNUMBER(M152),M152&gt;=1)),AND(ISNUMBER(SERACH("papillary",N152)),OR(Y152="positive",Z152="positive"), ISNUMBER(SEARCH("BRAF",AB152)))),"intermediate","low"))</f>
        <v>intermediate</v>
      </c>
      <c r="AF152" s="30" t="str">
        <f t="shared" si="27"/>
        <v>3a</v>
      </c>
      <c r="AG152" s="30" t="str">
        <f t="shared" si="28"/>
        <v>1b</v>
      </c>
      <c r="AH152" s="30" t="str">
        <f t="shared" si="30"/>
        <v>0</v>
      </c>
      <c r="AI152" s="37" t="str">
        <f t="shared" si="31"/>
        <v>I</v>
      </c>
      <c r="AJ152" s="29" t="s">
        <v>886</v>
      </c>
      <c r="AK152" s="34" t="s">
        <v>896</v>
      </c>
      <c r="AL152" s="34" t="s">
        <v>895</v>
      </c>
      <c r="AM152" s="34" t="s">
        <v>894</v>
      </c>
      <c r="AN152" s="34" t="s">
        <v>68</v>
      </c>
      <c r="AO152" s="35">
        <f t="shared" ca="1" si="32"/>
        <v>0</v>
      </c>
      <c r="AP152" s="30">
        <f t="shared" si="33"/>
        <v>1</v>
      </c>
      <c r="AQ152" s="30">
        <f t="shared" si="34"/>
        <v>0</v>
      </c>
      <c r="AR152" s="30">
        <f t="shared" si="35"/>
        <v>1</v>
      </c>
      <c r="AS152" s="36">
        <f t="shared" si="36"/>
        <v>1</v>
      </c>
    </row>
    <row r="153" spans="1:45">
      <c r="A153" t="str">
        <f>'Model output'!A152</f>
        <v>TCGA-EM-A1CV</v>
      </c>
      <c r="B153" s="45">
        <v>32</v>
      </c>
      <c r="C153" s="1" t="str">
        <f>IF(OR(ISNUMBER(SEARCH("0",'Model output'!D152)), ISNUMBER(SEARCH("1",'Model output'!D152)), ISNUMBER(SEARCH("1a",'Model output'!D152)), ISNUMBER(SEARCH("1b",'Model output'!D152)), ISNUMBER(SEARCH("2",'Model output'!D152)), ISNUMBER(SEARCH("3",'Model output'!D152)), ISNUMBER(SEARCH("4a",'Model output'!D152)), ISNUMBER(SEARCH("4b",'Model output'!D152))), IF(ISNUMBER(SEARCH("pT",'Model output'!D152)),IF(OR(ISNUMBER(SEARCH("a",'Model output'!D152)),ISNUMBER(SEARCH("b",'Model output'!D152))),MID(SUBSTITUTE('Model output'!D152," ",""),SEARCH("pT",'Model output'!D152)+2,2),MID(SUBSTITUTE('Model output'!D152," ",""),SEARCH("pT",'Model output'!D152)+2,1)),IF(ISNUMBER(SEARCH("T",'Model output'!D152)),IF(OR(ISNUMBER(SEARCH("a",'Model output'!D152)),ISNUMBER(SEARCH("b",'Model output'!D152))),MID(SUBSTITUTE('Model output'!D152," ",""),SEARCH("T",'Model output'!D152)+1,2),MID(SUBSTITUTE('Model output'!D152," ",""),SEARCH("T",'Model output'!D152)+1,1)),SUBSTITUTE('Model output'!D152," ",""))),"")</f>
        <v>1</v>
      </c>
      <c r="D153" s="1" t="str">
        <f>IF(ISNUMBER(SEARCH("lymph node",'Model output'!E152)),"1", IF(AND('Model output'!E152&lt;&gt;"",ISNUMBER('Model output'!E152),'Model output'!E152&gt;0),"1",IF(OR(ISNUMBER(SEARCH("0",'Model output'!E152)), ISNUMBER(SEARCH("1",'Model output'!E152)), ISNUMBER(SEARCH("1a",'Model output'!E152)), ISNUMBER(SEARCH("1b",'Model output'!E152)), ISNUMBER(SEARCH("X",'Model output'!E152))), IF(ISNUMBER(SEARCH("pN",'Model output'!E152)),IF(OR(ISNUMBER(SEARCH("a",'Model output'!E152)),ISNUMBER(SEARCH("b",'Model output'!E152))),MID(SUBSTITUTE('Model output'!E152," ",""),SEARCH("pN",'Model output'!E152)+2,2),MID(SUBSTITUTE('Model output'!E152," ",""),SEARCH("pN",'Model output'!E152)+2,1)),IF(ISNUMBER(SEARCH("N",'Model output'!E152)),IF(OR(ISNUMBER(SEARCH("a",'Model output'!E152)),ISNUMBER(SEARCH("b",'Model output'!E152))),MID(SUBSTITUTE('Model output'!E152," ",""),SEARCH("N",'Model output'!E152)+1,2),MID(SUBSTITUTE('Model output'!E152," ",""),SEARCH("N",'Model output'!E152)+1,1)),SUBSTITUTE('Model output'!E152," ",""))),"")))</f>
        <v>0</v>
      </c>
      <c r="E153" s="1" t="str">
        <f>IF(OR(ISNUMBER(SEARCH("Not applicable",'Model output'!F152)), ISNUMBER(SEARCH("N/A",'Model output'!F152))),"0",IF(OR(ISNUMBER(SEARCH("0",'Model output'!F152)), ISNUMBER(SEARCH("1",'Model output'!F152)), ISNUMBER(SEARCH("X",'Model output'!F152))), IF(ISNUMBER(SEARCH("pM",'Model output'!F152)),MID(SUBSTITUTE('Model output'!F152," ",""),SEARCH("pM",'Model output'!F152)+2,1),IF(ISNUMBER(SEARCH("M",'Model output'!F152)),MID(SUBSTITUTE('Model output'!F152," ",""),SEARCH("M",'Model output'!F152)+1,1),SUBSTITUTE('Model output'!F152," ",""))),""))</f>
        <v/>
      </c>
      <c r="F153" t="str">
        <f t="shared" si="25"/>
        <v>negative</v>
      </c>
      <c r="G153" t="str">
        <f>IF(OR('Model output'!G152="",AND(ISNUMBER('Model output'!J152),'Model output'!J152&lt;1)),"",IF(OR(ISNUMBER(SEARCH("lateral",'Model output'!G152)),ISNUMBER(SEARCH("cervical",'Model output'!G152)),ISNUMBER(SEARCH("jugular",'Model output'!G152)),ISNUMBER(SEARCH("left neck",'Model output'!G152)),ISNUMBER(SEARCH("left anterior neck",'Model output'!G152)),ISNUMBER(SEARCH("left posterior neck",'Model output'!G152)),ISNUMBER(SEARCH("right neck",'Model output'!G152)),ISNUMBER(SEARCH("right anterior neck",'Model output'!G152)),ISNUMBER(SEARCH("right posterior neck",'Model output'!G152)),AND(ISNUMBER(SEARCH("level",'Model output'!G152)),OR(,ISNUMBER(SEARCH("II",'Model output'!G152)),ISNUMBER(SEARCH("two",'Model output'!G152)),ISNUMBER(SEARCH("2",'Model output'!G152)),ISNUMBER(SEARCH("III",'Model output'!G152)),ISNUMBER(SEARCH("three",'Model output'!G152)),ISNUMBER(SEARCH("3",'Model output'!G152)),ISNUMBER(SEARCH("IV",'Model output'!G152)),ISNUMBER(SEARCH("four",'Model output'!G152)),ISNUMBER(SEARCH("4",'Model output'!G152)),ISNUMBER(SEARCH("V ",'Model output'!G152)),ISNUMBER(SEARCH("five",'Model output'!G152)),ISNUMBER(SEARCH("5",'Model output'!G152))))), "lateral", "central"))</f>
        <v/>
      </c>
      <c r="H153" t="str">
        <f>IF('Model output'!H152="","negative",IF('Model output'!H152="[]", "negative", IF(OR(ISNUMBER(SEARCH("lymph node",'Model output'!H152)),ISNUMBER(SEARCH("Not mentioned",'Model output'!H152)),ISNUMBER(SEARCH("neck",'Model output'!H152)),ISNUMBER(SEARCH("Not applicable",'Model output'!H152))),"negative","positive")))</f>
        <v>negative</v>
      </c>
      <c r="I153">
        <f>IF('Model output'!I152="","",IF(ISNUMBER('Model output'!I152),'Model output'!I152,1))</f>
        <v>3</v>
      </c>
      <c r="J153">
        <f>IF('Model output'!J152="","",IF(AND(ISNUMBER('Model output'!J152),'Model output'!J152&lt;=I153),'Model output'!J152,IF(ISNUMBER(SEARCH("0/",'Model output'!J152)),0,1)))</f>
        <v>0</v>
      </c>
      <c r="K153" t="str" cm="1">
        <f t="array" ref="K153">IF(COUNT(FIND({0,1,2,3,4,5,6,7,8,9},'Model output'!K152))&gt;0,'Model output'!K152,"")</f>
        <v/>
      </c>
      <c r="L153" s="8" t="str">
        <f t="shared" si="29"/>
        <v/>
      </c>
      <c r="M153" t="str" cm="1">
        <f t="array" ref="M153">IF(L153="","",IF(ISNUMBER(SEARCH("cm",L153)),MAX(VALUE(SUBSTITUTE(_xlfn.FILTERXML("&lt;t&gt;&lt;s&gt;"&amp;SUBSTITUTE(L153,",","&lt;/s&gt;&lt;s&gt;")&amp;"&lt;/s&gt;&lt;/t&gt;","//s"),"cm",""))),MAX(VALUE(SUBSTITUTE(_xlfn.FILTERXML("&lt;t&gt;&lt;s&gt;"&amp;SUBSTITUTE(L153,",","&lt;/s&gt;&lt;s&gt;")&amp;"&lt;/s&gt;&lt;/t&gt;","//s"),"mm","")))/10))</f>
        <v/>
      </c>
      <c r="N153" t="str">
        <f>IF('Model output'!L152="","",'Model output'!L152)</f>
        <v>Papillary carcinoma, classical (usual)</v>
      </c>
      <c r="O153" t="str">
        <f>IF('Model output'!M152="","",'Model output'!M152)</f>
        <v>Follicular variant</v>
      </c>
      <c r="P153" t="str">
        <f>IF('Model output'!N152="","",'Model output'!N152)</f>
        <v>1.1cm</v>
      </c>
      <c r="Q153" t="str">
        <f t="shared" si="26"/>
        <v>1.1cm</v>
      </c>
      <c r="R153" cm="1">
        <f t="array" ref="R153">IF(Q153="","",IF(ISNUMBER(SEARCH("cm",Q153)),MAX(VALUE(SUBSTITUTE(_xlfn.FILTERXML("&lt;t&gt;&lt;s&gt;"&amp;SUBSTITUTE(Q153,",","&lt;/s&gt;&lt;s&gt;")&amp;"&lt;/s&gt;&lt;/t&gt;","//s"),"cm",""))),MAX(VALUE(SUBSTITUTE(_xlfn.FILTERXML("&lt;t&gt;&lt;s&gt;"&amp;SUBSTITUTE(Q153,",","&lt;/s&gt;&lt;s&gt;")&amp;"&lt;/s&gt;&lt;/t&gt;","//s"),"mm","")))/10))</f>
        <v>1.1000000000000001</v>
      </c>
      <c r="S153" t="str">
        <f>IF(OR('Model output'!P152="",ISNUMBER(SEARCH("Not identified", 'Model output'!P152)),ISNUMBER(SEARCH("Absent",'Model output'!P152)),AND(ISNUMBER(SEARCH("No",'Model output'!P152)),NOT(ISNUMBER(SEARCH("diagnostic",'Model output'!P152)))),ISNUMBER(SEARCH("Negative",'Model output'!P152))),"negative","positive")</f>
        <v>negative</v>
      </c>
      <c r="T153">
        <f>IF('Model output'!O152="","",'Model output'!O152)</f>
        <v>2</v>
      </c>
      <c r="U153" t="str">
        <f>IF('Model output'!Q152&lt;&gt;"",'Model output'!Q152,IF('Classification result'!S153="positive",IF(ISNUMBER(SEARCH("single",'Model output'!P152)),1,IF(OR(ISNUMBER(SEARCH("&lt;4",'Model output'!P152)),ISNUMBER(SEARCH("&lt; 4",'Model output'!P152)),ISNUMBER(SEARCH("less than 4",'Model output'!P152))),"&lt;4",IF(OR(ISNUMBER(SEARCH("&gt;4",'Model output'!P152)),ISNUMBER(SEARCH("&gt; 4",'Model output'!P152)),ISNUMBER(SEARCH("4 or more",'Model output'!P152))),"&gt;4",""))),""))</f>
        <v/>
      </c>
      <c r="V153" t="str">
        <f>IF(S153="negative","",IF(OR(ISNUMBER(SEARCH("Focal",'Model output'!P152)),'Classification result'!U153&lt;4,ISNUMBER(SEARCH("Focal",'Classification result'!U153)),ISNUMBER(SEARCH("&lt;4",'Classification result'!U153)),ISNUMBER(SEARCH("&lt; 4",'Classification result'!U153))),"minimal", IF(OR(ISNUMBER(SEARCH("Extensive",'Model output'!P152)),ISNUMBER(SEARCH("Extensive",'Classification result'!U153)),ISNUMBER(SEARCH("&gt;4",'Classification result'!U153)),ISNUMBER(SEARCH("&gt; 4",'Classification result'!U153)),ISNUMBER(SEARCH("4 or more",'Classification result'!U153))),"extensive","")))</f>
        <v/>
      </c>
      <c r="W153" t="str">
        <f>IF(OR('Model output'!R152="",ISNUMBER(SEARCH("Not identified", 'Model output'!R152)),ISNUMBER(SEARCH("Absent",'Model output'!R152)),ISNUMBER(SEARCH("No",'Model output'!R152)),ISNUMBER(SEARCH("Negative",'Model output'!R152)),ISNUMBER(SEARCH("None seen",'Model output'!R152)),ISNUMBER(SEARCH("Free",'Model output'!R152)),ISNUMBER(SEARCH("Cannot be assessed",'Model output'!R152))),"negative","positive")</f>
        <v>positive</v>
      </c>
      <c r="X153" t="str">
        <f>IF('Model output'!S152="","", IF('Model output'!S152= "[]", "", 'Model output'!S152))</f>
        <v>Not identified</v>
      </c>
      <c r="Y153" t="str">
        <f>IF(OR('Model output'!S152="",ISNUMBER(SEARCH("Absent",'Model output'!S152)),ISNUMBER(SEARCH("Not identified",'Model output'!S152)),ISNUMBER(SEARCH("No",'Model output'!S152)),ISNUMBER(SEARCH("negative",'Model output'!S152))),"negative",IF(Z153="positive","gETE", "positive"))</f>
        <v>negative</v>
      </c>
      <c r="Z153" t="str">
        <f>IF(OR('Model output'!S152="",ISNUMBER(SEARCH("Absent",'Model output'!S152)),ISNUMBER(SEARCH("Not identified",'Model output'!S152)),ISNUMBER(SEARCH("No",'Model output'!S152)),ISNUMBER(SEARCH("Minimal",'Model output'!S152)),ISNUMBER(SEARCH("negative",'Model output'!S152))),"negative",IF(OR(ISNUMBER(SEARCH("extensive",X153)),ISNUMBER(SEARCH("skeletal muscle",X153)),ISNUMBER(SEARCH("larynx",X153)),ISNUMBER(SEARCH("trachea",X153)),ISNUMBER(SEARCH("esophagus",X153)),ISNUMBER(SEARCH("recurrent laryngeal nerve",X153))),"positive","negative"))</f>
        <v>negative</v>
      </c>
      <c r="AA153" t="str">
        <f>IF('Model output'!T152="","", IF('Model output'!T152="[]", "", IF('Model output'!T152="Not mentioned", "No", "Yes")))</f>
        <v/>
      </c>
      <c r="AB153" t="str">
        <f>IF(AA153&lt;&gt;"Yes","",IF(OR('Model output'!U152="",'Model output'!U152="[]",ISNUMBER(SEARCH("Not identified",'Model output'!U152))),"",'Model output'!U152))</f>
        <v/>
      </c>
      <c r="AC153" s="9" t="str">
        <f>IF(OR('Model output'!V152="", AND(ISERROR(SEARCH("Positive",'Model output'!V152)), ISNUMBER(SEARCH("Negative",'Model output'!V152))), 'Model output'!V152="No", ISNUMBER(SEARCH("Uninvolved",'Model output'!V152)), ISNUMBER(SEARCH("Not involved",'Model output'!V152)), ISNUMBER(SEARCH("Free",'Model output'!V152)), ISNUMBER(SEARCH("Cannot be assessed",'Model output'!V152)), ISNUMBER(SEARCH("1 mm",'Model output'!V152)), ISNUMBER(SEARCH("0.1 CM",'Model output'!V152)), ISNUMBER(SEARCH("less than 0.5 mm",'Model output'!V152)), ISNUMBER(SEARCH("abut",'Model output'!V152))), "negative", "positive")</f>
        <v>negative</v>
      </c>
      <c r="AE153" s="29" t="str" cm="1">
        <f t="array" aca="1" ref="AE153" ca="1">IF(OR(AC153="positive",Z153="positive",AND(OR(ISNUMBER(SEARCH("Follicular carcinoma",N153)),ISNUMBER(SEARCH("Follicular thyroid carcinoma",N153))),V153="extensive"),AND(AND(ISNUMBER(J153),J153&gt;0),AND(ISNUMBER(M153),M153&gt;3)),OR(H153="positive",AH153=1)),"high",IF(OR(ISNUMBER(SEARCH("lateral",G153,1)),ISNUMBER(SEARCH("positive",Y153,1)),ISNUMBER(SEARCH("tall",O153,1)),ISNUMBER(SEARCH("hobnail",O153,1)),ISNUMBER(SEARCH("cribriform",O153,1)),ISNUMBER(SEARCH("diffuse",O153,1)),ISNUMBER(SEARCH("columnar",O153,1)),ISNUMBER(SEARCH("solid",O153,1)),ISNUMBER(SEARCH("tall",N153,1)),ISNUMBER(SEARCH("hobnail",N153,1)),ISNUMBER(SEARCH("cribriform",N153,1)),ISNUMBER(SEARCH("diffuse",N153,1)),ISNUMBER(SEARCH("columnar",N153,1)),ISNUMBER(SEARCH("solid",N153,1)),AND(ISNUMBER(SEARCH("papillary",N153,1)),S153="positive"),AND(AND(ISNUMBER(J153),J153&gt;=5),M153=""),AND(AND(ISNUMBER(J153),J153&gt;=5),AND(ISNUMBER(M153),M153&gt;=1)),AND(ISNUMBER(SERACH("papillary",N153)),OR(Y153="positive",Z153="positive"), ISNUMBER(SEARCH("BRAF",AB153)))),"intermediate","low"))</f>
        <v>low</v>
      </c>
      <c r="AF153" s="30" t="str">
        <f t="shared" si="27"/>
        <v>1b</v>
      </c>
      <c r="AG153" s="30" t="str">
        <f t="shared" si="28"/>
        <v>0</v>
      </c>
      <c r="AH153" s="30" t="str">
        <f t="shared" si="30"/>
        <v>0</v>
      </c>
      <c r="AI153" s="37" t="str">
        <f t="shared" si="31"/>
        <v>I</v>
      </c>
      <c r="AJ153" s="29" t="s">
        <v>886</v>
      </c>
      <c r="AK153" s="34" t="s">
        <v>890</v>
      </c>
      <c r="AL153" s="34" t="s">
        <v>891</v>
      </c>
      <c r="AM153" s="34" t="s">
        <v>894</v>
      </c>
      <c r="AN153" s="34" t="s">
        <v>68</v>
      </c>
      <c r="AO153" s="35">
        <f t="shared" ca="1" si="32"/>
        <v>1</v>
      </c>
      <c r="AP153" s="30">
        <f t="shared" si="33"/>
        <v>1</v>
      </c>
      <c r="AQ153" s="30">
        <f t="shared" si="34"/>
        <v>1</v>
      </c>
      <c r="AR153" s="30">
        <f t="shared" si="35"/>
        <v>1</v>
      </c>
      <c r="AS153" s="36">
        <f t="shared" si="36"/>
        <v>1</v>
      </c>
    </row>
    <row r="154" spans="1:45">
      <c r="A154" t="str">
        <f>'Model output'!A153</f>
        <v>TCGA-EM-A1CW</v>
      </c>
      <c r="B154" s="45">
        <v>39</v>
      </c>
      <c r="C154" s="1" t="str">
        <f>IF(OR(ISNUMBER(SEARCH("0",'Model output'!D153)), ISNUMBER(SEARCH("1",'Model output'!D153)), ISNUMBER(SEARCH("1a",'Model output'!D153)), ISNUMBER(SEARCH("1b",'Model output'!D153)), ISNUMBER(SEARCH("2",'Model output'!D153)), ISNUMBER(SEARCH("3",'Model output'!D153)), ISNUMBER(SEARCH("4a",'Model output'!D153)), ISNUMBER(SEARCH("4b",'Model output'!D153))), IF(ISNUMBER(SEARCH("pT",'Model output'!D153)),IF(OR(ISNUMBER(SEARCH("a",'Model output'!D153)),ISNUMBER(SEARCH("b",'Model output'!D153))),MID(SUBSTITUTE('Model output'!D153," ",""),SEARCH("pT",'Model output'!D153)+2,2),MID(SUBSTITUTE('Model output'!D153," ",""),SEARCH("pT",'Model output'!D153)+2,1)),IF(ISNUMBER(SEARCH("T",'Model output'!D153)),IF(OR(ISNUMBER(SEARCH("a",'Model output'!D153)),ISNUMBER(SEARCH("b",'Model output'!D153))),MID(SUBSTITUTE('Model output'!D153," ",""),SEARCH("T",'Model output'!D153)+1,2),MID(SUBSTITUTE('Model output'!D153," ",""),SEARCH("T",'Model output'!D153)+1,1)),SUBSTITUTE('Model output'!D153," ",""))),"")</f>
        <v>3</v>
      </c>
      <c r="D154" s="1" t="str">
        <f>IF(ISNUMBER(SEARCH("lymph node",'Model output'!E153)),"1", IF(AND('Model output'!E153&lt;&gt;"",ISNUMBER('Model output'!E153),'Model output'!E153&gt;0),"1",IF(OR(ISNUMBER(SEARCH("0",'Model output'!E153)), ISNUMBER(SEARCH("1",'Model output'!E153)), ISNUMBER(SEARCH("1a",'Model output'!E153)), ISNUMBER(SEARCH("1b",'Model output'!E153)), ISNUMBER(SEARCH("X",'Model output'!E153))), IF(ISNUMBER(SEARCH("pN",'Model output'!E153)),IF(OR(ISNUMBER(SEARCH("a",'Model output'!E153)),ISNUMBER(SEARCH("b",'Model output'!E153))),MID(SUBSTITUTE('Model output'!E153," ",""),SEARCH("pN",'Model output'!E153)+2,2),MID(SUBSTITUTE('Model output'!E153," ",""),SEARCH("pN",'Model output'!E153)+2,1)),IF(ISNUMBER(SEARCH("N",'Model output'!E153)),IF(OR(ISNUMBER(SEARCH("a",'Model output'!E153)),ISNUMBER(SEARCH("b",'Model output'!E153))),MID(SUBSTITUTE('Model output'!E153," ",""),SEARCH("N",'Model output'!E153)+1,2),MID(SUBSTITUTE('Model output'!E153," ",""),SEARCH("N",'Model output'!E153)+1,1)),SUBSTITUTE('Model output'!E153," ",""))),"")))</f>
        <v>0</v>
      </c>
      <c r="E154" s="1" t="str">
        <f>IF(OR(ISNUMBER(SEARCH("Not applicable",'Model output'!F153)), ISNUMBER(SEARCH("N/A",'Model output'!F153))),"0",IF(OR(ISNUMBER(SEARCH("0",'Model output'!F153)), ISNUMBER(SEARCH("1",'Model output'!F153)), ISNUMBER(SEARCH("X",'Model output'!F153))), IF(ISNUMBER(SEARCH("pM",'Model output'!F153)),MID(SUBSTITUTE('Model output'!F153," ",""),SEARCH("pM",'Model output'!F153)+2,1),IF(ISNUMBER(SEARCH("M",'Model output'!F153)),MID(SUBSTITUTE('Model output'!F153," ",""),SEARCH("M",'Model output'!F153)+1,1),SUBSTITUTE('Model output'!F153," ",""))),""))</f>
        <v>X</v>
      </c>
      <c r="F154" t="str">
        <f t="shared" si="25"/>
        <v>negative</v>
      </c>
      <c r="G154" t="str">
        <f>IF(OR('Model output'!G153="",AND(ISNUMBER('Model output'!J153),'Model output'!J153&lt;1)),"",IF(OR(ISNUMBER(SEARCH("lateral",'Model output'!G153)),ISNUMBER(SEARCH("cervical",'Model output'!G153)),ISNUMBER(SEARCH("jugular",'Model output'!G153)),ISNUMBER(SEARCH("left neck",'Model output'!G153)),ISNUMBER(SEARCH("left anterior neck",'Model output'!G153)),ISNUMBER(SEARCH("left posterior neck",'Model output'!G153)),ISNUMBER(SEARCH("right neck",'Model output'!G153)),ISNUMBER(SEARCH("right anterior neck",'Model output'!G153)),ISNUMBER(SEARCH("right posterior neck",'Model output'!G153)),AND(ISNUMBER(SEARCH("level",'Model output'!G153)),OR(,ISNUMBER(SEARCH("II",'Model output'!G153)),ISNUMBER(SEARCH("two",'Model output'!G153)),ISNUMBER(SEARCH("2",'Model output'!G153)),ISNUMBER(SEARCH("III",'Model output'!G153)),ISNUMBER(SEARCH("three",'Model output'!G153)),ISNUMBER(SEARCH("3",'Model output'!G153)),ISNUMBER(SEARCH("IV",'Model output'!G153)),ISNUMBER(SEARCH("four",'Model output'!G153)),ISNUMBER(SEARCH("4",'Model output'!G153)),ISNUMBER(SEARCH("V ",'Model output'!G153)),ISNUMBER(SEARCH("five",'Model output'!G153)),ISNUMBER(SEARCH("5",'Model output'!G153))))), "lateral", "central"))</f>
        <v/>
      </c>
      <c r="H154" t="str">
        <f>IF('Model output'!H153="","negative",IF('Model output'!H153="[]", "negative", IF(OR(ISNUMBER(SEARCH("lymph node",'Model output'!H153)),ISNUMBER(SEARCH("Not mentioned",'Model output'!H153)),ISNUMBER(SEARCH("neck",'Model output'!H153)),ISNUMBER(SEARCH("Not applicable",'Model output'!H153))),"negative","positive")))</f>
        <v>negative</v>
      </c>
      <c r="I154">
        <f>IF('Model output'!I153="","",IF(ISNUMBER('Model output'!I153),'Model output'!I153,1))</f>
        <v>1</v>
      </c>
      <c r="J154">
        <f>IF('Model output'!J153="","",IF(AND(ISNUMBER('Model output'!J153),'Model output'!J153&lt;=I154),'Model output'!J153,IF(ISNUMBER(SEARCH("0/",'Model output'!J153)),0,1)))</f>
        <v>0</v>
      </c>
      <c r="K154" t="str" cm="1">
        <f t="array" ref="K154">IF(COUNT(FIND({0,1,2,3,4,5,6,7,8,9},'Model output'!K153))&gt;0,'Model output'!K153,"")</f>
        <v/>
      </c>
      <c r="L154" s="8" t="str">
        <f t="shared" si="29"/>
        <v/>
      </c>
      <c r="M154" t="str" cm="1">
        <f t="array" ref="M154">IF(L154="","",IF(ISNUMBER(SEARCH("cm",L154)),MAX(VALUE(SUBSTITUTE(_xlfn.FILTERXML("&lt;t&gt;&lt;s&gt;"&amp;SUBSTITUTE(L154,",","&lt;/s&gt;&lt;s&gt;")&amp;"&lt;/s&gt;&lt;/t&gt;","//s"),"cm",""))),MAX(VALUE(SUBSTITUTE(_xlfn.FILTERXML("&lt;t&gt;&lt;s&gt;"&amp;SUBSTITUTE(L154,",","&lt;/s&gt;&lt;s&gt;")&amp;"&lt;/s&gt;&lt;/t&gt;","//s"),"mm","")))/10))</f>
        <v/>
      </c>
      <c r="N154" t="str">
        <f>IF('Model output'!L153="","",'Model output'!L153)</f>
        <v>Papillary carcinoma</v>
      </c>
      <c r="O154" t="str">
        <f>IF('Model output'!M153="","",'Model output'!M153)</f>
        <v>Follicular variant</v>
      </c>
      <c r="P154" t="str">
        <f>IF('Model output'!N153="","",'Model output'!N153)</f>
        <v>4.5 cm</v>
      </c>
      <c r="Q154" t="str">
        <f t="shared" si="26"/>
        <v>4.5cm</v>
      </c>
      <c r="R154" cm="1">
        <f t="array" ref="R154">IF(Q154="","",IF(ISNUMBER(SEARCH("cm",Q154)),MAX(VALUE(SUBSTITUTE(_xlfn.FILTERXML("&lt;t&gt;&lt;s&gt;"&amp;SUBSTITUTE(Q154,",","&lt;/s&gt;&lt;s&gt;")&amp;"&lt;/s&gt;&lt;/t&gt;","//s"),"cm",""))),MAX(VALUE(SUBSTITUTE(_xlfn.FILTERXML("&lt;t&gt;&lt;s&gt;"&amp;SUBSTITUTE(Q154,",","&lt;/s&gt;&lt;s&gt;")&amp;"&lt;/s&gt;&lt;/t&gt;","//s"),"mm","")))/10))</f>
        <v>4.5</v>
      </c>
      <c r="S154" t="str">
        <f>IF(OR('Model output'!P153="",ISNUMBER(SEARCH("Not identified", 'Model output'!P153)),ISNUMBER(SEARCH("Absent",'Model output'!P153)),AND(ISNUMBER(SEARCH("No",'Model output'!P153)),NOT(ISNUMBER(SEARCH("diagnostic",'Model output'!P153)))),ISNUMBER(SEARCH("Negative",'Model output'!P153))),"negative","positive")</f>
        <v>negative</v>
      </c>
      <c r="T154" t="str">
        <f>IF('Model output'!O153="","",'Model output'!O153)</f>
        <v/>
      </c>
      <c r="U154" t="str">
        <f>IF('Model output'!Q153&lt;&gt;"",'Model output'!Q153,IF('Classification result'!S154="positive",IF(ISNUMBER(SEARCH("single",'Model output'!P153)),1,IF(OR(ISNUMBER(SEARCH("&lt;4",'Model output'!P153)),ISNUMBER(SEARCH("&lt; 4",'Model output'!P153)),ISNUMBER(SEARCH("less than 4",'Model output'!P153))),"&lt;4",IF(OR(ISNUMBER(SEARCH("&gt;4",'Model output'!P153)),ISNUMBER(SEARCH("&gt; 4",'Model output'!P153)),ISNUMBER(SEARCH("4 or more",'Model output'!P153))),"&gt;4",""))),""))</f>
        <v/>
      </c>
      <c r="V154" t="str">
        <f>IF(S154="negative","",IF(OR(ISNUMBER(SEARCH("Focal",'Model output'!P153)),'Classification result'!U154&lt;4,ISNUMBER(SEARCH("Focal",'Classification result'!U154)),ISNUMBER(SEARCH("&lt;4",'Classification result'!U154)),ISNUMBER(SEARCH("&lt; 4",'Classification result'!U154))),"minimal", IF(OR(ISNUMBER(SEARCH("Extensive",'Model output'!P153)),ISNUMBER(SEARCH("Extensive",'Classification result'!U154)),ISNUMBER(SEARCH("&gt;4",'Classification result'!U154)),ISNUMBER(SEARCH("&gt; 4",'Classification result'!U154)),ISNUMBER(SEARCH("4 or more",'Classification result'!U154))),"extensive","")))</f>
        <v/>
      </c>
      <c r="W154" t="str">
        <f>IF(OR('Model output'!R153="",ISNUMBER(SEARCH("Not identified", 'Model output'!R153)),ISNUMBER(SEARCH("Absent",'Model output'!R153)),ISNUMBER(SEARCH("No",'Model output'!R153)),ISNUMBER(SEARCH("Negative",'Model output'!R153)),ISNUMBER(SEARCH("None seen",'Model output'!R153)),ISNUMBER(SEARCH("Free",'Model output'!R153)),ISNUMBER(SEARCH("Cannot be assessed",'Model output'!R153))),"negative","positive")</f>
        <v>negative</v>
      </c>
      <c r="X154" t="str">
        <f>IF('Model output'!S153="","", IF('Model output'!S153= "[]", "", 'Model output'!S153))</f>
        <v>Absent</v>
      </c>
      <c r="Y154" t="str">
        <f>IF(OR('Model output'!S153="",ISNUMBER(SEARCH("Absent",'Model output'!S153)),ISNUMBER(SEARCH("Not identified",'Model output'!S153)),ISNUMBER(SEARCH("No",'Model output'!S153)),ISNUMBER(SEARCH("negative",'Model output'!S153))),"negative",IF(Z154="positive","gETE", "positive"))</f>
        <v>negative</v>
      </c>
      <c r="Z154" t="str">
        <f>IF(OR('Model output'!S153="",ISNUMBER(SEARCH("Absent",'Model output'!S153)),ISNUMBER(SEARCH("Not identified",'Model output'!S153)),ISNUMBER(SEARCH("No",'Model output'!S153)),ISNUMBER(SEARCH("Minimal",'Model output'!S153)),ISNUMBER(SEARCH("negative",'Model output'!S153))),"negative",IF(OR(ISNUMBER(SEARCH("extensive",X154)),ISNUMBER(SEARCH("skeletal muscle",X154)),ISNUMBER(SEARCH("larynx",X154)),ISNUMBER(SEARCH("trachea",X154)),ISNUMBER(SEARCH("esophagus",X154)),ISNUMBER(SEARCH("recurrent laryngeal nerve",X154))),"positive","negative"))</f>
        <v>negative</v>
      </c>
      <c r="AA154" t="str">
        <f>IF('Model output'!T153="","", IF('Model output'!T153="[]", "", IF('Model output'!T153="Not mentioned", "No", "Yes")))</f>
        <v/>
      </c>
      <c r="AB154" t="str">
        <f>IF(AA154&lt;&gt;"Yes","",IF(OR('Model output'!U153="",'Model output'!U153="[]",ISNUMBER(SEARCH("Not identified",'Model output'!U153))),"",'Model output'!U153))</f>
        <v/>
      </c>
      <c r="AC154" s="9" t="str">
        <f>IF(OR('Model output'!V153="", AND(ISERROR(SEARCH("Positive",'Model output'!V153)), ISNUMBER(SEARCH("Negative",'Model output'!V153))), 'Model output'!V153="No", ISNUMBER(SEARCH("Uninvolved",'Model output'!V153)), ISNUMBER(SEARCH("Not involved",'Model output'!V153)), ISNUMBER(SEARCH("Free",'Model output'!V153)), ISNUMBER(SEARCH("Cannot be assessed",'Model output'!V153)), ISNUMBER(SEARCH("1 mm",'Model output'!V153)), ISNUMBER(SEARCH("0.1 CM",'Model output'!V153)), ISNUMBER(SEARCH("less than 0.5 mm",'Model output'!V153)), ISNUMBER(SEARCH("abut",'Model output'!V153))), "negative", "positive")</f>
        <v>negative</v>
      </c>
      <c r="AE154" s="29" t="str" cm="1">
        <f t="array" aca="1" ref="AE154" ca="1">IF(OR(AC154="positive",Z154="positive",AND(OR(ISNUMBER(SEARCH("Follicular carcinoma",N154)),ISNUMBER(SEARCH("Follicular thyroid carcinoma",N154))),V154="extensive"),AND(AND(ISNUMBER(J154),J154&gt;0),AND(ISNUMBER(M154),M154&gt;3)),OR(H154="positive",AH154=1)),"high",IF(OR(ISNUMBER(SEARCH("lateral",G154,1)),ISNUMBER(SEARCH("positive",Y154,1)),ISNUMBER(SEARCH("tall",O154,1)),ISNUMBER(SEARCH("hobnail",O154,1)),ISNUMBER(SEARCH("cribriform",O154,1)),ISNUMBER(SEARCH("diffuse",O154,1)),ISNUMBER(SEARCH("columnar",O154,1)),ISNUMBER(SEARCH("solid",O154,1)),ISNUMBER(SEARCH("tall",N154,1)),ISNUMBER(SEARCH("hobnail",N154,1)),ISNUMBER(SEARCH("cribriform",N154,1)),ISNUMBER(SEARCH("diffuse",N154,1)),ISNUMBER(SEARCH("columnar",N154,1)),ISNUMBER(SEARCH("solid",N154,1)),AND(ISNUMBER(SEARCH("papillary",N154,1)),S154="positive"),AND(AND(ISNUMBER(J154),J154&gt;=5),M154=""),AND(AND(ISNUMBER(J154),J154&gt;=5),AND(ISNUMBER(M154),M154&gt;=1)),AND(ISNUMBER(SERACH("papillary",N154)),OR(Y154="positive",Z154="positive"), ISNUMBER(SEARCH("BRAF",AB154)))),"intermediate","low"))</f>
        <v>low</v>
      </c>
      <c r="AF154" s="30" t="str">
        <f t="shared" si="27"/>
        <v>3a</v>
      </c>
      <c r="AG154" s="30" t="str">
        <f t="shared" si="28"/>
        <v>0</v>
      </c>
      <c r="AH154" s="30" t="str">
        <f t="shared" si="30"/>
        <v>0</v>
      </c>
      <c r="AI154" s="37" t="str">
        <f t="shared" si="31"/>
        <v>I</v>
      </c>
      <c r="AJ154" s="29" t="s">
        <v>886</v>
      </c>
      <c r="AK154" s="34" t="s">
        <v>896</v>
      </c>
      <c r="AL154" s="34" t="s">
        <v>891</v>
      </c>
      <c r="AM154" s="34" t="s">
        <v>894</v>
      </c>
      <c r="AN154" s="34" t="s">
        <v>68</v>
      </c>
      <c r="AO154" s="35">
        <f t="shared" ca="1" si="32"/>
        <v>1</v>
      </c>
      <c r="AP154" s="30">
        <f t="shared" si="33"/>
        <v>1</v>
      </c>
      <c r="AQ154" s="30">
        <f t="shared" si="34"/>
        <v>1</v>
      </c>
      <c r="AR154" s="30">
        <f t="shared" si="35"/>
        <v>1</v>
      </c>
      <c r="AS154" s="36">
        <f t="shared" si="36"/>
        <v>1</v>
      </c>
    </row>
    <row r="155" spans="1:45">
      <c r="A155" t="str">
        <f>'Model output'!A154</f>
        <v>TCGA-EM-A1YA</v>
      </c>
      <c r="B155" s="45">
        <v>74</v>
      </c>
      <c r="C155" s="1" t="str">
        <f>IF(OR(ISNUMBER(SEARCH("0",'Model output'!D154)), ISNUMBER(SEARCH("1",'Model output'!D154)), ISNUMBER(SEARCH("1a",'Model output'!D154)), ISNUMBER(SEARCH("1b",'Model output'!D154)), ISNUMBER(SEARCH("2",'Model output'!D154)), ISNUMBER(SEARCH("3",'Model output'!D154)), ISNUMBER(SEARCH("4a",'Model output'!D154)), ISNUMBER(SEARCH("4b",'Model output'!D154))), IF(ISNUMBER(SEARCH("pT",'Model output'!D154)),IF(OR(ISNUMBER(SEARCH("a",'Model output'!D154)),ISNUMBER(SEARCH("b",'Model output'!D154))),MID(SUBSTITUTE('Model output'!D154," ",""),SEARCH("pT",'Model output'!D154)+2,2),MID(SUBSTITUTE('Model output'!D154," ",""),SEARCH("pT",'Model output'!D154)+2,1)),IF(ISNUMBER(SEARCH("T",'Model output'!D154)),IF(OR(ISNUMBER(SEARCH("a",'Model output'!D154)),ISNUMBER(SEARCH("b",'Model output'!D154))),MID(SUBSTITUTE('Model output'!D154," ",""),SEARCH("T",'Model output'!D154)+1,2),MID(SUBSTITUTE('Model output'!D154," ",""),SEARCH("T",'Model output'!D154)+1,1)),SUBSTITUTE('Model output'!D154," ",""))),"")</f>
        <v>2</v>
      </c>
      <c r="D155" s="1" t="str">
        <f>IF(ISNUMBER(SEARCH("lymph node",'Model output'!E154)),"1", IF(AND('Model output'!E154&lt;&gt;"",ISNUMBER('Model output'!E154),'Model output'!E154&gt;0),"1",IF(OR(ISNUMBER(SEARCH("0",'Model output'!E154)), ISNUMBER(SEARCH("1",'Model output'!E154)), ISNUMBER(SEARCH("1a",'Model output'!E154)), ISNUMBER(SEARCH("1b",'Model output'!E154)), ISNUMBER(SEARCH("X",'Model output'!E154))), IF(ISNUMBER(SEARCH("pN",'Model output'!E154)),IF(OR(ISNUMBER(SEARCH("a",'Model output'!E154)),ISNUMBER(SEARCH("b",'Model output'!E154))),MID(SUBSTITUTE('Model output'!E154," ",""),SEARCH("pN",'Model output'!E154)+2,2),MID(SUBSTITUTE('Model output'!E154," ",""),SEARCH("pN",'Model output'!E154)+2,1)),IF(ISNUMBER(SEARCH("N",'Model output'!E154)),IF(OR(ISNUMBER(SEARCH("a",'Model output'!E154)),ISNUMBER(SEARCH("b",'Model output'!E154))),MID(SUBSTITUTE('Model output'!E154," ",""),SEARCH("N",'Model output'!E154)+1,2),MID(SUBSTITUTE('Model output'!E154," ",""),SEARCH("N",'Model output'!E154)+1,1)),SUBSTITUTE('Model output'!E154," ",""))),"")))</f>
        <v>X</v>
      </c>
      <c r="E155" s="1" t="str">
        <f>IF(OR(ISNUMBER(SEARCH("Not applicable",'Model output'!F154)), ISNUMBER(SEARCH("N/A",'Model output'!F154))),"0",IF(OR(ISNUMBER(SEARCH("0",'Model output'!F154)), ISNUMBER(SEARCH("1",'Model output'!F154)), ISNUMBER(SEARCH("X",'Model output'!F154))), IF(ISNUMBER(SEARCH("pM",'Model output'!F154)),MID(SUBSTITUTE('Model output'!F154," ",""),SEARCH("pM",'Model output'!F154)+2,1),IF(ISNUMBER(SEARCH("M",'Model output'!F154)),MID(SUBSTITUTE('Model output'!F154," ",""),SEARCH("M",'Model output'!F154)+1,1),SUBSTITUTE('Model output'!F154," ",""))),""))</f>
        <v>X</v>
      </c>
      <c r="F155" t="str">
        <f t="shared" si="25"/>
        <v>negative</v>
      </c>
      <c r="G155" t="str">
        <f>IF(OR('Model output'!G154="",AND(ISNUMBER('Model output'!J154),'Model output'!J154&lt;1)),"",IF(OR(ISNUMBER(SEARCH("lateral",'Model output'!G154)),ISNUMBER(SEARCH("cervical",'Model output'!G154)),ISNUMBER(SEARCH("jugular",'Model output'!G154)),ISNUMBER(SEARCH("left neck",'Model output'!G154)),ISNUMBER(SEARCH("left anterior neck",'Model output'!G154)),ISNUMBER(SEARCH("left posterior neck",'Model output'!G154)),ISNUMBER(SEARCH("right neck",'Model output'!G154)),ISNUMBER(SEARCH("right anterior neck",'Model output'!G154)),ISNUMBER(SEARCH("right posterior neck",'Model output'!G154)),AND(ISNUMBER(SEARCH("level",'Model output'!G154)),OR(,ISNUMBER(SEARCH("II",'Model output'!G154)),ISNUMBER(SEARCH("two",'Model output'!G154)),ISNUMBER(SEARCH("2",'Model output'!G154)),ISNUMBER(SEARCH("III",'Model output'!G154)),ISNUMBER(SEARCH("three",'Model output'!G154)),ISNUMBER(SEARCH("3",'Model output'!G154)),ISNUMBER(SEARCH("IV",'Model output'!G154)),ISNUMBER(SEARCH("four",'Model output'!G154)),ISNUMBER(SEARCH("4",'Model output'!G154)),ISNUMBER(SEARCH("V ",'Model output'!G154)),ISNUMBER(SEARCH("five",'Model output'!G154)),ISNUMBER(SEARCH("5",'Model output'!G154))))), "lateral", "central"))</f>
        <v/>
      </c>
      <c r="H155" t="str">
        <f>IF('Model output'!H154="","negative",IF('Model output'!H154="[]", "negative", IF(OR(ISNUMBER(SEARCH("lymph node",'Model output'!H154)),ISNUMBER(SEARCH("Not mentioned",'Model output'!H154)),ISNUMBER(SEARCH("neck",'Model output'!H154)),ISNUMBER(SEARCH("Not applicable",'Model output'!H154))),"negative","positive")))</f>
        <v>negative</v>
      </c>
      <c r="I155" t="str">
        <f>IF('Model output'!I154="","",IF(ISNUMBER('Model output'!I154),'Model output'!I154,1))</f>
        <v/>
      </c>
      <c r="J155" t="str">
        <f>IF('Model output'!J154="","",IF(AND(ISNUMBER('Model output'!J154),'Model output'!J154&lt;=I155),'Model output'!J154,IF(ISNUMBER(SEARCH("0/",'Model output'!J154)),0,1)))</f>
        <v/>
      </c>
      <c r="K155" t="str" cm="1">
        <f t="array" ref="K155">IF(COUNT(FIND({0,1,2,3,4,5,6,7,8,9},'Model output'!K154))&gt;0,'Model output'!K154,"")</f>
        <v/>
      </c>
      <c r="L155" s="8" t="str">
        <f t="shared" si="29"/>
        <v/>
      </c>
      <c r="M155" t="str" cm="1">
        <f t="array" ref="M155">IF(L155="","",IF(ISNUMBER(SEARCH("cm",L155)),MAX(VALUE(SUBSTITUTE(_xlfn.FILTERXML("&lt;t&gt;&lt;s&gt;"&amp;SUBSTITUTE(L155,",","&lt;/s&gt;&lt;s&gt;")&amp;"&lt;/s&gt;&lt;/t&gt;","//s"),"cm",""))),MAX(VALUE(SUBSTITUTE(_xlfn.FILTERXML("&lt;t&gt;&lt;s&gt;"&amp;SUBSTITUTE(L155,",","&lt;/s&gt;&lt;s&gt;")&amp;"&lt;/s&gt;&lt;/t&gt;","//s"),"mm","")))/10))</f>
        <v/>
      </c>
      <c r="N155" t="str">
        <f>IF('Model output'!L154="","",'Model output'!L154)</f>
        <v>Papillary carcinoma</v>
      </c>
      <c r="O155" t="str">
        <f>IF('Model output'!M154="","",'Model output'!M154)</f>
        <v>Oncocytic type</v>
      </c>
      <c r="P155" t="str">
        <f>IF('Model output'!N154="","",'Model output'!N154)</f>
        <v>3.7 cm</v>
      </c>
      <c r="Q155" t="str">
        <f t="shared" si="26"/>
        <v>3.7cm</v>
      </c>
      <c r="R155" cm="1">
        <f t="array" ref="R155">IF(Q155="","",IF(ISNUMBER(SEARCH("cm",Q155)),MAX(VALUE(SUBSTITUTE(_xlfn.FILTERXML("&lt;t&gt;&lt;s&gt;"&amp;SUBSTITUTE(Q155,",","&lt;/s&gt;&lt;s&gt;")&amp;"&lt;/s&gt;&lt;/t&gt;","//s"),"cm",""))),MAX(VALUE(SUBSTITUTE(_xlfn.FILTERXML("&lt;t&gt;&lt;s&gt;"&amp;SUBSTITUTE(Q155,",","&lt;/s&gt;&lt;s&gt;")&amp;"&lt;/s&gt;&lt;/t&gt;","//s"),"mm","")))/10))</f>
        <v>3.7</v>
      </c>
      <c r="S155" t="str">
        <f>IF(OR('Model output'!P154="",ISNUMBER(SEARCH("Not identified", 'Model output'!P154)),ISNUMBER(SEARCH("Absent",'Model output'!P154)),AND(ISNUMBER(SEARCH("No",'Model output'!P154)),NOT(ISNUMBER(SEARCH("diagnostic",'Model output'!P154)))),ISNUMBER(SEARCH("Negative",'Model output'!P154))),"negative","positive")</f>
        <v>negative</v>
      </c>
      <c r="T155" t="str">
        <f>IF('Model output'!O154="","",'Model output'!O154)</f>
        <v/>
      </c>
      <c r="U155" t="str">
        <f>IF('Model output'!Q154&lt;&gt;"",'Model output'!Q154,IF('Classification result'!S155="positive",IF(ISNUMBER(SEARCH("single",'Model output'!P154)),1,IF(OR(ISNUMBER(SEARCH("&lt;4",'Model output'!P154)),ISNUMBER(SEARCH("&lt; 4",'Model output'!P154)),ISNUMBER(SEARCH("less than 4",'Model output'!P154))),"&lt;4",IF(OR(ISNUMBER(SEARCH("&gt;4",'Model output'!P154)),ISNUMBER(SEARCH("&gt; 4",'Model output'!P154)),ISNUMBER(SEARCH("4 or more",'Model output'!P154))),"&gt;4",""))),""))</f>
        <v/>
      </c>
      <c r="V155" t="str">
        <f>IF(S155="negative","",IF(OR(ISNUMBER(SEARCH("Focal",'Model output'!P154)),'Classification result'!U155&lt;4,ISNUMBER(SEARCH("Focal",'Classification result'!U155)),ISNUMBER(SEARCH("&lt;4",'Classification result'!U155)),ISNUMBER(SEARCH("&lt; 4",'Classification result'!U155))),"minimal", IF(OR(ISNUMBER(SEARCH("Extensive",'Model output'!P154)),ISNUMBER(SEARCH("Extensive",'Classification result'!U155)),ISNUMBER(SEARCH("&gt;4",'Classification result'!U155)),ISNUMBER(SEARCH("&gt; 4",'Classification result'!U155)),ISNUMBER(SEARCH("4 or more",'Classification result'!U155))),"extensive","")))</f>
        <v/>
      </c>
      <c r="W155" t="str">
        <f>IF(OR('Model output'!R154="",ISNUMBER(SEARCH("Not identified", 'Model output'!R154)),ISNUMBER(SEARCH("Absent",'Model output'!R154)),ISNUMBER(SEARCH("No",'Model output'!R154)),ISNUMBER(SEARCH("Negative",'Model output'!R154)),ISNUMBER(SEARCH("None seen",'Model output'!R154)),ISNUMBER(SEARCH("Free",'Model output'!R154)),ISNUMBER(SEARCH("Cannot be assessed",'Model output'!R154))),"negative","positive")</f>
        <v>positive</v>
      </c>
      <c r="X155" t="str">
        <f>IF('Model output'!S154="","", IF('Model output'!S154= "[]", "", 'Model output'!S154))</f>
        <v>Absent</v>
      </c>
      <c r="Y155" t="str">
        <f>IF(OR('Model output'!S154="",ISNUMBER(SEARCH("Absent",'Model output'!S154)),ISNUMBER(SEARCH("Not identified",'Model output'!S154)),ISNUMBER(SEARCH("No",'Model output'!S154)),ISNUMBER(SEARCH("negative",'Model output'!S154))),"negative",IF(Z155="positive","gETE", "positive"))</f>
        <v>negative</v>
      </c>
      <c r="Z155" t="str">
        <f>IF(OR('Model output'!S154="",ISNUMBER(SEARCH("Absent",'Model output'!S154)),ISNUMBER(SEARCH("Not identified",'Model output'!S154)),ISNUMBER(SEARCH("No",'Model output'!S154)),ISNUMBER(SEARCH("Minimal",'Model output'!S154)),ISNUMBER(SEARCH("negative",'Model output'!S154))),"negative",IF(OR(ISNUMBER(SEARCH("extensive",X155)),ISNUMBER(SEARCH("skeletal muscle",X155)),ISNUMBER(SEARCH("larynx",X155)),ISNUMBER(SEARCH("trachea",X155)),ISNUMBER(SEARCH("esophagus",X155)),ISNUMBER(SEARCH("recurrent laryngeal nerve",X155))),"positive","negative"))</f>
        <v>negative</v>
      </c>
      <c r="AA155" t="str">
        <f>IF('Model output'!T154="","", IF('Model output'!T154="[]", "", IF('Model output'!T154="Not mentioned", "No", "Yes")))</f>
        <v/>
      </c>
      <c r="AB155" t="str">
        <f>IF(AA155&lt;&gt;"Yes","",IF(OR('Model output'!U154="",'Model output'!U154="[]",ISNUMBER(SEARCH("Not identified",'Model output'!U154))),"",'Model output'!U154))</f>
        <v/>
      </c>
      <c r="AC155" s="9" t="str">
        <f>IF(OR('Model output'!V154="", AND(ISERROR(SEARCH("Positive",'Model output'!V154)), ISNUMBER(SEARCH("Negative",'Model output'!V154))), 'Model output'!V154="No", ISNUMBER(SEARCH("Uninvolved",'Model output'!V154)), ISNUMBER(SEARCH("Not involved",'Model output'!V154)), ISNUMBER(SEARCH("Free",'Model output'!V154)), ISNUMBER(SEARCH("Cannot be assessed",'Model output'!V154)), ISNUMBER(SEARCH("1 mm",'Model output'!V154)), ISNUMBER(SEARCH("0.1 CM",'Model output'!V154)), ISNUMBER(SEARCH("less than 0.5 mm",'Model output'!V154)), ISNUMBER(SEARCH("abut",'Model output'!V154))), "negative", "positive")</f>
        <v>negative</v>
      </c>
      <c r="AE155" s="29" t="str" cm="1">
        <f t="array" aca="1" ref="AE155" ca="1">IF(OR(AC155="positive",Z155="positive",AND(OR(ISNUMBER(SEARCH("Follicular carcinoma",N155)),ISNUMBER(SEARCH("Follicular thyroid carcinoma",N155))),V155="extensive"),AND(AND(ISNUMBER(J155),J155&gt;0),AND(ISNUMBER(M155),M155&gt;3)),OR(H155="positive",AH155=1)),"high",IF(OR(ISNUMBER(SEARCH("lateral",G155,1)),ISNUMBER(SEARCH("positive",Y155,1)),ISNUMBER(SEARCH("tall",O155,1)),ISNUMBER(SEARCH("hobnail",O155,1)),ISNUMBER(SEARCH("cribriform",O155,1)),ISNUMBER(SEARCH("diffuse",O155,1)),ISNUMBER(SEARCH("columnar",O155,1)),ISNUMBER(SEARCH("solid",O155,1)),ISNUMBER(SEARCH("tall",N155,1)),ISNUMBER(SEARCH("hobnail",N155,1)),ISNUMBER(SEARCH("cribriform",N155,1)),ISNUMBER(SEARCH("diffuse",N155,1)),ISNUMBER(SEARCH("columnar",N155,1)),ISNUMBER(SEARCH("solid",N155,1)),AND(ISNUMBER(SEARCH("papillary",N155,1)),S155="positive"),AND(AND(ISNUMBER(J155),J155&gt;=5),M155=""),AND(AND(ISNUMBER(J155),J155&gt;=5),AND(ISNUMBER(M155),M155&gt;=1)),AND(ISNUMBER(SERACH("papillary",N155)),OR(Y155="positive",Z155="positive"), ISNUMBER(SEARCH("BRAF",AB155)))),"intermediate","low"))</f>
        <v>low</v>
      </c>
      <c r="AF155" s="30" t="str">
        <f t="shared" si="27"/>
        <v>2</v>
      </c>
      <c r="AG155" s="30" t="str">
        <f t="shared" si="28"/>
        <v>0</v>
      </c>
      <c r="AH155" s="30" t="str">
        <f t="shared" si="30"/>
        <v>0</v>
      </c>
      <c r="AI155" s="37" t="str">
        <f t="shared" si="31"/>
        <v>I</v>
      </c>
      <c r="AJ155" s="29" t="s">
        <v>886</v>
      </c>
      <c r="AK155" s="34" t="s">
        <v>893</v>
      </c>
      <c r="AL155" s="34" t="s">
        <v>894</v>
      </c>
      <c r="AM155" s="34" t="s">
        <v>894</v>
      </c>
      <c r="AN155" s="34" t="s">
        <v>68</v>
      </c>
      <c r="AO155" s="35">
        <f t="shared" ca="1" si="32"/>
        <v>1</v>
      </c>
      <c r="AP155" s="30">
        <f t="shared" si="33"/>
        <v>1</v>
      </c>
      <c r="AQ155" s="30">
        <f t="shared" si="34"/>
        <v>1</v>
      </c>
      <c r="AR155" s="30">
        <f t="shared" si="35"/>
        <v>1</v>
      </c>
      <c r="AS155" s="36">
        <f t="shared" si="36"/>
        <v>1</v>
      </c>
    </row>
    <row r="156" spans="1:45">
      <c r="A156" t="str">
        <f>'Model output'!A155</f>
        <v>TCGA-EM-A1YB</v>
      </c>
      <c r="B156" s="45">
        <v>73</v>
      </c>
      <c r="C156" s="1" t="str">
        <f>IF(OR(ISNUMBER(SEARCH("0",'Model output'!D155)), ISNUMBER(SEARCH("1",'Model output'!D155)), ISNUMBER(SEARCH("1a",'Model output'!D155)), ISNUMBER(SEARCH("1b",'Model output'!D155)), ISNUMBER(SEARCH("2",'Model output'!D155)), ISNUMBER(SEARCH("3",'Model output'!D155)), ISNUMBER(SEARCH("4a",'Model output'!D155)), ISNUMBER(SEARCH("4b",'Model output'!D155))), IF(ISNUMBER(SEARCH("pT",'Model output'!D155)),IF(OR(ISNUMBER(SEARCH("a",'Model output'!D155)),ISNUMBER(SEARCH("b",'Model output'!D155))),MID(SUBSTITUTE('Model output'!D155," ",""),SEARCH("pT",'Model output'!D155)+2,2),MID(SUBSTITUTE('Model output'!D155," ",""),SEARCH("pT",'Model output'!D155)+2,1)),IF(ISNUMBER(SEARCH("T",'Model output'!D155)),IF(OR(ISNUMBER(SEARCH("a",'Model output'!D155)),ISNUMBER(SEARCH("b",'Model output'!D155))),MID(SUBSTITUTE('Model output'!D155," ",""),SEARCH("T",'Model output'!D155)+1,2),MID(SUBSTITUTE('Model output'!D155," ",""),SEARCH("T",'Model output'!D155)+1,1)),SUBSTITUTE('Model output'!D155," ",""))),"")</f>
        <v>2</v>
      </c>
      <c r="D156" s="1" t="str">
        <f>IF(ISNUMBER(SEARCH("lymph node",'Model output'!E155)),"1", IF(AND('Model output'!E155&lt;&gt;"",ISNUMBER('Model output'!E155),'Model output'!E155&gt;0),"1",IF(OR(ISNUMBER(SEARCH("0",'Model output'!E155)), ISNUMBER(SEARCH("1",'Model output'!E155)), ISNUMBER(SEARCH("1a",'Model output'!E155)), ISNUMBER(SEARCH("1b",'Model output'!E155)), ISNUMBER(SEARCH("X",'Model output'!E155))), IF(ISNUMBER(SEARCH("pN",'Model output'!E155)),IF(OR(ISNUMBER(SEARCH("a",'Model output'!E155)),ISNUMBER(SEARCH("b",'Model output'!E155))),MID(SUBSTITUTE('Model output'!E155," ",""),SEARCH("pN",'Model output'!E155)+2,2),MID(SUBSTITUTE('Model output'!E155," ",""),SEARCH("pN",'Model output'!E155)+2,1)),IF(ISNUMBER(SEARCH("N",'Model output'!E155)),IF(OR(ISNUMBER(SEARCH("a",'Model output'!E155)),ISNUMBER(SEARCH("b",'Model output'!E155))),MID(SUBSTITUTE('Model output'!E155," ",""),SEARCH("N",'Model output'!E155)+1,2),MID(SUBSTITUTE('Model output'!E155," ",""),SEARCH("N",'Model output'!E155)+1,1)),SUBSTITUTE('Model output'!E155," ",""))),"")))</f>
        <v>X</v>
      </c>
      <c r="E156" s="1" t="str">
        <f>IF(OR(ISNUMBER(SEARCH("Not applicable",'Model output'!F155)), ISNUMBER(SEARCH("N/A",'Model output'!F155))),"0",IF(OR(ISNUMBER(SEARCH("0",'Model output'!F155)), ISNUMBER(SEARCH("1",'Model output'!F155)), ISNUMBER(SEARCH("X",'Model output'!F155))), IF(ISNUMBER(SEARCH("pM",'Model output'!F155)),MID(SUBSTITUTE('Model output'!F155," ",""),SEARCH("pM",'Model output'!F155)+2,1),IF(ISNUMBER(SEARCH("M",'Model output'!F155)),MID(SUBSTITUTE('Model output'!F155," ",""),SEARCH("M",'Model output'!F155)+1,1),SUBSTITUTE('Model output'!F155," ",""))),""))</f>
        <v/>
      </c>
      <c r="F156" t="str">
        <f t="shared" si="25"/>
        <v>negative</v>
      </c>
      <c r="G156" t="str">
        <f>IF(OR('Model output'!G155="",AND(ISNUMBER('Model output'!J155),'Model output'!J155&lt;1)),"",IF(OR(ISNUMBER(SEARCH("lateral",'Model output'!G155)),ISNUMBER(SEARCH("cervical",'Model output'!G155)),ISNUMBER(SEARCH("jugular",'Model output'!G155)),ISNUMBER(SEARCH("left neck",'Model output'!G155)),ISNUMBER(SEARCH("left anterior neck",'Model output'!G155)),ISNUMBER(SEARCH("left posterior neck",'Model output'!G155)),ISNUMBER(SEARCH("right neck",'Model output'!G155)),ISNUMBER(SEARCH("right anterior neck",'Model output'!G155)),ISNUMBER(SEARCH("right posterior neck",'Model output'!G155)),AND(ISNUMBER(SEARCH("level",'Model output'!G155)),OR(,ISNUMBER(SEARCH("II",'Model output'!G155)),ISNUMBER(SEARCH("two",'Model output'!G155)),ISNUMBER(SEARCH("2",'Model output'!G155)),ISNUMBER(SEARCH("III",'Model output'!G155)),ISNUMBER(SEARCH("three",'Model output'!G155)),ISNUMBER(SEARCH("3",'Model output'!G155)),ISNUMBER(SEARCH("IV",'Model output'!G155)),ISNUMBER(SEARCH("four",'Model output'!G155)),ISNUMBER(SEARCH("4",'Model output'!G155)),ISNUMBER(SEARCH("V ",'Model output'!G155)),ISNUMBER(SEARCH("five",'Model output'!G155)),ISNUMBER(SEARCH("5",'Model output'!G155))))), "lateral", "central"))</f>
        <v/>
      </c>
      <c r="H156" t="str">
        <f>IF('Model output'!H155="","negative",IF('Model output'!H155="[]", "negative", IF(OR(ISNUMBER(SEARCH("lymph node",'Model output'!H155)),ISNUMBER(SEARCH("Not mentioned",'Model output'!H155)),ISNUMBER(SEARCH("neck",'Model output'!H155)),ISNUMBER(SEARCH("Not applicable",'Model output'!H155))),"negative","positive")))</f>
        <v>negative</v>
      </c>
      <c r="I156">
        <f>IF('Model output'!I155="","",IF(ISNUMBER('Model output'!I155),'Model output'!I155,1))</f>
        <v>0</v>
      </c>
      <c r="J156">
        <f>IF('Model output'!J155="","",IF(AND(ISNUMBER('Model output'!J155),'Model output'!J155&lt;=I156),'Model output'!J155,IF(ISNUMBER(SEARCH("0/",'Model output'!J155)),0,1)))</f>
        <v>0</v>
      </c>
      <c r="K156" t="str" cm="1">
        <f t="array" ref="K156">IF(COUNT(FIND({0,1,2,3,4,5,6,7,8,9},'Model output'!K155))&gt;0,'Model output'!K155,"")</f>
        <v/>
      </c>
      <c r="L156" s="8" t="str">
        <f t="shared" si="29"/>
        <v/>
      </c>
      <c r="M156" t="str" cm="1">
        <f t="array" ref="M156">IF(L156="","",IF(ISNUMBER(SEARCH("cm",L156)),MAX(VALUE(SUBSTITUTE(_xlfn.FILTERXML("&lt;t&gt;&lt;s&gt;"&amp;SUBSTITUTE(L156,",","&lt;/s&gt;&lt;s&gt;")&amp;"&lt;/s&gt;&lt;/t&gt;","//s"),"cm",""))),MAX(VALUE(SUBSTITUTE(_xlfn.FILTERXML("&lt;t&gt;&lt;s&gt;"&amp;SUBSTITUTE(L156,",","&lt;/s&gt;&lt;s&gt;")&amp;"&lt;/s&gt;&lt;/t&gt;","//s"),"mm","")))/10))</f>
        <v/>
      </c>
      <c r="N156" t="str">
        <f>IF('Model output'!L155="","",'Model output'!L155)</f>
        <v>Papillary carcinoma</v>
      </c>
      <c r="O156" t="str">
        <f>IF('Model output'!M155="","",'Model output'!M155)</f>
        <v>Oncocytic or oxyphilic variant</v>
      </c>
      <c r="P156" t="str">
        <f>IF('Model output'!N155="","",'Model output'!N155)</f>
        <v>2.7cm</v>
      </c>
      <c r="Q156" t="str">
        <f t="shared" si="26"/>
        <v>2.7cm</v>
      </c>
      <c r="R156" cm="1">
        <f t="array" ref="R156">IF(Q156="","",IF(ISNUMBER(SEARCH("cm",Q156)),MAX(VALUE(SUBSTITUTE(_xlfn.FILTERXML("&lt;t&gt;&lt;s&gt;"&amp;SUBSTITUTE(Q156,",","&lt;/s&gt;&lt;s&gt;")&amp;"&lt;/s&gt;&lt;/t&gt;","//s"),"cm",""))),MAX(VALUE(SUBSTITUTE(_xlfn.FILTERXML("&lt;t&gt;&lt;s&gt;"&amp;SUBSTITUTE(Q156,",","&lt;/s&gt;&lt;s&gt;")&amp;"&lt;/s&gt;&lt;/t&gt;","//s"),"mm","")))/10))</f>
        <v>2.7</v>
      </c>
      <c r="S156" t="str">
        <f>IF(OR('Model output'!P155="",ISNUMBER(SEARCH("Not identified", 'Model output'!P155)),ISNUMBER(SEARCH("Absent",'Model output'!P155)),AND(ISNUMBER(SEARCH("No",'Model output'!P155)),NOT(ISNUMBER(SEARCH("diagnostic",'Model output'!P155)))),ISNUMBER(SEARCH("Negative",'Model output'!P155))),"negative","positive")</f>
        <v>negative</v>
      </c>
      <c r="T156">
        <f>IF('Model output'!O155="","",'Model output'!O155)</f>
        <v>1</v>
      </c>
      <c r="U156" t="str">
        <f>IF('Model output'!Q155&lt;&gt;"",'Model output'!Q155,IF('Classification result'!S156="positive",IF(ISNUMBER(SEARCH("single",'Model output'!P155)),1,IF(OR(ISNUMBER(SEARCH("&lt;4",'Model output'!P155)),ISNUMBER(SEARCH("&lt; 4",'Model output'!P155)),ISNUMBER(SEARCH("less than 4",'Model output'!P155))),"&lt;4",IF(OR(ISNUMBER(SEARCH("&gt;4",'Model output'!P155)),ISNUMBER(SEARCH("&gt; 4",'Model output'!P155)),ISNUMBER(SEARCH("4 or more",'Model output'!P155))),"&gt;4",""))),""))</f>
        <v/>
      </c>
      <c r="V156" t="str">
        <f>IF(S156="negative","",IF(OR(ISNUMBER(SEARCH("Focal",'Model output'!P155)),'Classification result'!U156&lt;4,ISNUMBER(SEARCH("Focal",'Classification result'!U156)),ISNUMBER(SEARCH("&lt;4",'Classification result'!U156)),ISNUMBER(SEARCH("&lt; 4",'Classification result'!U156))),"minimal", IF(OR(ISNUMBER(SEARCH("Extensive",'Model output'!P155)),ISNUMBER(SEARCH("Extensive",'Classification result'!U156)),ISNUMBER(SEARCH("&gt;4",'Classification result'!U156)),ISNUMBER(SEARCH("&gt; 4",'Classification result'!U156)),ISNUMBER(SEARCH("4 or more",'Classification result'!U156))),"extensive","")))</f>
        <v/>
      </c>
      <c r="W156" t="str">
        <f>IF(OR('Model output'!R155="",ISNUMBER(SEARCH("Not identified", 'Model output'!R155)),ISNUMBER(SEARCH("Absent",'Model output'!R155)),ISNUMBER(SEARCH("No",'Model output'!R155)),ISNUMBER(SEARCH("Negative",'Model output'!R155)),ISNUMBER(SEARCH("None seen",'Model output'!R155)),ISNUMBER(SEARCH("Free",'Model output'!R155)),ISNUMBER(SEARCH("Cannot be assessed",'Model output'!R155))),"negative","positive")</f>
        <v>positive</v>
      </c>
      <c r="X156" t="str">
        <f>IF('Model output'!S155="","", IF('Model output'!S155= "[]", "", 'Model output'!S155))</f>
        <v>Not identified</v>
      </c>
      <c r="Y156" t="str">
        <f>IF(OR('Model output'!S155="",ISNUMBER(SEARCH("Absent",'Model output'!S155)),ISNUMBER(SEARCH("Not identified",'Model output'!S155)),ISNUMBER(SEARCH("No",'Model output'!S155)),ISNUMBER(SEARCH("negative",'Model output'!S155))),"negative",IF(Z156="positive","gETE", "positive"))</f>
        <v>negative</v>
      </c>
      <c r="Z156" t="str">
        <f>IF(OR('Model output'!S155="",ISNUMBER(SEARCH("Absent",'Model output'!S155)),ISNUMBER(SEARCH("Not identified",'Model output'!S155)),ISNUMBER(SEARCH("No",'Model output'!S155)),ISNUMBER(SEARCH("Minimal",'Model output'!S155)),ISNUMBER(SEARCH("negative",'Model output'!S155))),"negative",IF(OR(ISNUMBER(SEARCH("extensive",X156)),ISNUMBER(SEARCH("skeletal muscle",X156)),ISNUMBER(SEARCH("larynx",X156)),ISNUMBER(SEARCH("trachea",X156)),ISNUMBER(SEARCH("esophagus",X156)),ISNUMBER(SEARCH("recurrent laryngeal nerve",X156))),"positive","negative"))</f>
        <v>negative</v>
      </c>
      <c r="AA156" t="str">
        <f>IF('Model output'!T155="","", IF('Model output'!T155="[]", "", IF('Model output'!T155="Not mentioned", "No", "Yes")))</f>
        <v/>
      </c>
      <c r="AB156" t="str">
        <f>IF(AA156&lt;&gt;"Yes","",IF(OR('Model output'!U155="",'Model output'!U155="[]",ISNUMBER(SEARCH("Not identified",'Model output'!U155))),"",'Model output'!U155))</f>
        <v/>
      </c>
      <c r="AC156" s="9" t="str">
        <f>IF(OR('Model output'!V155="", AND(ISERROR(SEARCH("Positive",'Model output'!V155)), ISNUMBER(SEARCH("Negative",'Model output'!V155))), 'Model output'!V155="No", ISNUMBER(SEARCH("Uninvolved",'Model output'!V155)), ISNUMBER(SEARCH("Not involved",'Model output'!V155)), ISNUMBER(SEARCH("Free",'Model output'!V155)), ISNUMBER(SEARCH("Cannot be assessed",'Model output'!V155)), ISNUMBER(SEARCH("1 mm",'Model output'!V155)), ISNUMBER(SEARCH("0.1 CM",'Model output'!V155)), ISNUMBER(SEARCH("less than 0.5 mm",'Model output'!V155)), ISNUMBER(SEARCH("abut",'Model output'!V155))), "negative", "positive")</f>
        <v>negative</v>
      </c>
      <c r="AE156" s="29" t="str" cm="1">
        <f t="array" aca="1" ref="AE156" ca="1">IF(OR(AC156="positive",Z156="positive",AND(OR(ISNUMBER(SEARCH("Follicular carcinoma",N156)),ISNUMBER(SEARCH("Follicular thyroid carcinoma",N156))),V156="extensive"),AND(AND(ISNUMBER(J156),J156&gt;0),AND(ISNUMBER(M156),M156&gt;3)),OR(H156="positive",AH156=1)),"high",IF(OR(ISNUMBER(SEARCH("lateral",G156,1)),ISNUMBER(SEARCH("positive",Y156,1)),ISNUMBER(SEARCH("tall",O156,1)),ISNUMBER(SEARCH("hobnail",O156,1)),ISNUMBER(SEARCH("cribriform",O156,1)),ISNUMBER(SEARCH("diffuse",O156,1)),ISNUMBER(SEARCH("columnar",O156,1)),ISNUMBER(SEARCH("solid",O156,1)),ISNUMBER(SEARCH("tall",N156,1)),ISNUMBER(SEARCH("hobnail",N156,1)),ISNUMBER(SEARCH("cribriform",N156,1)),ISNUMBER(SEARCH("diffuse",N156,1)),ISNUMBER(SEARCH("columnar",N156,1)),ISNUMBER(SEARCH("solid",N156,1)),AND(ISNUMBER(SEARCH("papillary",N156,1)),S156="positive"),AND(AND(ISNUMBER(J156),J156&gt;=5),M156=""),AND(AND(ISNUMBER(J156),J156&gt;=5),AND(ISNUMBER(M156),M156&gt;=1)),AND(ISNUMBER(SERACH("papillary",N156)),OR(Y156="positive",Z156="positive"), ISNUMBER(SEARCH("BRAF",AB156)))),"intermediate","low"))</f>
        <v>low</v>
      </c>
      <c r="AF156" s="30" t="str">
        <f t="shared" si="27"/>
        <v>2</v>
      </c>
      <c r="AG156" s="30" t="str">
        <f t="shared" si="28"/>
        <v>0</v>
      </c>
      <c r="AH156" s="30" t="str">
        <f t="shared" si="30"/>
        <v>0</v>
      </c>
      <c r="AI156" s="37" t="str">
        <f t="shared" si="31"/>
        <v>I</v>
      </c>
      <c r="AJ156" s="29" t="s">
        <v>886</v>
      </c>
      <c r="AK156" s="34" t="s">
        <v>893</v>
      </c>
      <c r="AL156" s="34" t="s">
        <v>894</v>
      </c>
      <c r="AM156" s="34" t="s">
        <v>894</v>
      </c>
      <c r="AN156" s="34" t="s">
        <v>68</v>
      </c>
      <c r="AO156" s="35">
        <f t="shared" ca="1" si="32"/>
        <v>1</v>
      </c>
      <c r="AP156" s="30">
        <f t="shared" si="33"/>
        <v>1</v>
      </c>
      <c r="AQ156" s="30">
        <f t="shared" si="34"/>
        <v>1</v>
      </c>
      <c r="AR156" s="30">
        <f t="shared" si="35"/>
        <v>1</v>
      </c>
      <c r="AS156" s="36">
        <f t="shared" si="36"/>
        <v>1</v>
      </c>
    </row>
    <row r="157" spans="1:45">
      <c r="A157" t="str">
        <f>'Model output'!A156</f>
        <v>TCGA-EM-A22I</v>
      </c>
      <c r="B157" s="45">
        <v>52</v>
      </c>
      <c r="C157" s="1" t="str">
        <f>IF(OR(ISNUMBER(SEARCH("0",'Model output'!D156)), ISNUMBER(SEARCH("1",'Model output'!D156)), ISNUMBER(SEARCH("1a",'Model output'!D156)), ISNUMBER(SEARCH("1b",'Model output'!D156)), ISNUMBER(SEARCH("2",'Model output'!D156)), ISNUMBER(SEARCH("3",'Model output'!D156)), ISNUMBER(SEARCH("4a",'Model output'!D156)), ISNUMBER(SEARCH("4b",'Model output'!D156))), IF(ISNUMBER(SEARCH("pT",'Model output'!D156)),IF(OR(ISNUMBER(SEARCH("a",'Model output'!D156)),ISNUMBER(SEARCH("b",'Model output'!D156))),MID(SUBSTITUTE('Model output'!D156," ",""),SEARCH("pT",'Model output'!D156)+2,2),MID(SUBSTITUTE('Model output'!D156," ",""),SEARCH("pT",'Model output'!D156)+2,1)),IF(ISNUMBER(SEARCH("T",'Model output'!D156)),IF(OR(ISNUMBER(SEARCH("a",'Model output'!D156)),ISNUMBER(SEARCH("b",'Model output'!D156))),MID(SUBSTITUTE('Model output'!D156," ",""),SEARCH("T",'Model output'!D156)+1,2),MID(SUBSTITUTE('Model output'!D156," ",""),SEARCH("T",'Model output'!D156)+1,1)),SUBSTITUTE('Model output'!D156," ",""))),"")</f>
        <v>3</v>
      </c>
      <c r="D157" s="1" t="str">
        <f>IF(ISNUMBER(SEARCH("lymph node",'Model output'!E156)),"1", IF(AND('Model output'!E156&lt;&gt;"",ISNUMBER('Model output'!E156),'Model output'!E156&gt;0),"1",IF(OR(ISNUMBER(SEARCH("0",'Model output'!E156)), ISNUMBER(SEARCH("1",'Model output'!E156)), ISNUMBER(SEARCH("1a",'Model output'!E156)), ISNUMBER(SEARCH("1b",'Model output'!E156)), ISNUMBER(SEARCH("X",'Model output'!E156))), IF(ISNUMBER(SEARCH("pN",'Model output'!E156)),IF(OR(ISNUMBER(SEARCH("a",'Model output'!E156)),ISNUMBER(SEARCH("b",'Model output'!E156))),MID(SUBSTITUTE('Model output'!E156," ",""),SEARCH("pN",'Model output'!E156)+2,2),MID(SUBSTITUTE('Model output'!E156," ",""),SEARCH("pN",'Model output'!E156)+2,1)),IF(ISNUMBER(SEARCH("N",'Model output'!E156)),IF(OR(ISNUMBER(SEARCH("a",'Model output'!E156)),ISNUMBER(SEARCH("b",'Model output'!E156))),MID(SUBSTITUTE('Model output'!E156," ",""),SEARCH("N",'Model output'!E156)+1,2),MID(SUBSTITUTE('Model output'!E156," ",""),SEARCH("N",'Model output'!E156)+1,1)),SUBSTITUTE('Model output'!E156," ",""))),"")))</f>
        <v>0</v>
      </c>
      <c r="E157" s="1" t="str">
        <f>IF(OR(ISNUMBER(SEARCH("Not applicable",'Model output'!F156)), ISNUMBER(SEARCH("N/A",'Model output'!F156))),"0",IF(OR(ISNUMBER(SEARCH("0",'Model output'!F156)), ISNUMBER(SEARCH("1",'Model output'!F156)), ISNUMBER(SEARCH("X",'Model output'!F156))), IF(ISNUMBER(SEARCH("pM",'Model output'!F156)),MID(SUBSTITUTE('Model output'!F156," ",""),SEARCH("pM",'Model output'!F156)+2,1),IF(ISNUMBER(SEARCH("M",'Model output'!F156)),MID(SUBSTITUTE('Model output'!F156," ",""),SEARCH("M",'Model output'!F156)+1,1),SUBSTITUTE('Model output'!F156," ",""))),""))</f>
        <v/>
      </c>
      <c r="F157" t="str">
        <f t="shared" si="25"/>
        <v>negative</v>
      </c>
      <c r="G157" t="str">
        <f>IF(OR('Model output'!G156="",AND(ISNUMBER('Model output'!J156),'Model output'!J156&lt;1)),"",IF(OR(ISNUMBER(SEARCH("lateral",'Model output'!G156)),ISNUMBER(SEARCH("cervical",'Model output'!G156)),ISNUMBER(SEARCH("jugular",'Model output'!G156)),ISNUMBER(SEARCH("left neck",'Model output'!G156)),ISNUMBER(SEARCH("left anterior neck",'Model output'!G156)),ISNUMBER(SEARCH("left posterior neck",'Model output'!G156)),ISNUMBER(SEARCH("right neck",'Model output'!G156)),ISNUMBER(SEARCH("right anterior neck",'Model output'!G156)),ISNUMBER(SEARCH("right posterior neck",'Model output'!G156)),AND(ISNUMBER(SEARCH("level",'Model output'!G156)),OR(,ISNUMBER(SEARCH("II",'Model output'!G156)),ISNUMBER(SEARCH("two",'Model output'!G156)),ISNUMBER(SEARCH("2",'Model output'!G156)),ISNUMBER(SEARCH("III",'Model output'!G156)),ISNUMBER(SEARCH("three",'Model output'!G156)),ISNUMBER(SEARCH("3",'Model output'!G156)),ISNUMBER(SEARCH("IV",'Model output'!G156)),ISNUMBER(SEARCH("four",'Model output'!G156)),ISNUMBER(SEARCH("4",'Model output'!G156)),ISNUMBER(SEARCH("V ",'Model output'!G156)),ISNUMBER(SEARCH("five",'Model output'!G156)),ISNUMBER(SEARCH("5",'Model output'!G156))))), "lateral", "central"))</f>
        <v/>
      </c>
      <c r="H157" t="str">
        <f>IF('Model output'!H156="","negative",IF('Model output'!H156="[]", "negative", IF(OR(ISNUMBER(SEARCH("lymph node",'Model output'!H156)),ISNUMBER(SEARCH("Not mentioned",'Model output'!H156)),ISNUMBER(SEARCH("neck",'Model output'!H156)),ISNUMBER(SEARCH("Not applicable",'Model output'!H156))),"negative","positive")))</f>
        <v>negative</v>
      </c>
      <c r="I157">
        <f>IF('Model output'!I156="","",IF(ISNUMBER('Model output'!I156),'Model output'!I156,1))</f>
        <v>1</v>
      </c>
      <c r="J157">
        <f>IF('Model output'!J156="","",IF(AND(ISNUMBER('Model output'!J156),'Model output'!J156&lt;=I157),'Model output'!J156,IF(ISNUMBER(SEARCH("0/",'Model output'!J156)),0,1)))</f>
        <v>0</v>
      </c>
      <c r="K157" t="str" cm="1">
        <f t="array" ref="K157">IF(COUNT(FIND({0,1,2,3,4,5,6,7,8,9},'Model output'!K156))&gt;0,'Model output'!K156,"")</f>
        <v/>
      </c>
      <c r="L157" s="8" t="str">
        <f t="shared" si="29"/>
        <v/>
      </c>
      <c r="M157" t="str" cm="1">
        <f t="array" ref="M157">IF(L157="","",IF(ISNUMBER(SEARCH("cm",L157)),MAX(VALUE(SUBSTITUTE(_xlfn.FILTERXML("&lt;t&gt;&lt;s&gt;"&amp;SUBSTITUTE(L157,",","&lt;/s&gt;&lt;s&gt;")&amp;"&lt;/s&gt;&lt;/t&gt;","//s"),"cm",""))),MAX(VALUE(SUBSTITUTE(_xlfn.FILTERXML("&lt;t&gt;&lt;s&gt;"&amp;SUBSTITUTE(L157,",","&lt;/s&gt;&lt;s&gt;")&amp;"&lt;/s&gt;&lt;/t&gt;","//s"),"mm","")))/10))</f>
        <v/>
      </c>
      <c r="N157" t="str">
        <f>IF('Model output'!L156="","",'Model output'!L156)</f>
        <v>Papillary carcinoma, classical (usual)</v>
      </c>
      <c r="O157" t="str">
        <f>IF('Model output'!M156="","",'Model output'!M156)</f>
        <v>Follicular variant</v>
      </c>
      <c r="P157" t="str">
        <f>IF('Model output'!N156="","",'Model output'!N156)</f>
        <v>2.1 cm</v>
      </c>
      <c r="Q157" t="str">
        <f t="shared" si="26"/>
        <v>2.1cm</v>
      </c>
      <c r="R157" cm="1">
        <f t="array" ref="R157">IF(Q157="","",IF(ISNUMBER(SEARCH("cm",Q157)),MAX(VALUE(SUBSTITUTE(_xlfn.FILTERXML("&lt;t&gt;&lt;s&gt;"&amp;SUBSTITUTE(Q157,",","&lt;/s&gt;&lt;s&gt;")&amp;"&lt;/s&gt;&lt;/t&gt;","//s"),"cm",""))),MAX(VALUE(SUBSTITUTE(_xlfn.FILTERXML("&lt;t&gt;&lt;s&gt;"&amp;SUBSTITUTE(Q157,",","&lt;/s&gt;&lt;s&gt;")&amp;"&lt;/s&gt;&lt;/t&gt;","//s"),"mm","")))/10))</f>
        <v>2.1</v>
      </c>
      <c r="S157" t="str">
        <f>IF(OR('Model output'!P156="",ISNUMBER(SEARCH("Not identified", 'Model output'!P156)),ISNUMBER(SEARCH("Absent",'Model output'!P156)),AND(ISNUMBER(SEARCH("No",'Model output'!P156)),NOT(ISNUMBER(SEARCH("diagnostic",'Model output'!P156)))),ISNUMBER(SEARCH("Negative",'Model output'!P156))),"negative","positive")</f>
        <v>positive</v>
      </c>
      <c r="T157" t="str">
        <f>IF('Model output'!O156="","",'Model output'!O156)</f>
        <v/>
      </c>
      <c r="U157" t="str">
        <f>IF('Model output'!Q156&lt;&gt;"",'Model output'!Q156,IF('Classification result'!S157="positive",IF(ISNUMBER(SEARCH("single",'Model output'!P156)),1,IF(OR(ISNUMBER(SEARCH("&lt;4",'Model output'!P156)),ISNUMBER(SEARCH("&lt; 4",'Model output'!P156)),ISNUMBER(SEARCH("less than 4",'Model output'!P156))),"&lt;4",IF(OR(ISNUMBER(SEARCH("&gt;4",'Model output'!P156)),ISNUMBER(SEARCH("&gt; 4",'Model output'!P156)),ISNUMBER(SEARCH("4 or more",'Model output'!P156))),"&gt;4",""))),""))</f>
        <v/>
      </c>
      <c r="V157" t="str">
        <f>IF(S157="negative","",IF(OR(ISNUMBER(SEARCH("Focal",'Model output'!P156)),'Classification result'!U157&lt;4,ISNUMBER(SEARCH("Focal",'Classification result'!U157)),ISNUMBER(SEARCH("&lt;4",'Classification result'!U157)),ISNUMBER(SEARCH("&lt; 4",'Classification result'!U157))),"minimal", IF(OR(ISNUMBER(SEARCH("Extensive",'Model output'!P156)),ISNUMBER(SEARCH("Extensive",'Classification result'!U157)),ISNUMBER(SEARCH("&gt;4",'Classification result'!U157)),ISNUMBER(SEARCH("&gt; 4",'Classification result'!U157)),ISNUMBER(SEARCH("4 or more",'Classification result'!U157))),"extensive","")))</f>
        <v/>
      </c>
      <c r="W157" t="str">
        <f>IF(OR('Model output'!R156="",ISNUMBER(SEARCH("Not identified", 'Model output'!R156)),ISNUMBER(SEARCH("Absent",'Model output'!R156)),ISNUMBER(SEARCH("No",'Model output'!R156)),ISNUMBER(SEARCH("Negative",'Model output'!R156)),ISNUMBER(SEARCH("None seen",'Model output'!R156)),ISNUMBER(SEARCH("Free",'Model output'!R156)),ISNUMBER(SEARCH("Cannot be assessed",'Model output'!R156))),"negative","positive")</f>
        <v>positive</v>
      </c>
      <c r="X157" t="str">
        <f>IF('Model output'!S156="","", IF('Model output'!S156= "[]", "", 'Model output'!S156))</f>
        <v>Present, minimal</v>
      </c>
      <c r="Y157" t="str">
        <f>IF(OR('Model output'!S156="",ISNUMBER(SEARCH("Absent",'Model output'!S156)),ISNUMBER(SEARCH("Not identified",'Model output'!S156)),ISNUMBER(SEARCH("No",'Model output'!S156)),ISNUMBER(SEARCH("negative",'Model output'!S156))),"negative",IF(Z157="positive","gETE", "positive"))</f>
        <v>positive</v>
      </c>
      <c r="Z157" t="str">
        <f>IF(OR('Model output'!S156="",ISNUMBER(SEARCH("Absent",'Model output'!S156)),ISNUMBER(SEARCH("Not identified",'Model output'!S156)),ISNUMBER(SEARCH("No",'Model output'!S156)),ISNUMBER(SEARCH("Minimal",'Model output'!S156)),ISNUMBER(SEARCH("negative",'Model output'!S156))),"negative",IF(OR(ISNUMBER(SEARCH("extensive",X157)),ISNUMBER(SEARCH("skeletal muscle",X157)),ISNUMBER(SEARCH("larynx",X157)),ISNUMBER(SEARCH("trachea",X157)),ISNUMBER(SEARCH("esophagus",X157)),ISNUMBER(SEARCH("recurrent laryngeal nerve",X157))),"positive","negative"))</f>
        <v>negative</v>
      </c>
      <c r="AA157" t="str">
        <f>IF('Model output'!T156="","", IF('Model output'!T156="[]", "", IF('Model output'!T156="Not mentioned", "No", "Yes")))</f>
        <v/>
      </c>
      <c r="AB157" t="str">
        <f>IF(AA157&lt;&gt;"Yes","",IF(OR('Model output'!U156="",'Model output'!U156="[]",ISNUMBER(SEARCH("Not identified",'Model output'!U156))),"",'Model output'!U156))</f>
        <v/>
      </c>
      <c r="AC157" s="9" t="str">
        <f>IF(OR('Model output'!V156="", AND(ISERROR(SEARCH("Positive",'Model output'!V156)), ISNUMBER(SEARCH("Negative",'Model output'!V156))), 'Model output'!V156="No", ISNUMBER(SEARCH("Uninvolved",'Model output'!V156)), ISNUMBER(SEARCH("Not involved",'Model output'!V156)), ISNUMBER(SEARCH("Free",'Model output'!V156)), ISNUMBER(SEARCH("Cannot be assessed",'Model output'!V156)), ISNUMBER(SEARCH("1 mm",'Model output'!V156)), ISNUMBER(SEARCH("0.1 CM",'Model output'!V156)), ISNUMBER(SEARCH("less than 0.5 mm",'Model output'!V156)), ISNUMBER(SEARCH("abut",'Model output'!V156))), "negative", "positive")</f>
        <v>positive</v>
      </c>
      <c r="AE157" s="29" t="str" cm="1">
        <f t="array" ref="AE157">IF(OR(AC157="positive",Z157="positive",AND(OR(ISNUMBER(SEARCH("Follicular carcinoma",N157)),ISNUMBER(SEARCH("Follicular thyroid carcinoma",N157))),V157="extensive"),AND(AND(ISNUMBER(J157),J157&gt;0),AND(ISNUMBER(M157),M157&gt;3)),OR(H157="positive",AH157=1)),"high",IF(OR(ISNUMBER(SEARCH("lateral",G157,1)),ISNUMBER(SEARCH("positive",Y157,1)),ISNUMBER(SEARCH("tall",O157,1)),ISNUMBER(SEARCH("hobnail",O157,1)),ISNUMBER(SEARCH("cribriform",O157,1)),ISNUMBER(SEARCH("diffuse",O157,1)),ISNUMBER(SEARCH("columnar",O157,1)),ISNUMBER(SEARCH("solid",O157,1)),ISNUMBER(SEARCH("tall",N157,1)),ISNUMBER(SEARCH("hobnail",N157,1)),ISNUMBER(SEARCH("cribriform",N157,1)),ISNUMBER(SEARCH("diffuse",N157,1)),ISNUMBER(SEARCH("columnar",N157,1)),ISNUMBER(SEARCH("solid",N157,1)),AND(ISNUMBER(SEARCH("papillary",N157,1)),S157="positive"),AND(AND(ISNUMBER(J157),J157&gt;=5),M157=""),AND(AND(ISNUMBER(J157),J157&gt;=5),AND(ISNUMBER(M157),M157&gt;=1)),AND(ISNUMBER(SERACH("papillary",N157)),OR(Y157="positive",Z157="positive"), ISNUMBER(SEARCH("BRAF",AB157)))),"intermediate","low"))</f>
        <v>high</v>
      </c>
      <c r="AF157" s="30" t="str">
        <f t="shared" si="27"/>
        <v>2</v>
      </c>
      <c r="AG157" s="30" t="str">
        <f t="shared" si="28"/>
        <v>0</v>
      </c>
      <c r="AH157" s="30" t="str">
        <f t="shared" si="30"/>
        <v>0</v>
      </c>
      <c r="AI157" s="37" t="str">
        <f t="shared" si="31"/>
        <v>I</v>
      </c>
      <c r="AJ157" s="29" t="s">
        <v>885</v>
      </c>
      <c r="AK157" s="34" t="s">
        <v>893</v>
      </c>
      <c r="AL157" s="34" t="s">
        <v>891</v>
      </c>
      <c r="AM157" s="34" t="s">
        <v>894</v>
      </c>
      <c r="AN157" s="34" t="s">
        <v>68</v>
      </c>
      <c r="AO157" s="35">
        <f t="shared" si="32"/>
        <v>1</v>
      </c>
      <c r="AP157" s="30">
        <f t="shared" si="33"/>
        <v>1</v>
      </c>
      <c r="AQ157" s="30">
        <f t="shared" si="34"/>
        <v>1</v>
      </c>
      <c r="AR157" s="30">
        <f t="shared" si="35"/>
        <v>1</v>
      </c>
      <c r="AS157" s="36">
        <f t="shared" si="36"/>
        <v>1</v>
      </c>
    </row>
    <row r="158" spans="1:45">
      <c r="A158" t="str">
        <f>'Model output'!A157</f>
        <v>TCGA-EM-A22J</v>
      </c>
      <c r="B158" s="45">
        <v>56</v>
      </c>
      <c r="C158" s="1" t="str">
        <f>IF(OR(ISNUMBER(SEARCH("0",'Model output'!D157)), ISNUMBER(SEARCH("1",'Model output'!D157)), ISNUMBER(SEARCH("1a",'Model output'!D157)), ISNUMBER(SEARCH("1b",'Model output'!D157)), ISNUMBER(SEARCH("2",'Model output'!D157)), ISNUMBER(SEARCH("3",'Model output'!D157)), ISNUMBER(SEARCH("4a",'Model output'!D157)), ISNUMBER(SEARCH("4b",'Model output'!D157))), IF(ISNUMBER(SEARCH("pT",'Model output'!D157)),IF(OR(ISNUMBER(SEARCH("a",'Model output'!D157)),ISNUMBER(SEARCH("b",'Model output'!D157))),MID(SUBSTITUTE('Model output'!D157," ",""),SEARCH("pT",'Model output'!D157)+2,2),MID(SUBSTITUTE('Model output'!D157," ",""),SEARCH("pT",'Model output'!D157)+2,1)),IF(ISNUMBER(SEARCH("T",'Model output'!D157)),IF(OR(ISNUMBER(SEARCH("a",'Model output'!D157)),ISNUMBER(SEARCH("b",'Model output'!D157))),MID(SUBSTITUTE('Model output'!D157," ",""),SEARCH("T",'Model output'!D157)+1,2),MID(SUBSTITUTE('Model output'!D157," ",""),SEARCH("T",'Model output'!D157)+1,1)),SUBSTITUTE('Model output'!D157," ",""))),"")</f>
        <v>2</v>
      </c>
      <c r="D158" s="1" t="str">
        <f>IF(ISNUMBER(SEARCH("lymph node",'Model output'!E157)),"1", IF(AND('Model output'!E157&lt;&gt;"",ISNUMBER('Model output'!E157),'Model output'!E157&gt;0),"1",IF(OR(ISNUMBER(SEARCH("0",'Model output'!E157)), ISNUMBER(SEARCH("1",'Model output'!E157)), ISNUMBER(SEARCH("1a",'Model output'!E157)), ISNUMBER(SEARCH("1b",'Model output'!E157)), ISNUMBER(SEARCH("X",'Model output'!E157))), IF(ISNUMBER(SEARCH("pN",'Model output'!E157)),IF(OR(ISNUMBER(SEARCH("a",'Model output'!E157)),ISNUMBER(SEARCH("b",'Model output'!E157))),MID(SUBSTITUTE('Model output'!E157," ",""),SEARCH("pN",'Model output'!E157)+2,2),MID(SUBSTITUTE('Model output'!E157," ",""),SEARCH("pN",'Model output'!E157)+2,1)),IF(ISNUMBER(SEARCH("N",'Model output'!E157)),IF(OR(ISNUMBER(SEARCH("a",'Model output'!E157)),ISNUMBER(SEARCH("b",'Model output'!E157))),MID(SUBSTITUTE('Model output'!E157," ",""),SEARCH("N",'Model output'!E157)+1,2),MID(SUBSTITUTE('Model output'!E157," ",""),SEARCH("N",'Model output'!E157)+1,1)),SUBSTITUTE('Model output'!E157," ",""))),"")))</f>
        <v>0</v>
      </c>
      <c r="E158" s="1" t="str">
        <f>IF(OR(ISNUMBER(SEARCH("Not applicable",'Model output'!F157)), ISNUMBER(SEARCH("N/A",'Model output'!F157))),"0",IF(OR(ISNUMBER(SEARCH("0",'Model output'!F157)), ISNUMBER(SEARCH("1",'Model output'!F157)), ISNUMBER(SEARCH("X",'Model output'!F157))), IF(ISNUMBER(SEARCH("pM",'Model output'!F157)),MID(SUBSTITUTE('Model output'!F157," ",""),SEARCH("pM",'Model output'!F157)+2,1),IF(ISNUMBER(SEARCH("M",'Model output'!F157)),MID(SUBSTITUTE('Model output'!F157," ",""),SEARCH("M",'Model output'!F157)+1,1),SUBSTITUTE('Model output'!F157," ",""))),""))</f>
        <v/>
      </c>
      <c r="F158" t="str">
        <f t="shared" si="25"/>
        <v>negative</v>
      </c>
      <c r="G158" t="str">
        <f>IF(OR('Model output'!G157="",AND(ISNUMBER('Model output'!J157),'Model output'!J157&lt;1)),"",IF(OR(ISNUMBER(SEARCH("lateral",'Model output'!G157)),ISNUMBER(SEARCH("cervical",'Model output'!G157)),ISNUMBER(SEARCH("jugular",'Model output'!G157)),ISNUMBER(SEARCH("left neck",'Model output'!G157)),ISNUMBER(SEARCH("left anterior neck",'Model output'!G157)),ISNUMBER(SEARCH("left posterior neck",'Model output'!G157)),ISNUMBER(SEARCH("right neck",'Model output'!G157)),ISNUMBER(SEARCH("right anterior neck",'Model output'!G157)),ISNUMBER(SEARCH("right posterior neck",'Model output'!G157)),AND(ISNUMBER(SEARCH("level",'Model output'!G157)),OR(,ISNUMBER(SEARCH("II",'Model output'!G157)),ISNUMBER(SEARCH("two",'Model output'!G157)),ISNUMBER(SEARCH("2",'Model output'!G157)),ISNUMBER(SEARCH("III",'Model output'!G157)),ISNUMBER(SEARCH("three",'Model output'!G157)),ISNUMBER(SEARCH("3",'Model output'!G157)),ISNUMBER(SEARCH("IV",'Model output'!G157)),ISNUMBER(SEARCH("four",'Model output'!G157)),ISNUMBER(SEARCH("4",'Model output'!G157)),ISNUMBER(SEARCH("V ",'Model output'!G157)),ISNUMBER(SEARCH("five",'Model output'!G157)),ISNUMBER(SEARCH("5",'Model output'!G157))))), "lateral", "central"))</f>
        <v/>
      </c>
      <c r="H158" t="str">
        <f>IF('Model output'!H157="","negative",IF('Model output'!H157="[]", "negative", IF(OR(ISNUMBER(SEARCH("lymph node",'Model output'!H157)),ISNUMBER(SEARCH("Not mentioned",'Model output'!H157)),ISNUMBER(SEARCH("neck",'Model output'!H157)),ISNUMBER(SEARCH("Not applicable",'Model output'!H157))),"negative","positive")))</f>
        <v>negative</v>
      </c>
      <c r="I158">
        <f>IF('Model output'!I157="","",IF(ISNUMBER('Model output'!I157),'Model output'!I157,1))</f>
        <v>1</v>
      </c>
      <c r="J158">
        <f>IF('Model output'!J157="","",IF(AND(ISNUMBER('Model output'!J157),'Model output'!J157&lt;=I158),'Model output'!J157,IF(ISNUMBER(SEARCH("0/",'Model output'!J157)),0,1)))</f>
        <v>0</v>
      </c>
      <c r="K158" t="str" cm="1">
        <f t="array" ref="K158">IF(COUNT(FIND({0,1,2,3,4,5,6,7,8,9},'Model output'!K157))&gt;0,'Model output'!K157,"")</f>
        <v/>
      </c>
      <c r="L158" s="8" t="str">
        <f t="shared" si="29"/>
        <v/>
      </c>
      <c r="M158" t="str" cm="1">
        <f t="array" ref="M158">IF(L158="","",IF(ISNUMBER(SEARCH("cm",L158)),MAX(VALUE(SUBSTITUTE(_xlfn.FILTERXML("&lt;t&gt;&lt;s&gt;"&amp;SUBSTITUTE(L158,",","&lt;/s&gt;&lt;s&gt;")&amp;"&lt;/s&gt;&lt;/t&gt;","//s"),"cm",""))),MAX(VALUE(SUBSTITUTE(_xlfn.FILTERXML("&lt;t&gt;&lt;s&gt;"&amp;SUBSTITUTE(L158,",","&lt;/s&gt;&lt;s&gt;")&amp;"&lt;/s&gt;&lt;/t&gt;","//s"),"mm","")))/10))</f>
        <v/>
      </c>
      <c r="N158" t="str">
        <f>IF('Model output'!L157="","",'Model output'!L157)</f>
        <v>Papillary carcinoma</v>
      </c>
      <c r="O158" t="str">
        <f>IF('Model output'!M157="","",'Model output'!M157)</f>
        <v>Follicular variant, Oncocytic or oxyphilic variant, Solid variant</v>
      </c>
      <c r="P158" t="str">
        <f>IF('Model output'!N157="","",'Model output'!N157)</f>
        <v>2.5cm</v>
      </c>
      <c r="Q158" t="str">
        <f t="shared" si="26"/>
        <v>2.5cm</v>
      </c>
      <c r="R158" cm="1">
        <f t="array" ref="R158">IF(Q158="","",IF(ISNUMBER(SEARCH("cm",Q158)),MAX(VALUE(SUBSTITUTE(_xlfn.FILTERXML("&lt;t&gt;&lt;s&gt;"&amp;SUBSTITUTE(Q158,",","&lt;/s&gt;&lt;s&gt;")&amp;"&lt;/s&gt;&lt;/t&gt;","//s"),"cm",""))),MAX(VALUE(SUBSTITUTE(_xlfn.FILTERXML("&lt;t&gt;&lt;s&gt;"&amp;SUBSTITUTE(Q158,",","&lt;/s&gt;&lt;s&gt;")&amp;"&lt;/s&gt;&lt;/t&gt;","//s"),"mm","")))/10))</f>
        <v>2.5</v>
      </c>
      <c r="S158" t="str">
        <f>IF(OR('Model output'!P157="",ISNUMBER(SEARCH("Not identified", 'Model output'!P157)),ISNUMBER(SEARCH("Absent",'Model output'!P157)),AND(ISNUMBER(SEARCH("No",'Model output'!P157)),NOT(ISNUMBER(SEARCH("diagnostic",'Model output'!P157)))),ISNUMBER(SEARCH("Negative",'Model output'!P157))),"negative","positive")</f>
        <v>negative</v>
      </c>
      <c r="T158" t="str">
        <f>IF('Model output'!O157="","",'Model output'!O157)</f>
        <v/>
      </c>
      <c r="U158" t="str">
        <f>IF('Model output'!Q157&lt;&gt;"",'Model output'!Q157,IF('Classification result'!S158="positive",IF(ISNUMBER(SEARCH("single",'Model output'!P157)),1,IF(OR(ISNUMBER(SEARCH("&lt;4",'Model output'!P157)),ISNUMBER(SEARCH("&lt; 4",'Model output'!P157)),ISNUMBER(SEARCH("less than 4",'Model output'!P157))),"&lt;4",IF(OR(ISNUMBER(SEARCH("&gt;4",'Model output'!P157)),ISNUMBER(SEARCH("&gt; 4",'Model output'!P157)),ISNUMBER(SEARCH("4 or more",'Model output'!P157))),"&gt;4",""))),""))</f>
        <v/>
      </c>
      <c r="V158" t="str">
        <f>IF(S158="negative","",IF(OR(ISNUMBER(SEARCH("Focal",'Model output'!P157)),'Classification result'!U158&lt;4,ISNUMBER(SEARCH("Focal",'Classification result'!U158)),ISNUMBER(SEARCH("&lt;4",'Classification result'!U158)),ISNUMBER(SEARCH("&lt; 4",'Classification result'!U158))),"minimal", IF(OR(ISNUMBER(SEARCH("Extensive",'Model output'!P157)),ISNUMBER(SEARCH("Extensive",'Classification result'!U158)),ISNUMBER(SEARCH("&gt;4",'Classification result'!U158)),ISNUMBER(SEARCH("&gt; 4",'Classification result'!U158)),ISNUMBER(SEARCH("4 or more",'Classification result'!U158))),"extensive","")))</f>
        <v/>
      </c>
      <c r="W158" t="str">
        <f>IF(OR('Model output'!R157="",ISNUMBER(SEARCH("Not identified", 'Model output'!R157)),ISNUMBER(SEARCH("Absent",'Model output'!R157)),ISNUMBER(SEARCH("No",'Model output'!R157)),ISNUMBER(SEARCH("Negative",'Model output'!R157)),ISNUMBER(SEARCH("None seen",'Model output'!R157)),ISNUMBER(SEARCH("Free",'Model output'!R157)),ISNUMBER(SEARCH("Cannot be assessed",'Model output'!R157))),"negative","positive")</f>
        <v>positive</v>
      </c>
      <c r="X158" t="str">
        <f>IF('Model output'!S157="","", IF('Model output'!S157= "[]", "", 'Model output'!S157))</f>
        <v>Not identified</v>
      </c>
      <c r="Y158" t="str">
        <f>IF(OR('Model output'!S157="",ISNUMBER(SEARCH("Absent",'Model output'!S157)),ISNUMBER(SEARCH("Not identified",'Model output'!S157)),ISNUMBER(SEARCH("No",'Model output'!S157)),ISNUMBER(SEARCH("negative",'Model output'!S157))),"negative",IF(Z158="positive","gETE", "positive"))</f>
        <v>negative</v>
      </c>
      <c r="Z158" t="str">
        <f>IF(OR('Model output'!S157="",ISNUMBER(SEARCH("Absent",'Model output'!S157)),ISNUMBER(SEARCH("Not identified",'Model output'!S157)),ISNUMBER(SEARCH("No",'Model output'!S157)),ISNUMBER(SEARCH("Minimal",'Model output'!S157)),ISNUMBER(SEARCH("negative",'Model output'!S157))),"negative",IF(OR(ISNUMBER(SEARCH("extensive",X158)),ISNUMBER(SEARCH("skeletal muscle",X158)),ISNUMBER(SEARCH("larynx",X158)),ISNUMBER(SEARCH("trachea",X158)),ISNUMBER(SEARCH("esophagus",X158)),ISNUMBER(SEARCH("recurrent laryngeal nerve",X158))),"positive","negative"))</f>
        <v>negative</v>
      </c>
      <c r="AA158" t="str">
        <f>IF('Model output'!T157="","", IF('Model output'!T157="[]", "", IF('Model output'!T157="Not mentioned", "No", "Yes")))</f>
        <v/>
      </c>
      <c r="AB158" t="str">
        <f>IF(AA158&lt;&gt;"Yes","",IF(OR('Model output'!U157="",'Model output'!U157="[]",ISNUMBER(SEARCH("Not identified",'Model output'!U157))),"",'Model output'!U157))</f>
        <v/>
      </c>
      <c r="AC158" s="9" t="str">
        <f>IF(OR('Model output'!V157="", AND(ISERROR(SEARCH("Positive",'Model output'!V157)), ISNUMBER(SEARCH("Negative",'Model output'!V157))), 'Model output'!V157="No", ISNUMBER(SEARCH("Uninvolved",'Model output'!V157)), ISNUMBER(SEARCH("Not involved",'Model output'!V157)), ISNUMBER(SEARCH("Free",'Model output'!V157)), ISNUMBER(SEARCH("Cannot be assessed",'Model output'!V157)), ISNUMBER(SEARCH("1 mm",'Model output'!V157)), ISNUMBER(SEARCH("0.1 CM",'Model output'!V157)), ISNUMBER(SEARCH("less than 0.5 mm",'Model output'!V157)), ISNUMBER(SEARCH("abut",'Model output'!V157))), "negative", "positive")</f>
        <v>negative</v>
      </c>
      <c r="AE158" s="29" t="str" cm="1">
        <f t="array" aca="1" ref="AE158" ca="1">IF(OR(AC158="positive",Z158="positive",AND(OR(ISNUMBER(SEARCH("Follicular carcinoma",N158)),ISNUMBER(SEARCH("Follicular thyroid carcinoma",N158))),V158="extensive"),AND(AND(ISNUMBER(J158),J158&gt;0),AND(ISNUMBER(M158),M158&gt;3)),OR(H158="positive",AH158=1)),"high",IF(OR(ISNUMBER(SEARCH("lateral",G158,1)),ISNUMBER(SEARCH("positive",Y158,1)),ISNUMBER(SEARCH("tall",O158,1)),ISNUMBER(SEARCH("hobnail",O158,1)),ISNUMBER(SEARCH("cribriform",O158,1)),ISNUMBER(SEARCH("diffuse",O158,1)),ISNUMBER(SEARCH("columnar",O158,1)),ISNUMBER(SEARCH("solid",O158,1)),ISNUMBER(SEARCH("tall",N158,1)),ISNUMBER(SEARCH("hobnail",N158,1)),ISNUMBER(SEARCH("cribriform",N158,1)),ISNUMBER(SEARCH("diffuse",N158,1)),ISNUMBER(SEARCH("columnar",N158,1)),ISNUMBER(SEARCH("solid",N158,1)),AND(ISNUMBER(SEARCH("papillary",N158,1)),S158="positive"),AND(AND(ISNUMBER(J158),J158&gt;=5),M158=""),AND(AND(ISNUMBER(J158),J158&gt;=5),AND(ISNUMBER(M158),M158&gt;=1)),AND(ISNUMBER(SERACH("papillary",N158)),OR(Y158="positive",Z158="positive"), ISNUMBER(SEARCH("BRAF",AB158)))),"intermediate","low"))</f>
        <v>intermediate</v>
      </c>
      <c r="AF158" s="30" t="str">
        <f t="shared" si="27"/>
        <v>2</v>
      </c>
      <c r="AG158" s="30" t="str">
        <f t="shared" si="28"/>
        <v>0</v>
      </c>
      <c r="AH158" s="30" t="str">
        <f t="shared" si="30"/>
        <v>0</v>
      </c>
      <c r="AI158" s="37" t="str">
        <f t="shared" si="31"/>
        <v>I</v>
      </c>
      <c r="AJ158" s="29" t="s">
        <v>887</v>
      </c>
      <c r="AK158" s="34" t="s">
        <v>893</v>
      </c>
      <c r="AL158" s="34" t="s">
        <v>891</v>
      </c>
      <c r="AM158" s="34" t="s">
        <v>894</v>
      </c>
      <c r="AN158" s="34" t="s">
        <v>68</v>
      </c>
      <c r="AO158" s="35">
        <f t="shared" ca="1" si="32"/>
        <v>1</v>
      </c>
      <c r="AP158" s="30">
        <f t="shared" si="33"/>
        <v>1</v>
      </c>
      <c r="AQ158" s="30">
        <f t="shared" si="34"/>
        <v>1</v>
      </c>
      <c r="AR158" s="30">
        <f t="shared" si="35"/>
        <v>1</v>
      </c>
      <c r="AS158" s="36">
        <f t="shared" si="36"/>
        <v>1</v>
      </c>
    </row>
    <row r="159" spans="1:45">
      <c r="A159" t="str">
        <f>'Model output'!A158</f>
        <v>TCGA-EM-A22K</v>
      </c>
      <c r="B159" s="45">
        <v>46</v>
      </c>
      <c r="C159" s="1" t="str">
        <f>IF(OR(ISNUMBER(SEARCH("0",'Model output'!D158)), ISNUMBER(SEARCH("1",'Model output'!D158)), ISNUMBER(SEARCH("1a",'Model output'!D158)), ISNUMBER(SEARCH("1b",'Model output'!D158)), ISNUMBER(SEARCH("2",'Model output'!D158)), ISNUMBER(SEARCH("3",'Model output'!D158)), ISNUMBER(SEARCH("4a",'Model output'!D158)), ISNUMBER(SEARCH("4b",'Model output'!D158))), IF(ISNUMBER(SEARCH("pT",'Model output'!D158)),IF(OR(ISNUMBER(SEARCH("a",'Model output'!D158)),ISNUMBER(SEARCH("b",'Model output'!D158))),MID(SUBSTITUTE('Model output'!D158," ",""),SEARCH("pT",'Model output'!D158)+2,2),MID(SUBSTITUTE('Model output'!D158," ",""),SEARCH("pT",'Model output'!D158)+2,1)),IF(ISNUMBER(SEARCH("T",'Model output'!D158)),IF(OR(ISNUMBER(SEARCH("a",'Model output'!D158)),ISNUMBER(SEARCH("b",'Model output'!D158))),MID(SUBSTITUTE('Model output'!D158," ",""),SEARCH("T",'Model output'!D158)+1,2),MID(SUBSTITUTE('Model output'!D158," ",""),SEARCH("T",'Model output'!D158)+1,1)),SUBSTITUTE('Model output'!D158," ",""))),"")</f>
        <v>1b</v>
      </c>
      <c r="D159" s="1" t="str">
        <f>IF(ISNUMBER(SEARCH("lymph node",'Model output'!E158)),"1", IF(AND('Model output'!E158&lt;&gt;"",ISNUMBER('Model output'!E158),'Model output'!E158&gt;0),"1",IF(OR(ISNUMBER(SEARCH("0",'Model output'!E158)), ISNUMBER(SEARCH("1",'Model output'!E158)), ISNUMBER(SEARCH("1a",'Model output'!E158)), ISNUMBER(SEARCH("1b",'Model output'!E158)), ISNUMBER(SEARCH("X",'Model output'!E158))), IF(ISNUMBER(SEARCH("pN",'Model output'!E158)),IF(OR(ISNUMBER(SEARCH("a",'Model output'!E158)),ISNUMBER(SEARCH("b",'Model output'!E158))),MID(SUBSTITUTE('Model output'!E158," ",""),SEARCH("pN",'Model output'!E158)+2,2),MID(SUBSTITUTE('Model output'!E158," ",""),SEARCH("pN",'Model output'!E158)+2,1)),IF(ISNUMBER(SEARCH("N",'Model output'!E158)),IF(OR(ISNUMBER(SEARCH("a",'Model output'!E158)),ISNUMBER(SEARCH("b",'Model output'!E158))),MID(SUBSTITUTE('Model output'!E158," ",""),SEARCH("N",'Model output'!E158)+1,2),MID(SUBSTITUTE('Model output'!E158," ",""),SEARCH("N",'Model output'!E158)+1,1)),SUBSTITUTE('Model output'!E158," ",""))),"")))</f>
        <v>1b</v>
      </c>
      <c r="E159" s="1" t="str">
        <f>IF(OR(ISNUMBER(SEARCH("Not applicable",'Model output'!F158)), ISNUMBER(SEARCH("N/A",'Model output'!F158))),"0",IF(OR(ISNUMBER(SEARCH("0",'Model output'!F158)), ISNUMBER(SEARCH("1",'Model output'!F158)), ISNUMBER(SEARCH("X",'Model output'!F158))), IF(ISNUMBER(SEARCH("pM",'Model output'!F158)),MID(SUBSTITUTE('Model output'!F158," ",""),SEARCH("pM",'Model output'!F158)+2,1),IF(ISNUMBER(SEARCH("M",'Model output'!F158)),MID(SUBSTITUTE('Model output'!F158," ",""),SEARCH("M",'Model output'!F158)+1,1),SUBSTITUTE('Model output'!F158," ",""))),""))</f>
        <v/>
      </c>
      <c r="F159" t="str">
        <f t="shared" si="25"/>
        <v>positive</v>
      </c>
      <c r="G159" t="str">
        <f>IF(OR('Model output'!G158="",AND(ISNUMBER('Model output'!J158),'Model output'!J158&lt;1)),"",IF(OR(ISNUMBER(SEARCH("lateral",'Model output'!G158)),ISNUMBER(SEARCH("cervical",'Model output'!G158)),ISNUMBER(SEARCH("jugular",'Model output'!G158)),ISNUMBER(SEARCH("left neck",'Model output'!G158)),ISNUMBER(SEARCH("left anterior neck",'Model output'!G158)),ISNUMBER(SEARCH("left posterior neck",'Model output'!G158)),ISNUMBER(SEARCH("right neck",'Model output'!G158)),ISNUMBER(SEARCH("right anterior neck",'Model output'!G158)),ISNUMBER(SEARCH("right posterior neck",'Model output'!G158)),AND(ISNUMBER(SEARCH("level",'Model output'!G158)),OR(,ISNUMBER(SEARCH("II",'Model output'!G158)),ISNUMBER(SEARCH("two",'Model output'!G158)),ISNUMBER(SEARCH("2",'Model output'!G158)),ISNUMBER(SEARCH("III",'Model output'!G158)),ISNUMBER(SEARCH("three",'Model output'!G158)),ISNUMBER(SEARCH("3",'Model output'!G158)),ISNUMBER(SEARCH("IV",'Model output'!G158)),ISNUMBER(SEARCH("four",'Model output'!G158)),ISNUMBER(SEARCH("4",'Model output'!G158)),ISNUMBER(SEARCH("V ",'Model output'!G158)),ISNUMBER(SEARCH("five",'Model output'!G158)),ISNUMBER(SEARCH("5",'Model output'!G158))))), "lateral", "central"))</f>
        <v>lateral</v>
      </c>
      <c r="H159" t="str">
        <f>IF('Model output'!H158="","negative",IF('Model output'!H158="[]", "negative", IF(OR(ISNUMBER(SEARCH("lymph node",'Model output'!H158)),ISNUMBER(SEARCH("Not mentioned",'Model output'!H158)),ISNUMBER(SEARCH("neck",'Model output'!H158)),ISNUMBER(SEARCH("Not applicable",'Model output'!H158))),"negative","positive")))</f>
        <v>negative</v>
      </c>
      <c r="I159">
        <f>IF('Model output'!I158="","",IF(ISNUMBER('Model output'!I158),'Model output'!I158,1))</f>
        <v>83</v>
      </c>
      <c r="J159">
        <f>IF('Model output'!J158="","",IF(AND(ISNUMBER('Model output'!J158),'Model output'!J158&lt;=I159),'Model output'!J158,IF(ISNUMBER(SEARCH("0/",'Model output'!J158)),0,1)))</f>
        <v>10</v>
      </c>
      <c r="K159" t="str" cm="1">
        <f t="array" ref="K159">IF(COUNT(FIND({0,1,2,3,4,5,6,7,8,9},'Model output'!K158))&gt;0,'Model output'!K158,"")</f>
        <v>1.5 cm</v>
      </c>
      <c r="L159" s="8" t="str">
        <f t="shared" si="29"/>
        <v>1.5cm</v>
      </c>
      <c r="M159" cm="1">
        <f t="array" ref="M159">IF(L159="","",IF(ISNUMBER(SEARCH("cm",L159)),MAX(VALUE(SUBSTITUTE(_xlfn.FILTERXML("&lt;t&gt;&lt;s&gt;"&amp;SUBSTITUTE(L159,",","&lt;/s&gt;&lt;s&gt;")&amp;"&lt;/s&gt;&lt;/t&gt;","//s"),"cm",""))),MAX(VALUE(SUBSTITUTE(_xlfn.FILTERXML("&lt;t&gt;&lt;s&gt;"&amp;SUBSTITUTE(L159,",","&lt;/s&gt;&lt;s&gt;")&amp;"&lt;/s&gt;&lt;/t&gt;","//s"),"mm","")))/10))</f>
        <v>1.5</v>
      </c>
      <c r="N159" t="str">
        <f>IF('Model output'!L158="","",'Model output'!L158)</f>
        <v>Papillary carcinoma, classical (usual)</v>
      </c>
      <c r="O159" t="str">
        <f>IF('Model output'!M158="","",'Model output'!M158)</f>
        <v>Follicular variant, Columnar cell variant</v>
      </c>
      <c r="P159" t="str">
        <f>IF('Model output'!N158="","",'Model output'!N158)</f>
        <v>1.1 cm</v>
      </c>
      <c r="Q159" t="str">
        <f t="shared" si="26"/>
        <v>1.1cm</v>
      </c>
      <c r="R159" cm="1">
        <f t="array" ref="R159">IF(Q159="","",IF(ISNUMBER(SEARCH("cm",Q159)),MAX(VALUE(SUBSTITUTE(_xlfn.FILTERXML("&lt;t&gt;&lt;s&gt;"&amp;SUBSTITUTE(Q159,",","&lt;/s&gt;&lt;s&gt;")&amp;"&lt;/s&gt;&lt;/t&gt;","//s"),"cm",""))),MAX(VALUE(SUBSTITUTE(_xlfn.FILTERXML("&lt;t&gt;&lt;s&gt;"&amp;SUBSTITUTE(Q159,",","&lt;/s&gt;&lt;s&gt;")&amp;"&lt;/s&gt;&lt;/t&gt;","//s"),"mm","")))/10))</f>
        <v>1.1000000000000001</v>
      </c>
      <c r="S159" t="str">
        <f>IF(OR('Model output'!P158="",ISNUMBER(SEARCH("Not identified", 'Model output'!P158)),ISNUMBER(SEARCH("Absent",'Model output'!P158)),AND(ISNUMBER(SEARCH("No",'Model output'!P158)),NOT(ISNUMBER(SEARCH("diagnostic",'Model output'!P158)))),ISNUMBER(SEARCH("Negative",'Model output'!P158))),"negative","positive")</f>
        <v>negative</v>
      </c>
      <c r="T159" t="str">
        <f>IF('Model output'!O158="","",'Model output'!O158)</f>
        <v/>
      </c>
      <c r="U159" t="str">
        <f>IF('Model output'!Q158&lt;&gt;"",'Model output'!Q158,IF('Classification result'!S159="positive",IF(ISNUMBER(SEARCH("single",'Model output'!P158)),1,IF(OR(ISNUMBER(SEARCH("&lt;4",'Model output'!P158)),ISNUMBER(SEARCH("&lt; 4",'Model output'!P158)),ISNUMBER(SEARCH("less than 4",'Model output'!P158))),"&lt;4",IF(OR(ISNUMBER(SEARCH("&gt;4",'Model output'!P158)),ISNUMBER(SEARCH("&gt; 4",'Model output'!P158)),ISNUMBER(SEARCH("4 or more",'Model output'!P158))),"&gt;4",""))),""))</f>
        <v/>
      </c>
      <c r="V159" t="str">
        <f>IF(S159="negative","",IF(OR(ISNUMBER(SEARCH("Focal",'Model output'!P158)),'Classification result'!U159&lt;4,ISNUMBER(SEARCH("Focal",'Classification result'!U159)),ISNUMBER(SEARCH("&lt;4",'Classification result'!U159)),ISNUMBER(SEARCH("&lt; 4",'Classification result'!U159))),"minimal", IF(OR(ISNUMBER(SEARCH("Extensive",'Model output'!P158)),ISNUMBER(SEARCH("Extensive",'Classification result'!U159)),ISNUMBER(SEARCH("&gt;4",'Classification result'!U159)),ISNUMBER(SEARCH("&gt; 4",'Classification result'!U159)),ISNUMBER(SEARCH("4 or more",'Classification result'!U159))),"extensive","")))</f>
        <v/>
      </c>
      <c r="W159" t="str">
        <f>IF(OR('Model output'!R158="",ISNUMBER(SEARCH("Not identified", 'Model output'!R158)),ISNUMBER(SEARCH("Absent",'Model output'!R158)),ISNUMBER(SEARCH("No",'Model output'!R158)),ISNUMBER(SEARCH("Negative",'Model output'!R158)),ISNUMBER(SEARCH("None seen",'Model output'!R158)),ISNUMBER(SEARCH("Free",'Model output'!R158)),ISNUMBER(SEARCH("Cannot be assessed",'Model output'!R158))),"negative","positive")</f>
        <v>positive</v>
      </c>
      <c r="X159" t="str">
        <f>IF('Model output'!S158="","", IF('Model output'!S158= "[]", "", 'Model output'!S158))</f>
        <v>Not identified</v>
      </c>
      <c r="Y159" t="str">
        <f>IF(OR('Model output'!S158="",ISNUMBER(SEARCH("Absent",'Model output'!S158)),ISNUMBER(SEARCH("Not identified",'Model output'!S158)),ISNUMBER(SEARCH("No",'Model output'!S158)),ISNUMBER(SEARCH("negative",'Model output'!S158))),"negative",IF(Z159="positive","gETE", "positive"))</f>
        <v>negative</v>
      </c>
      <c r="Z159" t="str">
        <f>IF(OR('Model output'!S158="",ISNUMBER(SEARCH("Absent",'Model output'!S158)),ISNUMBER(SEARCH("Not identified",'Model output'!S158)),ISNUMBER(SEARCH("No",'Model output'!S158)),ISNUMBER(SEARCH("Minimal",'Model output'!S158)),ISNUMBER(SEARCH("negative",'Model output'!S158))),"negative",IF(OR(ISNUMBER(SEARCH("extensive",X159)),ISNUMBER(SEARCH("skeletal muscle",X159)),ISNUMBER(SEARCH("larynx",X159)),ISNUMBER(SEARCH("trachea",X159)),ISNUMBER(SEARCH("esophagus",X159)),ISNUMBER(SEARCH("recurrent laryngeal nerve",X159))),"positive","negative"))</f>
        <v>negative</v>
      </c>
      <c r="AA159" t="str">
        <f>IF('Model output'!T158="","", IF('Model output'!T158="[]", "", IF('Model output'!T158="Not mentioned", "No", "Yes")))</f>
        <v/>
      </c>
      <c r="AB159" t="str">
        <f>IF(AA159&lt;&gt;"Yes","",IF(OR('Model output'!U158="",'Model output'!U158="[]",ISNUMBER(SEARCH("Not identified",'Model output'!U158))),"",'Model output'!U158))</f>
        <v/>
      </c>
      <c r="AC159" s="9" t="str">
        <f>IF(OR('Model output'!V158="", AND(ISERROR(SEARCH("Positive",'Model output'!V158)), ISNUMBER(SEARCH("Negative",'Model output'!V158))), 'Model output'!V158="No", ISNUMBER(SEARCH("Uninvolved",'Model output'!V158)), ISNUMBER(SEARCH("Not involved",'Model output'!V158)), ISNUMBER(SEARCH("Free",'Model output'!V158)), ISNUMBER(SEARCH("Cannot be assessed",'Model output'!V158)), ISNUMBER(SEARCH("1 mm",'Model output'!V158)), ISNUMBER(SEARCH("0.1 CM",'Model output'!V158)), ISNUMBER(SEARCH("less than 0.5 mm",'Model output'!V158)), ISNUMBER(SEARCH("abut",'Model output'!V158))), "negative", "positive")</f>
        <v>positive</v>
      </c>
      <c r="AE159" s="29" t="str" cm="1">
        <f t="array" ref="AE159">IF(OR(AC159="positive",Z159="positive",AND(OR(ISNUMBER(SEARCH("Follicular carcinoma",N159)),ISNUMBER(SEARCH("Follicular thyroid carcinoma",N159))),V159="extensive"),AND(AND(ISNUMBER(J159),J159&gt;0),AND(ISNUMBER(M159),M159&gt;3)),OR(H159="positive",AH159=1)),"high",IF(OR(ISNUMBER(SEARCH("lateral",G159,1)),ISNUMBER(SEARCH("positive",Y159,1)),ISNUMBER(SEARCH("tall",O159,1)),ISNUMBER(SEARCH("hobnail",O159,1)),ISNUMBER(SEARCH("cribriform",O159,1)),ISNUMBER(SEARCH("diffuse",O159,1)),ISNUMBER(SEARCH("columnar",O159,1)),ISNUMBER(SEARCH("solid",O159,1)),ISNUMBER(SEARCH("tall",N159,1)),ISNUMBER(SEARCH("hobnail",N159,1)),ISNUMBER(SEARCH("cribriform",N159,1)),ISNUMBER(SEARCH("diffuse",N159,1)),ISNUMBER(SEARCH("columnar",N159,1)),ISNUMBER(SEARCH("solid",N159,1)),AND(ISNUMBER(SEARCH("papillary",N159,1)),S159="positive"),AND(AND(ISNUMBER(J159),J159&gt;=5),M159=""),AND(AND(ISNUMBER(J159),J159&gt;=5),AND(ISNUMBER(M159),M159&gt;=1)),AND(ISNUMBER(SERACH("papillary",N159)),OR(Y159="positive",Z159="positive"), ISNUMBER(SEARCH("BRAF",AB159)))),"intermediate","low"))</f>
        <v>high</v>
      </c>
      <c r="AF159" s="30" t="str">
        <f t="shared" si="27"/>
        <v>1b</v>
      </c>
      <c r="AG159" s="30" t="str">
        <f t="shared" si="28"/>
        <v>1b</v>
      </c>
      <c r="AH159" s="30" t="str">
        <f t="shared" si="30"/>
        <v>0</v>
      </c>
      <c r="AI159" s="37" t="str">
        <f t="shared" si="31"/>
        <v>I</v>
      </c>
      <c r="AJ159" s="29" t="s">
        <v>885</v>
      </c>
      <c r="AK159" s="34" t="s">
        <v>890</v>
      </c>
      <c r="AL159" s="34" t="s">
        <v>890</v>
      </c>
      <c r="AM159" s="34" t="s">
        <v>894</v>
      </c>
      <c r="AN159" s="34" t="s">
        <v>68</v>
      </c>
      <c r="AO159" s="35">
        <f t="shared" si="32"/>
        <v>1</v>
      </c>
      <c r="AP159" s="30">
        <f t="shared" si="33"/>
        <v>1</v>
      </c>
      <c r="AQ159" s="30">
        <f t="shared" si="34"/>
        <v>1</v>
      </c>
      <c r="AR159" s="30">
        <f t="shared" si="35"/>
        <v>1</v>
      </c>
      <c r="AS159" s="36">
        <f t="shared" si="36"/>
        <v>1</v>
      </c>
    </row>
    <row r="160" spans="1:45">
      <c r="A160" t="str">
        <f>'Model output'!A159</f>
        <v>TCGA-EM-A22L</v>
      </c>
      <c r="B160" s="45">
        <v>33</v>
      </c>
      <c r="C160" s="1" t="str">
        <f>IF(OR(ISNUMBER(SEARCH("0",'Model output'!D159)), ISNUMBER(SEARCH("1",'Model output'!D159)), ISNUMBER(SEARCH("1a",'Model output'!D159)), ISNUMBER(SEARCH("1b",'Model output'!D159)), ISNUMBER(SEARCH("2",'Model output'!D159)), ISNUMBER(SEARCH("3",'Model output'!D159)), ISNUMBER(SEARCH("4a",'Model output'!D159)), ISNUMBER(SEARCH("4b",'Model output'!D159))), IF(ISNUMBER(SEARCH("pT",'Model output'!D159)),IF(OR(ISNUMBER(SEARCH("a",'Model output'!D159)),ISNUMBER(SEARCH("b",'Model output'!D159))),MID(SUBSTITUTE('Model output'!D159," ",""),SEARCH("pT",'Model output'!D159)+2,2),MID(SUBSTITUTE('Model output'!D159," ",""),SEARCH("pT",'Model output'!D159)+2,1)),IF(ISNUMBER(SEARCH("T",'Model output'!D159)),IF(OR(ISNUMBER(SEARCH("a",'Model output'!D159)),ISNUMBER(SEARCH("b",'Model output'!D159))),MID(SUBSTITUTE('Model output'!D159," ",""),SEARCH("T",'Model output'!D159)+1,2),MID(SUBSTITUTE('Model output'!D159," ",""),SEARCH("T",'Model output'!D159)+1,1)),SUBSTITUTE('Model output'!D159," ",""))),"")</f>
        <v>2</v>
      </c>
      <c r="D160" s="1" t="str">
        <f>IF(ISNUMBER(SEARCH("lymph node",'Model output'!E159)),"1", IF(AND('Model output'!E159&lt;&gt;"",ISNUMBER('Model output'!E159),'Model output'!E159&gt;0),"1",IF(OR(ISNUMBER(SEARCH("0",'Model output'!E159)), ISNUMBER(SEARCH("1",'Model output'!E159)), ISNUMBER(SEARCH("1a",'Model output'!E159)), ISNUMBER(SEARCH("1b",'Model output'!E159)), ISNUMBER(SEARCH("X",'Model output'!E159))), IF(ISNUMBER(SEARCH("pN",'Model output'!E159)),IF(OR(ISNUMBER(SEARCH("a",'Model output'!E159)),ISNUMBER(SEARCH("b",'Model output'!E159))),MID(SUBSTITUTE('Model output'!E159," ",""),SEARCH("pN",'Model output'!E159)+2,2),MID(SUBSTITUTE('Model output'!E159," ",""),SEARCH("pN",'Model output'!E159)+2,1)),IF(ISNUMBER(SEARCH("N",'Model output'!E159)),IF(OR(ISNUMBER(SEARCH("a",'Model output'!E159)),ISNUMBER(SEARCH("b",'Model output'!E159))),MID(SUBSTITUTE('Model output'!E159," ",""),SEARCH("N",'Model output'!E159)+1,2),MID(SUBSTITUTE('Model output'!E159," ",""),SEARCH("N",'Model output'!E159)+1,1)),SUBSTITUTE('Model output'!E159," ",""))),"")))</f>
        <v/>
      </c>
      <c r="E160" s="1" t="str">
        <f>IF(OR(ISNUMBER(SEARCH("Not applicable",'Model output'!F159)), ISNUMBER(SEARCH("N/A",'Model output'!F159))),"0",IF(OR(ISNUMBER(SEARCH("0",'Model output'!F159)), ISNUMBER(SEARCH("1",'Model output'!F159)), ISNUMBER(SEARCH("X",'Model output'!F159))), IF(ISNUMBER(SEARCH("pM",'Model output'!F159)),MID(SUBSTITUTE('Model output'!F159," ",""),SEARCH("pM",'Model output'!F159)+2,1),IF(ISNUMBER(SEARCH("M",'Model output'!F159)),MID(SUBSTITUTE('Model output'!F159," ",""),SEARCH("M",'Model output'!F159)+1,1),SUBSTITUTE('Model output'!F159," ",""))),""))</f>
        <v/>
      </c>
      <c r="F160" t="str">
        <f t="shared" si="25"/>
        <v>negative</v>
      </c>
      <c r="G160" t="str">
        <f>IF(OR('Model output'!G159="",AND(ISNUMBER('Model output'!J159),'Model output'!J159&lt;1)),"",IF(OR(ISNUMBER(SEARCH("lateral",'Model output'!G159)),ISNUMBER(SEARCH("cervical",'Model output'!G159)),ISNUMBER(SEARCH("jugular",'Model output'!G159)),ISNUMBER(SEARCH("left neck",'Model output'!G159)),ISNUMBER(SEARCH("left anterior neck",'Model output'!G159)),ISNUMBER(SEARCH("left posterior neck",'Model output'!G159)),ISNUMBER(SEARCH("right neck",'Model output'!G159)),ISNUMBER(SEARCH("right anterior neck",'Model output'!G159)),ISNUMBER(SEARCH("right posterior neck",'Model output'!G159)),AND(ISNUMBER(SEARCH("level",'Model output'!G159)),OR(,ISNUMBER(SEARCH("II",'Model output'!G159)),ISNUMBER(SEARCH("two",'Model output'!G159)),ISNUMBER(SEARCH("2",'Model output'!G159)),ISNUMBER(SEARCH("III",'Model output'!G159)),ISNUMBER(SEARCH("three",'Model output'!G159)),ISNUMBER(SEARCH("3",'Model output'!G159)),ISNUMBER(SEARCH("IV",'Model output'!G159)),ISNUMBER(SEARCH("four",'Model output'!G159)),ISNUMBER(SEARCH("4",'Model output'!G159)),ISNUMBER(SEARCH("V ",'Model output'!G159)),ISNUMBER(SEARCH("five",'Model output'!G159)),ISNUMBER(SEARCH("5",'Model output'!G159))))), "lateral", "central"))</f>
        <v/>
      </c>
      <c r="H160" t="str">
        <f>IF('Model output'!H159="","negative",IF('Model output'!H159="[]", "negative", IF(OR(ISNUMBER(SEARCH("lymph node",'Model output'!H159)),ISNUMBER(SEARCH("Not mentioned",'Model output'!H159)),ISNUMBER(SEARCH("neck",'Model output'!H159)),ISNUMBER(SEARCH("Not applicable",'Model output'!H159))),"negative","positive")))</f>
        <v>negative</v>
      </c>
      <c r="I160">
        <f>IF('Model output'!I159="","",IF(ISNUMBER('Model output'!I159),'Model output'!I159,1))</f>
        <v>1</v>
      </c>
      <c r="J160">
        <f>IF('Model output'!J159="","",IF(AND(ISNUMBER('Model output'!J159),'Model output'!J159&lt;=I160),'Model output'!J159,IF(ISNUMBER(SEARCH("0/",'Model output'!J159)),0,1)))</f>
        <v>0</v>
      </c>
      <c r="K160" t="str" cm="1">
        <f t="array" ref="K160">IF(COUNT(FIND({0,1,2,3,4,5,6,7,8,9},'Model output'!K159))&gt;0,'Model output'!K159,"")</f>
        <v/>
      </c>
      <c r="L160" s="8" t="str">
        <f t="shared" si="29"/>
        <v/>
      </c>
      <c r="M160" t="str" cm="1">
        <f t="array" ref="M160">IF(L160="","",IF(ISNUMBER(SEARCH("cm",L160)),MAX(VALUE(SUBSTITUTE(_xlfn.FILTERXML("&lt;t&gt;&lt;s&gt;"&amp;SUBSTITUTE(L160,",","&lt;/s&gt;&lt;s&gt;")&amp;"&lt;/s&gt;&lt;/t&gt;","//s"),"cm",""))),MAX(VALUE(SUBSTITUTE(_xlfn.FILTERXML("&lt;t&gt;&lt;s&gt;"&amp;SUBSTITUTE(L160,",","&lt;/s&gt;&lt;s&gt;")&amp;"&lt;/s&gt;&lt;/t&gt;","//s"),"mm","")))/10))</f>
        <v/>
      </c>
      <c r="N160" t="str">
        <f>IF('Model output'!L159="","",'Model output'!L159)</f>
        <v>Papillary carcinoma, follicular variant</v>
      </c>
      <c r="O160" t="str">
        <f>IF('Model output'!M159="","",'Model output'!M159)</f>
        <v/>
      </c>
      <c r="P160" t="str">
        <f>IF('Model output'!N159="","",'Model output'!N159)</f>
        <v>2.2cm</v>
      </c>
      <c r="Q160" t="str">
        <f t="shared" si="26"/>
        <v>2.2cm</v>
      </c>
      <c r="R160" cm="1">
        <f t="array" ref="R160">IF(Q160="","",IF(ISNUMBER(SEARCH("cm",Q160)),MAX(VALUE(SUBSTITUTE(_xlfn.FILTERXML("&lt;t&gt;&lt;s&gt;"&amp;SUBSTITUTE(Q160,",","&lt;/s&gt;&lt;s&gt;")&amp;"&lt;/s&gt;&lt;/t&gt;","//s"),"cm",""))),MAX(VALUE(SUBSTITUTE(_xlfn.FILTERXML("&lt;t&gt;&lt;s&gt;"&amp;SUBSTITUTE(Q160,",","&lt;/s&gt;&lt;s&gt;")&amp;"&lt;/s&gt;&lt;/t&gt;","//s"),"mm","")))/10))</f>
        <v>2.2000000000000002</v>
      </c>
      <c r="S160" t="str">
        <f>IF(OR('Model output'!P159="",ISNUMBER(SEARCH("Not identified", 'Model output'!P159)),ISNUMBER(SEARCH("Absent",'Model output'!P159)),AND(ISNUMBER(SEARCH("No",'Model output'!P159)),NOT(ISNUMBER(SEARCH("diagnostic",'Model output'!P159)))),ISNUMBER(SEARCH("Negative",'Model output'!P159))),"negative","positive")</f>
        <v>positive</v>
      </c>
      <c r="T160">
        <f>IF('Model output'!O159="","",'Model output'!O159)</f>
        <v>1</v>
      </c>
      <c r="U160" t="str">
        <f>IF('Model output'!Q159&lt;&gt;"",'Model output'!Q159,IF('Classification result'!S160="positive",IF(ISNUMBER(SEARCH("single",'Model output'!P159)),1,IF(OR(ISNUMBER(SEARCH("&lt;4",'Model output'!P159)),ISNUMBER(SEARCH("&lt; 4",'Model output'!P159)),ISNUMBER(SEARCH("less than 4",'Model output'!P159))),"&lt;4",IF(OR(ISNUMBER(SEARCH("&gt;4",'Model output'!P159)),ISNUMBER(SEARCH("&gt; 4",'Model output'!P159)),ISNUMBER(SEARCH("4 or more",'Model output'!P159))),"&gt;4",""))),""))</f>
        <v/>
      </c>
      <c r="V160" t="str">
        <f>IF(S160="negative","",IF(OR(ISNUMBER(SEARCH("Focal",'Model output'!P159)),'Classification result'!U160&lt;4,ISNUMBER(SEARCH("Focal",'Classification result'!U160)),ISNUMBER(SEARCH("&lt;4",'Classification result'!U160)),ISNUMBER(SEARCH("&lt; 4",'Classification result'!U160))),"minimal", IF(OR(ISNUMBER(SEARCH("Extensive",'Model output'!P159)),ISNUMBER(SEARCH("Extensive",'Classification result'!U160)),ISNUMBER(SEARCH("&gt;4",'Classification result'!U160)),ISNUMBER(SEARCH("&gt; 4",'Classification result'!U160)),ISNUMBER(SEARCH("4 or more",'Classification result'!U160))),"extensive","")))</f>
        <v/>
      </c>
      <c r="W160" t="str">
        <f>IF(OR('Model output'!R159="",ISNUMBER(SEARCH("Not identified", 'Model output'!R159)),ISNUMBER(SEARCH("Absent",'Model output'!R159)),ISNUMBER(SEARCH("No",'Model output'!R159)),ISNUMBER(SEARCH("Negative",'Model output'!R159)),ISNUMBER(SEARCH("None seen",'Model output'!R159)),ISNUMBER(SEARCH("Free",'Model output'!R159)),ISNUMBER(SEARCH("Cannot be assessed",'Model output'!R159))),"negative","positive")</f>
        <v>positive</v>
      </c>
      <c r="X160" t="str">
        <f>IF('Model output'!S159="","", IF('Model output'!S159= "[]", "", 'Model output'!S159))</f>
        <v>Not identified</v>
      </c>
      <c r="Y160" t="str">
        <f>IF(OR('Model output'!S159="",ISNUMBER(SEARCH("Absent",'Model output'!S159)),ISNUMBER(SEARCH("Not identified",'Model output'!S159)),ISNUMBER(SEARCH("No",'Model output'!S159)),ISNUMBER(SEARCH("negative",'Model output'!S159))),"negative",IF(Z160="positive","gETE", "positive"))</f>
        <v>negative</v>
      </c>
      <c r="Z160" t="str">
        <f>IF(OR('Model output'!S159="",ISNUMBER(SEARCH("Absent",'Model output'!S159)),ISNUMBER(SEARCH("Not identified",'Model output'!S159)),ISNUMBER(SEARCH("No",'Model output'!S159)),ISNUMBER(SEARCH("Minimal",'Model output'!S159)),ISNUMBER(SEARCH("negative",'Model output'!S159))),"negative",IF(OR(ISNUMBER(SEARCH("extensive",X160)),ISNUMBER(SEARCH("skeletal muscle",X160)),ISNUMBER(SEARCH("larynx",X160)),ISNUMBER(SEARCH("trachea",X160)),ISNUMBER(SEARCH("esophagus",X160)),ISNUMBER(SEARCH("recurrent laryngeal nerve",X160))),"positive","negative"))</f>
        <v>negative</v>
      </c>
      <c r="AA160" t="str">
        <f>IF('Model output'!T159="","", IF('Model output'!T159="[]", "", IF('Model output'!T159="Not mentioned", "No", "Yes")))</f>
        <v/>
      </c>
      <c r="AB160" t="str">
        <f>IF(AA160&lt;&gt;"Yes","",IF(OR('Model output'!U159="",'Model output'!U159="[]",ISNUMBER(SEARCH("Not identified",'Model output'!U159))),"",'Model output'!U159))</f>
        <v/>
      </c>
      <c r="AC160" s="9" t="str">
        <f>IF(OR('Model output'!V159="", AND(ISERROR(SEARCH("Positive",'Model output'!V159)), ISNUMBER(SEARCH("Negative",'Model output'!V159))), 'Model output'!V159="No", ISNUMBER(SEARCH("Uninvolved",'Model output'!V159)), ISNUMBER(SEARCH("Not involved",'Model output'!V159)), ISNUMBER(SEARCH("Free",'Model output'!V159)), ISNUMBER(SEARCH("Cannot be assessed",'Model output'!V159)), ISNUMBER(SEARCH("1 mm",'Model output'!V159)), ISNUMBER(SEARCH("0.1 CM",'Model output'!V159)), ISNUMBER(SEARCH("less than 0.5 mm",'Model output'!V159)), ISNUMBER(SEARCH("abut",'Model output'!V159))), "negative", "positive")</f>
        <v>negative</v>
      </c>
      <c r="AE160" s="29" t="str" cm="1">
        <f t="array" aca="1" ref="AE160" ca="1">IF(OR(AC160="positive",Z160="positive",AND(OR(ISNUMBER(SEARCH("Follicular carcinoma",N160)),ISNUMBER(SEARCH("Follicular thyroid carcinoma",N160))),V160="extensive"),AND(AND(ISNUMBER(J160),J160&gt;0),AND(ISNUMBER(M160),M160&gt;3)),OR(H160="positive",AH160=1)),"high",IF(OR(ISNUMBER(SEARCH("lateral",G160,1)),ISNUMBER(SEARCH("positive",Y160,1)),ISNUMBER(SEARCH("tall",O160,1)),ISNUMBER(SEARCH("hobnail",O160,1)),ISNUMBER(SEARCH("cribriform",O160,1)),ISNUMBER(SEARCH("diffuse",O160,1)),ISNUMBER(SEARCH("columnar",O160,1)),ISNUMBER(SEARCH("solid",O160,1)),ISNUMBER(SEARCH("tall",N160,1)),ISNUMBER(SEARCH("hobnail",N160,1)),ISNUMBER(SEARCH("cribriform",N160,1)),ISNUMBER(SEARCH("diffuse",N160,1)),ISNUMBER(SEARCH("columnar",N160,1)),ISNUMBER(SEARCH("solid",N160,1)),AND(ISNUMBER(SEARCH("papillary",N160,1)),S160="positive"),AND(AND(ISNUMBER(J160),J160&gt;=5),M160=""),AND(AND(ISNUMBER(J160),J160&gt;=5),AND(ISNUMBER(M160),M160&gt;=1)),AND(ISNUMBER(SERACH("papillary",N160)),OR(Y160="positive",Z160="positive"), ISNUMBER(SEARCH("BRAF",AB160)))),"intermediate","low"))</f>
        <v>intermediate</v>
      </c>
      <c r="AF160" s="30" t="str">
        <f t="shared" si="27"/>
        <v>2</v>
      </c>
      <c r="AG160" s="30" t="str">
        <f t="shared" si="28"/>
        <v>0</v>
      </c>
      <c r="AH160" s="30" t="str">
        <f t="shared" si="30"/>
        <v>0</v>
      </c>
      <c r="AI160" s="37" t="str">
        <f t="shared" si="31"/>
        <v>I</v>
      </c>
      <c r="AJ160" s="29" t="s">
        <v>887</v>
      </c>
      <c r="AK160" s="34" t="s">
        <v>893</v>
      </c>
      <c r="AL160" s="34" t="s">
        <v>891</v>
      </c>
      <c r="AM160" s="34" t="s">
        <v>894</v>
      </c>
      <c r="AN160" s="34" t="s">
        <v>68</v>
      </c>
      <c r="AO160" s="35">
        <f t="shared" ca="1" si="32"/>
        <v>1</v>
      </c>
      <c r="AP160" s="30">
        <f t="shared" si="33"/>
        <v>1</v>
      </c>
      <c r="AQ160" s="30">
        <f t="shared" si="34"/>
        <v>1</v>
      </c>
      <c r="AR160" s="30">
        <f t="shared" si="35"/>
        <v>1</v>
      </c>
      <c r="AS160" s="36">
        <f t="shared" si="36"/>
        <v>1</v>
      </c>
    </row>
    <row r="161" spans="1:45">
      <c r="A161" t="str">
        <f>'Model output'!A160</f>
        <v>TCGA-EM-A22M</v>
      </c>
      <c r="B161" s="45">
        <v>52</v>
      </c>
      <c r="C161" s="1" t="str">
        <f>IF(OR(ISNUMBER(SEARCH("0",'Model output'!D160)), ISNUMBER(SEARCH("1",'Model output'!D160)), ISNUMBER(SEARCH("1a",'Model output'!D160)), ISNUMBER(SEARCH("1b",'Model output'!D160)), ISNUMBER(SEARCH("2",'Model output'!D160)), ISNUMBER(SEARCH("3",'Model output'!D160)), ISNUMBER(SEARCH("4a",'Model output'!D160)), ISNUMBER(SEARCH("4b",'Model output'!D160))), IF(ISNUMBER(SEARCH("pT",'Model output'!D160)),IF(OR(ISNUMBER(SEARCH("a",'Model output'!D160)),ISNUMBER(SEARCH("b",'Model output'!D160))),MID(SUBSTITUTE('Model output'!D160," ",""),SEARCH("pT",'Model output'!D160)+2,2),MID(SUBSTITUTE('Model output'!D160," ",""),SEARCH("pT",'Model output'!D160)+2,1)),IF(ISNUMBER(SEARCH("T",'Model output'!D160)),IF(OR(ISNUMBER(SEARCH("a",'Model output'!D160)),ISNUMBER(SEARCH("b",'Model output'!D160))),MID(SUBSTITUTE('Model output'!D160," ",""),SEARCH("T",'Model output'!D160)+1,2),MID(SUBSTITUTE('Model output'!D160," ",""),SEARCH("T",'Model output'!D160)+1,1)),SUBSTITUTE('Model output'!D160," ",""))),"")</f>
        <v>1b</v>
      </c>
      <c r="D161" s="1" t="str">
        <f>IF(ISNUMBER(SEARCH("lymph node",'Model output'!E160)),"1", IF(AND('Model output'!E160&lt;&gt;"",ISNUMBER('Model output'!E160),'Model output'!E160&gt;0),"1",IF(OR(ISNUMBER(SEARCH("0",'Model output'!E160)), ISNUMBER(SEARCH("1",'Model output'!E160)), ISNUMBER(SEARCH("1a",'Model output'!E160)), ISNUMBER(SEARCH("1b",'Model output'!E160)), ISNUMBER(SEARCH("X",'Model output'!E160))), IF(ISNUMBER(SEARCH("pN",'Model output'!E160)),IF(OR(ISNUMBER(SEARCH("a",'Model output'!E160)),ISNUMBER(SEARCH("b",'Model output'!E160))),MID(SUBSTITUTE('Model output'!E160," ",""),SEARCH("pN",'Model output'!E160)+2,2),MID(SUBSTITUTE('Model output'!E160," ",""),SEARCH("pN",'Model output'!E160)+2,1)),IF(ISNUMBER(SEARCH("N",'Model output'!E160)),IF(OR(ISNUMBER(SEARCH("a",'Model output'!E160)),ISNUMBER(SEARCH("b",'Model output'!E160))),MID(SUBSTITUTE('Model output'!E160," ",""),SEARCH("N",'Model output'!E160)+1,2),MID(SUBSTITUTE('Model output'!E160," ",""),SEARCH("N",'Model output'!E160)+1,1)),SUBSTITUTE('Model output'!E160," ",""))),"")))</f>
        <v>0</v>
      </c>
      <c r="E161" s="1" t="str">
        <f>IF(OR(ISNUMBER(SEARCH("Not applicable",'Model output'!F160)), ISNUMBER(SEARCH("N/A",'Model output'!F160))),"0",IF(OR(ISNUMBER(SEARCH("0",'Model output'!F160)), ISNUMBER(SEARCH("1",'Model output'!F160)), ISNUMBER(SEARCH("X",'Model output'!F160))), IF(ISNUMBER(SEARCH("pM",'Model output'!F160)),MID(SUBSTITUTE('Model output'!F160," ",""),SEARCH("pM",'Model output'!F160)+2,1),IF(ISNUMBER(SEARCH("M",'Model output'!F160)),MID(SUBSTITUTE('Model output'!F160," ",""),SEARCH("M",'Model output'!F160)+1,1),SUBSTITUTE('Model output'!F160," ",""))),""))</f>
        <v/>
      </c>
      <c r="F161" t="str">
        <f t="shared" si="25"/>
        <v>negative</v>
      </c>
      <c r="G161" t="str">
        <f>IF(OR('Model output'!G160="",AND(ISNUMBER('Model output'!J160),'Model output'!J160&lt;1)),"",IF(OR(ISNUMBER(SEARCH("lateral",'Model output'!G160)),ISNUMBER(SEARCH("cervical",'Model output'!G160)),ISNUMBER(SEARCH("jugular",'Model output'!G160)),ISNUMBER(SEARCH("left neck",'Model output'!G160)),ISNUMBER(SEARCH("left anterior neck",'Model output'!G160)),ISNUMBER(SEARCH("left posterior neck",'Model output'!G160)),ISNUMBER(SEARCH("right neck",'Model output'!G160)),ISNUMBER(SEARCH("right anterior neck",'Model output'!G160)),ISNUMBER(SEARCH("right posterior neck",'Model output'!G160)),AND(ISNUMBER(SEARCH("level",'Model output'!G160)),OR(,ISNUMBER(SEARCH("II",'Model output'!G160)),ISNUMBER(SEARCH("two",'Model output'!G160)),ISNUMBER(SEARCH("2",'Model output'!G160)),ISNUMBER(SEARCH("III",'Model output'!G160)),ISNUMBER(SEARCH("three",'Model output'!G160)),ISNUMBER(SEARCH("3",'Model output'!G160)),ISNUMBER(SEARCH("IV",'Model output'!G160)),ISNUMBER(SEARCH("four",'Model output'!G160)),ISNUMBER(SEARCH("4",'Model output'!G160)),ISNUMBER(SEARCH("V ",'Model output'!G160)),ISNUMBER(SEARCH("five",'Model output'!G160)),ISNUMBER(SEARCH("5",'Model output'!G160))))), "lateral", "central"))</f>
        <v/>
      </c>
      <c r="H161" t="str">
        <f>IF('Model output'!H160="","negative",IF('Model output'!H160="[]", "negative", IF(OR(ISNUMBER(SEARCH("lymph node",'Model output'!H160)),ISNUMBER(SEARCH("Not mentioned",'Model output'!H160)),ISNUMBER(SEARCH("neck",'Model output'!H160)),ISNUMBER(SEARCH("Not applicable",'Model output'!H160))),"negative","positive")))</f>
        <v>negative</v>
      </c>
      <c r="I161">
        <f>IF('Model output'!I160="","",IF(ISNUMBER('Model output'!I160),'Model output'!I160,1))</f>
        <v>3</v>
      </c>
      <c r="J161">
        <f>IF('Model output'!J160="","",IF(AND(ISNUMBER('Model output'!J160),'Model output'!J160&lt;=I161),'Model output'!J160,IF(ISNUMBER(SEARCH("0/",'Model output'!J160)),0,1)))</f>
        <v>0</v>
      </c>
      <c r="K161" t="str" cm="1">
        <f t="array" ref="K161">IF(COUNT(FIND({0,1,2,3,4,5,6,7,8,9},'Model output'!K160))&gt;0,'Model output'!K160,"")</f>
        <v/>
      </c>
      <c r="L161" s="8" t="str">
        <f t="shared" si="29"/>
        <v/>
      </c>
      <c r="M161" t="str" cm="1">
        <f t="array" ref="M161">IF(L161="","",IF(ISNUMBER(SEARCH("cm",L161)),MAX(VALUE(SUBSTITUTE(_xlfn.FILTERXML("&lt;t&gt;&lt;s&gt;"&amp;SUBSTITUTE(L161,",","&lt;/s&gt;&lt;s&gt;")&amp;"&lt;/s&gt;&lt;/t&gt;","//s"),"cm",""))),MAX(VALUE(SUBSTITUTE(_xlfn.FILTERXML("&lt;t&gt;&lt;s&gt;"&amp;SUBSTITUTE(L161,",","&lt;/s&gt;&lt;s&gt;")&amp;"&lt;/s&gt;&lt;/t&gt;","//s"),"mm","")))/10))</f>
        <v/>
      </c>
      <c r="N161" t="str">
        <f>IF('Model output'!L160="","",'Model output'!L160)</f>
        <v>Papillary carcinoma</v>
      </c>
      <c r="O161" t="str">
        <f>IF('Model output'!M160="","",'Model output'!M160)</f>
        <v>Mixed follicular and columnar cell variant with focal tall cell change and Warthin-like component</v>
      </c>
      <c r="P161" t="str">
        <f>IF('Model output'!N160="","",'Model output'!N160)</f>
        <v>1.7cm</v>
      </c>
      <c r="Q161" t="str">
        <f t="shared" si="26"/>
        <v>1.7cm</v>
      </c>
      <c r="R161" cm="1">
        <f t="array" ref="R161">IF(Q161="","",IF(ISNUMBER(SEARCH("cm",Q161)),MAX(VALUE(SUBSTITUTE(_xlfn.FILTERXML("&lt;t&gt;&lt;s&gt;"&amp;SUBSTITUTE(Q161,",","&lt;/s&gt;&lt;s&gt;")&amp;"&lt;/s&gt;&lt;/t&gt;","//s"),"cm",""))),MAX(VALUE(SUBSTITUTE(_xlfn.FILTERXML("&lt;t&gt;&lt;s&gt;"&amp;SUBSTITUTE(Q161,",","&lt;/s&gt;&lt;s&gt;")&amp;"&lt;/s&gt;&lt;/t&gt;","//s"),"mm","")))/10))</f>
        <v>1.7</v>
      </c>
      <c r="S161" t="str">
        <f>IF(OR('Model output'!P160="",ISNUMBER(SEARCH("Not identified", 'Model output'!P160)),ISNUMBER(SEARCH("Absent",'Model output'!P160)),AND(ISNUMBER(SEARCH("No",'Model output'!P160)),NOT(ISNUMBER(SEARCH("diagnostic",'Model output'!P160)))),ISNUMBER(SEARCH("Negative",'Model output'!P160))),"negative","positive")</f>
        <v>negative</v>
      </c>
      <c r="T161" t="str">
        <f>IF('Model output'!O160="","",'Model output'!O160)</f>
        <v/>
      </c>
      <c r="U161" t="str">
        <f>IF('Model output'!Q160&lt;&gt;"",'Model output'!Q160,IF('Classification result'!S161="positive",IF(ISNUMBER(SEARCH("single",'Model output'!P160)),1,IF(OR(ISNUMBER(SEARCH("&lt;4",'Model output'!P160)),ISNUMBER(SEARCH("&lt; 4",'Model output'!P160)),ISNUMBER(SEARCH("less than 4",'Model output'!P160))),"&lt;4",IF(OR(ISNUMBER(SEARCH("&gt;4",'Model output'!P160)),ISNUMBER(SEARCH("&gt; 4",'Model output'!P160)),ISNUMBER(SEARCH("4 or more",'Model output'!P160))),"&gt;4",""))),""))</f>
        <v/>
      </c>
      <c r="V161" t="str">
        <f>IF(S161="negative","",IF(OR(ISNUMBER(SEARCH("Focal",'Model output'!P160)),'Classification result'!U161&lt;4,ISNUMBER(SEARCH("Focal",'Classification result'!U161)),ISNUMBER(SEARCH("&lt;4",'Classification result'!U161)),ISNUMBER(SEARCH("&lt; 4",'Classification result'!U161))),"minimal", IF(OR(ISNUMBER(SEARCH("Extensive",'Model output'!P160)),ISNUMBER(SEARCH("Extensive",'Classification result'!U161)),ISNUMBER(SEARCH("&gt;4",'Classification result'!U161)),ISNUMBER(SEARCH("&gt; 4",'Classification result'!U161)),ISNUMBER(SEARCH("4 or more",'Classification result'!U161))),"extensive","")))</f>
        <v/>
      </c>
      <c r="W161" t="str">
        <f>IF(OR('Model output'!R160="",ISNUMBER(SEARCH("Not identified", 'Model output'!R160)),ISNUMBER(SEARCH("Absent",'Model output'!R160)),ISNUMBER(SEARCH("No",'Model output'!R160)),ISNUMBER(SEARCH("Negative",'Model output'!R160)),ISNUMBER(SEARCH("None seen",'Model output'!R160)),ISNUMBER(SEARCH("Free",'Model output'!R160)),ISNUMBER(SEARCH("Cannot be assessed",'Model output'!R160))),"negative","positive")</f>
        <v>positive</v>
      </c>
      <c r="X161" t="str">
        <f>IF('Model output'!S160="","", IF('Model output'!S160= "[]", "", 'Model output'!S160))</f>
        <v>Not identified</v>
      </c>
      <c r="Y161" t="str">
        <f>IF(OR('Model output'!S160="",ISNUMBER(SEARCH("Absent",'Model output'!S160)),ISNUMBER(SEARCH("Not identified",'Model output'!S160)),ISNUMBER(SEARCH("No",'Model output'!S160)),ISNUMBER(SEARCH("negative",'Model output'!S160))),"negative",IF(Z161="positive","gETE", "positive"))</f>
        <v>negative</v>
      </c>
      <c r="Z161" t="str">
        <f>IF(OR('Model output'!S160="",ISNUMBER(SEARCH("Absent",'Model output'!S160)),ISNUMBER(SEARCH("Not identified",'Model output'!S160)),ISNUMBER(SEARCH("No",'Model output'!S160)),ISNUMBER(SEARCH("Minimal",'Model output'!S160)),ISNUMBER(SEARCH("negative",'Model output'!S160))),"negative",IF(OR(ISNUMBER(SEARCH("extensive",X161)),ISNUMBER(SEARCH("skeletal muscle",X161)),ISNUMBER(SEARCH("larynx",X161)),ISNUMBER(SEARCH("trachea",X161)),ISNUMBER(SEARCH("esophagus",X161)),ISNUMBER(SEARCH("recurrent laryngeal nerve",X161))),"positive","negative"))</f>
        <v>negative</v>
      </c>
      <c r="AA161" t="str">
        <f>IF('Model output'!T160="","", IF('Model output'!T160="[]", "", IF('Model output'!T160="Not mentioned", "No", "Yes")))</f>
        <v/>
      </c>
      <c r="AB161" t="str">
        <f>IF(AA161&lt;&gt;"Yes","",IF(OR('Model output'!U160="",'Model output'!U160="[]",ISNUMBER(SEARCH("Not identified",'Model output'!U160))),"",'Model output'!U160))</f>
        <v/>
      </c>
      <c r="AC161" s="9" t="str">
        <f>IF(OR('Model output'!V160="", AND(ISERROR(SEARCH("Positive",'Model output'!V160)), ISNUMBER(SEARCH("Negative",'Model output'!V160))), 'Model output'!V160="No", ISNUMBER(SEARCH("Uninvolved",'Model output'!V160)), ISNUMBER(SEARCH("Not involved",'Model output'!V160)), ISNUMBER(SEARCH("Free",'Model output'!V160)), ISNUMBER(SEARCH("Cannot be assessed",'Model output'!V160)), ISNUMBER(SEARCH("1 mm",'Model output'!V160)), ISNUMBER(SEARCH("0.1 CM",'Model output'!V160)), ISNUMBER(SEARCH("less than 0.5 mm",'Model output'!V160)), ISNUMBER(SEARCH("abut",'Model output'!V160))), "negative", "positive")</f>
        <v>negative</v>
      </c>
      <c r="AE161" s="29" t="str" cm="1">
        <f t="array" aca="1" ref="AE161" ca="1">IF(OR(AC161="positive",Z161="positive",AND(OR(ISNUMBER(SEARCH("Follicular carcinoma",N161)),ISNUMBER(SEARCH("Follicular thyroid carcinoma",N161))),V161="extensive"),AND(AND(ISNUMBER(J161),J161&gt;0),AND(ISNUMBER(M161),M161&gt;3)),OR(H161="positive",AH161=1)),"high",IF(OR(ISNUMBER(SEARCH("lateral",G161,1)),ISNUMBER(SEARCH("positive",Y161,1)),ISNUMBER(SEARCH("tall",O161,1)),ISNUMBER(SEARCH("hobnail",O161,1)),ISNUMBER(SEARCH("cribriform",O161,1)),ISNUMBER(SEARCH("diffuse",O161,1)),ISNUMBER(SEARCH("columnar",O161,1)),ISNUMBER(SEARCH("solid",O161,1)),ISNUMBER(SEARCH("tall",N161,1)),ISNUMBER(SEARCH("hobnail",N161,1)),ISNUMBER(SEARCH("cribriform",N161,1)),ISNUMBER(SEARCH("diffuse",N161,1)),ISNUMBER(SEARCH("columnar",N161,1)),ISNUMBER(SEARCH("solid",N161,1)),AND(ISNUMBER(SEARCH("papillary",N161,1)),S161="positive"),AND(AND(ISNUMBER(J161),J161&gt;=5),M161=""),AND(AND(ISNUMBER(J161),J161&gt;=5),AND(ISNUMBER(M161),M161&gt;=1)),AND(ISNUMBER(SERACH("papillary",N161)),OR(Y161="positive",Z161="positive"), ISNUMBER(SEARCH("BRAF",AB161)))),"intermediate","low"))</f>
        <v>intermediate</v>
      </c>
      <c r="AF161" s="30" t="str">
        <f t="shared" si="27"/>
        <v>1b</v>
      </c>
      <c r="AG161" s="30" t="str">
        <f t="shared" si="28"/>
        <v>0</v>
      </c>
      <c r="AH161" s="30" t="str">
        <f t="shared" si="30"/>
        <v>0</v>
      </c>
      <c r="AI161" s="37" t="str">
        <f t="shared" si="31"/>
        <v>I</v>
      </c>
      <c r="AJ161" s="29" t="s">
        <v>887</v>
      </c>
      <c r="AK161" s="34" t="s">
        <v>890</v>
      </c>
      <c r="AL161" s="34" t="s">
        <v>891</v>
      </c>
      <c r="AM161" s="34" t="s">
        <v>894</v>
      </c>
      <c r="AN161" s="34" t="s">
        <v>68</v>
      </c>
      <c r="AO161" s="35">
        <f t="shared" ca="1" si="32"/>
        <v>1</v>
      </c>
      <c r="AP161" s="30">
        <f t="shared" si="33"/>
        <v>1</v>
      </c>
      <c r="AQ161" s="30">
        <f t="shared" si="34"/>
        <v>1</v>
      </c>
      <c r="AR161" s="30">
        <f t="shared" si="35"/>
        <v>1</v>
      </c>
      <c r="AS161" s="36">
        <f t="shared" si="36"/>
        <v>1</v>
      </c>
    </row>
    <row r="162" spans="1:45">
      <c r="A162" t="str">
        <f>'Model output'!A161</f>
        <v>TCGA-EM-A22N</v>
      </c>
      <c r="B162" s="45">
        <v>68</v>
      </c>
      <c r="C162" s="1" t="str">
        <f>IF(OR(ISNUMBER(SEARCH("0",'Model output'!D161)), ISNUMBER(SEARCH("1",'Model output'!D161)), ISNUMBER(SEARCH("1a",'Model output'!D161)), ISNUMBER(SEARCH("1b",'Model output'!D161)), ISNUMBER(SEARCH("2",'Model output'!D161)), ISNUMBER(SEARCH("3",'Model output'!D161)), ISNUMBER(SEARCH("4a",'Model output'!D161)), ISNUMBER(SEARCH("4b",'Model output'!D161))), IF(ISNUMBER(SEARCH("pT",'Model output'!D161)),IF(OR(ISNUMBER(SEARCH("a",'Model output'!D161)),ISNUMBER(SEARCH("b",'Model output'!D161))),MID(SUBSTITUTE('Model output'!D161," ",""),SEARCH("pT",'Model output'!D161)+2,2),MID(SUBSTITUTE('Model output'!D161," ",""),SEARCH("pT",'Model output'!D161)+2,1)),IF(ISNUMBER(SEARCH("T",'Model output'!D161)),IF(OR(ISNUMBER(SEARCH("a",'Model output'!D161)),ISNUMBER(SEARCH("b",'Model output'!D161))),MID(SUBSTITUTE('Model output'!D161," ",""),SEARCH("T",'Model output'!D161)+1,2),MID(SUBSTITUTE('Model output'!D161," ",""),SEARCH("T",'Model output'!D161)+1,1)),SUBSTITUTE('Model output'!D161," ",""))),"")</f>
        <v>1b</v>
      </c>
      <c r="D162" s="1" t="str">
        <f>IF(ISNUMBER(SEARCH("lymph node",'Model output'!E161)),"1", IF(AND('Model output'!E161&lt;&gt;"",ISNUMBER('Model output'!E161),'Model output'!E161&gt;0),"1",IF(OR(ISNUMBER(SEARCH("0",'Model output'!E161)), ISNUMBER(SEARCH("1",'Model output'!E161)), ISNUMBER(SEARCH("1a",'Model output'!E161)), ISNUMBER(SEARCH("1b",'Model output'!E161)), ISNUMBER(SEARCH("X",'Model output'!E161))), IF(ISNUMBER(SEARCH("pN",'Model output'!E161)),IF(OR(ISNUMBER(SEARCH("a",'Model output'!E161)),ISNUMBER(SEARCH("b",'Model output'!E161))),MID(SUBSTITUTE('Model output'!E161," ",""),SEARCH("pN",'Model output'!E161)+2,2),MID(SUBSTITUTE('Model output'!E161," ",""),SEARCH("pN",'Model output'!E161)+2,1)),IF(ISNUMBER(SEARCH("N",'Model output'!E161)),IF(OR(ISNUMBER(SEARCH("a",'Model output'!E161)),ISNUMBER(SEARCH("b",'Model output'!E161))),MID(SUBSTITUTE('Model output'!E161," ",""),SEARCH("N",'Model output'!E161)+1,2),MID(SUBSTITUTE('Model output'!E161," ",""),SEARCH("N",'Model output'!E161)+1,1)),SUBSTITUTE('Model output'!E161," ",""))),"")))</f>
        <v>X</v>
      </c>
      <c r="E162" s="1" t="str">
        <f>IF(OR(ISNUMBER(SEARCH("Not applicable",'Model output'!F161)), ISNUMBER(SEARCH("N/A",'Model output'!F161))),"0",IF(OR(ISNUMBER(SEARCH("0",'Model output'!F161)), ISNUMBER(SEARCH("1",'Model output'!F161)), ISNUMBER(SEARCH("X",'Model output'!F161))), IF(ISNUMBER(SEARCH("pM",'Model output'!F161)),MID(SUBSTITUTE('Model output'!F161," ",""),SEARCH("pM",'Model output'!F161)+2,1),IF(ISNUMBER(SEARCH("M",'Model output'!F161)),MID(SUBSTITUTE('Model output'!F161," ",""),SEARCH("M",'Model output'!F161)+1,1),SUBSTITUTE('Model output'!F161," ",""))),""))</f>
        <v/>
      </c>
      <c r="F162" t="str">
        <f t="shared" si="25"/>
        <v>negative</v>
      </c>
      <c r="G162" t="str">
        <f>IF(OR('Model output'!G161="",AND(ISNUMBER('Model output'!J161),'Model output'!J161&lt;1)),"",IF(OR(ISNUMBER(SEARCH("lateral",'Model output'!G161)),ISNUMBER(SEARCH("cervical",'Model output'!G161)),ISNUMBER(SEARCH("jugular",'Model output'!G161)),ISNUMBER(SEARCH("left neck",'Model output'!G161)),ISNUMBER(SEARCH("left anterior neck",'Model output'!G161)),ISNUMBER(SEARCH("left posterior neck",'Model output'!G161)),ISNUMBER(SEARCH("right neck",'Model output'!G161)),ISNUMBER(SEARCH("right anterior neck",'Model output'!G161)),ISNUMBER(SEARCH("right posterior neck",'Model output'!G161)),AND(ISNUMBER(SEARCH("level",'Model output'!G161)),OR(,ISNUMBER(SEARCH("II",'Model output'!G161)),ISNUMBER(SEARCH("two",'Model output'!G161)),ISNUMBER(SEARCH("2",'Model output'!G161)),ISNUMBER(SEARCH("III",'Model output'!G161)),ISNUMBER(SEARCH("three",'Model output'!G161)),ISNUMBER(SEARCH("3",'Model output'!G161)),ISNUMBER(SEARCH("IV",'Model output'!G161)),ISNUMBER(SEARCH("four",'Model output'!G161)),ISNUMBER(SEARCH("4",'Model output'!G161)),ISNUMBER(SEARCH("V ",'Model output'!G161)),ISNUMBER(SEARCH("five",'Model output'!G161)),ISNUMBER(SEARCH("5",'Model output'!G161))))), "lateral", "central"))</f>
        <v/>
      </c>
      <c r="H162" t="str">
        <f>IF('Model output'!H161="","negative",IF('Model output'!H161="[]", "negative", IF(OR(ISNUMBER(SEARCH("lymph node",'Model output'!H161)),ISNUMBER(SEARCH("Not mentioned",'Model output'!H161)),ISNUMBER(SEARCH("neck",'Model output'!H161)),ISNUMBER(SEARCH("Not applicable",'Model output'!H161))),"negative","positive")))</f>
        <v>negative</v>
      </c>
      <c r="I162">
        <f>IF('Model output'!I161="","",IF(ISNUMBER('Model output'!I161),'Model output'!I161,1))</f>
        <v>2</v>
      </c>
      <c r="J162">
        <f>IF('Model output'!J161="","",IF(AND(ISNUMBER('Model output'!J161),'Model output'!J161&lt;=I162),'Model output'!J161,IF(ISNUMBER(SEARCH("0/",'Model output'!J161)),0,1)))</f>
        <v>0</v>
      </c>
      <c r="K162" t="str" cm="1">
        <f t="array" ref="K162">IF(COUNT(FIND({0,1,2,3,4,5,6,7,8,9},'Model output'!K161))&gt;0,'Model output'!K161,"")</f>
        <v/>
      </c>
      <c r="L162" s="8" t="str">
        <f t="shared" si="29"/>
        <v/>
      </c>
      <c r="M162" t="str" cm="1">
        <f t="array" ref="M162">IF(L162="","",IF(ISNUMBER(SEARCH("cm",L162)),MAX(VALUE(SUBSTITUTE(_xlfn.FILTERXML("&lt;t&gt;&lt;s&gt;"&amp;SUBSTITUTE(L162,",","&lt;/s&gt;&lt;s&gt;")&amp;"&lt;/s&gt;&lt;/t&gt;","//s"),"cm",""))),MAX(VALUE(SUBSTITUTE(_xlfn.FILTERXML("&lt;t&gt;&lt;s&gt;"&amp;SUBSTITUTE(L162,",","&lt;/s&gt;&lt;s&gt;")&amp;"&lt;/s&gt;&lt;/t&gt;","//s"),"mm","")))/10))</f>
        <v/>
      </c>
      <c r="N162" t="str">
        <f>IF('Model output'!L161="","",'Model output'!L161)</f>
        <v>Papillary carcinoma, follicular variant</v>
      </c>
      <c r="O162" t="str">
        <f>IF('Model output'!M161="","",'Model output'!M161)</f>
        <v>Oncocytic or oxyphilic variant</v>
      </c>
      <c r="P162" t="str">
        <f>IF('Model output'!N161="","",'Model output'!N161)</f>
        <v>2.0cm</v>
      </c>
      <c r="Q162" t="str">
        <f t="shared" si="26"/>
        <v>2.0cm</v>
      </c>
      <c r="R162" cm="1">
        <f t="array" ref="R162">IF(Q162="","",IF(ISNUMBER(SEARCH("cm",Q162)),MAX(VALUE(SUBSTITUTE(_xlfn.FILTERXML("&lt;t&gt;&lt;s&gt;"&amp;SUBSTITUTE(Q162,",","&lt;/s&gt;&lt;s&gt;")&amp;"&lt;/s&gt;&lt;/t&gt;","//s"),"cm",""))),MAX(VALUE(SUBSTITUTE(_xlfn.FILTERXML("&lt;t&gt;&lt;s&gt;"&amp;SUBSTITUTE(Q162,",","&lt;/s&gt;&lt;s&gt;")&amp;"&lt;/s&gt;&lt;/t&gt;","//s"),"mm","")))/10))</f>
        <v>2</v>
      </c>
      <c r="S162" t="str">
        <f>IF(OR('Model output'!P161="",ISNUMBER(SEARCH("Not identified", 'Model output'!P161)),ISNUMBER(SEARCH("Absent",'Model output'!P161)),AND(ISNUMBER(SEARCH("No",'Model output'!P161)),NOT(ISNUMBER(SEARCH("diagnostic",'Model output'!P161)))),ISNUMBER(SEARCH("Negative",'Model output'!P161))),"negative","positive")</f>
        <v>negative</v>
      </c>
      <c r="T162">
        <f>IF('Model output'!O161="","",'Model output'!O161)</f>
        <v>2</v>
      </c>
      <c r="U162" t="str">
        <f>IF('Model output'!Q161&lt;&gt;"",'Model output'!Q161,IF('Classification result'!S162="positive",IF(ISNUMBER(SEARCH("single",'Model output'!P161)),1,IF(OR(ISNUMBER(SEARCH("&lt;4",'Model output'!P161)),ISNUMBER(SEARCH("&lt; 4",'Model output'!P161)),ISNUMBER(SEARCH("less than 4",'Model output'!P161))),"&lt;4",IF(OR(ISNUMBER(SEARCH("&gt;4",'Model output'!P161)),ISNUMBER(SEARCH("&gt; 4",'Model output'!P161)),ISNUMBER(SEARCH("4 or more",'Model output'!P161))),"&gt;4",""))),""))</f>
        <v/>
      </c>
      <c r="V162" t="str">
        <f>IF(S162="negative","",IF(OR(ISNUMBER(SEARCH("Focal",'Model output'!P161)),'Classification result'!U162&lt;4,ISNUMBER(SEARCH("Focal",'Classification result'!U162)),ISNUMBER(SEARCH("&lt;4",'Classification result'!U162)),ISNUMBER(SEARCH("&lt; 4",'Classification result'!U162))),"minimal", IF(OR(ISNUMBER(SEARCH("Extensive",'Model output'!P161)),ISNUMBER(SEARCH("Extensive",'Classification result'!U162)),ISNUMBER(SEARCH("&gt;4",'Classification result'!U162)),ISNUMBER(SEARCH("&gt; 4",'Classification result'!U162)),ISNUMBER(SEARCH("4 or more",'Classification result'!U162))),"extensive","")))</f>
        <v/>
      </c>
      <c r="W162" t="str">
        <f>IF(OR('Model output'!R161="",ISNUMBER(SEARCH("Not identified", 'Model output'!R161)),ISNUMBER(SEARCH("Absent",'Model output'!R161)),ISNUMBER(SEARCH("No",'Model output'!R161)),ISNUMBER(SEARCH("Negative",'Model output'!R161)),ISNUMBER(SEARCH("None seen",'Model output'!R161)),ISNUMBER(SEARCH("Free",'Model output'!R161)),ISNUMBER(SEARCH("Cannot be assessed",'Model output'!R161))),"negative","positive")</f>
        <v>positive</v>
      </c>
      <c r="X162" t="str">
        <f>IF('Model output'!S161="","", IF('Model output'!S161= "[]", "", 'Model output'!S161))</f>
        <v>Not identified</v>
      </c>
      <c r="Y162" t="str">
        <f>IF(OR('Model output'!S161="",ISNUMBER(SEARCH("Absent",'Model output'!S161)),ISNUMBER(SEARCH("Not identified",'Model output'!S161)),ISNUMBER(SEARCH("No",'Model output'!S161)),ISNUMBER(SEARCH("negative",'Model output'!S161))),"negative",IF(Z162="positive","gETE", "positive"))</f>
        <v>negative</v>
      </c>
      <c r="Z162" t="str">
        <f>IF(OR('Model output'!S161="",ISNUMBER(SEARCH("Absent",'Model output'!S161)),ISNUMBER(SEARCH("Not identified",'Model output'!S161)),ISNUMBER(SEARCH("No",'Model output'!S161)),ISNUMBER(SEARCH("Minimal",'Model output'!S161)),ISNUMBER(SEARCH("negative",'Model output'!S161))),"negative",IF(OR(ISNUMBER(SEARCH("extensive",X162)),ISNUMBER(SEARCH("skeletal muscle",X162)),ISNUMBER(SEARCH("larynx",X162)),ISNUMBER(SEARCH("trachea",X162)),ISNUMBER(SEARCH("esophagus",X162)),ISNUMBER(SEARCH("recurrent laryngeal nerve",X162))),"positive","negative"))</f>
        <v>negative</v>
      </c>
      <c r="AA162" t="str">
        <f>IF('Model output'!T161="","", IF('Model output'!T161="[]", "", IF('Model output'!T161="Not mentioned", "No", "Yes")))</f>
        <v/>
      </c>
      <c r="AB162" t="str">
        <f>IF(AA162&lt;&gt;"Yes","",IF(OR('Model output'!U161="",'Model output'!U161="[]",ISNUMBER(SEARCH("Not identified",'Model output'!U161))),"",'Model output'!U161))</f>
        <v/>
      </c>
      <c r="AC162" s="9" t="str">
        <f>IF(OR('Model output'!V161="", AND(ISERROR(SEARCH("Positive",'Model output'!V161)), ISNUMBER(SEARCH("Negative",'Model output'!V161))), 'Model output'!V161="No", ISNUMBER(SEARCH("Uninvolved",'Model output'!V161)), ISNUMBER(SEARCH("Not involved",'Model output'!V161)), ISNUMBER(SEARCH("Free",'Model output'!V161)), ISNUMBER(SEARCH("Cannot be assessed",'Model output'!V161)), ISNUMBER(SEARCH("1 mm",'Model output'!V161)), ISNUMBER(SEARCH("0.1 CM",'Model output'!V161)), ISNUMBER(SEARCH("less than 0.5 mm",'Model output'!V161)), ISNUMBER(SEARCH("abut",'Model output'!V161))), "negative", "positive")</f>
        <v>negative</v>
      </c>
      <c r="AE162" s="29" t="str" cm="1">
        <f t="array" aca="1" ref="AE162" ca="1">IF(OR(AC162="positive",Z162="positive",AND(OR(ISNUMBER(SEARCH("Follicular carcinoma",N162)),ISNUMBER(SEARCH("Follicular thyroid carcinoma",N162))),V162="extensive"),AND(AND(ISNUMBER(J162),J162&gt;0),AND(ISNUMBER(M162),M162&gt;3)),OR(H162="positive",AH162=1)),"high",IF(OR(ISNUMBER(SEARCH("lateral",G162,1)),ISNUMBER(SEARCH("positive",Y162,1)),ISNUMBER(SEARCH("tall",O162,1)),ISNUMBER(SEARCH("hobnail",O162,1)),ISNUMBER(SEARCH("cribriform",O162,1)),ISNUMBER(SEARCH("diffuse",O162,1)),ISNUMBER(SEARCH("columnar",O162,1)),ISNUMBER(SEARCH("solid",O162,1)),ISNUMBER(SEARCH("tall",N162,1)),ISNUMBER(SEARCH("hobnail",N162,1)),ISNUMBER(SEARCH("cribriform",N162,1)),ISNUMBER(SEARCH("diffuse",N162,1)),ISNUMBER(SEARCH("columnar",N162,1)),ISNUMBER(SEARCH("solid",N162,1)),AND(ISNUMBER(SEARCH("papillary",N162,1)),S162="positive"),AND(AND(ISNUMBER(J162),J162&gt;=5),M162=""),AND(AND(ISNUMBER(J162),J162&gt;=5),AND(ISNUMBER(M162),M162&gt;=1)),AND(ISNUMBER(SERACH("papillary",N162)),OR(Y162="positive",Z162="positive"), ISNUMBER(SEARCH("BRAF",AB162)))),"intermediate","low"))</f>
        <v>low</v>
      </c>
      <c r="AF162" s="30" t="str">
        <f t="shared" si="27"/>
        <v>1b</v>
      </c>
      <c r="AG162" s="30" t="str">
        <f t="shared" si="28"/>
        <v>0</v>
      </c>
      <c r="AH162" s="30" t="str">
        <f t="shared" si="30"/>
        <v>0</v>
      </c>
      <c r="AI162" s="37" t="str">
        <f t="shared" si="31"/>
        <v>I</v>
      </c>
      <c r="AJ162" s="29" t="s">
        <v>886</v>
      </c>
      <c r="AK162" s="34" t="s">
        <v>890</v>
      </c>
      <c r="AL162" s="34" t="s">
        <v>891</v>
      </c>
      <c r="AM162" s="34" t="s">
        <v>894</v>
      </c>
      <c r="AN162" s="34" t="s">
        <v>68</v>
      </c>
      <c r="AO162" s="35">
        <f t="shared" ca="1" si="32"/>
        <v>1</v>
      </c>
      <c r="AP162" s="30">
        <f t="shared" si="33"/>
        <v>1</v>
      </c>
      <c r="AQ162" s="30">
        <f t="shared" si="34"/>
        <v>1</v>
      </c>
      <c r="AR162" s="30">
        <f t="shared" si="35"/>
        <v>1</v>
      </c>
      <c r="AS162" s="36">
        <f t="shared" si="36"/>
        <v>1</v>
      </c>
    </row>
    <row r="163" spans="1:45">
      <c r="A163" t="str">
        <f>'Model output'!A162</f>
        <v>TCGA-EM-A22O</v>
      </c>
      <c r="B163" s="45">
        <v>75</v>
      </c>
      <c r="C163" s="1" t="str">
        <f>IF(OR(ISNUMBER(SEARCH("0",'Model output'!D162)), ISNUMBER(SEARCH("1",'Model output'!D162)), ISNUMBER(SEARCH("1a",'Model output'!D162)), ISNUMBER(SEARCH("1b",'Model output'!D162)), ISNUMBER(SEARCH("2",'Model output'!D162)), ISNUMBER(SEARCH("3",'Model output'!D162)), ISNUMBER(SEARCH("4a",'Model output'!D162)), ISNUMBER(SEARCH("4b",'Model output'!D162))), IF(ISNUMBER(SEARCH("pT",'Model output'!D162)),IF(OR(ISNUMBER(SEARCH("a",'Model output'!D162)),ISNUMBER(SEARCH("b",'Model output'!D162))),MID(SUBSTITUTE('Model output'!D162," ",""),SEARCH("pT",'Model output'!D162)+2,2),MID(SUBSTITUTE('Model output'!D162," ",""),SEARCH("pT",'Model output'!D162)+2,1)),IF(ISNUMBER(SEARCH("T",'Model output'!D162)),IF(OR(ISNUMBER(SEARCH("a",'Model output'!D162)),ISNUMBER(SEARCH("b",'Model output'!D162))),MID(SUBSTITUTE('Model output'!D162," ",""),SEARCH("T",'Model output'!D162)+1,2),MID(SUBSTITUTE('Model output'!D162," ",""),SEARCH("T",'Model output'!D162)+1,1)),SUBSTITUTE('Model output'!D162," ",""))),"")</f>
        <v>4a</v>
      </c>
      <c r="D163" s="1" t="str">
        <f>IF(ISNUMBER(SEARCH("lymph node",'Model output'!E162)),"1", IF(AND('Model output'!E162&lt;&gt;"",ISNUMBER('Model output'!E162),'Model output'!E162&gt;0),"1",IF(OR(ISNUMBER(SEARCH("0",'Model output'!E162)), ISNUMBER(SEARCH("1",'Model output'!E162)), ISNUMBER(SEARCH("1a",'Model output'!E162)), ISNUMBER(SEARCH("1b",'Model output'!E162)), ISNUMBER(SEARCH("X",'Model output'!E162))), IF(ISNUMBER(SEARCH("pN",'Model output'!E162)),IF(OR(ISNUMBER(SEARCH("a",'Model output'!E162)),ISNUMBER(SEARCH("b",'Model output'!E162))),MID(SUBSTITUTE('Model output'!E162," ",""),SEARCH("pN",'Model output'!E162)+2,2),MID(SUBSTITUTE('Model output'!E162," ",""),SEARCH("pN",'Model output'!E162)+2,1)),IF(ISNUMBER(SEARCH("N",'Model output'!E162)),IF(OR(ISNUMBER(SEARCH("a",'Model output'!E162)),ISNUMBER(SEARCH("b",'Model output'!E162))),MID(SUBSTITUTE('Model output'!E162," ",""),SEARCH("N",'Model output'!E162)+1,2),MID(SUBSTITUTE('Model output'!E162," ",""),SEARCH("N",'Model output'!E162)+1,1)),SUBSTITUTE('Model output'!E162," ",""))),"")))</f>
        <v>1a</v>
      </c>
      <c r="E163" s="1" t="str">
        <f>IF(OR(ISNUMBER(SEARCH("Not applicable",'Model output'!F162)), ISNUMBER(SEARCH("N/A",'Model output'!F162))),"0",IF(OR(ISNUMBER(SEARCH("0",'Model output'!F162)), ISNUMBER(SEARCH("1",'Model output'!F162)), ISNUMBER(SEARCH("X",'Model output'!F162))), IF(ISNUMBER(SEARCH("pM",'Model output'!F162)),MID(SUBSTITUTE('Model output'!F162," ",""),SEARCH("pM",'Model output'!F162)+2,1),IF(ISNUMBER(SEARCH("M",'Model output'!F162)),MID(SUBSTITUTE('Model output'!F162," ",""),SEARCH("M",'Model output'!F162)+1,1),SUBSTITUTE('Model output'!F162," ",""))),""))</f>
        <v/>
      </c>
      <c r="F163" t="str">
        <f t="shared" si="25"/>
        <v>positive</v>
      </c>
      <c r="G163" t="str">
        <f>IF(OR('Model output'!G162="",AND(ISNUMBER('Model output'!J162),'Model output'!J162&lt;1)),"",IF(OR(ISNUMBER(SEARCH("lateral",'Model output'!G162)),ISNUMBER(SEARCH("cervical",'Model output'!G162)),ISNUMBER(SEARCH("jugular",'Model output'!G162)),ISNUMBER(SEARCH("left neck",'Model output'!G162)),ISNUMBER(SEARCH("left anterior neck",'Model output'!G162)),ISNUMBER(SEARCH("left posterior neck",'Model output'!G162)),ISNUMBER(SEARCH("right neck",'Model output'!G162)),ISNUMBER(SEARCH("right anterior neck",'Model output'!G162)),ISNUMBER(SEARCH("right posterior neck",'Model output'!G162)),AND(ISNUMBER(SEARCH("level",'Model output'!G162)),OR(,ISNUMBER(SEARCH("II",'Model output'!G162)),ISNUMBER(SEARCH("two",'Model output'!G162)),ISNUMBER(SEARCH("2",'Model output'!G162)),ISNUMBER(SEARCH("III",'Model output'!G162)),ISNUMBER(SEARCH("three",'Model output'!G162)),ISNUMBER(SEARCH("3",'Model output'!G162)),ISNUMBER(SEARCH("IV",'Model output'!G162)),ISNUMBER(SEARCH("four",'Model output'!G162)),ISNUMBER(SEARCH("4",'Model output'!G162)),ISNUMBER(SEARCH("V ",'Model output'!G162)),ISNUMBER(SEARCH("five",'Model output'!G162)),ISNUMBER(SEARCH("5",'Model output'!G162))))), "lateral", "central"))</f>
        <v>central</v>
      </c>
      <c r="H163" t="str">
        <f>IF('Model output'!H162="","negative",IF('Model output'!H162="[]", "negative", IF(OR(ISNUMBER(SEARCH("lymph node",'Model output'!H162)),ISNUMBER(SEARCH("Not mentioned",'Model output'!H162)),ISNUMBER(SEARCH("neck",'Model output'!H162)),ISNUMBER(SEARCH("Not applicable",'Model output'!H162))),"negative","positive")))</f>
        <v>negative</v>
      </c>
      <c r="I163">
        <f>IF('Model output'!I162="","",IF(ISNUMBER('Model output'!I162),'Model output'!I162,1))</f>
        <v>1</v>
      </c>
      <c r="J163">
        <f>IF('Model output'!J162="","",IF(AND(ISNUMBER('Model output'!J162),'Model output'!J162&lt;=I163),'Model output'!J162,IF(ISNUMBER(SEARCH("0/",'Model output'!J162)),0,1)))</f>
        <v>1</v>
      </c>
      <c r="K163" t="str" cm="1">
        <f t="array" ref="K163">IF(COUNT(FIND({0,1,2,3,4,5,6,7,8,9},'Model output'!K162))&gt;0,'Model output'!K162,"")</f>
        <v>1.0 cm</v>
      </c>
      <c r="L163" s="8" t="str">
        <f t="shared" si="29"/>
        <v>1.0cm</v>
      </c>
      <c r="M163" cm="1">
        <f t="array" ref="M163">IF(L163="","",IF(ISNUMBER(SEARCH("cm",L163)),MAX(VALUE(SUBSTITUTE(_xlfn.FILTERXML("&lt;t&gt;&lt;s&gt;"&amp;SUBSTITUTE(L163,",","&lt;/s&gt;&lt;s&gt;")&amp;"&lt;/s&gt;&lt;/t&gt;","//s"),"cm",""))),MAX(VALUE(SUBSTITUTE(_xlfn.FILTERXML("&lt;t&gt;&lt;s&gt;"&amp;SUBSTITUTE(L163,",","&lt;/s&gt;&lt;s&gt;")&amp;"&lt;/s&gt;&lt;/t&gt;","//s"),"mm","")))/10))</f>
        <v>1</v>
      </c>
      <c r="N163" t="str">
        <f>IF('Model output'!L162="","",'Model output'!L162)</f>
        <v>Papillary carcinoma, classical (usual)</v>
      </c>
      <c r="O163" t="str">
        <f>IF('Model output'!M162="","",'Model output'!M162)</f>
        <v/>
      </c>
      <c r="P163" t="str">
        <f>IF('Model output'!N162="","",'Model output'!N162)</f>
        <v>6.6 cm</v>
      </c>
      <c r="Q163" t="str">
        <f t="shared" si="26"/>
        <v>6.6cm</v>
      </c>
      <c r="R163" cm="1">
        <f t="array" ref="R163">IF(Q163="","",IF(ISNUMBER(SEARCH("cm",Q163)),MAX(VALUE(SUBSTITUTE(_xlfn.FILTERXML("&lt;t&gt;&lt;s&gt;"&amp;SUBSTITUTE(Q163,",","&lt;/s&gt;&lt;s&gt;")&amp;"&lt;/s&gt;&lt;/t&gt;","//s"),"cm",""))),MAX(VALUE(SUBSTITUTE(_xlfn.FILTERXML("&lt;t&gt;&lt;s&gt;"&amp;SUBSTITUTE(Q163,",","&lt;/s&gt;&lt;s&gt;")&amp;"&lt;/s&gt;&lt;/t&gt;","//s"),"mm","")))/10))</f>
        <v>6.6</v>
      </c>
      <c r="S163" t="str">
        <f>IF(OR('Model output'!P162="",ISNUMBER(SEARCH("Not identified", 'Model output'!P162)),ISNUMBER(SEARCH("Absent",'Model output'!P162)),AND(ISNUMBER(SEARCH("No",'Model output'!P162)),NOT(ISNUMBER(SEARCH("diagnostic",'Model output'!P162)))),ISNUMBER(SEARCH("Negative",'Model output'!P162))),"negative","positive")</f>
        <v>positive</v>
      </c>
      <c r="T163" t="str">
        <f>IF('Model output'!O162="","",'Model output'!O162)</f>
        <v/>
      </c>
      <c r="U163" t="str">
        <f>IF('Model output'!Q162&lt;&gt;"",'Model output'!Q162,IF('Classification result'!S163="positive",IF(ISNUMBER(SEARCH("single",'Model output'!P162)),1,IF(OR(ISNUMBER(SEARCH("&lt;4",'Model output'!P162)),ISNUMBER(SEARCH("&lt; 4",'Model output'!P162)),ISNUMBER(SEARCH("less than 4",'Model output'!P162))),"&lt;4",IF(OR(ISNUMBER(SEARCH("&gt;4",'Model output'!P162)),ISNUMBER(SEARCH("&gt; 4",'Model output'!P162)),ISNUMBER(SEARCH("4 or more",'Model output'!P162))),"&gt;4",""))),""))</f>
        <v>&lt;4</v>
      </c>
      <c r="V163" t="str">
        <f>IF(S163="negative","",IF(OR(ISNUMBER(SEARCH("Focal",'Model output'!P162)),'Classification result'!U163&lt;4,ISNUMBER(SEARCH("Focal",'Classification result'!U163)),ISNUMBER(SEARCH("&lt;4",'Classification result'!U163)),ISNUMBER(SEARCH("&lt; 4",'Classification result'!U163))),"minimal", IF(OR(ISNUMBER(SEARCH("Extensive",'Model output'!P162)),ISNUMBER(SEARCH("Extensive",'Classification result'!U163)),ISNUMBER(SEARCH("&gt;4",'Classification result'!U163)),ISNUMBER(SEARCH("&gt; 4",'Classification result'!U163)),ISNUMBER(SEARCH("4 or more",'Classification result'!U163))),"extensive","")))</f>
        <v>minimal</v>
      </c>
      <c r="W163" t="str">
        <f>IF(OR('Model output'!R162="",ISNUMBER(SEARCH("Not identified", 'Model output'!R162)),ISNUMBER(SEARCH("Absent",'Model output'!R162)),ISNUMBER(SEARCH("No",'Model output'!R162)),ISNUMBER(SEARCH("Negative",'Model output'!R162)),ISNUMBER(SEARCH("None seen",'Model output'!R162)),ISNUMBER(SEARCH("Free",'Model output'!R162)),ISNUMBER(SEARCH("Cannot be assessed",'Model output'!R162))),"negative","positive")</f>
        <v>positive</v>
      </c>
      <c r="X163" t="str">
        <f>IF('Model output'!S162="","", IF('Model output'!S162= "[]", "", 'Model output'!S162))</f>
        <v>Present, extensive</v>
      </c>
      <c r="Y163" t="str">
        <f>IF(OR('Model output'!S162="",ISNUMBER(SEARCH("Absent",'Model output'!S162)),ISNUMBER(SEARCH("Not identified",'Model output'!S162)),ISNUMBER(SEARCH("No",'Model output'!S162)),ISNUMBER(SEARCH("negative",'Model output'!S162))),"negative",IF(Z163="positive","gETE", "positive"))</f>
        <v>gETE</v>
      </c>
      <c r="Z163" t="str">
        <f>IF(OR('Model output'!S162="",ISNUMBER(SEARCH("Absent",'Model output'!S162)),ISNUMBER(SEARCH("Not identified",'Model output'!S162)),ISNUMBER(SEARCH("No",'Model output'!S162)),ISNUMBER(SEARCH("Minimal",'Model output'!S162)),ISNUMBER(SEARCH("negative",'Model output'!S162))),"negative",IF(OR(ISNUMBER(SEARCH("extensive",X163)),ISNUMBER(SEARCH("skeletal muscle",X163)),ISNUMBER(SEARCH("larynx",X163)),ISNUMBER(SEARCH("trachea",X163)),ISNUMBER(SEARCH("esophagus",X163)),ISNUMBER(SEARCH("recurrent laryngeal nerve",X163))),"positive","negative"))</f>
        <v>positive</v>
      </c>
      <c r="AA163" t="str">
        <f>IF('Model output'!T162="","", IF('Model output'!T162="[]", "", IF('Model output'!T162="Not mentioned", "No", "Yes")))</f>
        <v/>
      </c>
      <c r="AB163" t="str">
        <f>IF(AA163&lt;&gt;"Yes","",IF(OR('Model output'!U162="",'Model output'!U162="[]",ISNUMBER(SEARCH("Not identified",'Model output'!U162))),"",'Model output'!U162))</f>
        <v/>
      </c>
      <c r="AC163" s="9" t="str">
        <f>IF(OR('Model output'!V162="", AND(ISERROR(SEARCH("Positive",'Model output'!V162)), ISNUMBER(SEARCH("Negative",'Model output'!V162))), 'Model output'!V162="No", ISNUMBER(SEARCH("Uninvolved",'Model output'!V162)), ISNUMBER(SEARCH("Not involved",'Model output'!V162)), ISNUMBER(SEARCH("Free",'Model output'!V162)), ISNUMBER(SEARCH("Cannot be assessed",'Model output'!V162)), ISNUMBER(SEARCH("1 mm",'Model output'!V162)), ISNUMBER(SEARCH("0.1 CM",'Model output'!V162)), ISNUMBER(SEARCH("less than 0.5 mm",'Model output'!V162)), ISNUMBER(SEARCH("abut",'Model output'!V162))), "negative", "positive")</f>
        <v>positive</v>
      </c>
      <c r="AE163" s="29" t="str" cm="1">
        <f t="array" ref="AE163">IF(OR(AC163="positive",Z163="positive",AND(OR(ISNUMBER(SEARCH("Follicular carcinoma",N163)),ISNUMBER(SEARCH("Follicular thyroid carcinoma",N163))),V163="extensive"),AND(AND(ISNUMBER(J163),J163&gt;0),AND(ISNUMBER(M163),M163&gt;3)),OR(H163="positive",AH163=1)),"high",IF(OR(ISNUMBER(SEARCH("lateral",G163,1)),ISNUMBER(SEARCH("positive",Y163,1)),ISNUMBER(SEARCH("tall",O163,1)),ISNUMBER(SEARCH("hobnail",O163,1)),ISNUMBER(SEARCH("cribriform",O163,1)),ISNUMBER(SEARCH("diffuse",O163,1)),ISNUMBER(SEARCH("columnar",O163,1)),ISNUMBER(SEARCH("solid",O163,1)),ISNUMBER(SEARCH("tall",N163,1)),ISNUMBER(SEARCH("hobnail",N163,1)),ISNUMBER(SEARCH("cribriform",N163,1)),ISNUMBER(SEARCH("diffuse",N163,1)),ISNUMBER(SEARCH("columnar",N163,1)),ISNUMBER(SEARCH("solid",N163,1)),AND(ISNUMBER(SEARCH("papillary",N163,1)),S163="positive"),AND(AND(ISNUMBER(J163),J163&gt;=5),M163=""),AND(AND(ISNUMBER(J163),J163&gt;=5),AND(ISNUMBER(M163),M163&gt;=1)),AND(ISNUMBER(SERACH("papillary",N163)),OR(Y163="positive",Z163="positive"), ISNUMBER(SEARCH("BRAF",AB163)))),"intermediate","low"))</f>
        <v>high</v>
      </c>
      <c r="AF163" s="30" t="str">
        <f t="shared" si="27"/>
        <v>3b</v>
      </c>
      <c r="AG163" s="30" t="str">
        <f t="shared" si="28"/>
        <v>1a</v>
      </c>
      <c r="AH163" s="30" t="str">
        <f t="shared" si="30"/>
        <v>0</v>
      </c>
      <c r="AI163" s="37" t="str">
        <f t="shared" si="31"/>
        <v>II</v>
      </c>
      <c r="AJ163" s="29" t="s">
        <v>885</v>
      </c>
      <c r="AK163" s="34" t="s">
        <v>897</v>
      </c>
      <c r="AL163" s="34" t="s">
        <v>895</v>
      </c>
      <c r="AM163" s="34" t="s">
        <v>894</v>
      </c>
      <c r="AN163" s="34" t="s">
        <v>898</v>
      </c>
      <c r="AO163" s="35">
        <f t="shared" si="32"/>
        <v>1</v>
      </c>
      <c r="AP163" s="30">
        <f t="shared" si="33"/>
        <v>0</v>
      </c>
      <c r="AQ163" s="30">
        <f t="shared" si="34"/>
        <v>1</v>
      </c>
      <c r="AR163" s="30">
        <f t="shared" si="35"/>
        <v>1</v>
      </c>
      <c r="AS163" s="36">
        <f t="shared" si="36"/>
        <v>0</v>
      </c>
    </row>
    <row r="164" spans="1:45">
      <c r="A164" t="str">
        <f>'Model output'!A163</f>
        <v>TCGA-EM-A22P</v>
      </c>
      <c r="B164" s="45">
        <v>64</v>
      </c>
      <c r="C164" s="1" t="str">
        <f>IF(OR(ISNUMBER(SEARCH("0",'Model output'!D163)), ISNUMBER(SEARCH("1",'Model output'!D163)), ISNUMBER(SEARCH("1a",'Model output'!D163)), ISNUMBER(SEARCH("1b",'Model output'!D163)), ISNUMBER(SEARCH("2",'Model output'!D163)), ISNUMBER(SEARCH("3",'Model output'!D163)), ISNUMBER(SEARCH("4a",'Model output'!D163)), ISNUMBER(SEARCH("4b",'Model output'!D163))), IF(ISNUMBER(SEARCH("pT",'Model output'!D163)),IF(OR(ISNUMBER(SEARCH("a",'Model output'!D163)),ISNUMBER(SEARCH("b",'Model output'!D163))),MID(SUBSTITUTE('Model output'!D163," ",""),SEARCH("pT",'Model output'!D163)+2,2),MID(SUBSTITUTE('Model output'!D163," ",""),SEARCH("pT",'Model output'!D163)+2,1)),IF(ISNUMBER(SEARCH("T",'Model output'!D163)),IF(OR(ISNUMBER(SEARCH("a",'Model output'!D163)),ISNUMBER(SEARCH("b",'Model output'!D163))),MID(SUBSTITUTE('Model output'!D163," ",""),SEARCH("T",'Model output'!D163)+1,2),MID(SUBSTITUTE('Model output'!D163," ",""),SEARCH("T",'Model output'!D163)+1,1)),SUBSTITUTE('Model output'!D163," ",""))),"")</f>
        <v>1b</v>
      </c>
      <c r="D164" s="1" t="str">
        <f>IF(ISNUMBER(SEARCH("lymph node",'Model output'!E163)),"1", IF(AND('Model output'!E163&lt;&gt;"",ISNUMBER('Model output'!E163),'Model output'!E163&gt;0),"1",IF(OR(ISNUMBER(SEARCH("0",'Model output'!E163)), ISNUMBER(SEARCH("1",'Model output'!E163)), ISNUMBER(SEARCH("1a",'Model output'!E163)), ISNUMBER(SEARCH("1b",'Model output'!E163)), ISNUMBER(SEARCH("X",'Model output'!E163))), IF(ISNUMBER(SEARCH("pN",'Model output'!E163)),IF(OR(ISNUMBER(SEARCH("a",'Model output'!E163)),ISNUMBER(SEARCH("b",'Model output'!E163))),MID(SUBSTITUTE('Model output'!E163," ",""),SEARCH("pN",'Model output'!E163)+2,2),MID(SUBSTITUTE('Model output'!E163," ",""),SEARCH("pN",'Model output'!E163)+2,1)),IF(ISNUMBER(SEARCH("N",'Model output'!E163)),IF(OR(ISNUMBER(SEARCH("a",'Model output'!E163)),ISNUMBER(SEARCH("b",'Model output'!E163))),MID(SUBSTITUTE('Model output'!E163," ",""),SEARCH("N",'Model output'!E163)+1,2),MID(SUBSTITUTE('Model output'!E163," ",""),SEARCH("N",'Model output'!E163)+1,1)),SUBSTITUTE('Model output'!E163," ",""))),"")))</f>
        <v>1b</v>
      </c>
      <c r="E164" s="1" t="str">
        <f>IF(OR(ISNUMBER(SEARCH("Not applicable",'Model output'!F163)), ISNUMBER(SEARCH("N/A",'Model output'!F163))),"0",IF(OR(ISNUMBER(SEARCH("0",'Model output'!F163)), ISNUMBER(SEARCH("1",'Model output'!F163)), ISNUMBER(SEARCH("X",'Model output'!F163))), IF(ISNUMBER(SEARCH("pM",'Model output'!F163)),MID(SUBSTITUTE('Model output'!F163," ",""),SEARCH("pM",'Model output'!F163)+2,1),IF(ISNUMBER(SEARCH("M",'Model output'!F163)),MID(SUBSTITUTE('Model output'!F163," ",""),SEARCH("M",'Model output'!F163)+1,1),SUBSTITUTE('Model output'!F163," ",""))),""))</f>
        <v/>
      </c>
      <c r="F164" t="str">
        <f t="shared" si="25"/>
        <v>positive</v>
      </c>
      <c r="G164" t="str">
        <f>IF(OR('Model output'!G163="",AND(ISNUMBER('Model output'!J163),'Model output'!J163&lt;1)),"",IF(OR(ISNUMBER(SEARCH("lateral",'Model output'!G163)),ISNUMBER(SEARCH("cervical",'Model output'!G163)),ISNUMBER(SEARCH("jugular",'Model output'!G163)),ISNUMBER(SEARCH("left neck",'Model output'!G163)),ISNUMBER(SEARCH("left anterior neck",'Model output'!G163)),ISNUMBER(SEARCH("left posterior neck",'Model output'!G163)),ISNUMBER(SEARCH("right neck",'Model output'!G163)),ISNUMBER(SEARCH("right anterior neck",'Model output'!G163)),ISNUMBER(SEARCH("right posterior neck",'Model output'!G163)),AND(ISNUMBER(SEARCH("level",'Model output'!G163)),OR(,ISNUMBER(SEARCH("II",'Model output'!G163)),ISNUMBER(SEARCH("two",'Model output'!G163)),ISNUMBER(SEARCH("2",'Model output'!G163)),ISNUMBER(SEARCH("III",'Model output'!G163)),ISNUMBER(SEARCH("three",'Model output'!G163)),ISNUMBER(SEARCH("3",'Model output'!G163)),ISNUMBER(SEARCH("IV",'Model output'!G163)),ISNUMBER(SEARCH("four",'Model output'!G163)),ISNUMBER(SEARCH("4",'Model output'!G163)),ISNUMBER(SEARCH("V ",'Model output'!G163)),ISNUMBER(SEARCH("five",'Model output'!G163)),ISNUMBER(SEARCH("5",'Model output'!G163))))), "lateral", "central"))</f>
        <v>lateral</v>
      </c>
      <c r="H164" t="str">
        <f>IF('Model output'!H163="","negative",IF('Model output'!H163="[]", "negative", IF(OR(ISNUMBER(SEARCH("lymph node",'Model output'!H163)),ISNUMBER(SEARCH("Not mentioned",'Model output'!H163)),ISNUMBER(SEARCH("neck",'Model output'!H163)),ISNUMBER(SEARCH("Not applicable",'Model output'!H163))),"negative","positive")))</f>
        <v>negative</v>
      </c>
      <c r="I164">
        <f>IF('Model output'!I163="","",IF(ISNUMBER('Model output'!I163),'Model output'!I163,1))</f>
        <v>28</v>
      </c>
      <c r="J164">
        <f>IF('Model output'!J163="","",IF(AND(ISNUMBER('Model output'!J163),'Model output'!J163&lt;=I164),'Model output'!J163,IF(ISNUMBER(SEARCH("0/",'Model output'!J163)),0,1)))</f>
        <v>14</v>
      </c>
      <c r="K164" t="str" cm="1">
        <f t="array" ref="K164">IF(COUNT(FIND({0,1,2,3,4,5,6,7,8,9},'Model output'!K163))&gt;0,'Model output'!K163,"")</f>
        <v>1.2 cm</v>
      </c>
      <c r="L164" s="8" t="str">
        <f t="shared" si="29"/>
        <v>1.2cm</v>
      </c>
      <c r="M164" cm="1">
        <f t="array" ref="M164">IF(L164="","",IF(ISNUMBER(SEARCH("cm",L164)),MAX(VALUE(SUBSTITUTE(_xlfn.FILTERXML("&lt;t&gt;&lt;s&gt;"&amp;SUBSTITUTE(L164,",","&lt;/s&gt;&lt;s&gt;")&amp;"&lt;/s&gt;&lt;/t&gt;","//s"),"cm",""))),MAX(VALUE(SUBSTITUTE(_xlfn.FILTERXML("&lt;t&gt;&lt;s&gt;"&amp;SUBSTITUTE(L164,",","&lt;/s&gt;&lt;s&gt;")&amp;"&lt;/s&gt;&lt;/t&gt;","//s"),"mm","")))/10))</f>
        <v>1.2</v>
      </c>
      <c r="N164" t="str">
        <f>IF('Model output'!L163="","",'Model output'!L163)</f>
        <v>Papillary carcinoma, classical (usual)</v>
      </c>
      <c r="O164" t="str">
        <f>IF('Model output'!M163="","",'Model output'!M163)</f>
        <v/>
      </c>
      <c r="P164" t="str">
        <f>IF('Model output'!N163="","",'Model output'!N163)</f>
        <v>1.2cm</v>
      </c>
      <c r="Q164" t="str">
        <f t="shared" si="26"/>
        <v>1.2cm</v>
      </c>
      <c r="R164" cm="1">
        <f t="array" ref="R164">IF(Q164="","",IF(ISNUMBER(SEARCH("cm",Q164)),MAX(VALUE(SUBSTITUTE(_xlfn.FILTERXML("&lt;t&gt;&lt;s&gt;"&amp;SUBSTITUTE(Q164,",","&lt;/s&gt;&lt;s&gt;")&amp;"&lt;/s&gt;&lt;/t&gt;","//s"),"cm",""))),MAX(VALUE(SUBSTITUTE(_xlfn.FILTERXML("&lt;t&gt;&lt;s&gt;"&amp;SUBSTITUTE(Q164,",","&lt;/s&gt;&lt;s&gt;")&amp;"&lt;/s&gt;&lt;/t&gt;","//s"),"mm","")))/10))</f>
        <v>1.2</v>
      </c>
      <c r="S164" t="str">
        <f>IF(OR('Model output'!P163="",ISNUMBER(SEARCH("Not identified", 'Model output'!P163)),ISNUMBER(SEARCH("Absent",'Model output'!P163)),AND(ISNUMBER(SEARCH("No",'Model output'!P163)),NOT(ISNUMBER(SEARCH("diagnostic",'Model output'!P163)))),ISNUMBER(SEARCH("Negative",'Model output'!P163))),"negative","positive")</f>
        <v>negative</v>
      </c>
      <c r="T164">
        <f>IF('Model output'!O163="","",'Model output'!O163)</f>
        <v>2</v>
      </c>
      <c r="U164" t="str">
        <f>IF('Model output'!Q163&lt;&gt;"",'Model output'!Q163,IF('Classification result'!S164="positive",IF(ISNUMBER(SEARCH("single",'Model output'!P163)),1,IF(OR(ISNUMBER(SEARCH("&lt;4",'Model output'!P163)),ISNUMBER(SEARCH("&lt; 4",'Model output'!P163)),ISNUMBER(SEARCH("less than 4",'Model output'!P163))),"&lt;4",IF(OR(ISNUMBER(SEARCH("&gt;4",'Model output'!P163)),ISNUMBER(SEARCH("&gt; 4",'Model output'!P163)),ISNUMBER(SEARCH("4 or more",'Model output'!P163))),"&gt;4",""))),""))</f>
        <v/>
      </c>
      <c r="V164" t="str">
        <f>IF(S164="negative","",IF(OR(ISNUMBER(SEARCH("Focal",'Model output'!P163)),'Classification result'!U164&lt;4,ISNUMBER(SEARCH("Focal",'Classification result'!U164)),ISNUMBER(SEARCH("&lt;4",'Classification result'!U164)),ISNUMBER(SEARCH("&lt; 4",'Classification result'!U164))),"minimal", IF(OR(ISNUMBER(SEARCH("Extensive",'Model output'!P163)),ISNUMBER(SEARCH("Extensive",'Classification result'!U164)),ISNUMBER(SEARCH("&gt;4",'Classification result'!U164)),ISNUMBER(SEARCH("&gt; 4",'Classification result'!U164)),ISNUMBER(SEARCH("4 or more",'Classification result'!U164))),"extensive","")))</f>
        <v/>
      </c>
      <c r="W164" t="str">
        <f>IF(OR('Model output'!R163="",ISNUMBER(SEARCH("Not identified", 'Model output'!R163)),ISNUMBER(SEARCH("Absent",'Model output'!R163)),ISNUMBER(SEARCH("No",'Model output'!R163)),ISNUMBER(SEARCH("Negative",'Model output'!R163)),ISNUMBER(SEARCH("None seen",'Model output'!R163)),ISNUMBER(SEARCH("Free",'Model output'!R163)),ISNUMBER(SEARCH("Cannot be assessed",'Model output'!R163))),"negative","positive")</f>
        <v>positive</v>
      </c>
      <c r="X164" t="str">
        <f>IF('Model output'!S163="","", IF('Model output'!S163= "[]", "", 'Model output'!S163))</f>
        <v>Cannot be assessed</v>
      </c>
      <c r="Y164" t="str">
        <f>IF(OR('Model output'!S163="",ISNUMBER(SEARCH("Absent",'Model output'!S163)),ISNUMBER(SEARCH("Not identified",'Model output'!S163)),ISNUMBER(SEARCH("No",'Model output'!S163)),ISNUMBER(SEARCH("negative",'Model output'!S163))),"negative",IF(Z164="positive","gETE", "positive"))</f>
        <v>negative</v>
      </c>
      <c r="Z164" t="str">
        <f>IF(OR('Model output'!S163="",ISNUMBER(SEARCH("Absent",'Model output'!S163)),ISNUMBER(SEARCH("Not identified",'Model output'!S163)),ISNUMBER(SEARCH("No",'Model output'!S163)),ISNUMBER(SEARCH("Minimal",'Model output'!S163)),ISNUMBER(SEARCH("negative",'Model output'!S163))),"negative",IF(OR(ISNUMBER(SEARCH("extensive",X164)),ISNUMBER(SEARCH("skeletal muscle",X164)),ISNUMBER(SEARCH("larynx",X164)),ISNUMBER(SEARCH("trachea",X164)),ISNUMBER(SEARCH("esophagus",X164)),ISNUMBER(SEARCH("recurrent laryngeal nerve",X164))),"positive","negative"))</f>
        <v>negative</v>
      </c>
      <c r="AA164" t="str">
        <f>IF('Model output'!T163="","", IF('Model output'!T163="[]", "", IF('Model output'!T163="Not mentioned", "No", "Yes")))</f>
        <v/>
      </c>
      <c r="AB164" t="str">
        <f>IF(AA164&lt;&gt;"Yes","",IF(OR('Model output'!U163="",'Model output'!U163="[]",ISNUMBER(SEARCH("Not identified",'Model output'!U163))),"",'Model output'!U163))</f>
        <v/>
      </c>
      <c r="AC164" s="9" t="str">
        <f>IF(OR('Model output'!V163="", AND(ISERROR(SEARCH("Positive",'Model output'!V163)), ISNUMBER(SEARCH("Negative",'Model output'!V163))), 'Model output'!V163="No", ISNUMBER(SEARCH("Uninvolved",'Model output'!V163)), ISNUMBER(SEARCH("Not involved",'Model output'!V163)), ISNUMBER(SEARCH("Free",'Model output'!V163)), ISNUMBER(SEARCH("Cannot be assessed",'Model output'!V163)), ISNUMBER(SEARCH("1 mm",'Model output'!V163)), ISNUMBER(SEARCH("0.1 CM",'Model output'!V163)), ISNUMBER(SEARCH("less than 0.5 mm",'Model output'!V163)), ISNUMBER(SEARCH("abut",'Model output'!V163))), "negative", "positive")</f>
        <v>positive</v>
      </c>
      <c r="AE164" s="29" t="str" cm="1">
        <f t="array" ref="AE164">IF(OR(AC164="positive",Z164="positive",AND(OR(ISNUMBER(SEARCH("Follicular carcinoma",N164)),ISNUMBER(SEARCH("Follicular thyroid carcinoma",N164))),V164="extensive"),AND(AND(ISNUMBER(J164),J164&gt;0),AND(ISNUMBER(M164),M164&gt;3)),OR(H164="positive",AH164=1)),"high",IF(OR(ISNUMBER(SEARCH("lateral",G164,1)),ISNUMBER(SEARCH("positive",Y164,1)),ISNUMBER(SEARCH("tall",O164,1)),ISNUMBER(SEARCH("hobnail",O164,1)),ISNUMBER(SEARCH("cribriform",O164,1)),ISNUMBER(SEARCH("diffuse",O164,1)),ISNUMBER(SEARCH("columnar",O164,1)),ISNUMBER(SEARCH("solid",O164,1)),ISNUMBER(SEARCH("tall",N164,1)),ISNUMBER(SEARCH("hobnail",N164,1)),ISNUMBER(SEARCH("cribriform",N164,1)),ISNUMBER(SEARCH("diffuse",N164,1)),ISNUMBER(SEARCH("columnar",N164,1)),ISNUMBER(SEARCH("solid",N164,1)),AND(ISNUMBER(SEARCH("papillary",N164,1)),S164="positive"),AND(AND(ISNUMBER(J164),J164&gt;=5),M164=""),AND(AND(ISNUMBER(J164),J164&gt;=5),AND(ISNUMBER(M164),M164&gt;=1)),AND(ISNUMBER(SERACH("papillary",N164)),OR(Y164="positive",Z164="positive"), ISNUMBER(SEARCH("BRAF",AB164)))),"intermediate","low"))</f>
        <v>high</v>
      </c>
      <c r="AF164" s="30" t="str">
        <f t="shared" si="27"/>
        <v>1b</v>
      </c>
      <c r="AG164" s="30" t="str">
        <f t="shared" si="28"/>
        <v>1b</v>
      </c>
      <c r="AH164" s="30" t="str">
        <f t="shared" si="30"/>
        <v>0</v>
      </c>
      <c r="AI164" s="37" t="str">
        <f t="shared" si="31"/>
        <v>II</v>
      </c>
      <c r="AJ164" s="29" t="s">
        <v>885</v>
      </c>
      <c r="AK164" s="34" t="s">
        <v>890</v>
      </c>
      <c r="AL164" s="34" t="s">
        <v>890</v>
      </c>
      <c r="AM164" s="34" t="s">
        <v>894</v>
      </c>
      <c r="AN164" s="34" t="s">
        <v>892</v>
      </c>
      <c r="AO164" s="35">
        <f t="shared" si="32"/>
        <v>1</v>
      </c>
      <c r="AP164" s="30">
        <f t="shared" si="33"/>
        <v>1</v>
      </c>
      <c r="AQ164" s="30">
        <f t="shared" si="34"/>
        <v>1</v>
      </c>
      <c r="AR164" s="30">
        <f t="shared" si="35"/>
        <v>1</v>
      </c>
      <c r="AS164" s="36">
        <f t="shared" si="36"/>
        <v>1</v>
      </c>
    </row>
    <row r="165" spans="1:45">
      <c r="A165" t="str">
        <f>'Model output'!A164</f>
        <v>TCGA-EM-A22Q</v>
      </c>
      <c r="B165" s="45">
        <v>36</v>
      </c>
      <c r="C165" s="1" t="str">
        <f>IF(OR(ISNUMBER(SEARCH("0",'Model output'!D164)), ISNUMBER(SEARCH("1",'Model output'!D164)), ISNUMBER(SEARCH("1a",'Model output'!D164)), ISNUMBER(SEARCH("1b",'Model output'!D164)), ISNUMBER(SEARCH("2",'Model output'!D164)), ISNUMBER(SEARCH("3",'Model output'!D164)), ISNUMBER(SEARCH("4a",'Model output'!D164)), ISNUMBER(SEARCH("4b",'Model output'!D164))), IF(ISNUMBER(SEARCH("pT",'Model output'!D164)),IF(OR(ISNUMBER(SEARCH("a",'Model output'!D164)),ISNUMBER(SEARCH("b",'Model output'!D164))),MID(SUBSTITUTE('Model output'!D164," ",""),SEARCH("pT",'Model output'!D164)+2,2),MID(SUBSTITUTE('Model output'!D164," ",""),SEARCH("pT",'Model output'!D164)+2,1)),IF(ISNUMBER(SEARCH("T",'Model output'!D164)),IF(OR(ISNUMBER(SEARCH("a",'Model output'!D164)),ISNUMBER(SEARCH("b",'Model output'!D164))),MID(SUBSTITUTE('Model output'!D164," ",""),SEARCH("T",'Model output'!D164)+1,2),MID(SUBSTITUTE('Model output'!D164," ",""),SEARCH("T",'Model output'!D164)+1,1)),SUBSTITUTE('Model output'!D164," ",""))),"")</f>
        <v>3</v>
      </c>
      <c r="D165" s="1" t="str">
        <f>IF(ISNUMBER(SEARCH("lymph node",'Model output'!E164)),"1", IF(AND('Model output'!E164&lt;&gt;"",ISNUMBER('Model output'!E164),'Model output'!E164&gt;0),"1",IF(OR(ISNUMBER(SEARCH("0",'Model output'!E164)), ISNUMBER(SEARCH("1",'Model output'!E164)), ISNUMBER(SEARCH("1a",'Model output'!E164)), ISNUMBER(SEARCH("1b",'Model output'!E164)), ISNUMBER(SEARCH("X",'Model output'!E164))), IF(ISNUMBER(SEARCH("pN",'Model output'!E164)),IF(OR(ISNUMBER(SEARCH("a",'Model output'!E164)),ISNUMBER(SEARCH("b",'Model output'!E164))),MID(SUBSTITUTE('Model output'!E164," ",""),SEARCH("pN",'Model output'!E164)+2,2),MID(SUBSTITUTE('Model output'!E164," ",""),SEARCH("pN",'Model output'!E164)+2,1)),IF(ISNUMBER(SEARCH("N",'Model output'!E164)),IF(OR(ISNUMBER(SEARCH("a",'Model output'!E164)),ISNUMBER(SEARCH("b",'Model output'!E164))),MID(SUBSTITUTE('Model output'!E164," ",""),SEARCH("N",'Model output'!E164)+1,2),MID(SUBSTITUTE('Model output'!E164," ",""),SEARCH("N",'Model output'!E164)+1,1)),SUBSTITUTE('Model output'!E164," ",""))),"")))</f>
        <v>0</v>
      </c>
      <c r="E165" s="1" t="str">
        <f>IF(OR(ISNUMBER(SEARCH("Not applicable",'Model output'!F164)), ISNUMBER(SEARCH("N/A",'Model output'!F164))),"0",IF(OR(ISNUMBER(SEARCH("0",'Model output'!F164)), ISNUMBER(SEARCH("1",'Model output'!F164)), ISNUMBER(SEARCH("X",'Model output'!F164))), IF(ISNUMBER(SEARCH("pM",'Model output'!F164)),MID(SUBSTITUTE('Model output'!F164," ",""),SEARCH("pM",'Model output'!F164)+2,1),IF(ISNUMBER(SEARCH("M",'Model output'!F164)),MID(SUBSTITUTE('Model output'!F164," ",""),SEARCH("M",'Model output'!F164)+1,1),SUBSTITUTE('Model output'!F164," ",""))),""))</f>
        <v/>
      </c>
      <c r="F165" t="str">
        <f t="shared" si="25"/>
        <v>negative</v>
      </c>
      <c r="G165" t="str">
        <f>IF(OR('Model output'!G164="",AND(ISNUMBER('Model output'!J164),'Model output'!J164&lt;1)),"",IF(OR(ISNUMBER(SEARCH("lateral",'Model output'!G164)),ISNUMBER(SEARCH("cervical",'Model output'!G164)),ISNUMBER(SEARCH("jugular",'Model output'!G164)),ISNUMBER(SEARCH("left neck",'Model output'!G164)),ISNUMBER(SEARCH("left anterior neck",'Model output'!G164)),ISNUMBER(SEARCH("left posterior neck",'Model output'!G164)),ISNUMBER(SEARCH("right neck",'Model output'!G164)),ISNUMBER(SEARCH("right anterior neck",'Model output'!G164)),ISNUMBER(SEARCH("right posterior neck",'Model output'!G164)),AND(ISNUMBER(SEARCH("level",'Model output'!G164)),OR(,ISNUMBER(SEARCH("II",'Model output'!G164)),ISNUMBER(SEARCH("two",'Model output'!G164)),ISNUMBER(SEARCH("2",'Model output'!G164)),ISNUMBER(SEARCH("III",'Model output'!G164)),ISNUMBER(SEARCH("three",'Model output'!G164)),ISNUMBER(SEARCH("3",'Model output'!G164)),ISNUMBER(SEARCH("IV",'Model output'!G164)),ISNUMBER(SEARCH("four",'Model output'!G164)),ISNUMBER(SEARCH("4",'Model output'!G164)),ISNUMBER(SEARCH("V ",'Model output'!G164)),ISNUMBER(SEARCH("five",'Model output'!G164)),ISNUMBER(SEARCH("5",'Model output'!G164))))), "lateral", "central"))</f>
        <v/>
      </c>
      <c r="H165" t="str">
        <f>IF('Model output'!H164="","negative",IF('Model output'!H164="[]", "negative", IF(OR(ISNUMBER(SEARCH("lymph node",'Model output'!H164)),ISNUMBER(SEARCH("Not mentioned",'Model output'!H164)),ISNUMBER(SEARCH("neck",'Model output'!H164)),ISNUMBER(SEARCH("Not applicable",'Model output'!H164))),"negative","positive")))</f>
        <v>negative</v>
      </c>
      <c r="I165">
        <f>IF('Model output'!I164="","",IF(ISNUMBER('Model output'!I164),'Model output'!I164,1))</f>
        <v>9</v>
      </c>
      <c r="J165">
        <f>IF('Model output'!J164="","",IF(AND(ISNUMBER('Model output'!J164),'Model output'!J164&lt;=I165),'Model output'!J164,IF(ISNUMBER(SEARCH("0/",'Model output'!J164)),0,1)))</f>
        <v>0</v>
      </c>
      <c r="K165" t="str" cm="1">
        <f t="array" ref="K165">IF(COUNT(FIND({0,1,2,3,4,5,6,7,8,9},'Model output'!K164))&gt;0,'Model output'!K164,"")</f>
        <v/>
      </c>
      <c r="L165" s="8" t="str">
        <f t="shared" si="29"/>
        <v/>
      </c>
      <c r="M165" t="str" cm="1">
        <f t="array" ref="M165">IF(L165="","",IF(ISNUMBER(SEARCH("cm",L165)),MAX(VALUE(SUBSTITUTE(_xlfn.FILTERXML("&lt;t&gt;&lt;s&gt;"&amp;SUBSTITUTE(L165,",","&lt;/s&gt;&lt;s&gt;")&amp;"&lt;/s&gt;&lt;/t&gt;","//s"),"cm",""))),MAX(VALUE(SUBSTITUTE(_xlfn.FILTERXML("&lt;t&gt;&lt;s&gt;"&amp;SUBSTITUTE(L165,",","&lt;/s&gt;&lt;s&gt;")&amp;"&lt;/s&gt;&lt;/t&gt;","//s"),"mm","")))/10))</f>
        <v/>
      </c>
      <c r="N165" t="str">
        <f>IF('Model output'!L164="","",'Model output'!L164)</f>
        <v>Papillary carcinoma</v>
      </c>
      <c r="O165" t="str">
        <f>IF('Model output'!M164="","",'Model output'!M164)</f>
        <v>Follicular variant</v>
      </c>
      <c r="P165" t="str">
        <f>IF('Model output'!N164="","",'Model output'!N164)</f>
        <v>5.4cm</v>
      </c>
      <c r="Q165" t="str">
        <f t="shared" si="26"/>
        <v>5.4cm</v>
      </c>
      <c r="R165" cm="1">
        <f t="array" ref="R165">IF(Q165="","",IF(ISNUMBER(SEARCH("cm",Q165)),MAX(VALUE(SUBSTITUTE(_xlfn.FILTERXML("&lt;t&gt;&lt;s&gt;"&amp;SUBSTITUTE(Q165,",","&lt;/s&gt;&lt;s&gt;")&amp;"&lt;/s&gt;&lt;/t&gt;","//s"),"cm",""))),MAX(VALUE(SUBSTITUTE(_xlfn.FILTERXML("&lt;t&gt;&lt;s&gt;"&amp;SUBSTITUTE(Q165,",","&lt;/s&gt;&lt;s&gt;")&amp;"&lt;/s&gt;&lt;/t&gt;","//s"),"mm","")))/10))</f>
        <v>5.4</v>
      </c>
      <c r="S165" t="str">
        <f>IF(OR('Model output'!P164="",ISNUMBER(SEARCH("Not identified", 'Model output'!P164)),ISNUMBER(SEARCH("Absent",'Model output'!P164)),AND(ISNUMBER(SEARCH("No",'Model output'!P164)),NOT(ISNUMBER(SEARCH("diagnostic",'Model output'!P164)))),ISNUMBER(SEARCH("Negative",'Model output'!P164))),"negative","positive")</f>
        <v>negative</v>
      </c>
      <c r="T165" t="str">
        <f>IF('Model output'!O164="","",'Model output'!O164)</f>
        <v/>
      </c>
      <c r="U165" t="str">
        <f>IF('Model output'!Q164&lt;&gt;"",'Model output'!Q164,IF('Classification result'!S165="positive",IF(ISNUMBER(SEARCH("single",'Model output'!P164)),1,IF(OR(ISNUMBER(SEARCH("&lt;4",'Model output'!P164)),ISNUMBER(SEARCH("&lt; 4",'Model output'!P164)),ISNUMBER(SEARCH("less than 4",'Model output'!P164))),"&lt;4",IF(OR(ISNUMBER(SEARCH("&gt;4",'Model output'!P164)),ISNUMBER(SEARCH("&gt; 4",'Model output'!P164)),ISNUMBER(SEARCH("4 or more",'Model output'!P164))),"&gt;4",""))),""))</f>
        <v/>
      </c>
      <c r="V165" t="str">
        <f>IF(S165="negative","",IF(OR(ISNUMBER(SEARCH("Focal",'Model output'!P164)),'Classification result'!U165&lt;4,ISNUMBER(SEARCH("Focal",'Classification result'!U165)),ISNUMBER(SEARCH("&lt;4",'Classification result'!U165)),ISNUMBER(SEARCH("&lt; 4",'Classification result'!U165))),"minimal", IF(OR(ISNUMBER(SEARCH("Extensive",'Model output'!P164)),ISNUMBER(SEARCH("Extensive",'Classification result'!U165)),ISNUMBER(SEARCH("&gt;4",'Classification result'!U165)),ISNUMBER(SEARCH("&gt; 4",'Classification result'!U165)),ISNUMBER(SEARCH("4 or more",'Classification result'!U165))),"extensive","")))</f>
        <v/>
      </c>
      <c r="W165" t="str">
        <f>IF(OR('Model output'!R164="",ISNUMBER(SEARCH("Not identified", 'Model output'!R164)),ISNUMBER(SEARCH("Absent",'Model output'!R164)),ISNUMBER(SEARCH("No",'Model output'!R164)),ISNUMBER(SEARCH("Negative",'Model output'!R164)),ISNUMBER(SEARCH("None seen",'Model output'!R164)),ISNUMBER(SEARCH("Free",'Model output'!R164)),ISNUMBER(SEARCH("Cannot be assessed",'Model output'!R164))),"negative","positive")</f>
        <v>positive</v>
      </c>
      <c r="X165" t="str">
        <f>IF('Model output'!S164="","", IF('Model output'!S164= "[]", "", 'Model output'!S164))</f>
        <v>Not identified</v>
      </c>
      <c r="Y165" t="str">
        <f>IF(OR('Model output'!S164="",ISNUMBER(SEARCH("Absent",'Model output'!S164)),ISNUMBER(SEARCH("Not identified",'Model output'!S164)),ISNUMBER(SEARCH("No",'Model output'!S164)),ISNUMBER(SEARCH("negative",'Model output'!S164))),"negative",IF(Z165="positive","gETE", "positive"))</f>
        <v>negative</v>
      </c>
      <c r="Z165" t="str">
        <f>IF(OR('Model output'!S164="",ISNUMBER(SEARCH("Absent",'Model output'!S164)),ISNUMBER(SEARCH("Not identified",'Model output'!S164)),ISNUMBER(SEARCH("No",'Model output'!S164)),ISNUMBER(SEARCH("Minimal",'Model output'!S164)),ISNUMBER(SEARCH("negative",'Model output'!S164))),"negative",IF(OR(ISNUMBER(SEARCH("extensive",X165)),ISNUMBER(SEARCH("skeletal muscle",X165)),ISNUMBER(SEARCH("larynx",X165)),ISNUMBER(SEARCH("trachea",X165)),ISNUMBER(SEARCH("esophagus",X165)),ISNUMBER(SEARCH("recurrent laryngeal nerve",X165))),"positive","negative"))</f>
        <v>negative</v>
      </c>
      <c r="AA165" t="str">
        <f>IF('Model output'!T164="","", IF('Model output'!T164="[]", "", IF('Model output'!T164="Not mentioned", "No", "Yes")))</f>
        <v/>
      </c>
      <c r="AB165" t="str">
        <f>IF(AA165&lt;&gt;"Yes","",IF(OR('Model output'!U164="",'Model output'!U164="[]",ISNUMBER(SEARCH("Not identified",'Model output'!U164))),"",'Model output'!U164))</f>
        <v/>
      </c>
      <c r="AC165" s="9" t="str">
        <f>IF(OR('Model output'!V164="", AND(ISERROR(SEARCH("Positive",'Model output'!V164)), ISNUMBER(SEARCH("Negative",'Model output'!V164))), 'Model output'!V164="No", ISNUMBER(SEARCH("Uninvolved",'Model output'!V164)), ISNUMBER(SEARCH("Not involved",'Model output'!V164)), ISNUMBER(SEARCH("Free",'Model output'!V164)), ISNUMBER(SEARCH("Cannot be assessed",'Model output'!V164)), ISNUMBER(SEARCH("1 mm",'Model output'!V164)), ISNUMBER(SEARCH("0.1 CM",'Model output'!V164)), ISNUMBER(SEARCH("less than 0.5 mm",'Model output'!V164)), ISNUMBER(SEARCH("abut",'Model output'!V164))), "negative", "positive")</f>
        <v>negative</v>
      </c>
      <c r="AE165" s="29" t="str" cm="1">
        <f t="array" aca="1" ref="AE165" ca="1">IF(OR(AC165="positive",Z165="positive",AND(OR(ISNUMBER(SEARCH("Follicular carcinoma",N165)),ISNUMBER(SEARCH("Follicular thyroid carcinoma",N165))),V165="extensive"),AND(AND(ISNUMBER(J165),J165&gt;0),AND(ISNUMBER(M165),M165&gt;3)),OR(H165="positive",AH165=1)),"high",IF(OR(ISNUMBER(SEARCH("lateral",G165,1)),ISNUMBER(SEARCH("positive",Y165,1)),ISNUMBER(SEARCH("tall",O165,1)),ISNUMBER(SEARCH("hobnail",O165,1)),ISNUMBER(SEARCH("cribriform",O165,1)),ISNUMBER(SEARCH("diffuse",O165,1)),ISNUMBER(SEARCH("columnar",O165,1)),ISNUMBER(SEARCH("solid",O165,1)),ISNUMBER(SEARCH("tall",N165,1)),ISNUMBER(SEARCH("hobnail",N165,1)),ISNUMBER(SEARCH("cribriform",N165,1)),ISNUMBER(SEARCH("diffuse",N165,1)),ISNUMBER(SEARCH("columnar",N165,1)),ISNUMBER(SEARCH("solid",N165,1)),AND(ISNUMBER(SEARCH("papillary",N165,1)),S165="positive"),AND(AND(ISNUMBER(J165),J165&gt;=5),M165=""),AND(AND(ISNUMBER(J165),J165&gt;=5),AND(ISNUMBER(M165),M165&gt;=1)),AND(ISNUMBER(SERACH("papillary",N165)),OR(Y165="positive",Z165="positive"), ISNUMBER(SEARCH("BRAF",AB165)))),"intermediate","low"))</f>
        <v>low</v>
      </c>
      <c r="AF165" s="30" t="str">
        <f t="shared" si="27"/>
        <v>3a</v>
      </c>
      <c r="AG165" s="30" t="str">
        <f t="shared" si="28"/>
        <v>0</v>
      </c>
      <c r="AH165" s="30" t="str">
        <f t="shared" si="30"/>
        <v>0</v>
      </c>
      <c r="AI165" s="37" t="str">
        <f t="shared" si="31"/>
        <v>I</v>
      </c>
      <c r="AJ165" s="29" t="s">
        <v>886</v>
      </c>
      <c r="AK165" s="34" t="s">
        <v>896</v>
      </c>
      <c r="AL165" s="34" t="s">
        <v>891</v>
      </c>
      <c r="AM165" s="34" t="s">
        <v>894</v>
      </c>
      <c r="AN165" s="34" t="s">
        <v>68</v>
      </c>
      <c r="AO165" s="35">
        <f t="shared" ca="1" si="32"/>
        <v>1</v>
      </c>
      <c r="AP165" s="30">
        <f t="shared" si="33"/>
        <v>1</v>
      </c>
      <c r="AQ165" s="30">
        <f t="shared" si="34"/>
        <v>1</v>
      </c>
      <c r="AR165" s="30">
        <f t="shared" si="35"/>
        <v>1</v>
      </c>
      <c r="AS165" s="36">
        <f t="shared" si="36"/>
        <v>1</v>
      </c>
    </row>
    <row r="166" spans="1:45">
      <c r="A166" t="str">
        <f>'Model output'!A165</f>
        <v>TCGA-EM-A2CJ</v>
      </c>
      <c r="B166" s="45">
        <v>49</v>
      </c>
      <c r="C166" s="1" t="str">
        <f>IF(OR(ISNUMBER(SEARCH("0",'Model output'!D165)), ISNUMBER(SEARCH("1",'Model output'!D165)), ISNUMBER(SEARCH("1a",'Model output'!D165)), ISNUMBER(SEARCH("1b",'Model output'!D165)), ISNUMBER(SEARCH("2",'Model output'!D165)), ISNUMBER(SEARCH("3",'Model output'!D165)), ISNUMBER(SEARCH("4a",'Model output'!D165)), ISNUMBER(SEARCH("4b",'Model output'!D165))), IF(ISNUMBER(SEARCH("pT",'Model output'!D165)),IF(OR(ISNUMBER(SEARCH("a",'Model output'!D165)),ISNUMBER(SEARCH("b",'Model output'!D165))),MID(SUBSTITUTE('Model output'!D165," ",""),SEARCH("pT",'Model output'!D165)+2,2),MID(SUBSTITUTE('Model output'!D165," ",""),SEARCH("pT",'Model output'!D165)+2,1)),IF(ISNUMBER(SEARCH("T",'Model output'!D165)),IF(OR(ISNUMBER(SEARCH("a",'Model output'!D165)),ISNUMBER(SEARCH("b",'Model output'!D165))),MID(SUBSTITUTE('Model output'!D165," ",""),SEARCH("T",'Model output'!D165)+1,2),MID(SUBSTITUTE('Model output'!D165," ",""),SEARCH("T",'Model output'!D165)+1,1)),SUBSTITUTE('Model output'!D165," ",""))),"")</f>
        <v>1b</v>
      </c>
      <c r="D166" s="1" t="str">
        <f>IF(ISNUMBER(SEARCH("lymph node",'Model output'!E165)),"1", IF(AND('Model output'!E165&lt;&gt;"",ISNUMBER('Model output'!E165),'Model output'!E165&gt;0),"1",IF(OR(ISNUMBER(SEARCH("0",'Model output'!E165)), ISNUMBER(SEARCH("1",'Model output'!E165)), ISNUMBER(SEARCH("1a",'Model output'!E165)), ISNUMBER(SEARCH("1b",'Model output'!E165)), ISNUMBER(SEARCH("X",'Model output'!E165))), IF(ISNUMBER(SEARCH("pN",'Model output'!E165)),IF(OR(ISNUMBER(SEARCH("a",'Model output'!E165)),ISNUMBER(SEARCH("b",'Model output'!E165))),MID(SUBSTITUTE('Model output'!E165," ",""),SEARCH("pN",'Model output'!E165)+2,2),MID(SUBSTITUTE('Model output'!E165," ",""),SEARCH("pN",'Model output'!E165)+2,1)),IF(ISNUMBER(SEARCH("N",'Model output'!E165)),IF(OR(ISNUMBER(SEARCH("a",'Model output'!E165)),ISNUMBER(SEARCH("b",'Model output'!E165))),MID(SUBSTITUTE('Model output'!E165," ",""),SEARCH("N",'Model output'!E165)+1,2),MID(SUBSTITUTE('Model output'!E165," ",""),SEARCH("N",'Model output'!E165)+1,1)),SUBSTITUTE('Model output'!E165," ",""))),"")))</f>
        <v>X</v>
      </c>
      <c r="E166" s="1" t="str">
        <f>IF(OR(ISNUMBER(SEARCH("Not applicable",'Model output'!F165)), ISNUMBER(SEARCH("N/A",'Model output'!F165))),"0",IF(OR(ISNUMBER(SEARCH("0",'Model output'!F165)), ISNUMBER(SEARCH("1",'Model output'!F165)), ISNUMBER(SEARCH("X",'Model output'!F165))), IF(ISNUMBER(SEARCH("pM",'Model output'!F165)),MID(SUBSTITUTE('Model output'!F165," ",""),SEARCH("pM",'Model output'!F165)+2,1),IF(ISNUMBER(SEARCH("M",'Model output'!F165)),MID(SUBSTITUTE('Model output'!F165," ",""),SEARCH("M",'Model output'!F165)+1,1),SUBSTITUTE('Model output'!F165," ",""))),""))</f>
        <v/>
      </c>
      <c r="F166" t="str">
        <f t="shared" si="25"/>
        <v>negative</v>
      </c>
      <c r="G166" t="str">
        <f>IF(OR('Model output'!G165="",AND(ISNUMBER('Model output'!J165),'Model output'!J165&lt;1)),"",IF(OR(ISNUMBER(SEARCH("lateral",'Model output'!G165)),ISNUMBER(SEARCH("cervical",'Model output'!G165)),ISNUMBER(SEARCH("jugular",'Model output'!G165)),ISNUMBER(SEARCH("left neck",'Model output'!G165)),ISNUMBER(SEARCH("left anterior neck",'Model output'!G165)),ISNUMBER(SEARCH("left posterior neck",'Model output'!G165)),ISNUMBER(SEARCH("right neck",'Model output'!G165)),ISNUMBER(SEARCH("right anterior neck",'Model output'!G165)),ISNUMBER(SEARCH("right posterior neck",'Model output'!G165)),AND(ISNUMBER(SEARCH("level",'Model output'!G165)),OR(,ISNUMBER(SEARCH("II",'Model output'!G165)),ISNUMBER(SEARCH("two",'Model output'!G165)),ISNUMBER(SEARCH("2",'Model output'!G165)),ISNUMBER(SEARCH("III",'Model output'!G165)),ISNUMBER(SEARCH("three",'Model output'!G165)),ISNUMBER(SEARCH("3",'Model output'!G165)),ISNUMBER(SEARCH("IV",'Model output'!G165)),ISNUMBER(SEARCH("four",'Model output'!G165)),ISNUMBER(SEARCH("4",'Model output'!G165)),ISNUMBER(SEARCH("V ",'Model output'!G165)),ISNUMBER(SEARCH("five",'Model output'!G165)),ISNUMBER(SEARCH("5",'Model output'!G165))))), "lateral", "central"))</f>
        <v/>
      </c>
      <c r="H166" t="str">
        <f>IF('Model output'!H165="","negative",IF('Model output'!H165="[]", "negative", IF(OR(ISNUMBER(SEARCH("lymph node",'Model output'!H165)),ISNUMBER(SEARCH("Not mentioned",'Model output'!H165)),ISNUMBER(SEARCH("neck",'Model output'!H165)),ISNUMBER(SEARCH("Not applicable",'Model output'!H165))),"negative","positive")))</f>
        <v>negative</v>
      </c>
      <c r="I166">
        <f>IF('Model output'!I165="","",IF(ISNUMBER('Model output'!I165),'Model output'!I165,1))</f>
        <v>0</v>
      </c>
      <c r="J166">
        <f>IF('Model output'!J165="","",IF(AND(ISNUMBER('Model output'!J165),'Model output'!J165&lt;=I166),'Model output'!J165,IF(ISNUMBER(SEARCH("0/",'Model output'!J165)),0,1)))</f>
        <v>0</v>
      </c>
      <c r="K166" t="str" cm="1">
        <f t="array" ref="K166">IF(COUNT(FIND({0,1,2,3,4,5,6,7,8,9},'Model output'!K165))&gt;0,'Model output'!K165,"")</f>
        <v/>
      </c>
      <c r="L166" s="8" t="str">
        <f t="shared" si="29"/>
        <v/>
      </c>
      <c r="M166" t="str" cm="1">
        <f t="array" ref="M166">IF(L166="","",IF(ISNUMBER(SEARCH("cm",L166)),MAX(VALUE(SUBSTITUTE(_xlfn.FILTERXML("&lt;t&gt;&lt;s&gt;"&amp;SUBSTITUTE(L166,",","&lt;/s&gt;&lt;s&gt;")&amp;"&lt;/s&gt;&lt;/t&gt;","//s"),"cm",""))),MAX(VALUE(SUBSTITUTE(_xlfn.FILTERXML("&lt;t&gt;&lt;s&gt;"&amp;SUBSTITUTE(L166,",","&lt;/s&gt;&lt;s&gt;")&amp;"&lt;/s&gt;&lt;/t&gt;","//s"),"mm","")))/10))</f>
        <v/>
      </c>
      <c r="N166" t="str">
        <f>IF('Model output'!L165="","",'Model output'!L165)</f>
        <v>Papillary carcinoma, follicular variant</v>
      </c>
      <c r="O166" t="str">
        <f>IF('Model output'!M165="","",'Model output'!M165)</f>
        <v/>
      </c>
      <c r="P166" t="str">
        <f>IF('Model output'!N165="","",'Model output'!N165)</f>
        <v>1.2cm</v>
      </c>
      <c r="Q166" t="str">
        <f t="shared" si="26"/>
        <v>1.2cm</v>
      </c>
      <c r="R166" cm="1">
        <f t="array" ref="R166">IF(Q166="","",IF(ISNUMBER(SEARCH("cm",Q166)),MAX(VALUE(SUBSTITUTE(_xlfn.FILTERXML("&lt;t&gt;&lt;s&gt;"&amp;SUBSTITUTE(Q166,",","&lt;/s&gt;&lt;s&gt;")&amp;"&lt;/s&gt;&lt;/t&gt;","//s"),"cm",""))),MAX(VALUE(SUBSTITUTE(_xlfn.FILTERXML("&lt;t&gt;&lt;s&gt;"&amp;SUBSTITUTE(Q166,",","&lt;/s&gt;&lt;s&gt;")&amp;"&lt;/s&gt;&lt;/t&gt;","//s"),"mm","")))/10))</f>
        <v>1.2</v>
      </c>
      <c r="S166" t="str">
        <f>IF(OR('Model output'!P165="",ISNUMBER(SEARCH("Not identified", 'Model output'!P165)),ISNUMBER(SEARCH("Absent",'Model output'!P165)),AND(ISNUMBER(SEARCH("No",'Model output'!P165)),NOT(ISNUMBER(SEARCH("diagnostic",'Model output'!P165)))),ISNUMBER(SEARCH("Negative",'Model output'!P165))),"negative","positive")</f>
        <v>negative</v>
      </c>
      <c r="T166">
        <f>IF('Model output'!O165="","",'Model output'!O165)</f>
        <v>2</v>
      </c>
      <c r="U166" t="str">
        <f>IF('Model output'!Q165&lt;&gt;"",'Model output'!Q165,IF('Classification result'!S166="positive",IF(ISNUMBER(SEARCH("single",'Model output'!P165)),1,IF(OR(ISNUMBER(SEARCH("&lt;4",'Model output'!P165)),ISNUMBER(SEARCH("&lt; 4",'Model output'!P165)),ISNUMBER(SEARCH("less than 4",'Model output'!P165))),"&lt;4",IF(OR(ISNUMBER(SEARCH("&gt;4",'Model output'!P165)),ISNUMBER(SEARCH("&gt; 4",'Model output'!P165)),ISNUMBER(SEARCH("4 or more",'Model output'!P165))),"&gt;4",""))),""))</f>
        <v/>
      </c>
      <c r="V166" t="str">
        <f>IF(S166="negative","",IF(OR(ISNUMBER(SEARCH("Focal",'Model output'!P165)),'Classification result'!U166&lt;4,ISNUMBER(SEARCH("Focal",'Classification result'!U166)),ISNUMBER(SEARCH("&lt;4",'Classification result'!U166)),ISNUMBER(SEARCH("&lt; 4",'Classification result'!U166))),"minimal", IF(OR(ISNUMBER(SEARCH("Extensive",'Model output'!P165)),ISNUMBER(SEARCH("Extensive",'Classification result'!U166)),ISNUMBER(SEARCH("&gt;4",'Classification result'!U166)),ISNUMBER(SEARCH("&gt; 4",'Classification result'!U166)),ISNUMBER(SEARCH("4 or more",'Classification result'!U166))),"extensive","")))</f>
        <v/>
      </c>
      <c r="W166" t="str">
        <f>IF(OR('Model output'!R165="",ISNUMBER(SEARCH("Not identified", 'Model output'!R165)),ISNUMBER(SEARCH("Absent",'Model output'!R165)),ISNUMBER(SEARCH("No",'Model output'!R165)),ISNUMBER(SEARCH("Negative",'Model output'!R165)),ISNUMBER(SEARCH("None seen",'Model output'!R165)),ISNUMBER(SEARCH("Free",'Model output'!R165)),ISNUMBER(SEARCH("Cannot be assessed",'Model output'!R165))),"negative","positive")</f>
        <v>positive</v>
      </c>
      <c r="X166" t="str">
        <f>IF('Model output'!S165="","", IF('Model output'!S165= "[]", "", 'Model output'!S165))</f>
        <v>Not identified</v>
      </c>
      <c r="Y166" t="str">
        <f>IF(OR('Model output'!S165="",ISNUMBER(SEARCH("Absent",'Model output'!S165)),ISNUMBER(SEARCH("Not identified",'Model output'!S165)),ISNUMBER(SEARCH("No",'Model output'!S165)),ISNUMBER(SEARCH("negative",'Model output'!S165))),"negative",IF(Z166="positive","gETE", "positive"))</f>
        <v>negative</v>
      </c>
      <c r="Z166" t="str">
        <f>IF(OR('Model output'!S165="",ISNUMBER(SEARCH("Absent",'Model output'!S165)),ISNUMBER(SEARCH("Not identified",'Model output'!S165)),ISNUMBER(SEARCH("No",'Model output'!S165)),ISNUMBER(SEARCH("Minimal",'Model output'!S165)),ISNUMBER(SEARCH("negative",'Model output'!S165))),"negative",IF(OR(ISNUMBER(SEARCH("extensive",X166)),ISNUMBER(SEARCH("skeletal muscle",X166)),ISNUMBER(SEARCH("larynx",X166)),ISNUMBER(SEARCH("trachea",X166)),ISNUMBER(SEARCH("esophagus",X166)),ISNUMBER(SEARCH("recurrent laryngeal nerve",X166))),"positive","negative"))</f>
        <v>negative</v>
      </c>
      <c r="AA166" t="str">
        <f>IF('Model output'!T165="","", IF('Model output'!T165="[]", "", IF('Model output'!T165="Not mentioned", "No", "Yes")))</f>
        <v/>
      </c>
      <c r="AB166" t="str">
        <f>IF(AA166&lt;&gt;"Yes","",IF(OR('Model output'!U165="",'Model output'!U165="[]",ISNUMBER(SEARCH("Not identified",'Model output'!U165))),"",'Model output'!U165))</f>
        <v/>
      </c>
      <c r="AC166" s="9" t="str">
        <f>IF(OR('Model output'!V165="", AND(ISERROR(SEARCH("Positive",'Model output'!V165)), ISNUMBER(SEARCH("Negative",'Model output'!V165))), 'Model output'!V165="No", ISNUMBER(SEARCH("Uninvolved",'Model output'!V165)), ISNUMBER(SEARCH("Not involved",'Model output'!V165)), ISNUMBER(SEARCH("Free",'Model output'!V165)), ISNUMBER(SEARCH("Cannot be assessed",'Model output'!V165)), ISNUMBER(SEARCH("1 mm",'Model output'!V165)), ISNUMBER(SEARCH("0.1 CM",'Model output'!V165)), ISNUMBER(SEARCH("less than 0.5 mm",'Model output'!V165)), ISNUMBER(SEARCH("abut",'Model output'!V165))), "negative", "positive")</f>
        <v>negative</v>
      </c>
      <c r="AE166" s="29" t="str" cm="1">
        <f t="array" aca="1" ref="AE166" ca="1">IF(OR(AC166="positive",Z166="positive",AND(OR(ISNUMBER(SEARCH("Follicular carcinoma",N166)),ISNUMBER(SEARCH("Follicular thyroid carcinoma",N166))),V166="extensive"),AND(AND(ISNUMBER(J166),J166&gt;0),AND(ISNUMBER(M166),M166&gt;3)),OR(H166="positive",AH166=1)),"high",IF(OR(ISNUMBER(SEARCH("lateral",G166,1)),ISNUMBER(SEARCH("positive",Y166,1)),ISNUMBER(SEARCH("tall",O166,1)),ISNUMBER(SEARCH("hobnail",O166,1)),ISNUMBER(SEARCH("cribriform",O166,1)),ISNUMBER(SEARCH("diffuse",O166,1)),ISNUMBER(SEARCH("columnar",O166,1)),ISNUMBER(SEARCH("solid",O166,1)),ISNUMBER(SEARCH("tall",N166,1)),ISNUMBER(SEARCH("hobnail",N166,1)),ISNUMBER(SEARCH("cribriform",N166,1)),ISNUMBER(SEARCH("diffuse",N166,1)),ISNUMBER(SEARCH("columnar",N166,1)),ISNUMBER(SEARCH("solid",N166,1)),AND(ISNUMBER(SEARCH("papillary",N166,1)),S166="positive"),AND(AND(ISNUMBER(J166),J166&gt;=5),M166=""),AND(AND(ISNUMBER(J166),J166&gt;=5),AND(ISNUMBER(M166),M166&gt;=1)),AND(ISNUMBER(SERACH("papillary",N166)),OR(Y166="positive",Z166="positive"), ISNUMBER(SEARCH("BRAF",AB166)))),"intermediate","low"))</f>
        <v>low</v>
      </c>
      <c r="AF166" s="30" t="str">
        <f t="shared" si="27"/>
        <v>1b</v>
      </c>
      <c r="AG166" s="30" t="str">
        <f t="shared" si="28"/>
        <v>0</v>
      </c>
      <c r="AH166" s="30" t="str">
        <f t="shared" si="30"/>
        <v>0</v>
      </c>
      <c r="AI166" s="37" t="str">
        <f t="shared" si="31"/>
        <v>I</v>
      </c>
      <c r="AJ166" s="29" t="s">
        <v>886</v>
      </c>
      <c r="AK166" s="34" t="s">
        <v>890</v>
      </c>
      <c r="AL166" s="34" t="s">
        <v>894</v>
      </c>
      <c r="AM166" s="34" t="s">
        <v>894</v>
      </c>
      <c r="AN166" s="34" t="s">
        <v>68</v>
      </c>
      <c r="AO166" s="35">
        <f t="shared" ca="1" si="32"/>
        <v>1</v>
      </c>
      <c r="AP166" s="30">
        <f t="shared" si="33"/>
        <v>1</v>
      </c>
      <c r="AQ166" s="30">
        <f t="shared" si="34"/>
        <v>1</v>
      </c>
      <c r="AR166" s="30">
        <f t="shared" si="35"/>
        <v>1</v>
      </c>
      <c r="AS166" s="36">
        <f t="shared" si="36"/>
        <v>1</v>
      </c>
    </row>
    <row r="167" spans="1:45">
      <c r="A167" t="str">
        <f>'Model output'!A166</f>
        <v>TCGA-EM-A2CK</v>
      </c>
      <c r="B167" s="45">
        <v>28</v>
      </c>
      <c r="C167" s="1" t="str">
        <f>IF(OR(ISNUMBER(SEARCH("0",'Model output'!D166)), ISNUMBER(SEARCH("1",'Model output'!D166)), ISNUMBER(SEARCH("1a",'Model output'!D166)), ISNUMBER(SEARCH("1b",'Model output'!D166)), ISNUMBER(SEARCH("2",'Model output'!D166)), ISNUMBER(SEARCH("3",'Model output'!D166)), ISNUMBER(SEARCH("4a",'Model output'!D166)), ISNUMBER(SEARCH("4b",'Model output'!D166))), IF(ISNUMBER(SEARCH("pT",'Model output'!D166)),IF(OR(ISNUMBER(SEARCH("a",'Model output'!D166)),ISNUMBER(SEARCH("b",'Model output'!D166))),MID(SUBSTITUTE('Model output'!D166," ",""),SEARCH("pT",'Model output'!D166)+2,2),MID(SUBSTITUTE('Model output'!D166," ",""),SEARCH("pT",'Model output'!D166)+2,1)),IF(ISNUMBER(SEARCH("T",'Model output'!D166)),IF(OR(ISNUMBER(SEARCH("a",'Model output'!D166)),ISNUMBER(SEARCH("b",'Model output'!D166))),MID(SUBSTITUTE('Model output'!D166," ",""),SEARCH("T",'Model output'!D166)+1,2),MID(SUBSTITUTE('Model output'!D166," ",""),SEARCH("T",'Model output'!D166)+1,1)),SUBSTITUTE('Model output'!D166," ",""))),"")</f>
        <v>2</v>
      </c>
      <c r="D167" s="1" t="str">
        <f>IF(ISNUMBER(SEARCH("lymph node",'Model output'!E166)),"1", IF(AND('Model output'!E166&lt;&gt;"",ISNUMBER('Model output'!E166),'Model output'!E166&gt;0),"1",IF(OR(ISNUMBER(SEARCH("0",'Model output'!E166)), ISNUMBER(SEARCH("1",'Model output'!E166)), ISNUMBER(SEARCH("1a",'Model output'!E166)), ISNUMBER(SEARCH("1b",'Model output'!E166)), ISNUMBER(SEARCH("X",'Model output'!E166))), IF(ISNUMBER(SEARCH("pN",'Model output'!E166)),IF(OR(ISNUMBER(SEARCH("a",'Model output'!E166)),ISNUMBER(SEARCH("b",'Model output'!E166))),MID(SUBSTITUTE('Model output'!E166," ",""),SEARCH("pN",'Model output'!E166)+2,2),MID(SUBSTITUTE('Model output'!E166," ",""),SEARCH("pN",'Model output'!E166)+2,1)),IF(ISNUMBER(SEARCH("N",'Model output'!E166)),IF(OR(ISNUMBER(SEARCH("a",'Model output'!E166)),ISNUMBER(SEARCH("b",'Model output'!E166))),MID(SUBSTITUTE('Model output'!E166," ",""),SEARCH("N",'Model output'!E166)+1,2),MID(SUBSTITUTE('Model output'!E166," ",""),SEARCH("N",'Model output'!E166)+1,1)),SUBSTITUTE('Model output'!E166," ",""))),"")))</f>
        <v>1b</v>
      </c>
      <c r="E167" s="1" t="str">
        <f>IF(OR(ISNUMBER(SEARCH("Not applicable",'Model output'!F166)), ISNUMBER(SEARCH("N/A",'Model output'!F166))),"0",IF(OR(ISNUMBER(SEARCH("0",'Model output'!F166)), ISNUMBER(SEARCH("1",'Model output'!F166)), ISNUMBER(SEARCH("X",'Model output'!F166))), IF(ISNUMBER(SEARCH("pM",'Model output'!F166)),MID(SUBSTITUTE('Model output'!F166," ",""),SEARCH("pM",'Model output'!F166)+2,1),IF(ISNUMBER(SEARCH("M",'Model output'!F166)),MID(SUBSTITUTE('Model output'!F166," ",""),SEARCH("M",'Model output'!F166)+1,1),SUBSTITUTE('Model output'!F166," ",""))),""))</f>
        <v/>
      </c>
      <c r="F167" t="str">
        <f t="shared" si="25"/>
        <v>positive</v>
      </c>
      <c r="G167" t="str">
        <f>IF(OR('Model output'!G166="",AND(ISNUMBER('Model output'!J166),'Model output'!J166&lt;1)),"",IF(OR(ISNUMBER(SEARCH("lateral",'Model output'!G166)),ISNUMBER(SEARCH("cervical",'Model output'!G166)),ISNUMBER(SEARCH("jugular",'Model output'!G166)),ISNUMBER(SEARCH("left neck",'Model output'!G166)),ISNUMBER(SEARCH("left anterior neck",'Model output'!G166)),ISNUMBER(SEARCH("left posterior neck",'Model output'!G166)),ISNUMBER(SEARCH("right neck",'Model output'!G166)),ISNUMBER(SEARCH("right anterior neck",'Model output'!G166)),ISNUMBER(SEARCH("right posterior neck",'Model output'!G166)),AND(ISNUMBER(SEARCH("level",'Model output'!G166)),OR(,ISNUMBER(SEARCH("II",'Model output'!G166)),ISNUMBER(SEARCH("two",'Model output'!G166)),ISNUMBER(SEARCH("2",'Model output'!G166)),ISNUMBER(SEARCH("III",'Model output'!G166)),ISNUMBER(SEARCH("three",'Model output'!G166)),ISNUMBER(SEARCH("3",'Model output'!G166)),ISNUMBER(SEARCH("IV",'Model output'!G166)),ISNUMBER(SEARCH("four",'Model output'!G166)),ISNUMBER(SEARCH("4",'Model output'!G166)),ISNUMBER(SEARCH("V ",'Model output'!G166)),ISNUMBER(SEARCH("five",'Model output'!G166)),ISNUMBER(SEARCH("5",'Model output'!G166))))), "lateral", "central"))</f>
        <v>lateral</v>
      </c>
      <c r="H167" t="str">
        <f>IF('Model output'!H166="","negative",IF('Model output'!H166="[]", "negative", IF(OR(ISNUMBER(SEARCH("lymph node",'Model output'!H166)),ISNUMBER(SEARCH("Not mentioned",'Model output'!H166)),ISNUMBER(SEARCH("neck",'Model output'!H166)),ISNUMBER(SEARCH("Not applicable",'Model output'!H166))),"negative","positive")))</f>
        <v>negative</v>
      </c>
      <c r="I167">
        <f>IF('Model output'!I166="","",IF(ISNUMBER('Model output'!I166),'Model output'!I166,1))</f>
        <v>25</v>
      </c>
      <c r="J167">
        <f>IF('Model output'!J166="","",IF(AND(ISNUMBER('Model output'!J166),'Model output'!J166&lt;=I167),'Model output'!J166,IF(ISNUMBER(SEARCH("0/",'Model output'!J166)),0,1)))</f>
        <v>6</v>
      </c>
      <c r="K167" t="str" cm="1">
        <f t="array" ref="K167">IF(COUNT(FIND({0,1,2,3,4,5,6,7,8,9},'Model output'!K166))&gt;0,'Model output'!K166,"")</f>
        <v>3.5 cm</v>
      </c>
      <c r="L167" s="8" t="str">
        <f t="shared" si="29"/>
        <v>3.5cm</v>
      </c>
      <c r="M167" cm="1">
        <f t="array" ref="M167">IF(L167="","",IF(ISNUMBER(SEARCH("cm",L167)),MAX(VALUE(SUBSTITUTE(_xlfn.FILTERXML("&lt;t&gt;&lt;s&gt;"&amp;SUBSTITUTE(L167,",","&lt;/s&gt;&lt;s&gt;")&amp;"&lt;/s&gt;&lt;/t&gt;","//s"),"cm",""))),MAX(VALUE(SUBSTITUTE(_xlfn.FILTERXML("&lt;t&gt;&lt;s&gt;"&amp;SUBSTITUTE(L167,",","&lt;/s&gt;&lt;s&gt;")&amp;"&lt;/s&gt;&lt;/t&gt;","//s"),"mm","")))/10))</f>
        <v>3.5</v>
      </c>
      <c r="N167" t="str">
        <f>IF('Model output'!L166="","",'Model output'!L166)</f>
        <v>Papillary carcinoma, follicular variant and classical (usual)</v>
      </c>
      <c r="O167" t="str">
        <f>IF('Model output'!M166="","",'Model output'!M166)</f>
        <v/>
      </c>
      <c r="P167" t="str">
        <f>IF('Model output'!N166="","",'Model output'!N166)</f>
        <v>2.3 cm</v>
      </c>
      <c r="Q167" t="str">
        <f t="shared" si="26"/>
        <v>2.3cm</v>
      </c>
      <c r="R167" cm="1">
        <f t="array" ref="R167">IF(Q167="","",IF(ISNUMBER(SEARCH("cm",Q167)),MAX(VALUE(SUBSTITUTE(_xlfn.FILTERXML("&lt;t&gt;&lt;s&gt;"&amp;SUBSTITUTE(Q167,",","&lt;/s&gt;&lt;s&gt;")&amp;"&lt;/s&gt;&lt;/t&gt;","//s"),"cm",""))),MAX(VALUE(SUBSTITUTE(_xlfn.FILTERXML("&lt;t&gt;&lt;s&gt;"&amp;SUBSTITUTE(Q167,",","&lt;/s&gt;&lt;s&gt;")&amp;"&lt;/s&gt;&lt;/t&gt;","//s"),"mm","")))/10))</f>
        <v>2.2999999999999998</v>
      </c>
      <c r="S167" t="str">
        <f>IF(OR('Model output'!P166="",ISNUMBER(SEARCH("Not identified", 'Model output'!P166)),ISNUMBER(SEARCH("Absent",'Model output'!P166)),AND(ISNUMBER(SEARCH("No",'Model output'!P166)),NOT(ISNUMBER(SEARCH("diagnostic",'Model output'!P166)))),ISNUMBER(SEARCH("Negative",'Model output'!P166))),"negative","positive")</f>
        <v>negative</v>
      </c>
      <c r="T167">
        <f>IF('Model output'!O166="","",'Model output'!O166)</f>
        <v>2</v>
      </c>
      <c r="U167" t="str">
        <f>IF('Model output'!Q166&lt;&gt;"",'Model output'!Q166,IF('Classification result'!S167="positive",IF(ISNUMBER(SEARCH("single",'Model output'!P166)),1,IF(OR(ISNUMBER(SEARCH("&lt;4",'Model output'!P166)),ISNUMBER(SEARCH("&lt; 4",'Model output'!P166)),ISNUMBER(SEARCH("less than 4",'Model output'!P166))),"&lt;4",IF(OR(ISNUMBER(SEARCH("&gt;4",'Model output'!P166)),ISNUMBER(SEARCH("&gt; 4",'Model output'!P166)),ISNUMBER(SEARCH("4 or more",'Model output'!P166))),"&gt;4",""))),""))</f>
        <v/>
      </c>
      <c r="V167" t="str">
        <f>IF(S167="negative","",IF(OR(ISNUMBER(SEARCH("Focal",'Model output'!P166)),'Classification result'!U167&lt;4,ISNUMBER(SEARCH("Focal",'Classification result'!U167)),ISNUMBER(SEARCH("&lt;4",'Classification result'!U167)),ISNUMBER(SEARCH("&lt; 4",'Classification result'!U167))),"minimal", IF(OR(ISNUMBER(SEARCH("Extensive",'Model output'!P166)),ISNUMBER(SEARCH("Extensive",'Classification result'!U167)),ISNUMBER(SEARCH("&gt;4",'Classification result'!U167)),ISNUMBER(SEARCH("&gt; 4",'Classification result'!U167)),ISNUMBER(SEARCH("4 or more",'Classification result'!U167))),"extensive","")))</f>
        <v/>
      </c>
      <c r="W167" t="str">
        <f>IF(OR('Model output'!R166="",ISNUMBER(SEARCH("Not identified", 'Model output'!R166)),ISNUMBER(SEARCH("Absent",'Model output'!R166)),ISNUMBER(SEARCH("No",'Model output'!R166)),ISNUMBER(SEARCH("Negative",'Model output'!R166)),ISNUMBER(SEARCH("None seen",'Model output'!R166)),ISNUMBER(SEARCH("Free",'Model output'!R166)),ISNUMBER(SEARCH("Cannot be assessed",'Model output'!R166))),"negative","positive")</f>
        <v>positive</v>
      </c>
      <c r="X167" t="str">
        <f>IF('Model output'!S166="","", IF('Model output'!S166= "[]", "", 'Model output'!S166))</f>
        <v>Not identified</v>
      </c>
      <c r="Y167" t="str">
        <f>IF(OR('Model output'!S166="",ISNUMBER(SEARCH("Absent",'Model output'!S166)),ISNUMBER(SEARCH("Not identified",'Model output'!S166)),ISNUMBER(SEARCH("No",'Model output'!S166)),ISNUMBER(SEARCH("negative",'Model output'!S166))),"negative",IF(Z167="positive","gETE", "positive"))</f>
        <v>negative</v>
      </c>
      <c r="Z167" t="str">
        <f>IF(OR('Model output'!S166="",ISNUMBER(SEARCH("Absent",'Model output'!S166)),ISNUMBER(SEARCH("Not identified",'Model output'!S166)),ISNUMBER(SEARCH("No",'Model output'!S166)),ISNUMBER(SEARCH("Minimal",'Model output'!S166)),ISNUMBER(SEARCH("negative",'Model output'!S166))),"negative",IF(OR(ISNUMBER(SEARCH("extensive",X167)),ISNUMBER(SEARCH("skeletal muscle",X167)),ISNUMBER(SEARCH("larynx",X167)),ISNUMBER(SEARCH("trachea",X167)),ISNUMBER(SEARCH("esophagus",X167)),ISNUMBER(SEARCH("recurrent laryngeal nerve",X167))),"positive","negative"))</f>
        <v>negative</v>
      </c>
      <c r="AA167" t="str">
        <f>IF('Model output'!T166="","", IF('Model output'!T166="[]", "", IF('Model output'!T166="Not mentioned", "No", "Yes")))</f>
        <v/>
      </c>
      <c r="AB167" t="str">
        <f>IF(AA167&lt;&gt;"Yes","",IF(OR('Model output'!U166="",'Model output'!U166="[]",ISNUMBER(SEARCH("Not identified",'Model output'!U166))),"",'Model output'!U166))</f>
        <v/>
      </c>
      <c r="AC167" s="9" t="str">
        <f>IF(OR('Model output'!V166="", AND(ISERROR(SEARCH("Positive",'Model output'!V166)), ISNUMBER(SEARCH("Negative",'Model output'!V166))), 'Model output'!V166="No", ISNUMBER(SEARCH("Uninvolved",'Model output'!V166)), ISNUMBER(SEARCH("Not involved",'Model output'!V166)), ISNUMBER(SEARCH("Free",'Model output'!V166)), ISNUMBER(SEARCH("Cannot be assessed",'Model output'!V166)), ISNUMBER(SEARCH("1 mm",'Model output'!V166)), ISNUMBER(SEARCH("0.1 CM",'Model output'!V166)), ISNUMBER(SEARCH("less than 0.5 mm",'Model output'!V166)), ISNUMBER(SEARCH("abut",'Model output'!V166))), "negative", "positive")</f>
        <v>negative</v>
      </c>
      <c r="AE167" s="29" t="str" cm="1">
        <f t="array" ref="AE167">IF(OR(AC167="positive",Z167="positive",AND(OR(ISNUMBER(SEARCH("Follicular carcinoma",N167)),ISNUMBER(SEARCH("Follicular thyroid carcinoma",N167))),V167="extensive"),AND(AND(ISNUMBER(J167),J167&gt;0),AND(ISNUMBER(M167),M167&gt;3)),OR(H167="positive",AH167=1)),"high",IF(OR(ISNUMBER(SEARCH("lateral",G167,1)),ISNUMBER(SEARCH("positive",Y167,1)),ISNUMBER(SEARCH("tall",O167,1)),ISNUMBER(SEARCH("hobnail",O167,1)),ISNUMBER(SEARCH("cribriform",O167,1)),ISNUMBER(SEARCH("diffuse",O167,1)),ISNUMBER(SEARCH("columnar",O167,1)),ISNUMBER(SEARCH("solid",O167,1)),ISNUMBER(SEARCH("tall",N167,1)),ISNUMBER(SEARCH("hobnail",N167,1)),ISNUMBER(SEARCH("cribriform",N167,1)),ISNUMBER(SEARCH("diffuse",N167,1)),ISNUMBER(SEARCH("columnar",N167,1)),ISNUMBER(SEARCH("solid",N167,1)),AND(ISNUMBER(SEARCH("papillary",N167,1)),S167="positive"),AND(AND(ISNUMBER(J167),J167&gt;=5),M167=""),AND(AND(ISNUMBER(J167),J167&gt;=5),AND(ISNUMBER(M167),M167&gt;=1)),AND(ISNUMBER(SERACH("papillary",N167)),OR(Y167="positive",Z167="positive"), ISNUMBER(SEARCH("BRAF",AB167)))),"intermediate","low"))</f>
        <v>high</v>
      </c>
      <c r="AF167" s="30" t="str">
        <f t="shared" si="27"/>
        <v>2</v>
      </c>
      <c r="AG167" s="30" t="str">
        <f t="shared" si="28"/>
        <v>1b</v>
      </c>
      <c r="AH167" s="30" t="str">
        <f t="shared" si="30"/>
        <v>0</v>
      </c>
      <c r="AI167" s="37" t="str">
        <f t="shared" si="31"/>
        <v>I</v>
      </c>
      <c r="AJ167" s="29" t="s">
        <v>887</v>
      </c>
      <c r="AK167" s="34" t="s">
        <v>893</v>
      </c>
      <c r="AL167" s="34" t="s">
        <v>890</v>
      </c>
      <c r="AM167" s="34" t="s">
        <v>894</v>
      </c>
      <c r="AN167" s="34" t="s">
        <v>68</v>
      </c>
      <c r="AO167" s="35">
        <f t="shared" si="32"/>
        <v>0</v>
      </c>
      <c r="AP167" s="30">
        <f t="shared" si="33"/>
        <v>1</v>
      </c>
      <c r="AQ167" s="30">
        <f t="shared" si="34"/>
        <v>1</v>
      </c>
      <c r="AR167" s="30">
        <f t="shared" si="35"/>
        <v>1</v>
      </c>
      <c r="AS167" s="36">
        <f t="shared" si="36"/>
        <v>1</v>
      </c>
    </row>
    <row r="168" spans="1:45">
      <c r="A168" t="str">
        <f>'Model output'!A167</f>
        <v>TCGA-EM-A2CL</v>
      </c>
      <c r="B168" s="45">
        <v>31</v>
      </c>
      <c r="C168" s="1" t="str">
        <f>IF(OR(ISNUMBER(SEARCH("0",'Model output'!D167)), ISNUMBER(SEARCH("1",'Model output'!D167)), ISNUMBER(SEARCH("1a",'Model output'!D167)), ISNUMBER(SEARCH("1b",'Model output'!D167)), ISNUMBER(SEARCH("2",'Model output'!D167)), ISNUMBER(SEARCH("3",'Model output'!D167)), ISNUMBER(SEARCH("4a",'Model output'!D167)), ISNUMBER(SEARCH("4b",'Model output'!D167))), IF(ISNUMBER(SEARCH("pT",'Model output'!D167)),IF(OR(ISNUMBER(SEARCH("a",'Model output'!D167)),ISNUMBER(SEARCH("b",'Model output'!D167))),MID(SUBSTITUTE('Model output'!D167," ",""),SEARCH("pT",'Model output'!D167)+2,2),MID(SUBSTITUTE('Model output'!D167," ",""),SEARCH("pT",'Model output'!D167)+2,1)),IF(ISNUMBER(SEARCH("T",'Model output'!D167)),IF(OR(ISNUMBER(SEARCH("a",'Model output'!D167)),ISNUMBER(SEARCH("b",'Model output'!D167))),MID(SUBSTITUTE('Model output'!D167," ",""),SEARCH("T",'Model output'!D167)+1,2),MID(SUBSTITUTE('Model output'!D167," ",""),SEARCH("T",'Model output'!D167)+1,1)),SUBSTITUTE('Model output'!D167," ",""))),"")</f>
        <v>2</v>
      </c>
      <c r="D168" s="1" t="str">
        <f>IF(ISNUMBER(SEARCH("lymph node",'Model output'!E167)),"1", IF(AND('Model output'!E167&lt;&gt;"",ISNUMBER('Model output'!E167),'Model output'!E167&gt;0),"1",IF(OR(ISNUMBER(SEARCH("0",'Model output'!E167)), ISNUMBER(SEARCH("1",'Model output'!E167)), ISNUMBER(SEARCH("1a",'Model output'!E167)), ISNUMBER(SEARCH("1b",'Model output'!E167)), ISNUMBER(SEARCH("X",'Model output'!E167))), IF(ISNUMBER(SEARCH("pN",'Model output'!E167)),IF(OR(ISNUMBER(SEARCH("a",'Model output'!E167)),ISNUMBER(SEARCH("b",'Model output'!E167))),MID(SUBSTITUTE('Model output'!E167," ",""),SEARCH("pN",'Model output'!E167)+2,2),MID(SUBSTITUTE('Model output'!E167," ",""),SEARCH("pN",'Model output'!E167)+2,1)),IF(ISNUMBER(SEARCH("N",'Model output'!E167)),IF(OR(ISNUMBER(SEARCH("a",'Model output'!E167)),ISNUMBER(SEARCH("b",'Model output'!E167))),MID(SUBSTITUTE('Model output'!E167," ",""),SEARCH("N",'Model output'!E167)+1,2),MID(SUBSTITUTE('Model output'!E167," ",""),SEARCH("N",'Model output'!E167)+1,1)),SUBSTITUTE('Model output'!E167," ",""))),"")))</f>
        <v>X</v>
      </c>
      <c r="E168" s="1" t="str">
        <f>IF(OR(ISNUMBER(SEARCH("Not applicable",'Model output'!F167)), ISNUMBER(SEARCH("N/A",'Model output'!F167))),"0",IF(OR(ISNUMBER(SEARCH("0",'Model output'!F167)), ISNUMBER(SEARCH("1",'Model output'!F167)), ISNUMBER(SEARCH("X",'Model output'!F167))), IF(ISNUMBER(SEARCH("pM",'Model output'!F167)),MID(SUBSTITUTE('Model output'!F167," ",""),SEARCH("pM",'Model output'!F167)+2,1),IF(ISNUMBER(SEARCH("M",'Model output'!F167)),MID(SUBSTITUTE('Model output'!F167," ",""),SEARCH("M",'Model output'!F167)+1,1),SUBSTITUTE('Model output'!F167," ",""))),""))</f>
        <v/>
      </c>
      <c r="F168" t="str">
        <f t="shared" si="25"/>
        <v>negative</v>
      </c>
      <c r="G168" t="str">
        <f>IF(OR('Model output'!G167="",AND(ISNUMBER('Model output'!J167),'Model output'!J167&lt;1)),"",IF(OR(ISNUMBER(SEARCH("lateral",'Model output'!G167)),ISNUMBER(SEARCH("cervical",'Model output'!G167)),ISNUMBER(SEARCH("jugular",'Model output'!G167)),ISNUMBER(SEARCH("left neck",'Model output'!G167)),ISNUMBER(SEARCH("left anterior neck",'Model output'!G167)),ISNUMBER(SEARCH("left posterior neck",'Model output'!G167)),ISNUMBER(SEARCH("right neck",'Model output'!G167)),ISNUMBER(SEARCH("right anterior neck",'Model output'!G167)),ISNUMBER(SEARCH("right posterior neck",'Model output'!G167)),AND(ISNUMBER(SEARCH("level",'Model output'!G167)),OR(,ISNUMBER(SEARCH("II",'Model output'!G167)),ISNUMBER(SEARCH("two",'Model output'!G167)),ISNUMBER(SEARCH("2",'Model output'!G167)),ISNUMBER(SEARCH("III",'Model output'!G167)),ISNUMBER(SEARCH("three",'Model output'!G167)),ISNUMBER(SEARCH("3",'Model output'!G167)),ISNUMBER(SEARCH("IV",'Model output'!G167)),ISNUMBER(SEARCH("four",'Model output'!G167)),ISNUMBER(SEARCH("4",'Model output'!G167)),ISNUMBER(SEARCH("V ",'Model output'!G167)),ISNUMBER(SEARCH("five",'Model output'!G167)),ISNUMBER(SEARCH("5",'Model output'!G167))))), "lateral", "central"))</f>
        <v/>
      </c>
      <c r="H168" t="str">
        <f>IF('Model output'!H167="","negative",IF('Model output'!H167="[]", "negative", IF(OR(ISNUMBER(SEARCH("lymph node",'Model output'!H167)),ISNUMBER(SEARCH("Not mentioned",'Model output'!H167)),ISNUMBER(SEARCH("neck",'Model output'!H167)),ISNUMBER(SEARCH("Not applicable",'Model output'!H167))),"negative","positive")))</f>
        <v>negative</v>
      </c>
      <c r="I168">
        <f>IF('Model output'!I167="","",IF(ISNUMBER('Model output'!I167),'Model output'!I167,1))</f>
        <v>0</v>
      </c>
      <c r="J168">
        <f>IF('Model output'!J167="","",IF(AND(ISNUMBER('Model output'!J167),'Model output'!J167&lt;=I168),'Model output'!J167,IF(ISNUMBER(SEARCH("0/",'Model output'!J167)),0,1)))</f>
        <v>0</v>
      </c>
      <c r="K168" t="str" cm="1">
        <f t="array" ref="K168">IF(COUNT(FIND({0,1,2,3,4,5,6,7,8,9},'Model output'!K167))&gt;0,'Model output'!K167,"")</f>
        <v/>
      </c>
      <c r="L168" s="8" t="str">
        <f t="shared" si="29"/>
        <v/>
      </c>
      <c r="M168" t="str" cm="1">
        <f t="array" ref="M168">IF(L168="","",IF(ISNUMBER(SEARCH("cm",L168)),MAX(VALUE(SUBSTITUTE(_xlfn.FILTERXML("&lt;t&gt;&lt;s&gt;"&amp;SUBSTITUTE(L168,",","&lt;/s&gt;&lt;s&gt;")&amp;"&lt;/s&gt;&lt;/t&gt;","//s"),"cm",""))),MAX(VALUE(SUBSTITUTE(_xlfn.FILTERXML("&lt;t&gt;&lt;s&gt;"&amp;SUBSTITUTE(L168,",","&lt;/s&gt;&lt;s&gt;")&amp;"&lt;/s&gt;&lt;/t&gt;","//s"),"mm","")))/10))</f>
        <v/>
      </c>
      <c r="N168" t="str">
        <f>IF('Model output'!L167="","",'Model output'!L167)</f>
        <v>Papillary carcinoma</v>
      </c>
      <c r="O168" t="str">
        <f>IF('Model output'!M167="","",'Model output'!M167)</f>
        <v>Follicular variant, microcarcinoma (occult, small or microscopic) variant</v>
      </c>
      <c r="P168" t="str">
        <f>IF('Model output'!N167="","",'Model output'!N167)</f>
        <v>2.5cm</v>
      </c>
      <c r="Q168" t="str">
        <f t="shared" si="26"/>
        <v>2.5cm</v>
      </c>
      <c r="R168" cm="1">
        <f t="array" ref="R168">IF(Q168="","",IF(ISNUMBER(SEARCH("cm",Q168)),MAX(VALUE(SUBSTITUTE(_xlfn.FILTERXML("&lt;t&gt;&lt;s&gt;"&amp;SUBSTITUTE(Q168,",","&lt;/s&gt;&lt;s&gt;")&amp;"&lt;/s&gt;&lt;/t&gt;","//s"),"cm",""))),MAX(VALUE(SUBSTITUTE(_xlfn.FILTERXML("&lt;t&gt;&lt;s&gt;"&amp;SUBSTITUTE(Q168,",","&lt;/s&gt;&lt;s&gt;")&amp;"&lt;/s&gt;&lt;/t&gt;","//s"),"mm","")))/10))</f>
        <v>2.5</v>
      </c>
      <c r="S168" t="str">
        <f>IF(OR('Model output'!P167="",ISNUMBER(SEARCH("Not identified", 'Model output'!P167)),ISNUMBER(SEARCH("Absent",'Model output'!P167)),AND(ISNUMBER(SEARCH("No",'Model output'!P167)),NOT(ISNUMBER(SEARCH("diagnostic",'Model output'!P167)))),ISNUMBER(SEARCH("Negative",'Model output'!P167))),"negative","positive")</f>
        <v>negative</v>
      </c>
      <c r="T168" t="str">
        <f>IF('Model output'!O167="","",'Model output'!O167)</f>
        <v/>
      </c>
      <c r="U168" t="str">
        <f>IF('Model output'!Q167&lt;&gt;"",'Model output'!Q167,IF('Classification result'!S168="positive",IF(ISNUMBER(SEARCH("single",'Model output'!P167)),1,IF(OR(ISNUMBER(SEARCH("&lt;4",'Model output'!P167)),ISNUMBER(SEARCH("&lt; 4",'Model output'!P167)),ISNUMBER(SEARCH("less than 4",'Model output'!P167))),"&lt;4",IF(OR(ISNUMBER(SEARCH("&gt;4",'Model output'!P167)),ISNUMBER(SEARCH("&gt; 4",'Model output'!P167)),ISNUMBER(SEARCH("4 or more",'Model output'!P167))),"&gt;4",""))),""))</f>
        <v/>
      </c>
      <c r="V168" t="str">
        <f>IF(S168="negative","",IF(OR(ISNUMBER(SEARCH("Focal",'Model output'!P167)),'Classification result'!U168&lt;4,ISNUMBER(SEARCH("Focal",'Classification result'!U168)),ISNUMBER(SEARCH("&lt;4",'Classification result'!U168)),ISNUMBER(SEARCH("&lt; 4",'Classification result'!U168))),"minimal", IF(OR(ISNUMBER(SEARCH("Extensive",'Model output'!P167)),ISNUMBER(SEARCH("Extensive",'Classification result'!U168)),ISNUMBER(SEARCH("&gt;4",'Classification result'!U168)),ISNUMBER(SEARCH("&gt; 4",'Classification result'!U168)),ISNUMBER(SEARCH("4 or more",'Classification result'!U168))),"extensive","")))</f>
        <v/>
      </c>
      <c r="W168" t="str">
        <f>IF(OR('Model output'!R167="",ISNUMBER(SEARCH("Not identified", 'Model output'!R167)),ISNUMBER(SEARCH("Absent",'Model output'!R167)),ISNUMBER(SEARCH("No",'Model output'!R167)),ISNUMBER(SEARCH("Negative",'Model output'!R167)),ISNUMBER(SEARCH("None seen",'Model output'!R167)),ISNUMBER(SEARCH("Free",'Model output'!R167)),ISNUMBER(SEARCH("Cannot be assessed",'Model output'!R167))),"negative","positive")</f>
        <v>negative</v>
      </c>
      <c r="X168" t="str">
        <f>IF('Model output'!S167="","", IF('Model output'!S167= "[]", "", 'Model output'!S167))</f>
        <v>Not identified</v>
      </c>
      <c r="Y168" t="str">
        <f>IF(OR('Model output'!S167="",ISNUMBER(SEARCH("Absent",'Model output'!S167)),ISNUMBER(SEARCH("Not identified",'Model output'!S167)),ISNUMBER(SEARCH("No",'Model output'!S167)),ISNUMBER(SEARCH("negative",'Model output'!S167))),"negative",IF(Z168="positive","gETE", "positive"))</f>
        <v>negative</v>
      </c>
      <c r="Z168" t="str">
        <f>IF(OR('Model output'!S167="",ISNUMBER(SEARCH("Absent",'Model output'!S167)),ISNUMBER(SEARCH("Not identified",'Model output'!S167)),ISNUMBER(SEARCH("No",'Model output'!S167)),ISNUMBER(SEARCH("Minimal",'Model output'!S167)),ISNUMBER(SEARCH("negative",'Model output'!S167))),"negative",IF(OR(ISNUMBER(SEARCH("extensive",X168)),ISNUMBER(SEARCH("skeletal muscle",X168)),ISNUMBER(SEARCH("larynx",X168)),ISNUMBER(SEARCH("trachea",X168)),ISNUMBER(SEARCH("esophagus",X168)),ISNUMBER(SEARCH("recurrent laryngeal nerve",X168))),"positive","negative"))</f>
        <v>negative</v>
      </c>
      <c r="AA168" t="str">
        <f>IF('Model output'!T167="","", IF('Model output'!T167="[]", "", IF('Model output'!T167="Not mentioned", "No", "Yes")))</f>
        <v/>
      </c>
      <c r="AB168" t="str">
        <f>IF(AA168&lt;&gt;"Yes","",IF(OR('Model output'!U167="",'Model output'!U167="[]",ISNUMBER(SEARCH("Not identified",'Model output'!U167))),"",'Model output'!U167))</f>
        <v/>
      </c>
      <c r="AC168" s="9" t="str">
        <f>IF(OR('Model output'!V167="", AND(ISERROR(SEARCH("Positive",'Model output'!V167)), ISNUMBER(SEARCH("Negative",'Model output'!V167))), 'Model output'!V167="No", ISNUMBER(SEARCH("Uninvolved",'Model output'!V167)), ISNUMBER(SEARCH("Not involved",'Model output'!V167)), ISNUMBER(SEARCH("Free",'Model output'!V167)), ISNUMBER(SEARCH("Cannot be assessed",'Model output'!V167)), ISNUMBER(SEARCH("1 mm",'Model output'!V167)), ISNUMBER(SEARCH("0.1 CM",'Model output'!V167)), ISNUMBER(SEARCH("less than 0.5 mm",'Model output'!V167)), ISNUMBER(SEARCH("abut",'Model output'!V167))), "negative", "positive")</f>
        <v>negative</v>
      </c>
      <c r="AE168" s="29" t="str" cm="1">
        <f t="array" aca="1" ref="AE168" ca="1">IF(OR(AC168="positive",Z168="positive",AND(OR(ISNUMBER(SEARCH("Follicular carcinoma",N168)),ISNUMBER(SEARCH("Follicular thyroid carcinoma",N168))),V168="extensive"),AND(AND(ISNUMBER(J168),J168&gt;0),AND(ISNUMBER(M168),M168&gt;3)),OR(H168="positive",AH168=1)),"high",IF(OR(ISNUMBER(SEARCH("lateral",G168,1)),ISNUMBER(SEARCH("positive",Y168,1)),ISNUMBER(SEARCH("tall",O168,1)),ISNUMBER(SEARCH("hobnail",O168,1)),ISNUMBER(SEARCH("cribriform",O168,1)),ISNUMBER(SEARCH("diffuse",O168,1)),ISNUMBER(SEARCH("columnar",O168,1)),ISNUMBER(SEARCH("solid",O168,1)),ISNUMBER(SEARCH("tall",N168,1)),ISNUMBER(SEARCH("hobnail",N168,1)),ISNUMBER(SEARCH("cribriform",N168,1)),ISNUMBER(SEARCH("diffuse",N168,1)),ISNUMBER(SEARCH("columnar",N168,1)),ISNUMBER(SEARCH("solid",N168,1)),AND(ISNUMBER(SEARCH("papillary",N168,1)),S168="positive"),AND(AND(ISNUMBER(J168),J168&gt;=5),M168=""),AND(AND(ISNUMBER(J168),J168&gt;=5),AND(ISNUMBER(M168),M168&gt;=1)),AND(ISNUMBER(SERACH("papillary",N168)),OR(Y168="positive",Z168="positive"), ISNUMBER(SEARCH("BRAF",AB168)))),"intermediate","low"))</f>
        <v>low</v>
      </c>
      <c r="AF168" s="30" t="str">
        <f t="shared" si="27"/>
        <v>2</v>
      </c>
      <c r="AG168" s="30" t="str">
        <f t="shared" si="28"/>
        <v>0</v>
      </c>
      <c r="AH168" s="30" t="str">
        <f t="shared" si="30"/>
        <v>0</v>
      </c>
      <c r="AI168" s="37" t="str">
        <f t="shared" si="31"/>
        <v>I</v>
      </c>
      <c r="AJ168" s="29" t="s">
        <v>886</v>
      </c>
      <c r="AK168" s="34" t="s">
        <v>893</v>
      </c>
      <c r="AL168" s="34" t="s">
        <v>894</v>
      </c>
      <c r="AM168" s="34" t="s">
        <v>894</v>
      </c>
      <c r="AN168" s="34" t="s">
        <v>68</v>
      </c>
      <c r="AO168" s="35">
        <f t="shared" ca="1" si="32"/>
        <v>1</v>
      </c>
      <c r="AP168" s="30">
        <f t="shared" si="33"/>
        <v>1</v>
      </c>
      <c r="AQ168" s="30">
        <f t="shared" si="34"/>
        <v>1</v>
      </c>
      <c r="AR168" s="30">
        <f t="shared" si="35"/>
        <v>1</v>
      </c>
      <c r="AS168" s="36">
        <f t="shared" si="36"/>
        <v>1</v>
      </c>
    </row>
    <row r="169" spans="1:45">
      <c r="A169" t="str">
        <f>'Model output'!A168</f>
        <v>TCGA-EM-A2CM</v>
      </c>
      <c r="B169" s="45">
        <v>62</v>
      </c>
      <c r="C169" s="1" t="str">
        <f>IF(OR(ISNUMBER(SEARCH("0",'Model output'!D168)), ISNUMBER(SEARCH("1",'Model output'!D168)), ISNUMBER(SEARCH("1a",'Model output'!D168)), ISNUMBER(SEARCH("1b",'Model output'!D168)), ISNUMBER(SEARCH("2",'Model output'!D168)), ISNUMBER(SEARCH("3",'Model output'!D168)), ISNUMBER(SEARCH("4a",'Model output'!D168)), ISNUMBER(SEARCH("4b",'Model output'!D168))), IF(ISNUMBER(SEARCH("pT",'Model output'!D168)),IF(OR(ISNUMBER(SEARCH("a",'Model output'!D168)),ISNUMBER(SEARCH("b",'Model output'!D168))),MID(SUBSTITUTE('Model output'!D168," ",""),SEARCH("pT",'Model output'!D168)+2,2),MID(SUBSTITUTE('Model output'!D168," ",""),SEARCH("pT",'Model output'!D168)+2,1)),IF(ISNUMBER(SEARCH("T",'Model output'!D168)),IF(OR(ISNUMBER(SEARCH("a",'Model output'!D168)),ISNUMBER(SEARCH("b",'Model output'!D168))),MID(SUBSTITUTE('Model output'!D168," ",""),SEARCH("T",'Model output'!D168)+1,2),MID(SUBSTITUTE('Model output'!D168," ",""),SEARCH("T",'Model output'!D168)+1,1)),SUBSTITUTE('Model output'!D168," ",""))),"")</f>
        <v>3</v>
      </c>
      <c r="D169" s="1" t="str">
        <f>IF(ISNUMBER(SEARCH("lymph node",'Model output'!E168)),"1", IF(AND('Model output'!E168&lt;&gt;"",ISNUMBER('Model output'!E168),'Model output'!E168&gt;0),"1",IF(OR(ISNUMBER(SEARCH("0",'Model output'!E168)), ISNUMBER(SEARCH("1",'Model output'!E168)), ISNUMBER(SEARCH("1a",'Model output'!E168)), ISNUMBER(SEARCH("1b",'Model output'!E168)), ISNUMBER(SEARCH("X",'Model output'!E168))), IF(ISNUMBER(SEARCH("pN",'Model output'!E168)),IF(OR(ISNUMBER(SEARCH("a",'Model output'!E168)),ISNUMBER(SEARCH("b",'Model output'!E168))),MID(SUBSTITUTE('Model output'!E168," ",""),SEARCH("pN",'Model output'!E168)+2,2),MID(SUBSTITUTE('Model output'!E168," ",""),SEARCH("pN",'Model output'!E168)+2,1)),IF(ISNUMBER(SEARCH("N",'Model output'!E168)),IF(OR(ISNUMBER(SEARCH("a",'Model output'!E168)),ISNUMBER(SEARCH("b",'Model output'!E168))),MID(SUBSTITUTE('Model output'!E168," ",""),SEARCH("N",'Model output'!E168)+1,2),MID(SUBSTITUTE('Model output'!E168," ",""),SEARCH("N",'Model output'!E168)+1,1)),SUBSTITUTE('Model output'!E168," ",""))),"")))</f>
        <v>0</v>
      </c>
      <c r="E169" s="1" t="str">
        <f>IF(OR(ISNUMBER(SEARCH("Not applicable",'Model output'!F168)), ISNUMBER(SEARCH("N/A",'Model output'!F168))),"0",IF(OR(ISNUMBER(SEARCH("0",'Model output'!F168)), ISNUMBER(SEARCH("1",'Model output'!F168)), ISNUMBER(SEARCH("X",'Model output'!F168))), IF(ISNUMBER(SEARCH("pM",'Model output'!F168)),MID(SUBSTITUTE('Model output'!F168," ",""),SEARCH("pM",'Model output'!F168)+2,1),IF(ISNUMBER(SEARCH("M",'Model output'!F168)),MID(SUBSTITUTE('Model output'!F168," ",""),SEARCH("M",'Model output'!F168)+1,1),SUBSTITUTE('Model output'!F168," ",""))),""))</f>
        <v/>
      </c>
      <c r="F169" t="str">
        <f t="shared" si="25"/>
        <v>negative</v>
      </c>
      <c r="G169" t="str">
        <f>IF(OR('Model output'!G168="",AND(ISNUMBER('Model output'!J168),'Model output'!J168&lt;1)),"",IF(OR(ISNUMBER(SEARCH("lateral",'Model output'!G168)),ISNUMBER(SEARCH("cervical",'Model output'!G168)),ISNUMBER(SEARCH("jugular",'Model output'!G168)),ISNUMBER(SEARCH("left neck",'Model output'!G168)),ISNUMBER(SEARCH("left anterior neck",'Model output'!G168)),ISNUMBER(SEARCH("left posterior neck",'Model output'!G168)),ISNUMBER(SEARCH("right neck",'Model output'!G168)),ISNUMBER(SEARCH("right anterior neck",'Model output'!G168)),ISNUMBER(SEARCH("right posterior neck",'Model output'!G168)),AND(ISNUMBER(SEARCH("level",'Model output'!G168)),OR(,ISNUMBER(SEARCH("II",'Model output'!G168)),ISNUMBER(SEARCH("two",'Model output'!G168)),ISNUMBER(SEARCH("2",'Model output'!G168)),ISNUMBER(SEARCH("III",'Model output'!G168)),ISNUMBER(SEARCH("three",'Model output'!G168)),ISNUMBER(SEARCH("3",'Model output'!G168)),ISNUMBER(SEARCH("IV",'Model output'!G168)),ISNUMBER(SEARCH("four",'Model output'!G168)),ISNUMBER(SEARCH("4",'Model output'!G168)),ISNUMBER(SEARCH("V ",'Model output'!G168)),ISNUMBER(SEARCH("five",'Model output'!G168)),ISNUMBER(SEARCH("5",'Model output'!G168))))), "lateral", "central"))</f>
        <v/>
      </c>
      <c r="H169" t="str">
        <f>IF('Model output'!H168="","negative",IF('Model output'!H168="[]", "negative", IF(OR(ISNUMBER(SEARCH("lymph node",'Model output'!H168)),ISNUMBER(SEARCH("Not mentioned",'Model output'!H168)),ISNUMBER(SEARCH("neck",'Model output'!H168)),ISNUMBER(SEARCH("Not applicable",'Model output'!H168))),"negative","positive")))</f>
        <v>negative</v>
      </c>
      <c r="I169">
        <f>IF('Model output'!I168="","",IF(ISNUMBER('Model output'!I168),'Model output'!I168,1))</f>
        <v>3</v>
      </c>
      <c r="J169">
        <f>IF('Model output'!J168="","",IF(AND(ISNUMBER('Model output'!J168),'Model output'!J168&lt;=I169),'Model output'!J168,IF(ISNUMBER(SEARCH("0/",'Model output'!J168)),0,1)))</f>
        <v>0</v>
      </c>
      <c r="K169" t="str" cm="1">
        <f t="array" ref="K169">IF(COUNT(FIND({0,1,2,3,4,5,6,7,8,9},'Model output'!K168))&gt;0,'Model output'!K168,"")</f>
        <v/>
      </c>
      <c r="L169" s="8" t="str">
        <f t="shared" si="29"/>
        <v/>
      </c>
      <c r="M169" t="str" cm="1">
        <f t="array" ref="M169">IF(L169="","",IF(ISNUMBER(SEARCH("cm",L169)),MAX(VALUE(SUBSTITUTE(_xlfn.FILTERXML("&lt;t&gt;&lt;s&gt;"&amp;SUBSTITUTE(L169,",","&lt;/s&gt;&lt;s&gt;")&amp;"&lt;/s&gt;&lt;/t&gt;","//s"),"cm",""))),MAX(VALUE(SUBSTITUTE(_xlfn.FILTERXML("&lt;t&gt;&lt;s&gt;"&amp;SUBSTITUTE(L169,",","&lt;/s&gt;&lt;s&gt;")&amp;"&lt;/s&gt;&lt;/t&gt;","//s"),"mm","")))/10))</f>
        <v/>
      </c>
      <c r="N169" t="str">
        <f>IF('Model output'!L168="","",'Model output'!L168)</f>
        <v>Poorly differentiated thyroid carcinoma</v>
      </c>
      <c r="O169" t="str">
        <f>IF('Model output'!M168="","",'Model output'!M168)</f>
        <v>Insular carcinoma</v>
      </c>
      <c r="P169" t="str">
        <f>IF('Model output'!N168="","",'Model output'!N168)</f>
        <v>9.6cm</v>
      </c>
      <c r="Q169" t="str">
        <f t="shared" si="26"/>
        <v>9.6cm</v>
      </c>
      <c r="R169" cm="1">
        <f t="array" ref="R169">IF(Q169="","",IF(ISNUMBER(SEARCH("cm",Q169)),MAX(VALUE(SUBSTITUTE(_xlfn.FILTERXML("&lt;t&gt;&lt;s&gt;"&amp;SUBSTITUTE(Q169,",","&lt;/s&gt;&lt;s&gt;")&amp;"&lt;/s&gt;&lt;/t&gt;","//s"),"cm",""))),MAX(VALUE(SUBSTITUTE(_xlfn.FILTERXML("&lt;t&gt;&lt;s&gt;"&amp;SUBSTITUTE(Q169,",","&lt;/s&gt;&lt;s&gt;")&amp;"&lt;/s&gt;&lt;/t&gt;","//s"),"mm","")))/10))</f>
        <v>9.6</v>
      </c>
      <c r="S169" t="str">
        <f>IF(OR('Model output'!P168="",ISNUMBER(SEARCH("Not identified", 'Model output'!P168)),ISNUMBER(SEARCH("Absent",'Model output'!P168)),AND(ISNUMBER(SEARCH("No",'Model output'!P168)),NOT(ISNUMBER(SEARCH("diagnostic",'Model output'!P168)))),ISNUMBER(SEARCH("Negative",'Model output'!P168))),"negative","positive")</f>
        <v>positive</v>
      </c>
      <c r="T169">
        <f>IF('Model output'!O168="","",'Model output'!O168)</f>
        <v>1</v>
      </c>
      <c r="U169" t="str">
        <f>IF('Model output'!Q168&lt;&gt;"",'Model output'!Q168,IF('Classification result'!S169="positive",IF(ISNUMBER(SEARCH("single",'Model output'!P168)),1,IF(OR(ISNUMBER(SEARCH("&lt;4",'Model output'!P168)),ISNUMBER(SEARCH("&lt; 4",'Model output'!P168)),ISNUMBER(SEARCH("less than 4",'Model output'!P168))),"&lt;4",IF(OR(ISNUMBER(SEARCH("&gt;4",'Model output'!P168)),ISNUMBER(SEARCH("&gt; 4",'Model output'!P168)),ISNUMBER(SEARCH("4 or more",'Model output'!P168))),"&gt;4",""))),""))</f>
        <v>&lt;4</v>
      </c>
      <c r="V169" t="str">
        <f>IF(S169="negative","",IF(OR(ISNUMBER(SEARCH("Focal",'Model output'!P168)),'Classification result'!U169&lt;4,ISNUMBER(SEARCH("Focal",'Classification result'!U169)),ISNUMBER(SEARCH("&lt;4",'Classification result'!U169)),ISNUMBER(SEARCH("&lt; 4",'Classification result'!U169))),"minimal", IF(OR(ISNUMBER(SEARCH("Extensive",'Model output'!P168)),ISNUMBER(SEARCH("Extensive",'Classification result'!U169)),ISNUMBER(SEARCH("&gt;4",'Classification result'!U169)),ISNUMBER(SEARCH("&gt; 4",'Classification result'!U169)),ISNUMBER(SEARCH("4 or more",'Classification result'!U169))),"extensive","")))</f>
        <v>minimal</v>
      </c>
      <c r="W169" t="str">
        <f>IF(OR('Model output'!R168="",ISNUMBER(SEARCH("Not identified", 'Model output'!R168)),ISNUMBER(SEARCH("Absent",'Model output'!R168)),ISNUMBER(SEARCH("No",'Model output'!R168)),ISNUMBER(SEARCH("Negative",'Model output'!R168)),ISNUMBER(SEARCH("None seen",'Model output'!R168)),ISNUMBER(SEARCH("Free",'Model output'!R168)),ISNUMBER(SEARCH("Cannot be assessed",'Model output'!R168))),"negative","positive")</f>
        <v>positive</v>
      </c>
      <c r="X169" t="str">
        <f>IF('Model output'!S168="","", IF('Model output'!S168= "[]", "", 'Model output'!S168))</f>
        <v>Not identified</v>
      </c>
      <c r="Y169" t="str">
        <f>IF(OR('Model output'!S168="",ISNUMBER(SEARCH("Absent",'Model output'!S168)),ISNUMBER(SEARCH("Not identified",'Model output'!S168)),ISNUMBER(SEARCH("No",'Model output'!S168)),ISNUMBER(SEARCH("negative",'Model output'!S168))),"negative",IF(Z169="positive","gETE", "positive"))</f>
        <v>negative</v>
      </c>
      <c r="Z169" t="str">
        <f>IF(OR('Model output'!S168="",ISNUMBER(SEARCH("Absent",'Model output'!S168)),ISNUMBER(SEARCH("Not identified",'Model output'!S168)),ISNUMBER(SEARCH("No",'Model output'!S168)),ISNUMBER(SEARCH("Minimal",'Model output'!S168)),ISNUMBER(SEARCH("negative",'Model output'!S168))),"negative",IF(OR(ISNUMBER(SEARCH("extensive",X169)),ISNUMBER(SEARCH("skeletal muscle",X169)),ISNUMBER(SEARCH("larynx",X169)),ISNUMBER(SEARCH("trachea",X169)),ISNUMBER(SEARCH("esophagus",X169)),ISNUMBER(SEARCH("recurrent laryngeal nerve",X169))),"positive","negative"))</f>
        <v>negative</v>
      </c>
      <c r="AA169" t="str">
        <f>IF('Model output'!T168="","", IF('Model output'!T168="[]", "", IF('Model output'!T168="Not mentioned", "No", "Yes")))</f>
        <v/>
      </c>
      <c r="AB169" t="str">
        <f>IF(AA169&lt;&gt;"Yes","",IF(OR('Model output'!U168="",'Model output'!U168="[]",ISNUMBER(SEARCH("Not identified",'Model output'!U168))),"",'Model output'!U168))</f>
        <v/>
      </c>
      <c r="AC169" s="9" t="str">
        <f>IF(OR('Model output'!V168="", AND(ISERROR(SEARCH("Positive",'Model output'!V168)), ISNUMBER(SEARCH("Negative",'Model output'!V168))), 'Model output'!V168="No", ISNUMBER(SEARCH("Uninvolved",'Model output'!V168)), ISNUMBER(SEARCH("Not involved",'Model output'!V168)), ISNUMBER(SEARCH("Free",'Model output'!V168)), ISNUMBER(SEARCH("Cannot be assessed",'Model output'!V168)), ISNUMBER(SEARCH("1 mm",'Model output'!V168)), ISNUMBER(SEARCH("0.1 CM",'Model output'!V168)), ISNUMBER(SEARCH("less than 0.5 mm",'Model output'!V168)), ISNUMBER(SEARCH("abut",'Model output'!V168))), "negative", "positive")</f>
        <v>negative</v>
      </c>
      <c r="AE169" s="29" t="str" cm="1">
        <f t="array" aca="1" ref="AE169" ca="1">IF(OR(AC169="positive",Z169="positive",AND(OR(ISNUMBER(SEARCH("Follicular carcinoma",N169)),ISNUMBER(SEARCH("Follicular thyroid carcinoma",N169))),V169="extensive"),AND(AND(ISNUMBER(J169),J169&gt;0),AND(ISNUMBER(M169),M169&gt;3)),OR(H169="positive",AH169=1)),"high",IF(OR(ISNUMBER(SEARCH("lateral",G169,1)),ISNUMBER(SEARCH("positive",Y169,1)),ISNUMBER(SEARCH("tall",O169,1)),ISNUMBER(SEARCH("hobnail",O169,1)),ISNUMBER(SEARCH("cribriform",O169,1)),ISNUMBER(SEARCH("diffuse",O169,1)),ISNUMBER(SEARCH("columnar",O169,1)),ISNUMBER(SEARCH("solid",O169,1)),ISNUMBER(SEARCH("tall",N169,1)),ISNUMBER(SEARCH("hobnail",N169,1)),ISNUMBER(SEARCH("cribriform",N169,1)),ISNUMBER(SEARCH("diffuse",N169,1)),ISNUMBER(SEARCH("columnar",N169,1)),ISNUMBER(SEARCH("solid",N169,1)),AND(ISNUMBER(SEARCH("papillary",N169,1)),S169="positive"),AND(AND(ISNUMBER(J169),J169&gt;=5),M169=""),AND(AND(ISNUMBER(J169),J169&gt;=5),AND(ISNUMBER(M169),M169&gt;=1)),AND(ISNUMBER(SERACH("papillary",N169)),OR(Y169="positive",Z169="positive"), ISNUMBER(SEARCH("BRAF",AB169)))),"intermediate","low"))</f>
        <v>low</v>
      </c>
      <c r="AF169" s="30" t="str">
        <f t="shared" si="27"/>
        <v>3a</v>
      </c>
      <c r="AG169" s="30" t="str">
        <f t="shared" si="28"/>
        <v>0</v>
      </c>
      <c r="AH169" s="30" t="str">
        <f t="shared" si="30"/>
        <v>0</v>
      </c>
      <c r="AI169" s="37" t="str">
        <f t="shared" si="31"/>
        <v>II</v>
      </c>
      <c r="AJ169" s="29" t="s">
        <v>887</v>
      </c>
      <c r="AK169" s="34" t="s">
        <v>896</v>
      </c>
      <c r="AL169" s="34" t="s">
        <v>891</v>
      </c>
      <c r="AM169" s="34" t="s">
        <v>894</v>
      </c>
      <c r="AN169" s="34" t="s">
        <v>892</v>
      </c>
      <c r="AO169" s="35">
        <f t="shared" ca="1" si="32"/>
        <v>0</v>
      </c>
      <c r="AP169" s="30">
        <f t="shared" si="33"/>
        <v>1</v>
      </c>
      <c r="AQ169" s="30">
        <f t="shared" si="34"/>
        <v>1</v>
      </c>
      <c r="AR169" s="30">
        <f t="shared" si="35"/>
        <v>1</v>
      </c>
      <c r="AS169" s="36">
        <f t="shared" si="36"/>
        <v>1</v>
      </c>
    </row>
    <row r="170" spans="1:45">
      <c r="A170" t="str">
        <f>'Model output'!A169</f>
        <v>TCGA-EM-A2CO</v>
      </c>
      <c r="B170" s="45">
        <v>77</v>
      </c>
      <c r="C170" s="1" t="str">
        <f>IF(OR(ISNUMBER(SEARCH("0",'Model output'!D169)), ISNUMBER(SEARCH("1",'Model output'!D169)), ISNUMBER(SEARCH("1a",'Model output'!D169)), ISNUMBER(SEARCH("1b",'Model output'!D169)), ISNUMBER(SEARCH("2",'Model output'!D169)), ISNUMBER(SEARCH("3",'Model output'!D169)), ISNUMBER(SEARCH("4a",'Model output'!D169)), ISNUMBER(SEARCH("4b",'Model output'!D169))), IF(ISNUMBER(SEARCH("pT",'Model output'!D169)),IF(OR(ISNUMBER(SEARCH("a",'Model output'!D169)),ISNUMBER(SEARCH("b",'Model output'!D169))),MID(SUBSTITUTE('Model output'!D169," ",""),SEARCH("pT",'Model output'!D169)+2,2),MID(SUBSTITUTE('Model output'!D169," ",""),SEARCH("pT",'Model output'!D169)+2,1)),IF(ISNUMBER(SEARCH("T",'Model output'!D169)),IF(OR(ISNUMBER(SEARCH("a",'Model output'!D169)),ISNUMBER(SEARCH("b",'Model output'!D169))),MID(SUBSTITUTE('Model output'!D169," ",""),SEARCH("T",'Model output'!D169)+1,2),MID(SUBSTITUTE('Model output'!D169," ",""),SEARCH("T",'Model output'!D169)+1,1)),SUBSTITUTE('Model output'!D169," ",""))),"")</f>
        <v>2</v>
      </c>
      <c r="D170" s="1" t="str">
        <f>IF(ISNUMBER(SEARCH("lymph node",'Model output'!E169)),"1", IF(AND('Model output'!E169&lt;&gt;"",ISNUMBER('Model output'!E169),'Model output'!E169&gt;0),"1",IF(OR(ISNUMBER(SEARCH("0",'Model output'!E169)), ISNUMBER(SEARCH("1",'Model output'!E169)), ISNUMBER(SEARCH("1a",'Model output'!E169)), ISNUMBER(SEARCH("1b",'Model output'!E169)), ISNUMBER(SEARCH("X",'Model output'!E169))), IF(ISNUMBER(SEARCH("pN",'Model output'!E169)),IF(OR(ISNUMBER(SEARCH("a",'Model output'!E169)),ISNUMBER(SEARCH("b",'Model output'!E169))),MID(SUBSTITUTE('Model output'!E169," ",""),SEARCH("pN",'Model output'!E169)+2,2),MID(SUBSTITUTE('Model output'!E169," ",""),SEARCH("pN",'Model output'!E169)+2,1)),IF(ISNUMBER(SEARCH("N",'Model output'!E169)),IF(OR(ISNUMBER(SEARCH("a",'Model output'!E169)),ISNUMBER(SEARCH("b",'Model output'!E169))),MID(SUBSTITUTE('Model output'!E169," ",""),SEARCH("N",'Model output'!E169)+1,2),MID(SUBSTITUTE('Model output'!E169," ",""),SEARCH("N",'Model output'!E169)+1,1)),SUBSTITUTE('Model output'!E169," ",""))),"")))</f>
        <v>X</v>
      </c>
      <c r="E170" s="1" t="str">
        <f>IF(OR(ISNUMBER(SEARCH("Not applicable",'Model output'!F169)), ISNUMBER(SEARCH("N/A",'Model output'!F169))),"0",IF(OR(ISNUMBER(SEARCH("0",'Model output'!F169)), ISNUMBER(SEARCH("1",'Model output'!F169)), ISNUMBER(SEARCH("X",'Model output'!F169))), IF(ISNUMBER(SEARCH("pM",'Model output'!F169)),MID(SUBSTITUTE('Model output'!F169," ",""),SEARCH("pM",'Model output'!F169)+2,1),IF(ISNUMBER(SEARCH("M",'Model output'!F169)),MID(SUBSTITUTE('Model output'!F169," ",""),SEARCH("M",'Model output'!F169)+1,1),SUBSTITUTE('Model output'!F169," ",""))),""))</f>
        <v/>
      </c>
      <c r="F170" t="str">
        <f t="shared" si="25"/>
        <v>negative</v>
      </c>
      <c r="G170" t="str">
        <f>IF(OR('Model output'!G169="",AND(ISNUMBER('Model output'!J169),'Model output'!J169&lt;1)),"",IF(OR(ISNUMBER(SEARCH("lateral",'Model output'!G169)),ISNUMBER(SEARCH("cervical",'Model output'!G169)),ISNUMBER(SEARCH("jugular",'Model output'!G169)),ISNUMBER(SEARCH("left neck",'Model output'!G169)),ISNUMBER(SEARCH("left anterior neck",'Model output'!G169)),ISNUMBER(SEARCH("left posterior neck",'Model output'!G169)),ISNUMBER(SEARCH("right neck",'Model output'!G169)),ISNUMBER(SEARCH("right anterior neck",'Model output'!G169)),ISNUMBER(SEARCH("right posterior neck",'Model output'!G169)),AND(ISNUMBER(SEARCH("level",'Model output'!G169)),OR(,ISNUMBER(SEARCH("II",'Model output'!G169)),ISNUMBER(SEARCH("two",'Model output'!G169)),ISNUMBER(SEARCH("2",'Model output'!G169)),ISNUMBER(SEARCH("III",'Model output'!G169)),ISNUMBER(SEARCH("three",'Model output'!G169)),ISNUMBER(SEARCH("3",'Model output'!G169)),ISNUMBER(SEARCH("IV",'Model output'!G169)),ISNUMBER(SEARCH("four",'Model output'!G169)),ISNUMBER(SEARCH("4",'Model output'!G169)),ISNUMBER(SEARCH("V ",'Model output'!G169)),ISNUMBER(SEARCH("five",'Model output'!G169)),ISNUMBER(SEARCH("5",'Model output'!G169))))), "lateral", "central"))</f>
        <v/>
      </c>
      <c r="H170" t="str">
        <f>IF('Model output'!H169="","negative",IF('Model output'!H169="[]", "negative", IF(OR(ISNUMBER(SEARCH("lymph node",'Model output'!H169)),ISNUMBER(SEARCH("Not mentioned",'Model output'!H169)),ISNUMBER(SEARCH("neck",'Model output'!H169)),ISNUMBER(SEARCH("Not applicable",'Model output'!H169))),"negative","positive")))</f>
        <v>negative</v>
      </c>
      <c r="I170">
        <f>IF('Model output'!I169="","",IF(ISNUMBER('Model output'!I169),'Model output'!I169,1))</f>
        <v>0</v>
      </c>
      <c r="J170">
        <f>IF('Model output'!J169="","",IF(AND(ISNUMBER('Model output'!J169),'Model output'!J169&lt;=I170),'Model output'!J169,IF(ISNUMBER(SEARCH("0/",'Model output'!J169)),0,1)))</f>
        <v>0</v>
      </c>
      <c r="K170" t="str" cm="1">
        <f t="array" ref="K170">IF(COUNT(FIND({0,1,2,3,4,5,6,7,8,9},'Model output'!K169))&gt;0,'Model output'!K169,"")</f>
        <v/>
      </c>
      <c r="L170" s="8" t="str">
        <f t="shared" si="29"/>
        <v/>
      </c>
      <c r="M170" t="str" cm="1">
        <f t="array" ref="M170">IF(L170="","",IF(ISNUMBER(SEARCH("cm",L170)),MAX(VALUE(SUBSTITUTE(_xlfn.FILTERXML("&lt;t&gt;&lt;s&gt;"&amp;SUBSTITUTE(L170,",","&lt;/s&gt;&lt;s&gt;")&amp;"&lt;/s&gt;&lt;/t&gt;","//s"),"cm",""))),MAX(VALUE(SUBSTITUTE(_xlfn.FILTERXML("&lt;t&gt;&lt;s&gt;"&amp;SUBSTITUTE(L170,",","&lt;/s&gt;&lt;s&gt;")&amp;"&lt;/s&gt;&lt;/t&gt;","//s"),"mm","")))/10))</f>
        <v/>
      </c>
      <c r="N170" t="str">
        <f>IF('Model output'!L169="","",'Model output'!L169)</f>
        <v>Papillary carcinoma</v>
      </c>
      <c r="O170" t="str">
        <f>IF('Model output'!M169="","",'Model output'!M169)</f>
        <v>Oncocytic or oxyphilic variant</v>
      </c>
      <c r="P170" t="str">
        <f>IF('Model output'!N169="","",'Model output'!N169)</f>
        <v>2.9cm</v>
      </c>
      <c r="Q170" t="str">
        <f t="shared" si="26"/>
        <v>2.9cm</v>
      </c>
      <c r="R170" cm="1">
        <f t="array" ref="R170">IF(Q170="","",IF(ISNUMBER(SEARCH("cm",Q170)),MAX(VALUE(SUBSTITUTE(_xlfn.FILTERXML("&lt;t&gt;&lt;s&gt;"&amp;SUBSTITUTE(Q170,",","&lt;/s&gt;&lt;s&gt;")&amp;"&lt;/s&gt;&lt;/t&gt;","//s"),"cm",""))),MAX(VALUE(SUBSTITUTE(_xlfn.FILTERXML("&lt;t&gt;&lt;s&gt;"&amp;SUBSTITUTE(Q170,",","&lt;/s&gt;&lt;s&gt;")&amp;"&lt;/s&gt;&lt;/t&gt;","//s"),"mm","")))/10))</f>
        <v>2.9</v>
      </c>
      <c r="S170" t="str">
        <f>IF(OR('Model output'!P169="",ISNUMBER(SEARCH("Not identified", 'Model output'!P169)),ISNUMBER(SEARCH("Absent",'Model output'!P169)),AND(ISNUMBER(SEARCH("No",'Model output'!P169)),NOT(ISNUMBER(SEARCH("diagnostic",'Model output'!P169)))),ISNUMBER(SEARCH("Negative",'Model output'!P169))),"negative","positive")</f>
        <v>negative</v>
      </c>
      <c r="T170">
        <f>IF('Model output'!O169="","",'Model output'!O169)</f>
        <v>1</v>
      </c>
      <c r="U170" t="str">
        <f>IF('Model output'!Q169&lt;&gt;"",'Model output'!Q169,IF('Classification result'!S170="positive",IF(ISNUMBER(SEARCH("single",'Model output'!P169)),1,IF(OR(ISNUMBER(SEARCH("&lt;4",'Model output'!P169)),ISNUMBER(SEARCH("&lt; 4",'Model output'!P169)),ISNUMBER(SEARCH("less than 4",'Model output'!P169))),"&lt;4",IF(OR(ISNUMBER(SEARCH("&gt;4",'Model output'!P169)),ISNUMBER(SEARCH("&gt; 4",'Model output'!P169)),ISNUMBER(SEARCH("4 or more",'Model output'!P169))),"&gt;4",""))),""))</f>
        <v/>
      </c>
      <c r="V170" t="str">
        <f>IF(S170="negative","",IF(OR(ISNUMBER(SEARCH("Focal",'Model output'!P169)),'Classification result'!U170&lt;4,ISNUMBER(SEARCH("Focal",'Classification result'!U170)),ISNUMBER(SEARCH("&lt;4",'Classification result'!U170)),ISNUMBER(SEARCH("&lt; 4",'Classification result'!U170))),"minimal", IF(OR(ISNUMBER(SEARCH("Extensive",'Model output'!P169)),ISNUMBER(SEARCH("Extensive",'Classification result'!U170)),ISNUMBER(SEARCH("&gt;4",'Classification result'!U170)),ISNUMBER(SEARCH("&gt; 4",'Classification result'!U170)),ISNUMBER(SEARCH("4 or more",'Classification result'!U170))),"extensive","")))</f>
        <v/>
      </c>
      <c r="W170" t="str">
        <f>IF(OR('Model output'!R169="",ISNUMBER(SEARCH("Not identified", 'Model output'!R169)),ISNUMBER(SEARCH("Absent",'Model output'!R169)),ISNUMBER(SEARCH("No",'Model output'!R169)),ISNUMBER(SEARCH("Negative",'Model output'!R169)),ISNUMBER(SEARCH("None seen",'Model output'!R169)),ISNUMBER(SEARCH("Free",'Model output'!R169)),ISNUMBER(SEARCH("Cannot be assessed",'Model output'!R169))),"negative","positive")</f>
        <v>positive</v>
      </c>
      <c r="X170" t="str">
        <f>IF('Model output'!S169="","", IF('Model output'!S169= "[]", "", 'Model output'!S169))</f>
        <v>Not identified</v>
      </c>
      <c r="Y170" t="str">
        <f>IF(OR('Model output'!S169="",ISNUMBER(SEARCH("Absent",'Model output'!S169)),ISNUMBER(SEARCH("Not identified",'Model output'!S169)),ISNUMBER(SEARCH("No",'Model output'!S169)),ISNUMBER(SEARCH("negative",'Model output'!S169))),"negative",IF(Z170="positive","gETE", "positive"))</f>
        <v>negative</v>
      </c>
      <c r="Z170" t="str">
        <f>IF(OR('Model output'!S169="",ISNUMBER(SEARCH("Absent",'Model output'!S169)),ISNUMBER(SEARCH("Not identified",'Model output'!S169)),ISNUMBER(SEARCH("No",'Model output'!S169)),ISNUMBER(SEARCH("Minimal",'Model output'!S169)),ISNUMBER(SEARCH("negative",'Model output'!S169))),"negative",IF(OR(ISNUMBER(SEARCH("extensive",X170)),ISNUMBER(SEARCH("skeletal muscle",X170)),ISNUMBER(SEARCH("larynx",X170)),ISNUMBER(SEARCH("trachea",X170)),ISNUMBER(SEARCH("esophagus",X170)),ISNUMBER(SEARCH("recurrent laryngeal nerve",X170))),"positive","negative"))</f>
        <v>negative</v>
      </c>
      <c r="AA170" t="str">
        <f>IF('Model output'!T169="","", IF('Model output'!T169="[]", "", IF('Model output'!T169="Not mentioned", "No", "Yes")))</f>
        <v/>
      </c>
      <c r="AB170" t="str">
        <f>IF(AA170&lt;&gt;"Yes","",IF(OR('Model output'!U169="",'Model output'!U169="[]",ISNUMBER(SEARCH("Not identified",'Model output'!U169))),"",'Model output'!U169))</f>
        <v/>
      </c>
      <c r="AC170" s="9" t="str">
        <f>IF(OR('Model output'!V169="", AND(ISERROR(SEARCH("Positive",'Model output'!V169)), ISNUMBER(SEARCH("Negative",'Model output'!V169))), 'Model output'!V169="No", ISNUMBER(SEARCH("Uninvolved",'Model output'!V169)), ISNUMBER(SEARCH("Not involved",'Model output'!V169)), ISNUMBER(SEARCH("Free",'Model output'!V169)), ISNUMBER(SEARCH("Cannot be assessed",'Model output'!V169)), ISNUMBER(SEARCH("1 mm",'Model output'!V169)), ISNUMBER(SEARCH("0.1 CM",'Model output'!V169)), ISNUMBER(SEARCH("less than 0.5 mm",'Model output'!V169)), ISNUMBER(SEARCH("abut",'Model output'!V169))), "negative", "positive")</f>
        <v>negative</v>
      </c>
      <c r="AE170" s="29" t="str" cm="1">
        <f t="array" aca="1" ref="AE170" ca="1">IF(OR(AC170="positive",Z170="positive",AND(OR(ISNUMBER(SEARCH("Follicular carcinoma",N170)),ISNUMBER(SEARCH("Follicular thyroid carcinoma",N170))),V170="extensive"),AND(AND(ISNUMBER(J170),J170&gt;0),AND(ISNUMBER(M170),M170&gt;3)),OR(H170="positive",AH170=1)),"high",IF(OR(ISNUMBER(SEARCH("lateral",G170,1)),ISNUMBER(SEARCH("positive",Y170,1)),ISNUMBER(SEARCH("tall",O170,1)),ISNUMBER(SEARCH("hobnail",O170,1)),ISNUMBER(SEARCH("cribriform",O170,1)),ISNUMBER(SEARCH("diffuse",O170,1)),ISNUMBER(SEARCH("columnar",O170,1)),ISNUMBER(SEARCH("solid",O170,1)),ISNUMBER(SEARCH("tall",N170,1)),ISNUMBER(SEARCH("hobnail",N170,1)),ISNUMBER(SEARCH("cribriform",N170,1)),ISNUMBER(SEARCH("diffuse",N170,1)),ISNUMBER(SEARCH("columnar",N170,1)),ISNUMBER(SEARCH("solid",N170,1)),AND(ISNUMBER(SEARCH("papillary",N170,1)),S170="positive"),AND(AND(ISNUMBER(J170),J170&gt;=5),M170=""),AND(AND(ISNUMBER(J170),J170&gt;=5),AND(ISNUMBER(M170),M170&gt;=1)),AND(ISNUMBER(SERACH("papillary",N170)),OR(Y170="positive",Z170="positive"), ISNUMBER(SEARCH("BRAF",AB170)))),"intermediate","low"))</f>
        <v>low</v>
      </c>
      <c r="AF170" s="30" t="str">
        <f t="shared" si="27"/>
        <v>2</v>
      </c>
      <c r="AG170" s="30" t="str">
        <f t="shared" si="28"/>
        <v>0</v>
      </c>
      <c r="AH170" s="30" t="str">
        <f t="shared" si="30"/>
        <v>0</v>
      </c>
      <c r="AI170" s="37" t="str">
        <f t="shared" si="31"/>
        <v>I</v>
      </c>
      <c r="AJ170" s="29" t="s">
        <v>886</v>
      </c>
      <c r="AK170" s="34" t="s">
        <v>893</v>
      </c>
      <c r="AL170" s="34" t="s">
        <v>894</v>
      </c>
      <c r="AM170" s="34" t="s">
        <v>894</v>
      </c>
      <c r="AN170" s="34" t="s">
        <v>68</v>
      </c>
      <c r="AO170" s="35">
        <f t="shared" ca="1" si="32"/>
        <v>1</v>
      </c>
      <c r="AP170" s="30">
        <f t="shared" si="33"/>
        <v>1</v>
      </c>
      <c r="AQ170" s="30">
        <f t="shared" si="34"/>
        <v>1</v>
      </c>
      <c r="AR170" s="30">
        <f t="shared" si="35"/>
        <v>1</v>
      </c>
      <c r="AS170" s="36">
        <f t="shared" si="36"/>
        <v>1</v>
      </c>
    </row>
    <row r="171" spans="1:45">
      <c r="A171" t="str">
        <f>'Model output'!A170</f>
        <v>TCGA-EM-A2CP</v>
      </c>
      <c r="B171" s="45">
        <v>26</v>
      </c>
      <c r="C171" s="1" t="str">
        <f>IF(OR(ISNUMBER(SEARCH("0",'Model output'!D170)), ISNUMBER(SEARCH("1",'Model output'!D170)), ISNUMBER(SEARCH("1a",'Model output'!D170)), ISNUMBER(SEARCH("1b",'Model output'!D170)), ISNUMBER(SEARCH("2",'Model output'!D170)), ISNUMBER(SEARCH("3",'Model output'!D170)), ISNUMBER(SEARCH("4a",'Model output'!D170)), ISNUMBER(SEARCH("4b",'Model output'!D170))), IF(ISNUMBER(SEARCH("pT",'Model output'!D170)),IF(OR(ISNUMBER(SEARCH("a",'Model output'!D170)),ISNUMBER(SEARCH("b",'Model output'!D170))),MID(SUBSTITUTE('Model output'!D170," ",""),SEARCH("pT",'Model output'!D170)+2,2),MID(SUBSTITUTE('Model output'!D170," ",""),SEARCH("pT",'Model output'!D170)+2,1)),IF(ISNUMBER(SEARCH("T",'Model output'!D170)),IF(OR(ISNUMBER(SEARCH("a",'Model output'!D170)),ISNUMBER(SEARCH("b",'Model output'!D170))),MID(SUBSTITUTE('Model output'!D170," ",""),SEARCH("T",'Model output'!D170)+1,2),MID(SUBSTITUTE('Model output'!D170," ",""),SEARCH("T",'Model output'!D170)+1,1)),SUBSTITUTE('Model output'!D170," ",""))),"")</f>
        <v>2</v>
      </c>
      <c r="D171" s="1" t="str">
        <f>IF(ISNUMBER(SEARCH("lymph node",'Model output'!E170)),"1", IF(AND('Model output'!E170&lt;&gt;"",ISNUMBER('Model output'!E170),'Model output'!E170&gt;0),"1",IF(OR(ISNUMBER(SEARCH("0",'Model output'!E170)), ISNUMBER(SEARCH("1",'Model output'!E170)), ISNUMBER(SEARCH("1a",'Model output'!E170)), ISNUMBER(SEARCH("1b",'Model output'!E170)), ISNUMBER(SEARCH("X",'Model output'!E170))), IF(ISNUMBER(SEARCH("pN",'Model output'!E170)),IF(OR(ISNUMBER(SEARCH("a",'Model output'!E170)),ISNUMBER(SEARCH("b",'Model output'!E170))),MID(SUBSTITUTE('Model output'!E170," ",""),SEARCH("pN",'Model output'!E170)+2,2),MID(SUBSTITUTE('Model output'!E170," ",""),SEARCH("pN",'Model output'!E170)+2,1)),IF(ISNUMBER(SEARCH("N",'Model output'!E170)),IF(OR(ISNUMBER(SEARCH("a",'Model output'!E170)),ISNUMBER(SEARCH("b",'Model output'!E170))),MID(SUBSTITUTE('Model output'!E170," ",""),SEARCH("N",'Model output'!E170)+1,2),MID(SUBSTITUTE('Model output'!E170," ",""),SEARCH("N",'Model output'!E170)+1,1)),SUBSTITUTE('Model output'!E170," ",""))),"")))</f>
        <v>0</v>
      </c>
      <c r="E171" s="1" t="str">
        <f>IF(OR(ISNUMBER(SEARCH("Not applicable",'Model output'!F170)), ISNUMBER(SEARCH("N/A",'Model output'!F170))),"0",IF(OR(ISNUMBER(SEARCH("0",'Model output'!F170)), ISNUMBER(SEARCH("1",'Model output'!F170)), ISNUMBER(SEARCH("X",'Model output'!F170))), IF(ISNUMBER(SEARCH("pM",'Model output'!F170)),MID(SUBSTITUTE('Model output'!F170," ",""),SEARCH("pM",'Model output'!F170)+2,1),IF(ISNUMBER(SEARCH("M",'Model output'!F170)),MID(SUBSTITUTE('Model output'!F170," ",""),SEARCH("M",'Model output'!F170)+1,1),SUBSTITUTE('Model output'!F170," ",""))),""))</f>
        <v/>
      </c>
      <c r="F171" t="str">
        <f t="shared" si="25"/>
        <v>negative</v>
      </c>
      <c r="G171" t="str">
        <f>IF(OR('Model output'!G170="",AND(ISNUMBER('Model output'!J170),'Model output'!J170&lt;1)),"",IF(OR(ISNUMBER(SEARCH("lateral",'Model output'!G170)),ISNUMBER(SEARCH("cervical",'Model output'!G170)),ISNUMBER(SEARCH("jugular",'Model output'!G170)),ISNUMBER(SEARCH("left neck",'Model output'!G170)),ISNUMBER(SEARCH("left anterior neck",'Model output'!G170)),ISNUMBER(SEARCH("left posterior neck",'Model output'!G170)),ISNUMBER(SEARCH("right neck",'Model output'!G170)),ISNUMBER(SEARCH("right anterior neck",'Model output'!G170)),ISNUMBER(SEARCH("right posterior neck",'Model output'!G170)),AND(ISNUMBER(SEARCH("level",'Model output'!G170)),OR(,ISNUMBER(SEARCH("II",'Model output'!G170)),ISNUMBER(SEARCH("two",'Model output'!G170)),ISNUMBER(SEARCH("2",'Model output'!G170)),ISNUMBER(SEARCH("III",'Model output'!G170)),ISNUMBER(SEARCH("three",'Model output'!G170)),ISNUMBER(SEARCH("3",'Model output'!G170)),ISNUMBER(SEARCH("IV",'Model output'!G170)),ISNUMBER(SEARCH("four",'Model output'!G170)),ISNUMBER(SEARCH("4",'Model output'!G170)),ISNUMBER(SEARCH("V ",'Model output'!G170)),ISNUMBER(SEARCH("five",'Model output'!G170)),ISNUMBER(SEARCH("5",'Model output'!G170))))), "lateral", "central"))</f>
        <v/>
      </c>
      <c r="H171" t="str">
        <f>IF('Model output'!H170="","negative",IF('Model output'!H170="[]", "negative", IF(OR(ISNUMBER(SEARCH("lymph node",'Model output'!H170)),ISNUMBER(SEARCH("Not mentioned",'Model output'!H170)),ISNUMBER(SEARCH("neck",'Model output'!H170)),ISNUMBER(SEARCH("Not applicable",'Model output'!H170))),"negative","positive")))</f>
        <v>negative</v>
      </c>
      <c r="I171">
        <f>IF('Model output'!I170="","",IF(ISNUMBER('Model output'!I170),'Model output'!I170,1))</f>
        <v>27</v>
      </c>
      <c r="J171">
        <f>IF('Model output'!J170="","",IF(AND(ISNUMBER('Model output'!J170),'Model output'!J170&lt;=I171),'Model output'!J170,IF(ISNUMBER(SEARCH("0/",'Model output'!J170)),0,1)))</f>
        <v>0</v>
      </c>
      <c r="K171" t="str" cm="1">
        <f t="array" ref="K171">IF(COUNT(FIND({0,1,2,3,4,5,6,7,8,9},'Model output'!K170))&gt;0,'Model output'!K170,"")</f>
        <v/>
      </c>
      <c r="L171" s="8" t="str">
        <f t="shared" si="29"/>
        <v/>
      </c>
      <c r="M171" t="str" cm="1">
        <f t="array" ref="M171">IF(L171="","",IF(ISNUMBER(SEARCH("cm",L171)),MAX(VALUE(SUBSTITUTE(_xlfn.FILTERXML("&lt;t&gt;&lt;s&gt;"&amp;SUBSTITUTE(L171,",","&lt;/s&gt;&lt;s&gt;")&amp;"&lt;/s&gt;&lt;/t&gt;","//s"),"cm",""))),MAX(VALUE(SUBSTITUTE(_xlfn.FILTERXML("&lt;t&gt;&lt;s&gt;"&amp;SUBSTITUTE(L171,",","&lt;/s&gt;&lt;s&gt;")&amp;"&lt;/s&gt;&lt;/t&gt;","//s"),"mm","")))/10))</f>
        <v/>
      </c>
      <c r="N171" t="str">
        <f>IF('Model output'!L170="","",'Model output'!L170)</f>
        <v>Papillary carcinoma, follicular variant</v>
      </c>
      <c r="O171" t="str">
        <f>IF('Model output'!M170="","",'Model output'!M170)</f>
        <v/>
      </c>
      <c r="P171" t="str">
        <f>IF('Model output'!N170="","",'Model output'!N170)</f>
        <v>3.2cm</v>
      </c>
      <c r="Q171" t="str">
        <f t="shared" si="26"/>
        <v>3.2cm</v>
      </c>
      <c r="R171" cm="1">
        <f t="array" ref="R171">IF(Q171="","",IF(ISNUMBER(SEARCH("cm",Q171)),MAX(VALUE(SUBSTITUTE(_xlfn.FILTERXML("&lt;t&gt;&lt;s&gt;"&amp;SUBSTITUTE(Q171,",","&lt;/s&gt;&lt;s&gt;")&amp;"&lt;/s&gt;&lt;/t&gt;","//s"),"cm",""))),MAX(VALUE(SUBSTITUTE(_xlfn.FILTERXML("&lt;t&gt;&lt;s&gt;"&amp;SUBSTITUTE(Q171,",","&lt;/s&gt;&lt;s&gt;")&amp;"&lt;/s&gt;&lt;/t&gt;","//s"),"mm","")))/10))</f>
        <v>3.2</v>
      </c>
      <c r="S171" t="str">
        <f>IF(OR('Model output'!P170="",ISNUMBER(SEARCH("Not identified", 'Model output'!P170)),ISNUMBER(SEARCH("Absent",'Model output'!P170)),AND(ISNUMBER(SEARCH("No",'Model output'!P170)),NOT(ISNUMBER(SEARCH("diagnostic",'Model output'!P170)))),ISNUMBER(SEARCH("Negative",'Model output'!P170))),"negative","positive")</f>
        <v>negative</v>
      </c>
      <c r="T171">
        <f>IF('Model output'!O170="","",'Model output'!O170)</f>
        <v>2</v>
      </c>
      <c r="U171" t="str">
        <f>IF('Model output'!Q170&lt;&gt;"",'Model output'!Q170,IF('Classification result'!S171="positive",IF(ISNUMBER(SEARCH("single",'Model output'!P170)),1,IF(OR(ISNUMBER(SEARCH("&lt;4",'Model output'!P170)),ISNUMBER(SEARCH("&lt; 4",'Model output'!P170)),ISNUMBER(SEARCH("less than 4",'Model output'!P170))),"&lt;4",IF(OR(ISNUMBER(SEARCH("&gt;4",'Model output'!P170)),ISNUMBER(SEARCH("&gt; 4",'Model output'!P170)),ISNUMBER(SEARCH("4 or more",'Model output'!P170))),"&gt;4",""))),""))</f>
        <v/>
      </c>
      <c r="V171" t="str">
        <f>IF(S171="negative","",IF(OR(ISNUMBER(SEARCH("Focal",'Model output'!P170)),'Classification result'!U171&lt;4,ISNUMBER(SEARCH("Focal",'Classification result'!U171)),ISNUMBER(SEARCH("&lt;4",'Classification result'!U171)),ISNUMBER(SEARCH("&lt; 4",'Classification result'!U171))),"minimal", IF(OR(ISNUMBER(SEARCH("Extensive",'Model output'!P170)),ISNUMBER(SEARCH("Extensive",'Classification result'!U171)),ISNUMBER(SEARCH("&gt;4",'Classification result'!U171)),ISNUMBER(SEARCH("&gt; 4",'Classification result'!U171)),ISNUMBER(SEARCH("4 or more",'Classification result'!U171))),"extensive","")))</f>
        <v/>
      </c>
      <c r="W171" t="str">
        <f>IF(OR('Model output'!R170="",ISNUMBER(SEARCH("Not identified", 'Model output'!R170)),ISNUMBER(SEARCH("Absent",'Model output'!R170)),ISNUMBER(SEARCH("No",'Model output'!R170)),ISNUMBER(SEARCH("Negative",'Model output'!R170)),ISNUMBER(SEARCH("None seen",'Model output'!R170)),ISNUMBER(SEARCH("Free",'Model output'!R170)),ISNUMBER(SEARCH("Cannot be assessed",'Model output'!R170))),"negative","positive")</f>
        <v>positive</v>
      </c>
      <c r="X171" t="str">
        <f>IF('Model output'!S170="","", IF('Model output'!S170= "[]", "", 'Model output'!S170))</f>
        <v>Not identified</v>
      </c>
      <c r="Y171" t="str">
        <f>IF(OR('Model output'!S170="",ISNUMBER(SEARCH("Absent",'Model output'!S170)),ISNUMBER(SEARCH("Not identified",'Model output'!S170)),ISNUMBER(SEARCH("No",'Model output'!S170)),ISNUMBER(SEARCH("negative",'Model output'!S170))),"negative",IF(Z171="positive","gETE", "positive"))</f>
        <v>negative</v>
      </c>
      <c r="Z171" t="str">
        <f>IF(OR('Model output'!S170="",ISNUMBER(SEARCH("Absent",'Model output'!S170)),ISNUMBER(SEARCH("Not identified",'Model output'!S170)),ISNUMBER(SEARCH("No",'Model output'!S170)),ISNUMBER(SEARCH("Minimal",'Model output'!S170)),ISNUMBER(SEARCH("negative",'Model output'!S170))),"negative",IF(OR(ISNUMBER(SEARCH("extensive",X171)),ISNUMBER(SEARCH("skeletal muscle",X171)),ISNUMBER(SEARCH("larynx",X171)),ISNUMBER(SEARCH("trachea",X171)),ISNUMBER(SEARCH("esophagus",X171)),ISNUMBER(SEARCH("recurrent laryngeal nerve",X171))),"positive","negative"))</f>
        <v>negative</v>
      </c>
      <c r="AA171" t="str">
        <f>IF('Model output'!T170="","", IF('Model output'!T170="[]", "", IF('Model output'!T170="Not mentioned", "No", "Yes")))</f>
        <v/>
      </c>
      <c r="AB171" t="str">
        <f>IF(AA171&lt;&gt;"Yes","",IF(OR('Model output'!U170="",'Model output'!U170="[]",ISNUMBER(SEARCH("Not identified",'Model output'!U170))),"",'Model output'!U170))</f>
        <v/>
      </c>
      <c r="AC171" s="9" t="str">
        <f>IF(OR('Model output'!V170="", AND(ISERROR(SEARCH("Positive",'Model output'!V170)), ISNUMBER(SEARCH("Negative",'Model output'!V170))), 'Model output'!V170="No", ISNUMBER(SEARCH("Uninvolved",'Model output'!V170)), ISNUMBER(SEARCH("Not involved",'Model output'!V170)), ISNUMBER(SEARCH("Free",'Model output'!V170)), ISNUMBER(SEARCH("Cannot be assessed",'Model output'!V170)), ISNUMBER(SEARCH("1 mm",'Model output'!V170)), ISNUMBER(SEARCH("0.1 CM",'Model output'!V170)), ISNUMBER(SEARCH("less than 0.5 mm",'Model output'!V170)), ISNUMBER(SEARCH("abut",'Model output'!V170))), "negative", "positive")</f>
        <v>negative</v>
      </c>
      <c r="AE171" s="29" t="str" cm="1">
        <f t="array" aca="1" ref="AE171" ca="1">IF(OR(AC171="positive",Z171="positive",AND(OR(ISNUMBER(SEARCH("Follicular carcinoma",N171)),ISNUMBER(SEARCH("Follicular thyroid carcinoma",N171))),V171="extensive"),AND(AND(ISNUMBER(J171),J171&gt;0),AND(ISNUMBER(M171),M171&gt;3)),OR(H171="positive",AH171=1)),"high",IF(OR(ISNUMBER(SEARCH("lateral",G171,1)),ISNUMBER(SEARCH("positive",Y171,1)),ISNUMBER(SEARCH("tall",O171,1)),ISNUMBER(SEARCH("hobnail",O171,1)),ISNUMBER(SEARCH("cribriform",O171,1)),ISNUMBER(SEARCH("diffuse",O171,1)),ISNUMBER(SEARCH("columnar",O171,1)),ISNUMBER(SEARCH("solid",O171,1)),ISNUMBER(SEARCH("tall",N171,1)),ISNUMBER(SEARCH("hobnail",N171,1)),ISNUMBER(SEARCH("cribriform",N171,1)),ISNUMBER(SEARCH("diffuse",N171,1)),ISNUMBER(SEARCH("columnar",N171,1)),ISNUMBER(SEARCH("solid",N171,1)),AND(ISNUMBER(SEARCH("papillary",N171,1)),S171="positive"),AND(AND(ISNUMBER(J171),J171&gt;=5),M171=""),AND(AND(ISNUMBER(J171),J171&gt;=5),AND(ISNUMBER(M171),M171&gt;=1)),AND(ISNUMBER(SERACH("papillary",N171)),OR(Y171="positive",Z171="positive"), ISNUMBER(SEARCH("BRAF",AB171)))),"intermediate","low"))</f>
        <v>low</v>
      </c>
      <c r="AF171" s="30" t="str">
        <f t="shared" si="27"/>
        <v>2</v>
      </c>
      <c r="AG171" s="30" t="str">
        <f t="shared" si="28"/>
        <v>0</v>
      </c>
      <c r="AH171" s="30" t="str">
        <f t="shared" si="30"/>
        <v>0</v>
      </c>
      <c r="AI171" s="37" t="str">
        <f t="shared" si="31"/>
        <v>I</v>
      </c>
      <c r="AJ171" s="29" t="s">
        <v>886</v>
      </c>
      <c r="AK171" s="34" t="s">
        <v>893</v>
      </c>
      <c r="AL171" s="34" t="s">
        <v>891</v>
      </c>
      <c r="AM171" s="34" t="s">
        <v>894</v>
      </c>
      <c r="AN171" s="34" t="s">
        <v>68</v>
      </c>
      <c r="AO171" s="35">
        <f t="shared" ca="1" si="32"/>
        <v>1</v>
      </c>
      <c r="AP171" s="30">
        <f t="shared" si="33"/>
        <v>1</v>
      </c>
      <c r="AQ171" s="30">
        <f t="shared" si="34"/>
        <v>1</v>
      </c>
      <c r="AR171" s="30">
        <f t="shared" si="35"/>
        <v>1</v>
      </c>
      <c r="AS171" s="36">
        <f t="shared" si="36"/>
        <v>1</v>
      </c>
    </row>
    <row r="172" spans="1:45">
      <c r="A172" t="str">
        <f>'Model output'!A171</f>
        <v>TCGA-EM-A2CQ</v>
      </c>
      <c r="B172" s="45">
        <v>40</v>
      </c>
      <c r="C172" s="1" t="str">
        <f>IF(OR(ISNUMBER(SEARCH("0",'Model output'!D171)), ISNUMBER(SEARCH("1",'Model output'!D171)), ISNUMBER(SEARCH("1a",'Model output'!D171)), ISNUMBER(SEARCH("1b",'Model output'!D171)), ISNUMBER(SEARCH("2",'Model output'!D171)), ISNUMBER(SEARCH("3",'Model output'!D171)), ISNUMBER(SEARCH("4a",'Model output'!D171)), ISNUMBER(SEARCH("4b",'Model output'!D171))), IF(ISNUMBER(SEARCH("pT",'Model output'!D171)),IF(OR(ISNUMBER(SEARCH("a",'Model output'!D171)),ISNUMBER(SEARCH("b",'Model output'!D171))),MID(SUBSTITUTE('Model output'!D171," ",""),SEARCH("pT",'Model output'!D171)+2,2),MID(SUBSTITUTE('Model output'!D171," ",""),SEARCH("pT",'Model output'!D171)+2,1)),IF(ISNUMBER(SEARCH("T",'Model output'!D171)),IF(OR(ISNUMBER(SEARCH("a",'Model output'!D171)),ISNUMBER(SEARCH("b",'Model output'!D171))),MID(SUBSTITUTE('Model output'!D171," ",""),SEARCH("T",'Model output'!D171)+1,2),MID(SUBSTITUTE('Model output'!D171," ",""),SEARCH("T",'Model output'!D171)+1,1)),SUBSTITUTE('Model output'!D171," ",""))),"")</f>
        <v>1b</v>
      </c>
      <c r="D172" s="1" t="str">
        <f>IF(ISNUMBER(SEARCH("lymph node",'Model output'!E171)),"1", IF(AND('Model output'!E171&lt;&gt;"",ISNUMBER('Model output'!E171),'Model output'!E171&gt;0),"1",IF(OR(ISNUMBER(SEARCH("0",'Model output'!E171)), ISNUMBER(SEARCH("1",'Model output'!E171)), ISNUMBER(SEARCH("1a",'Model output'!E171)), ISNUMBER(SEARCH("1b",'Model output'!E171)), ISNUMBER(SEARCH("X",'Model output'!E171))), IF(ISNUMBER(SEARCH("pN",'Model output'!E171)),IF(OR(ISNUMBER(SEARCH("a",'Model output'!E171)),ISNUMBER(SEARCH("b",'Model output'!E171))),MID(SUBSTITUTE('Model output'!E171," ",""),SEARCH("pN",'Model output'!E171)+2,2),MID(SUBSTITUTE('Model output'!E171," ",""),SEARCH("pN",'Model output'!E171)+2,1)),IF(ISNUMBER(SEARCH("N",'Model output'!E171)),IF(OR(ISNUMBER(SEARCH("a",'Model output'!E171)),ISNUMBER(SEARCH("b",'Model output'!E171))),MID(SUBSTITUTE('Model output'!E171," ",""),SEARCH("N",'Model output'!E171)+1,2),MID(SUBSTITUTE('Model output'!E171," ",""),SEARCH("N",'Model output'!E171)+1,1)),SUBSTITUTE('Model output'!E171," ",""))),"")))</f>
        <v>1a</v>
      </c>
      <c r="E172" s="1" t="str">
        <f>IF(OR(ISNUMBER(SEARCH("Not applicable",'Model output'!F171)), ISNUMBER(SEARCH("N/A",'Model output'!F171))),"0",IF(OR(ISNUMBER(SEARCH("0",'Model output'!F171)), ISNUMBER(SEARCH("1",'Model output'!F171)), ISNUMBER(SEARCH("X",'Model output'!F171))), IF(ISNUMBER(SEARCH("pM",'Model output'!F171)),MID(SUBSTITUTE('Model output'!F171," ",""),SEARCH("pM",'Model output'!F171)+2,1),IF(ISNUMBER(SEARCH("M",'Model output'!F171)),MID(SUBSTITUTE('Model output'!F171," ",""),SEARCH("M",'Model output'!F171)+1,1),SUBSTITUTE('Model output'!F171," ",""))),""))</f>
        <v/>
      </c>
      <c r="F172" t="str">
        <f t="shared" si="25"/>
        <v>positive</v>
      </c>
      <c r="G172" t="str">
        <f>IF(OR('Model output'!G171="",AND(ISNUMBER('Model output'!J171),'Model output'!J171&lt;1)),"",IF(OR(ISNUMBER(SEARCH("lateral",'Model output'!G171)),ISNUMBER(SEARCH("cervical",'Model output'!G171)),ISNUMBER(SEARCH("jugular",'Model output'!G171)),ISNUMBER(SEARCH("left neck",'Model output'!G171)),ISNUMBER(SEARCH("left anterior neck",'Model output'!G171)),ISNUMBER(SEARCH("left posterior neck",'Model output'!G171)),ISNUMBER(SEARCH("right neck",'Model output'!G171)),ISNUMBER(SEARCH("right anterior neck",'Model output'!G171)),ISNUMBER(SEARCH("right posterior neck",'Model output'!G171)),AND(ISNUMBER(SEARCH("level",'Model output'!G171)),OR(,ISNUMBER(SEARCH("II",'Model output'!G171)),ISNUMBER(SEARCH("two",'Model output'!G171)),ISNUMBER(SEARCH("2",'Model output'!G171)),ISNUMBER(SEARCH("III",'Model output'!G171)),ISNUMBER(SEARCH("three",'Model output'!G171)),ISNUMBER(SEARCH("3",'Model output'!G171)),ISNUMBER(SEARCH("IV",'Model output'!G171)),ISNUMBER(SEARCH("four",'Model output'!G171)),ISNUMBER(SEARCH("4",'Model output'!G171)),ISNUMBER(SEARCH("V ",'Model output'!G171)),ISNUMBER(SEARCH("five",'Model output'!G171)),ISNUMBER(SEARCH("5",'Model output'!G171))))), "lateral", "central"))</f>
        <v>central</v>
      </c>
      <c r="H172" t="str">
        <f>IF('Model output'!H171="","negative",IF('Model output'!H171="[]", "negative", IF(OR(ISNUMBER(SEARCH("lymph node",'Model output'!H171)),ISNUMBER(SEARCH("Not mentioned",'Model output'!H171)),ISNUMBER(SEARCH("neck",'Model output'!H171)),ISNUMBER(SEARCH("Not applicable",'Model output'!H171))),"negative","positive")))</f>
        <v>negative</v>
      </c>
      <c r="I172">
        <f>IF('Model output'!I171="","",IF(ISNUMBER('Model output'!I171),'Model output'!I171,1))</f>
        <v>3</v>
      </c>
      <c r="J172">
        <f>IF('Model output'!J171="","",IF(AND(ISNUMBER('Model output'!J171),'Model output'!J171&lt;=I172),'Model output'!J171,IF(ISNUMBER(SEARCH("0/",'Model output'!J171)),0,1)))</f>
        <v>1</v>
      </c>
      <c r="K172" t="str" cm="1">
        <f t="array" ref="K172">IF(COUNT(FIND({0,1,2,3,4,5,6,7,8,9},'Model output'!K171))&gt;0,'Model output'!K171,"")</f>
        <v/>
      </c>
      <c r="L172" s="8" t="str">
        <f t="shared" si="29"/>
        <v/>
      </c>
      <c r="M172" t="str" cm="1">
        <f t="array" ref="M172">IF(L172="","",IF(ISNUMBER(SEARCH("cm",L172)),MAX(VALUE(SUBSTITUTE(_xlfn.FILTERXML("&lt;t&gt;&lt;s&gt;"&amp;SUBSTITUTE(L172,",","&lt;/s&gt;&lt;s&gt;")&amp;"&lt;/s&gt;&lt;/t&gt;","//s"),"cm",""))),MAX(VALUE(SUBSTITUTE(_xlfn.FILTERXML("&lt;t&gt;&lt;s&gt;"&amp;SUBSTITUTE(L172,",","&lt;/s&gt;&lt;s&gt;")&amp;"&lt;/s&gt;&lt;/t&gt;","//s"),"mm","")))/10))</f>
        <v/>
      </c>
      <c r="N172" t="str">
        <f>IF('Model output'!L171="","",'Model output'!L171)</f>
        <v>Papillary carcinoma, follicular variant</v>
      </c>
      <c r="O172" t="str">
        <f>IF('Model output'!M171="","",'Model output'!M171)</f>
        <v/>
      </c>
      <c r="P172" t="str">
        <f>IF('Model output'!N171="","",'Model output'!N171)</f>
        <v>1.8cm</v>
      </c>
      <c r="Q172" t="str">
        <f t="shared" si="26"/>
        <v>1.8cm</v>
      </c>
      <c r="R172" cm="1">
        <f t="array" ref="R172">IF(Q172="","",IF(ISNUMBER(SEARCH("cm",Q172)),MAX(VALUE(SUBSTITUTE(_xlfn.FILTERXML("&lt;t&gt;&lt;s&gt;"&amp;SUBSTITUTE(Q172,",","&lt;/s&gt;&lt;s&gt;")&amp;"&lt;/s&gt;&lt;/t&gt;","//s"),"cm",""))),MAX(VALUE(SUBSTITUTE(_xlfn.FILTERXML("&lt;t&gt;&lt;s&gt;"&amp;SUBSTITUTE(Q172,",","&lt;/s&gt;&lt;s&gt;")&amp;"&lt;/s&gt;&lt;/t&gt;","//s"),"mm","")))/10))</f>
        <v>1.8</v>
      </c>
      <c r="S172" t="str">
        <f>IF(OR('Model output'!P171="",ISNUMBER(SEARCH("Not identified", 'Model output'!P171)),ISNUMBER(SEARCH("Absent",'Model output'!P171)),AND(ISNUMBER(SEARCH("No",'Model output'!P171)),NOT(ISNUMBER(SEARCH("diagnostic",'Model output'!P171)))),ISNUMBER(SEARCH("Negative",'Model output'!P171))),"negative","positive")</f>
        <v>negative</v>
      </c>
      <c r="T172">
        <f>IF('Model output'!O171="","",'Model output'!O171)</f>
        <v>2</v>
      </c>
      <c r="U172" t="str">
        <f>IF('Model output'!Q171&lt;&gt;"",'Model output'!Q171,IF('Classification result'!S172="positive",IF(ISNUMBER(SEARCH("single",'Model output'!P171)),1,IF(OR(ISNUMBER(SEARCH("&lt;4",'Model output'!P171)),ISNUMBER(SEARCH("&lt; 4",'Model output'!P171)),ISNUMBER(SEARCH("less than 4",'Model output'!P171))),"&lt;4",IF(OR(ISNUMBER(SEARCH("&gt;4",'Model output'!P171)),ISNUMBER(SEARCH("&gt; 4",'Model output'!P171)),ISNUMBER(SEARCH("4 or more",'Model output'!P171))),"&gt;4",""))),""))</f>
        <v/>
      </c>
      <c r="V172" t="str">
        <f>IF(S172="negative","",IF(OR(ISNUMBER(SEARCH("Focal",'Model output'!P171)),'Classification result'!U172&lt;4,ISNUMBER(SEARCH("Focal",'Classification result'!U172)),ISNUMBER(SEARCH("&lt;4",'Classification result'!U172)),ISNUMBER(SEARCH("&lt; 4",'Classification result'!U172))),"minimal", IF(OR(ISNUMBER(SEARCH("Extensive",'Model output'!P171)),ISNUMBER(SEARCH("Extensive",'Classification result'!U172)),ISNUMBER(SEARCH("&gt;4",'Classification result'!U172)),ISNUMBER(SEARCH("&gt; 4",'Classification result'!U172)),ISNUMBER(SEARCH("4 or more",'Classification result'!U172))),"extensive","")))</f>
        <v/>
      </c>
      <c r="W172" t="str">
        <f>IF(OR('Model output'!R171="",ISNUMBER(SEARCH("Not identified", 'Model output'!R171)),ISNUMBER(SEARCH("Absent",'Model output'!R171)),ISNUMBER(SEARCH("No",'Model output'!R171)),ISNUMBER(SEARCH("Negative",'Model output'!R171)),ISNUMBER(SEARCH("None seen",'Model output'!R171)),ISNUMBER(SEARCH("Free",'Model output'!R171)),ISNUMBER(SEARCH("Cannot be assessed",'Model output'!R171))),"negative","positive")</f>
        <v>negative</v>
      </c>
      <c r="X172" t="str">
        <f>IF('Model output'!S171="","", IF('Model output'!S171= "[]", "", 'Model output'!S171))</f>
        <v>Not identified</v>
      </c>
      <c r="Y172" t="str">
        <f>IF(OR('Model output'!S171="",ISNUMBER(SEARCH("Absent",'Model output'!S171)),ISNUMBER(SEARCH("Not identified",'Model output'!S171)),ISNUMBER(SEARCH("No",'Model output'!S171)),ISNUMBER(SEARCH("negative",'Model output'!S171))),"negative",IF(Z172="positive","gETE", "positive"))</f>
        <v>negative</v>
      </c>
      <c r="Z172" t="str">
        <f>IF(OR('Model output'!S171="",ISNUMBER(SEARCH("Absent",'Model output'!S171)),ISNUMBER(SEARCH("Not identified",'Model output'!S171)),ISNUMBER(SEARCH("No",'Model output'!S171)),ISNUMBER(SEARCH("Minimal",'Model output'!S171)),ISNUMBER(SEARCH("negative",'Model output'!S171))),"negative",IF(OR(ISNUMBER(SEARCH("extensive",X172)),ISNUMBER(SEARCH("skeletal muscle",X172)),ISNUMBER(SEARCH("larynx",X172)),ISNUMBER(SEARCH("trachea",X172)),ISNUMBER(SEARCH("esophagus",X172)),ISNUMBER(SEARCH("recurrent laryngeal nerve",X172))),"positive","negative"))</f>
        <v>negative</v>
      </c>
      <c r="AA172" t="str">
        <f>IF('Model output'!T171="","", IF('Model output'!T171="[]", "", IF('Model output'!T171="Not mentioned", "No", "Yes")))</f>
        <v/>
      </c>
      <c r="AB172" t="str">
        <f>IF(AA172&lt;&gt;"Yes","",IF(OR('Model output'!U171="",'Model output'!U171="[]",ISNUMBER(SEARCH("Not identified",'Model output'!U171))),"",'Model output'!U171))</f>
        <v/>
      </c>
      <c r="AC172" s="9" t="str">
        <f>IF(OR('Model output'!V171="", AND(ISERROR(SEARCH("Positive",'Model output'!V171)), ISNUMBER(SEARCH("Negative",'Model output'!V171))), 'Model output'!V171="No", ISNUMBER(SEARCH("Uninvolved",'Model output'!V171)), ISNUMBER(SEARCH("Not involved",'Model output'!V171)), ISNUMBER(SEARCH("Free",'Model output'!V171)), ISNUMBER(SEARCH("Cannot be assessed",'Model output'!V171)), ISNUMBER(SEARCH("1 mm",'Model output'!V171)), ISNUMBER(SEARCH("0.1 CM",'Model output'!V171)), ISNUMBER(SEARCH("less than 0.5 mm",'Model output'!V171)), ISNUMBER(SEARCH("abut",'Model output'!V171))), "negative", "positive")</f>
        <v>negative</v>
      </c>
      <c r="AE172" s="29" t="str" cm="1">
        <f t="array" aca="1" ref="AE172" ca="1">IF(OR(AC172="positive",Z172="positive",AND(OR(ISNUMBER(SEARCH("Follicular carcinoma",N172)),ISNUMBER(SEARCH("Follicular thyroid carcinoma",N172))),V172="extensive"),AND(AND(ISNUMBER(J172),J172&gt;0),AND(ISNUMBER(M172),M172&gt;3)),OR(H172="positive",AH172=1)),"high",IF(OR(ISNUMBER(SEARCH("lateral",G172,1)),ISNUMBER(SEARCH("positive",Y172,1)),ISNUMBER(SEARCH("tall",O172,1)),ISNUMBER(SEARCH("hobnail",O172,1)),ISNUMBER(SEARCH("cribriform",O172,1)),ISNUMBER(SEARCH("diffuse",O172,1)),ISNUMBER(SEARCH("columnar",O172,1)),ISNUMBER(SEARCH("solid",O172,1)),ISNUMBER(SEARCH("tall",N172,1)),ISNUMBER(SEARCH("hobnail",N172,1)),ISNUMBER(SEARCH("cribriform",N172,1)),ISNUMBER(SEARCH("diffuse",N172,1)),ISNUMBER(SEARCH("columnar",N172,1)),ISNUMBER(SEARCH("solid",N172,1)),AND(ISNUMBER(SEARCH("papillary",N172,1)),S172="positive"),AND(AND(ISNUMBER(J172),J172&gt;=5),M172=""),AND(AND(ISNUMBER(J172),J172&gt;=5),AND(ISNUMBER(M172),M172&gt;=1)),AND(ISNUMBER(SERACH("papillary",N172)),OR(Y172="positive",Z172="positive"), ISNUMBER(SEARCH("BRAF",AB172)))),"intermediate","low"))</f>
        <v>low</v>
      </c>
      <c r="AF172" s="30" t="str">
        <f t="shared" si="27"/>
        <v>1b</v>
      </c>
      <c r="AG172" s="30" t="str">
        <f t="shared" si="28"/>
        <v>1a</v>
      </c>
      <c r="AH172" s="30" t="str">
        <f t="shared" si="30"/>
        <v>0</v>
      </c>
      <c r="AI172" s="37" t="str">
        <f t="shared" si="31"/>
        <v>I</v>
      </c>
      <c r="AJ172" s="29" t="s">
        <v>886</v>
      </c>
      <c r="AK172" s="34" t="s">
        <v>890</v>
      </c>
      <c r="AL172" s="34" t="s">
        <v>895</v>
      </c>
      <c r="AM172" s="34" t="s">
        <v>894</v>
      </c>
      <c r="AN172" s="34" t="s">
        <v>68</v>
      </c>
      <c r="AO172" s="35">
        <f t="shared" ca="1" si="32"/>
        <v>1</v>
      </c>
      <c r="AP172" s="30">
        <f t="shared" si="33"/>
        <v>1</v>
      </c>
      <c r="AQ172" s="30">
        <f t="shared" si="34"/>
        <v>1</v>
      </c>
      <c r="AR172" s="30">
        <f t="shared" si="35"/>
        <v>1</v>
      </c>
      <c r="AS172" s="36">
        <f t="shared" si="36"/>
        <v>1</v>
      </c>
    </row>
    <row r="173" spans="1:45">
      <c r="A173" t="str">
        <f>'Model output'!A172</f>
        <v>TCGA-EM-A2CS</v>
      </c>
      <c r="B173" s="45">
        <v>51</v>
      </c>
      <c r="C173" s="1" t="str">
        <f>IF(OR(ISNUMBER(SEARCH("0",'Model output'!D172)), ISNUMBER(SEARCH("1",'Model output'!D172)), ISNUMBER(SEARCH("1a",'Model output'!D172)), ISNUMBER(SEARCH("1b",'Model output'!D172)), ISNUMBER(SEARCH("2",'Model output'!D172)), ISNUMBER(SEARCH("3",'Model output'!D172)), ISNUMBER(SEARCH("4a",'Model output'!D172)), ISNUMBER(SEARCH("4b",'Model output'!D172))), IF(ISNUMBER(SEARCH("pT",'Model output'!D172)),IF(OR(ISNUMBER(SEARCH("a",'Model output'!D172)),ISNUMBER(SEARCH("b",'Model output'!D172))),MID(SUBSTITUTE('Model output'!D172," ",""),SEARCH("pT",'Model output'!D172)+2,2),MID(SUBSTITUTE('Model output'!D172," ",""),SEARCH("pT",'Model output'!D172)+2,1)),IF(ISNUMBER(SEARCH("T",'Model output'!D172)),IF(OR(ISNUMBER(SEARCH("a",'Model output'!D172)),ISNUMBER(SEARCH("b",'Model output'!D172))),MID(SUBSTITUTE('Model output'!D172," ",""),SEARCH("T",'Model output'!D172)+1,2),MID(SUBSTITUTE('Model output'!D172," ",""),SEARCH("T",'Model output'!D172)+1,1)),SUBSTITUTE('Model output'!D172," ",""))),"")</f>
        <v>3</v>
      </c>
      <c r="D173" s="1" t="str">
        <f>IF(ISNUMBER(SEARCH("lymph node",'Model output'!E172)),"1", IF(AND('Model output'!E172&lt;&gt;"",ISNUMBER('Model output'!E172),'Model output'!E172&gt;0),"1",IF(OR(ISNUMBER(SEARCH("0",'Model output'!E172)), ISNUMBER(SEARCH("1",'Model output'!E172)), ISNUMBER(SEARCH("1a",'Model output'!E172)), ISNUMBER(SEARCH("1b",'Model output'!E172)), ISNUMBER(SEARCH("X",'Model output'!E172))), IF(ISNUMBER(SEARCH("pN",'Model output'!E172)),IF(OR(ISNUMBER(SEARCH("a",'Model output'!E172)),ISNUMBER(SEARCH("b",'Model output'!E172))),MID(SUBSTITUTE('Model output'!E172," ",""),SEARCH("pN",'Model output'!E172)+2,2),MID(SUBSTITUTE('Model output'!E172," ",""),SEARCH("pN",'Model output'!E172)+2,1)),IF(ISNUMBER(SEARCH("N",'Model output'!E172)),IF(OR(ISNUMBER(SEARCH("a",'Model output'!E172)),ISNUMBER(SEARCH("b",'Model output'!E172))),MID(SUBSTITUTE('Model output'!E172," ",""),SEARCH("N",'Model output'!E172)+1,2),MID(SUBSTITUTE('Model output'!E172," ",""),SEARCH("N",'Model output'!E172)+1,1)),SUBSTITUTE('Model output'!E172," ",""))),"")))</f>
        <v>1b</v>
      </c>
      <c r="E173" s="1" t="str">
        <f>IF(OR(ISNUMBER(SEARCH("Not applicable",'Model output'!F172)), ISNUMBER(SEARCH("N/A",'Model output'!F172))),"0",IF(OR(ISNUMBER(SEARCH("0",'Model output'!F172)), ISNUMBER(SEARCH("1",'Model output'!F172)), ISNUMBER(SEARCH("X",'Model output'!F172))), IF(ISNUMBER(SEARCH("pM",'Model output'!F172)),MID(SUBSTITUTE('Model output'!F172," ",""),SEARCH("pM",'Model output'!F172)+2,1),IF(ISNUMBER(SEARCH("M",'Model output'!F172)),MID(SUBSTITUTE('Model output'!F172," ",""),SEARCH("M",'Model output'!F172)+1,1),SUBSTITUTE('Model output'!F172," ",""))),""))</f>
        <v/>
      </c>
      <c r="F173" t="str">
        <f t="shared" si="25"/>
        <v>positive</v>
      </c>
      <c r="G173" t="str">
        <f>IF(OR('Model output'!G172="",AND(ISNUMBER('Model output'!J172),'Model output'!J172&lt;1)),"",IF(OR(ISNUMBER(SEARCH("lateral",'Model output'!G172)),ISNUMBER(SEARCH("cervical",'Model output'!G172)),ISNUMBER(SEARCH("jugular",'Model output'!G172)),ISNUMBER(SEARCH("left neck",'Model output'!G172)),ISNUMBER(SEARCH("left anterior neck",'Model output'!G172)),ISNUMBER(SEARCH("left posterior neck",'Model output'!G172)),ISNUMBER(SEARCH("right neck",'Model output'!G172)),ISNUMBER(SEARCH("right anterior neck",'Model output'!G172)),ISNUMBER(SEARCH("right posterior neck",'Model output'!G172)),AND(ISNUMBER(SEARCH("level",'Model output'!G172)),OR(,ISNUMBER(SEARCH("II",'Model output'!G172)),ISNUMBER(SEARCH("two",'Model output'!G172)),ISNUMBER(SEARCH("2",'Model output'!G172)),ISNUMBER(SEARCH("III",'Model output'!G172)),ISNUMBER(SEARCH("three",'Model output'!G172)),ISNUMBER(SEARCH("3",'Model output'!G172)),ISNUMBER(SEARCH("IV",'Model output'!G172)),ISNUMBER(SEARCH("four",'Model output'!G172)),ISNUMBER(SEARCH("4",'Model output'!G172)),ISNUMBER(SEARCH("V ",'Model output'!G172)),ISNUMBER(SEARCH("five",'Model output'!G172)),ISNUMBER(SEARCH("5",'Model output'!G172))))), "lateral", "central"))</f>
        <v>lateral</v>
      </c>
      <c r="H173" t="str">
        <f>IF('Model output'!H172="","negative",IF('Model output'!H172="[]", "negative", IF(OR(ISNUMBER(SEARCH("lymph node",'Model output'!H172)),ISNUMBER(SEARCH("Not mentioned",'Model output'!H172)),ISNUMBER(SEARCH("neck",'Model output'!H172)),ISNUMBER(SEARCH("Not applicable",'Model output'!H172))),"negative","positive")))</f>
        <v>negative</v>
      </c>
      <c r="I173">
        <f>IF('Model output'!I172="","",IF(ISNUMBER('Model output'!I172),'Model output'!I172,1))</f>
        <v>49</v>
      </c>
      <c r="J173">
        <f>IF('Model output'!J172="","",IF(AND(ISNUMBER('Model output'!J172),'Model output'!J172&lt;=I173),'Model output'!J172,IF(ISNUMBER(SEARCH("0/",'Model output'!J172)),0,1)))</f>
        <v>35</v>
      </c>
      <c r="K173" t="str" cm="1">
        <f t="array" ref="K173">IF(COUNT(FIND({0,1,2,3,4,5,6,7,8,9},'Model output'!K172))&gt;0,'Model output'!K172,"")</f>
        <v>1.7 x 1.2 x 1.1 cm</v>
      </c>
      <c r="L173" s="8" t="str">
        <f t="shared" si="29"/>
        <v>1.7,1.2,1.1cm</v>
      </c>
      <c r="M173" cm="1">
        <f t="array" ref="M173">IF(L173="","",IF(ISNUMBER(SEARCH("cm",L173)),MAX(VALUE(SUBSTITUTE(_xlfn.FILTERXML("&lt;t&gt;&lt;s&gt;"&amp;SUBSTITUTE(L173,",","&lt;/s&gt;&lt;s&gt;")&amp;"&lt;/s&gt;&lt;/t&gt;","//s"),"cm",""))),MAX(VALUE(SUBSTITUTE(_xlfn.FILTERXML("&lt;t&gt;&lt;s&gt;"&amp;SUBSTITUTE(L173,",","&lt;/s&gt;&lt;s&gt;")&amp;"&lt;/s&gt;&lt;/t&gt;","//s"),"mm","")))/10))</f>
        <v>1.7</v>
      </c>
      <c r="N173" t="str">
        <f>IF('Model output'!L172="","",'Model output'!L172)</f>
        <v>Papillary carcinoma; classical (usual)</v>
      </c>
      <c r="O173" t="str">
        <f>IF('Model output'!M172="","",'Model output'!M172)</f>
        <v/>
      </c>
      <c r="P173" t="str">
        <f>IF('Model output'!N172="","",'Model output'!N172)</f>
        <v>6.3cm</v>
      </c>
      <c r="Q173" t="str">
        <f t="shared" si="26"/>
        <v>6.3cm</v>
      </c>
      <c r="R173" cm="1">
        <f t="array" ref="R173">IF(Q173="","",IF(ISNUMBER(SEARCH("cm",Q173)),MAX(VALUE(SUBSTITUTE(_xlfn.FILTERXML("&lt;t&gt;&lt;s&gt;"&amp;SUBSTITUTE(Q173,",","&lt;/s&gt;&lt;s&gt;")&amp;"&lt;/s&gt;&lt;/t&gt;","//s"),"cm",""))),MAX(VALUE(SUBSTITUTE(_xlfn.FILTERXML("&lt;t&gt;&lt;s&gt;"&amp;SUBSTITUTE(Q173,",","&lt;/s&gt;&lt;s&gt;")&amp;"&lt;/s&gt;&lt;/t&gt;","//s"),"mm","")))/10))</f>
        <v>6.3</v>
      </c>
      <c r="S173" t="str">
        <f>IF(OR('Model output'!P172="",ISNUMBER(SEARCH("Not identified", 'Model output'!P172)),ISNUMBER(SEARCH("Absent",'Model output'!P172)),AND(ISNUMBER(SEARCH("No",'Model output'!P172)),NOT(ISNUMBER(SEARCH("diagnostic",'Model output'!P172)))),ISNUMBER(SEARCH("Negative",'Model output'!P172))),"negative","positive")</f>
        <v>positive</v>
      </c>
      <c r="T173" t="str">
        <f>IF('Model output'!O172="","",'Model output'!O172)</f>
        <v>Unifocal</v>
      </c>
      <c r="U173" t="str">
        <f>IF('Model output'!Q172&lt;&gt;"",'Model output'!Q172,IF('Classification result'!S173="positive",IF(ISNUMBER(SEARCH("single",'Model output'!P172)),1,IF(OR(ISNUMBER(SEARCH("&lt;4",'Model output'!P172)),ISNUMBER(SEARCH("&lt; 4",'Model output'!P172)),ISNUMBER(SEARCH("less than 4",'Model output'!P172))),"&lt;4",IF(OR(ISNUMBER(SEARCH("&gt;4",'Model output'!P172)),ISNUMBER(SEARCH("&gt; 4",'Model output'!P172)),ISNUMBER(SEARCH("4 or more",'Model output'!P172))),"&gt;4",""))),""))</f>
        <v>&lt;4</v>
      </c>
      <c r="V173" t="str">
        <f>IF(S173="negative","",IF(OR(ISNUMBER(SEARCH("Focal",'Model output'!P172)),'Classification result'!U173&lt;4,ISNUMBER(SEARCH("Focal",'Classification result'!U173)),ISNUMBER(SEARCH("&lt;4",'Classification result'!U173)),ISNUMBER(SEARCH("&lt; 4",'Classification result'!U173))),"minimal", IF(OR(ISNUMBER(SEARCH("Extensive",'Model output'!P172)),ISNUMBER(SEARCH("Extensive",'Classification result'!U173)),ISNUMBER(SEARCH("&gt;4",'Classification result'!U173)),ISNUMBER(SEARCH("&gt; 4",'Classification result'!U173)),ISNUMBER(SEARCH("4 or more",'Classification result'!U173))),"extensive","")))</f>
        <v>minimal</v>
      </c>
      <c r="W173" t="str">
        <f>IF(OR('Model output'!R172="",ISNUMBER(SEARCH("Not identified", 'Model output'!R172)),ISNUMBER(SEARCH("Absent",'Model output'!R172)),ISNUMBER(SEARCH("No",'Model output'!R172)),ISNUMBER(SEARCH("Negative",'Model output'!R172)),ISNUMBER(SEARCH("None seen",'Model output'!R172)),ISNUMBER(SEARCH("Free",'Model output'!R172)),ISNUMBER(SEARCH("Cannot be assessed",'Model output'!R172))),"negative","positive")</f>
        <v>positive</v>
      </c>
      <c r="X173" t="str">
        <f>IF('Model output'!S172="","", IF('Model output'!S172= "[]", "", 'Model output'!S172))</f>
        <v>Cannot be assessed</v>
      </c>
      <c r="Y173" t="str">
        <f>IF(OR('Model output'!S172="",ISNUMBER(SEARCH("Absent",'Model output'!S172)),ISNUMBER(SEARCH("Not identified",'Model output'!S172)),ISNUMBER(SEARCH("No",'Model output'!S172)),ISNUMBER(SEARCH("negative",'Model output'!S172))),"negative",IF(Z173="positive","gETE", "positive"))</f>
        <v>negative</v>
      </c>
      <c r="Z173" t="str">
        <f>IF(OR('Model output'!S172="",ISNUMBER(SEARCH("Absent",'Model output'!S172)),ISNUMBER(SEARCH("Not identified",'Model output'!S172)),ISNUMBER(SEARCH("No",'Model output'!S172)),ISNUMBER(SEARCH("Minimal",'Model output'!S172)),ISNUMBER(SEARCH("negative",'Model output'!S172))),"negative",IF(OR(ISNUMBER(SEARCH("extensive",X173)),ISNUMBER(SEARCH("skeletal muscle",X173)),ISNUMBER(SEARCH("larynx",X173)),ISNUMBER(SEARCH("trachea",X173)),ISNUMBER(SEARCH("esophagus",X173)),ISNUMBER(SEARCH("recurrent laryngeal nerve",X173))),"positive","negative"))</f>
        <v>negative</v>
      </c>
      <c r="AA173" t="str">
        <f>IF('Model output'!T172="","", IF('Model output'!T172="[]", "", IF('Model output'!T172="Not mentioned", "No", "Yes")))</f>
        <v/>
      </c>
      <c r="AB173" t="str">
        <f>IF(AA173&lt;&gt;"Yes","",IF(OR('Model output'!U172="",'Model output'!U172="[]",ISNUMBER(SEARCH("Not identified",'Model output'!U172))),"",'Model output'!U172))</f>
        <v/>
      </c>
      <c r="AC173" s="9" t="str">
        <f>IF(OR('Model output'!V172="", AND(ISERROR(SEARCH("Positive",'Model output'!V172)), ISNUMBER(SEARCH("Negative",'Model output'!V172))), 'Model output'!V172="No", ISNUMBER(SEARCH("Uninvolved",'Model output'!V172)), ISNUMBER(SEARCH("Not involved",'Model output'!V172)), ISNUMBER(SEARCH("Free",'Model output'!V172)), ISNUMBER(SEARCH("Cannot be assessed",'Model output'!V172)), ISNUMBER(SEARCH("1 mm",'Model output'!V172)), ISNUMBER(SEARCH("0.1 CM",'Model output'!V172)), ISNUMBER(SEARCH("less than 0.5 mm",'Model output'!V172)), ISNUMBER(SEARCH("abut",'Model output'!V172))), "negative", "positive")</f>
        <v>positive</v>
      </c>
      <c r="AE173" s="29" t="str" cm="1">
        <f t="array" ref="AE173">IF(OR(AC173="positive",Z173="positive",AND(OR(ISNUMBER(SEARCH("Follicular carcinoma",N173)),ISNUMBER(SEARCH("Follicular thyroid carcinoma",N173))),V173="extensive"),AND(AND(ISNUMBER(J173),J173&gt;0),AND(ISNUMBER(M173),M173&gt;3)),OR(H173="positive",AH173=1)),"high",IF(OR(ISNUMBER(SEARCH("lateral",G173,1)),ISNUMBER(SEARCH("positive",Y173,1)),ISNUMBER(SEARCH("tall",O173,1)),ISNUMBER(SEARCH("hobnail",O173,1)),ISNUMBER(SEARCH("cribriform",O173,1)),ISNUMBER(SEARCH("diffuse",O173,1)),ISNUMBER(SEARCH("columnar",O173,1)),ISNUMBER(SEARCH("solid",O173,1)),ISNUMBER(SEARCH("tall",N173,1)),ISNUMBER(SEARCH("hobnail",N173,1)),ISNUMBER(SEARCH("cribriform",N173,1)),ISNUMBER(SEARCH("diffuse",N173,1)),ISNUMBER(SEARCH("columnar",N173,1)),ISNUMBER(SEARCH("solid",N173,1)),AND(ISNUMBER(SEARCH("papillary",N173,1)),S173="positive"),AND(AND(ISNUMBER(J173),J173&gt;=5),M173=""),AND(AND(ISNUMBER(J173),J173&gt;=5),AND(ISNUMBER(M173),M173&gt;=1)),AND(ISNUMBER(SERACH("papillary",N173)),OR(Y173="positive",Z173="positive"), ISNUMBER(SEARCH("BRAF",AB173)))),"intermediate","low"))</f>
        <v>high</v>
      </c>
      <c r="AF173" s="30" t="str">
        <f t="shared" si="27"/>
        <v>3a</v>
      </c>
      <c r="AG173" s="30" t="str">
        <f t="shared" si="28"/>
        <v>1b</v>
      </c>
      <c r="AH173" s="30" t="str">
        <f t="shared" si="30"/>
        <v>0</v>
      </c>
      <c r="AI173" s="37" t="str">
        <f t="shared" si="31"/>
        <v>I</v>
      </c>
      <c r="AJ173" s="29" t="s">
        <v>885</v>
      </c>
      <c r="AK173" s="34" t="s">
        <v>896</v>
      </c>
      <c r="AL173" s="34" t="s">
        <v>890</v>
      </c>
      <c r="AM173" s="34" t="s">
        <v>894</v>
      </c>
      <c r="AN173" s="34" t="s">
        <v>68</v>
      </c>
      <c r="AO173" s="35">
        <f t="shared" si="32"/>
        <v>1</v>
      </c>
      <c r="AP173" s="30">
        <f t="shared" si="33"/>
        <v>1</v>
      </c>
      <c r="AQ173" s="30">
        <f t="shared" si="34"/>
        <v>1</v>
      </c>
      <c r="AR173" s="30">
        <f t="shared" si="35"/>
        <v>1</v>
      </c>
      <c r="AS173" s="36">
        <f t="shared" si="36"/>
        <v>1</v>
      </c>
    </row>
    <row r="174" spans="1:45">
      <c r="A174" t="str">
        <f>'Model output'!A173</f>
        <v>TCGA-EM-A2CT</v>
      </c>
      <c r="B174" s="45">
        <v>20</v>
      </c>
      <c r="C174" s="1" t="str">
        <f>IF(OR(ISNUMBER(SEARCH("0",'Model output'!D173)), ISNUMBER(SEARCH("1",'Model output'!D173)), ISNUMBER(SEARCH("1a",'Model output'!D173)), ISNUMBER(SEARCH("1b",'Model output'!D173)), ISNUMBER(SEARCH("2",'Model output'!D173)), ISNUMBER(SEARCH("3",'Model output'!D173)), ISNUMBER(SEARCH("4a",'Model output'!D173)), ISNUMBER(SEARCH("4b",'Model output'!D173))), IF(ISNUMBER(SEARCH("pT",'Model output'!D173)),IF(OR(ISNUMBER(SEARCH("a",'Model output'!D173)),ISNUMBER(SEARCH("b",'Model output'!D173))),MID(SUBSTITUTE('Model output'!D173," ",""),SEARCH("pT",'Model output'!D173)+2,2),MID(SUBSTITUTE('Model output'!D173," ",""),SEARCH("pT",'Model output'!D173)+2,1)),IF(ISNUMBER(SEARCH("T",'Model output'!D173)),IF(OR(ISNUMBER(SEARCH("a",'Model output'!D173)),ISNUMBER(SEARCH("b",'Model output'!D173))),MID(SUBSTITUTE('Model output'!D173," ",""),SEARCH("T",'Model output'!D173)+1,2),MID(SUBSTITUTE('Model output'!D173," ",""),SEARCH("T",'Model output'!D173)+1,1)),SUBSTITUTE('Model output'!D173," ",""))),"")</f>
        <v>1b</v>
      </c>
      <c r="D174" s="1" t="str">
        <f>IF(ISNUMBER(SEARCH("lymph node",'Model output'!E173)),"1", IF(AND('Model output'!E173&lt;&gt;"",ISNUMBER('Model output'!E173),'Model output'!E173&gt;0),"1",IF(OR(ISNUMBER(SEARCH("0",'Model output'!E173)), ISNUMBER(SEARCH("1",'Model output'!E173)), ISNUMBER(SEARCH("1a",'Model output'!E173)), ISNUMBER(SEARCH("1b",'Model output'!E173)), ISNUMBER(SEARCH("X",'Model output'!E173))), IF(ISNUMBER(SEARCH("pN",'Model output'!E173)),IF(OR(ISNUMBER(SEARCH("a",'Model output'!E173)),ISNUMBER(SEARCH("b",'Model output'!E173))),MID(SUBSTITUTE('Model output'!E173," ",""),SEARCH("pN",'Model output'!E173)+2,2),MID(SUBSTITUTE('Model output'!E173," ",""),SEARCH("pN",'Model output'!E173)+2,1)),IF(ISNUMBER(SEARCH("N",'Model output'!E173)),IF(OR(ISNUMBER(SEARCH("a",'Model output'!E173)),ISNUMBER(SEARCH("b",'Model output'!E173))),MID(SUBSTITUTE('Model output'!E173," ",""),SEARCH("N",'Model output'!E173)+1,2),MID(SUBSTITUTE('Model output'!E173," ",""),SEARCH("N",'Model output'!E173)+1,1)),SUBSTITUTE('Model output'!E173," ",""))),"")))</f>
        <v>0</v>
      </c>
      <c r="E174" s="1" t="str">
        <f>IF(OR(ISNUMBER(SEARCH("Not applicable",'Model output'!F173)), ISNUMBER(SEARCH("N/A",'Model output'!F173))),"0",IF(OR(ISNUMBER(SEARCH("0",'Model output'!F173)), ISNUMBER(SEARCH("1",'Model output'!F173)), ISNUMBER(SEARCH("X",'Model output'!F173))), IF(ISNUMBER(SEARCH("pM",'Model output'!F173)),MID(SUBSTITUTE('Model output'!F173," ",""),SEARCH("pM",'Model output'!F173)+2,1),IF(ISNUMBER(SEARCH("M",'Model output'!F173)),MID(SUBSTITUTE('Model output'!F173," ",""),SEARCH("M",'Model output'!F173)+1,1),SUBSTITUTE('Model output'!F173," ",""))),""))</f>
        <v/>
      </c>
      <c r="F174" t="str">
        <f t="shared" si="25"/>
        <v>negative</v>
      </c>
      <c r="G174" t="str">
        <f>IF(OR('Model output'!G173="",AND(ISNUMBER('Model output'!J173),'Model output'!J173&lt;1)),"",IF(OR(ISNUMBER(SEARCH("lateral",'Model output'!G173)),ISNUMBER(SEARCH("cervical",'Model output'!G173)),ISNUMBER(SEARCH("jugular",'Model output'!G173)),ISNUMBER(SEARCH("left neck",'Model output'!G173)),ISNUMBER(SEARCH("left anterior neck",'Model output'!G173)),ISNUMBER(SEARCH("left posterior neck",'Model output'!G173)),ISNUMBER(SEARCH("right neck",'Model output'!G173)),ISNUMBER(SEARCH("right anterior neck",'Model output'!G173)),ISNUMBER(SEARCH("right posterior neck",'Model output'!G173)),AND(ISNUMBER(SEARCH("level",'Model output'!G173)),OR(,ISNUMBER(SEARCH("II",'Model output'!G173)),ISNUMBER(SEARCH("two",'Model output'!G173)),ISNUMBER(SEARCH("2",'Model output'!G173)),ISNUMBER(SEARCH("III",'Model output'!G173)),ISNUMBER(SEARCH("three",'Model output'!G173)),ISNUMBER(SEARCH("3",'Model output'!G173)),ISNUMBER(SEARCH("IV",'Model output'!G173)),ISNUMBER(SEARCH("four",'Model output'!G173)),ISNUMBER(SEARCH("4",'Model output'!G173)),ISNUMBER(SEARCH("V ",'Model output'!G173)),ISNUMBER(SEARCH("five",'Model output'!G173)),ISNUMBER(SEARCH("5",'Model output'!G173))))), "lateral", "central"))</f>
        <v/>
      </c>
      <c r="H174" t="str">
        <f>IF('Model output'!H173="","negative",IF('Model output'!H173="[]", "negative", IF(OR(ISNUMBER(SEARCH("lymph node",'Model output'!H173)),ISNUMBER(SEARCH("Not mentioned",'Model output'!H173)),ISNUMBER(SEARCH("neck",'Model output'!H173)),ISNUMBER(SEARCH("Not applicable",'Model output'!H173))),"negative","positive")))</f>
        <v>negative</v>
      </c>
      <c r="I174">
        <f>IF('Model output'!I173="","",IF(ISNUMBER('Model output'!I173),'Model output'!I173,1))</f>
        <v>5</v>
      </c>
      <c r="J174">
        <f>IF('Model output'!J173="","",IF(AND(ISNUMBER('Model output'!J173),'Model output'!J173&lt;=I174),'Model output'!J173,IF(ISNUMBER(SEARCH("0/",'Model output'!J173)),0,1)))</f>
        <v>0</v>
      </c>
      <c r="K174" t="str" cm="1">
        <f t="array" ref="K174">IF(COUNT(FIND({0,1,2,3,4,5,6,7,8,9},'Model output'!K173))&gt;0,'Model output'!K173,"")</f>
        <v/>
      </c>
      <c r="L174" s="8" t="str">
        <f t="shared" si="29"/>
        <v/>
      </c>
      <c r="M174" t="str" cm="1">
        <f t="array" ref="M174">IF(L174="","",IF(ISNUMBER(SEARCH("cm",L174)),MAX(VALUE(SUBSTITUTE(_xlfn.FILTERXML("&lt;t&gt;&lt;s&gt;"&amp;SUBSTITUTE(L174,",","&lt;/s&gt;&lt;s&gt;")&amp;"&lt;/s&gt;&lt;/t&gt;","//s"),"cm",""))),MAX(VALUE(SUBSTITUTE(_xlfn.FILTERXML("&lt;t&gt;&lt;s&gt;"&amp;SUBSTITUTE(L174,",","&lt;/s&gt;&lt;s&gt;")&amp;"&lt;/s&gt;&lt;/t&gt;","//s"),"mm","")))/10))</f>
        <v/>
      </c>
      <c r="N174" t="str">
        <f>IF('Model output'!L173="","",'Model output'!L173)</f>
        <v>Papillary carcinoma</v>
      </c>
      <c r="O174" t="str">
        <f>IF('Model output'!M173="","",'Model output'!M173)</f>
        <v>Oncocytic or oxyphilic variant</v>
      </c>
      <c r="P174" t="str">
        <f>IF('Model output'!N173="","",'Model output'!N173)</f>
        <v>1.1 cm</v>
      </c>
      <c r="Q174" t="str">
        <f t="shared" si="26"/>
        <v>1.1cm</v>
      </c>
      <c r="R174" cm="1">
        <f t="array" ref="R174">IF(Q174="","",IF(ISNUMBER(SEARCH("cm",Q174)),MAX(VALUE(SUBSTITUTE(_xlfn.FILTERXML("&lt;t&gt;&lt;s&gt;"&amp;SUBSTITUTE(Q174,",","&lt;/s&gt;&lt;s&gt;")&amp;"&lt;/s&gt;&lt;/t&gt;","//s"),"cm",""))),MAX(VALUE(SUBSTITUTE(_xlfn.FILTERXML("&lt;t&gt;&lt;s&gt;"&amp;SUBSTITUTE(Q174,",","&lt;/s&gt;&lt;s&gt;")&amp;"&lt;/s&gt;&lt;/t&gt;","//s"),"mm","")))/10))</f>
        <v>1.1000000000000001</v>
      </c>
      <c r="S174" t="str">
        <f>IF(OR('Model output'!P173="",ISNUMBER(SEARCH("Not identified", 'Model output'!P173)),ISNUMBER(SEARCH("Absent",'Model output'!P173)),AND(ISNUMBER(SEARCH("No",'Model output'!P173)),NOT(ISNUMBER(SEARCH("diagnostic",'Model output'!P173)))),ISNUMBER(SEARCH("Negative",'Model output'!P173))),"negative","positive")</f>
        <v>negative</v>
      </c>
      <c r="T174">
        <f>IF('Model output'!O173="","",'Model output'!O173)</f>
        <v>1</v>
      </c>
      <c r="U174" t="str">
        <f>IF('Model output'!Q173&lt;&gt;"",'Model output'!Q173,IF('Classification result'!S174="positive",IF(ISNUMBER(SEARCH("single",'Model output'!P173)),1,IF(OR(ISNUMBER(SEARCH("&lt;4",'Model output'!P173)),ISNUMBER(SEARCH("&lt; 4",'Model output'!P173)),ISNUMBER(SEARCH("less than 4",'Model output'!P173))),"&lt;4",IF(OR(ISNUMBER(SEARCH("&gt;4",'Model output'!P173)),ISNUMBER(SEARCH("&gt; 4",'Model output'!P173)),ISNUMBER(SEARCH("4 or more",'Model output'!P173))),"&gt;4",""))),""))</f>
        <v/>
      </c>
      <c r="V174" t="str">
        <f>IF(S174="negative","",IF(OR(ISNUMBER(SEARCH("Focal",'Model output'!P173)),'Classification result'!U174&lt;4,ISNUMBER(SEARCH("Focal",'Classification result'!U174)),ISNUMBER(SEARCH("&lt;4",'Classification result'!U174)),ISNUMBER(SEARCH("&lt; 4",'Classification result'!U174))),"minimal", IF(OR(ISNUMBER(SEARCH("Extensive",'Model output'!P173)),ISNUMBER(SEARCH("Extensive",'Classification result'!U174)),ISNUMBER(SEARCH("&gt;4",'Classification result'!U174)),ISNUMBER(SEARCH("&gt; 4",'Classification result'!U174)),ISNUMBER(SEARCH("4 or more",'Classification result'!U174))),"extensive","")))</f>
        <v/>
      </c>
      <c r="W174" t="str">
        <f>IF(OR('Model output'!R173="",ISNUMBER(SEARCH("Not identified", 'Model output'!R173)),ISNUMBER(SEARCH("Absent",'Model output'!R173)),ISNUMBER(SEARCH("No",'Model output'!R173)),ISNUMBER(SEARCH("Negative",'Model output'!R173)),ISNUMBER(SEARCH("None seen",'Model output'!R173)),ISNUMBER(SEARCH("Free",'Model output'!R173)),ISNUMBER(SEARCH("Cannot be assessed",'Model output'!R173))),"negative","positive")</f>
        <v>negative</v>
      </c>
      <c r="X174" t="str">
        <f>IF('Model output'!S173="","", IF('Model output'!S173= "[]", "", 'Model output'!S173))</f>
        <v/>
      </c>
      <c r="Y174" t="str">
        <f>IF(OR('Model output'!S173="",ISNUMBER(SEARCH("Absent",'Model output'!S173)),ISNUMBER(SEARCH("Not identified",'Model output'!S173)),ISNUMBER(SEARCH("No",'Model output'!S173)),ISNUMBER(SEARCH("negative",'Model output'!S173))),"negative",IF(Z174="positive","gETE", "positive"))</f>
        <v>negative</v>
      </c>
      <c r="Z174" t="str">
        <f>IF(OR('Model output'!S173="",ISNUMBER(SEARCH("Absent",'Model output'!S173)),ISNUMBER(SEARCH("Not identified",'Model output'!S173)),ISNUMBER(SEARCH("No",'Model output'!S173)),ISNUMBER(SEARCH("Minimal",'Model output'!S173)),ISNUMBER(SEARCH("negative",'Model output'!S173))),"negative",IF(OR(ISNUMBER(SEARCH("extensive",X174)),ISNUMBER(SEARCH("skeletal muscle",X174)),ISNUMBER(SEARCH("larynx",X174)),ISNUMBER(SEARCH("trachea",X174)),ISNUMBER(SEARCH("esophagus",X174)),ISNUMBER(SEARCH("recurrent laryngeal nerve",X174))),"positive","negative"))</f>
        <v>negative</v>
      </c>
      <c r="AA174" t="str">
        <f>IF('Model output'!T173="","", IF('Model output'!T173="[]", "", IF('Model output'!T173="Not mentioned", "No", "Yes")))</f>
        <v/>
      </c>
      <c r="AB174" t="str">
        <f>IF(AA174&lt;&gt;"Yes","",IF(OR('Model output'!U173="",'Model output'!U173="[]",ISNUMBER(SEARCH("Not identified",'Model output'!U173))),"",'Model output'!U173))</f>
        <v/>
      </c>
      <c r="AC174" s="9" t="str">
        <f>IF(OR('Model output'!V173="", AND(ISERROR(SEARCH("Positive",'Model output'!V173)), ISNUMBER(SEARCH("Negative",'Model output'!V173))), 'Model output'!V173="No", ISNUMBER(SEARCH("Uninvolved",'Model output'!V173)), ISNUMBER(SEARCH("Not involved",'Model output'!V173)), ISNUMBER(SEARCH("Free",'Model output'!V173)), ISNUMBER(SEARCH("Cannot be assessed",'Model output'!V173)), ISNUMBER(SEARCH("1 mm",'Model output'!V173)), ISNUMBER(SEARCH("0.1 CM",'Model output'!V173)), ISNUMBER(SEARCH("less than 0.5 mm",'Model output'!V173)), ISNUMBER(SEARCH("abut",'Model output'!V173))), "negative", "positive")</f>
        <v>negative</v>
      </c>
      <c r="AE174" s="29" t="str" cm="1">
        <f t="array" aca="1" ref="AE174" ca="1">IF(OR(AC174="positive",Z174="positive",AND(OR(ISNUMBER(SEARCH("Follicular carcinoma",N174)),ISNUMBER(SEARCH("Follicular thyroid carcinoma",N174))),V174="extensive"),AND(AND(ISNUMBER(J174),J174&gt;0),AND(ISNUMBER(M174),M174&gt;3)),OR(H174="positive",AH174=1)),"high",IF(OR(ISNUMBER(SEARCH("lateral",G174,1)),ISNUMBER(SEARCH("positive",Y174,1)),ISNUMBER(SEARCH("tall",O174,1)),ISNUMBER(SEARCH("hobnail",O174,1)),ISNUMBER(SEARCH("cribriform",O174,1)),ISNUMBER(SEARCH("diffuse",O174,1)),ISNUMBER(SEARCH("columnar",O174,1)),ISNUMBER(SEARCH("solid",O174,1)),ISNUMBER(SEARCH("tall",N174,1)),ISNUMBER(SEARCH("hobnail",N174,1)),ISNUMBER(SEARCH("cribriform",N174,1)),ISNUMBER(SEARCH("diffuse",N174,1)),ISNUMBER(SEARCH("columnar",N174,1)),ISNUMBER(SEARCH("solid",N174,1)),AND(ISNUMBER(SEARCH("papillary",N174,1)),S174="positive"),AND(AND(ISNUMBER(J174),J174&gt;=5),M174=""),AND(AND(ISNUMBER(J174),J174&gt;=5),AND(ISNUMBER(M174),M174&gt;=1)),AND(ISNUMBER(SERACH("papillary",N174)),OR(Y174="positive",Z174="positive"), ISNUMBER(SEARCH("BRAF",AB174)))),"intermediate","low"))</f>
        <v>low</v>
      </c>
      <c r="AF174" s="30" t="str">
        <f t="shared" si="27"/>
        <v>1b</v>
      </c>
      <c r="AG174" s="30" t="str">
        <f t="shared" si="28"/>
        <v>0</v>
      </c>
      <c r="AH174" s="30" t="str">
        <f t="shared" si="30"/>
        <v>0</v>
      </c>
      <c r="AI174" s="37" t="str">
        <f t="shared" si="31"/>
        <v>I</v>
      </c>
      <c r="AJ174" s="29" t="s">
        <v>886</v>
      </c>
      <c r="AK174" s="34" t="s">
        <v>890</v>
      </c>
      <c r="AL174" s="34" t="s">
        <v>891</v>
      </c>
      <c r="AM174" s="34" t="s">
        <v>894</v>
      </c>
      <c r="AN174" s="34" t="s">
        <v>68</v>
      </c>
      <c r="AO174" s="35">
        <f t="shared" ca="1" si="32"/>
        <v>1</v>
      </c>
      <c r="AP174" s="30">
        <f t="shared" si="33"/>
        <v>1</v>
      </c>
      <c r="AQ174" s="30">
        <f t="shared" si="34"/>
        <v>1</v>
      </c>
      <c r="AR174" s="30">
        <f t="shared" si="35"/>
        <v>1</v>
      </c>
      <c r="AS174" s="36">
        <f t="shared" si="36"/>
        <v>1</v>
      </c>
    </row>
    <row r="175" spans="1:45">
      <c r="A175" t="str">
        <f>'Model output'!A174</f>
        <v>TCGA-EM-A2CU</v>
      </c>
      <c r="B175" s="45">
        <v>47</v>
      </c>
      <c r="C175" s="1" t="str">
        <f>IF(OR(ISNUMBER(SEARCH("0",'Model output'!D174)), ISNUMBER(SEARCH("1",'Model output'!D174)), ISNUMBER(SEARCH("1a",'Model output'!D174)), ISNUMBER(SEARCH("1b",'Model output'!D174)), ISNUMBER(SEARCH("2",'Model output'!D174)), ISNUMBER(SEARCH("3",'Model output'!D174)), ISNUMBER(SEARCH("4a",'Model output'!D174)), ISNUMBER(SEARCH("4b",'Model output'!D174))), IF(ISNUMBER(SEARCH("pT",'Model output'!D174)),IF(OR(ISNUMBER(SEARCH("a",'Model output'!D174)),ISNUMBER(SEARCH("b",'Model output'!D174))),MID(SUBSTITUTE('Model output'!D174," ",""),SEARCH("pT",'Model output'!D174)+2,2),MID(SUBSTITUTE('Model output'!D174," ",""),SEARCH("pT",'Model output'!D174)+2,1)),IF(ISNUMBER(SEARCH("T",'Model output'!D174)),IF(OR(ISNUMBER(SEARCH("a",'Model output'!D174)),ISNUMBER(SEARCH("b",'Model output'!D174))),MID(SUBSTITUTE('Model output'!D174," ",""),SEARCH("T",'Model output'!D174)+1,2),MID(SUBSTITUTE('Model output'!D174," ",""),SEARCH("T",'Model output'!D174)+1,1)),SUBSTITUTE('Model output'!D174," ",""))),"")</f>
        <v>2</v>
      </c>
      <c r="D175" s="1" t="str">
        <f>IF(ISNUMBER(SEARCH("lymph node",'Model output'!E174)),"1", IF(AND('Model output'!E174&lt;&gt;"",ISNUMBER('Model output'!E174),'Model output'!E174&gt;0),"1",IF(OR(ISNUMBER(SEARCH("0",'Model output'!E174)), ISNUMBER(SEARCH("1",'Model output'!E174)), ISNUMBER(SEARCH("1a",'Model output'!E174)), ISNUMBER(SEARCH("1b",'Model output'!E174)), ISNUMBER(SEARCH("X",'Model output'!E174))), IF(ISNUMBER(SEARCH("pN",'Model output'!E174)),IF(OR(ISNUMBER(SEARCH("a",'Model output'!E174)),ISNUMBER(SEARCH("b",'Model output'!E174))),MID(SUBSTITUTE('Model output'!E174," ",""),SEARCH("pN",'Model output'!E174)+2,2),MID(SUBSTITUTE('Model output'!E174," ",""),SEARCH("pN",'Model output'!E174)+2,1)),IF(ISNUMBER(SEARCH("N",'Model output'!E174)),IF(OR(ISNUMBER(SEARCH("a",'Model output'!E174)),ISNUMBER(SEARCH("b",'Model output'!E174))),MID(SUBSTITUTE('Model output'!E174," ",""),SEARCH("N",'Model output'!E174)+1,2),MID(SUBSTITUTE('Model output'!E174," ",""),SEARCH("N",'Model output'!E174)+1,1)),SUBSTITUTE('Model output'!E174," ",""))),"")))</f>
        <v>1a</v>
      </c>
      <c r="E175" s="1" t="str">
        <f>IF(OR(ISNUMBER(SEARCH("Not applicable",'Model output'!F174)), ISNUMBER(SEARCH("N/A",'Model output'!F174))),"0",IF(OR(ISNUMBER(SEARCH("0",'Model output'!F174)), ISNUMBER(SEARCH("1",'Model output'!F174)), ISNUMBER(SEARCH("X",'Model output'!F174))), IF(ISNUMBER(SEARCH("pM",'Model output'!F174)),MID(SUBSTITUTE('Model output'!F174," ",""),SEARCH("pM",'Model output'!F174)+2,1),IF(ISNUMBER(SEARCH("M",'Model output'!F174)),MID(SUBSTITUTE('Model output'!F174," ",""),SEARCH("M",'Model output'!F174)+1,1),SUBSTITUTE('Model output'!F174," ",""))),""))</f>
        <v/>
      </c>
      <c r="F175" t="str">
        <f t="shared" si="25"/>
        <v>positive</v>
      </c>
      <c r="G175" t="str">
        <f>IF(OR('Model output'!G174="",AND(ISNUMBER('Model output'!J174),'Model output'!J174&lt;1)),"",IF(OR(ISNUMBER(SEARCH("lateral",'Model output'!G174)),ISNUMBER(SEARCH("cervical",'Model output'!G174)),ISNUMBER(SEARCH("jugular",'Model output'!G174)),ISNUMBER(SEARCH("left neck",'Model output'!G174)),ISNUMBER(SEARCH("left anterior neck",'Model output'!G174)),ISNUMBER(SEARCH("left posterior neck",'Model output'!G174)),ISNUMBER(SEARCH("right neck",'Model output'!G174)),ISNUMBER(SEARCH("right anterior neck",'Model output'!G174)),ISNUMBER(SEARCH("right posterior neck",'Model output'!G174)),AND(ISNUMBER(SEARCH("level",'Model output'!G174)),OR(,ISNUMBER(SEARCH("II",'Model output'!G174)),ISNUMBER(SEARCH("two",'Model output'!G174)),ISNUMBER(SEARCH("2",'Model output'!G174)),ISNUMBER(SEARCH("III",'Model output'!G174)),ISNUMBER(SEARCH("three",'Model output'!G174)),ISNUMBER(SEARCH("3",'Model output'!G174)),ISNUMBER(SEARCH("IV",'Model output'!G174)),ISNUMBER(SEARCH("four",'Model output'!G174)),ISNUMBER(SEARCH("4",'Model output'!G174)),ISNUMBER(SEARCH("V ",'Model output'!G174)),ISNUMBER(SEARCH("five",'Model output'!G174)),ISNUMBER(SEARCH("5",'Model output'!G174))))), "lateral", "central"))</f>
        <v>central</v>
      </c>
      <c r="H175" t="str">
        <f>IF('Model output'!H174="","negative",IF('Model output'!H174="[]", "negative", IF(OR(ISNUMBER(SEARCH("lymph node",'Model output'!H174)),ISNUMBER(SEARCH("Not mentioned",'Model output'!H174)),ISNUMBER(SEARCH("neck",'Model output'!H174)),ISNUMBER(SEARCH("Not applicable",'Model output'!H174))),"negative","positive")))</f>
        <v>negative</v>
      </c>
      <c r="I175">
        <f>IF('Model output'!I174="","",IF(ISNUMBER('Model output'!I174),'Model output'!I174,1))</f>
        <v>30</v>
      </c>
      <c r="J175">
        <f>IF('Model output'!J174="","",IF(AND(ISNUMBER('Model output'!J174),'Model output'!J174&lt;=I175),'Model output'!J174,IF(ISNUMBER(SEARCH("0/",'Model output'!J174)),0,1)))</f>
        <v>4</v>
      </c>
      <c r="K175" t="str" cm="1">
        <f t="array" ref="K175">IF(COUNT(FIND({0,1,2,3,4,5,6,7,8,9},'Model output'!K174))&gt;0,'Model output'!K174,"")</f>
        <v/>
      </c>
      <c r="L175" s="8" t="str">
        <f t="shared" si="29"/>
        <v/>
      </c>
      <c r="M175" t="str" cm="1">
        <f t="array" ref="M175">IF(L175="","",IF(ISNUMBER(SEARCH("cm",L175)),MAX(VALUE(SUBSTITUTE(_xlfn.FILTERXML("&lt;t&gt;&lt;s&gt;"&amp;SUBSTITUTE(L175,",","&lt;/s&gt;&lt;s&gt;")&amp;"&lt;/s&gt;&lt;/t&gt;","//s"),"cm",""))),MAX(VALUE(SUBSTITUTE(_xlfn.FILTERXML("&lt;t&gt;&lt;s&gt;"&amp;SUBSTITUTE(L175,",","&lt;/s&gt;&lt;s&gt;")&amp;"&lt;/s&gt;&lt;/t&gt;","//s"),"mm","")))/10))</f>
        <v/>
      </c>
      <c r="N175" t="str">
        <f>IF('Model output'!L174="","",'Model output'!L174)</f>
        <v>Papillary carcinoma, follicular variant</v>
      </c>
      <c r="O175" t="str">
        <f>IF('Model output'!M174="","",'Model output'!M174)</f>
        <v/>
      </c>
      <c r="P175" t="str">
        <f>IF('Model output'!N174="","",'Model output'!N174)</f>
        <v>4.0 cm</v>
      </c>
      <c r="Q175" t="str">
        <f t="shared" si="26"/>
        <v>4.0cm</v>
      </c>
      <c r="R175" cm="1">
        <f t="array" ref="R175">IF(Q175="","",IF(ISNUMBER(SEARCH("cm",Q175)),MAX(VALUE(SUBSTITUTE(_xlfn.FILTERXML("&lt;t&gt;&lt;s&gt;"&amp;SUBSTITUTE(Q175,",","&lt;/s&gt;&lt;s&gt;")&amp;"&lt;/s&gt;&lt;/t&gt;","//s"),"cm",""))),MAX(VALUE(SUBSTITUTE(_xlfn.FILTERXML("&lt;t&gt;&lt;s&gt;"&amp;SUBSTITUTE(Q175,",","&lt;/s&gt;&lt;s&gt;")&amp;"&lt;/s&gt;&lt;/t&gt;","//s"),"mm","")))/10))</f>
        <v>4</v>
      </c>
      <c r="S175" t="str">
        <f>IF(OR('Model output'!P174="",ISNUMBER(SEARCH("Not identified", 'Model output'!P174)),ISNUMBER(SEARCH("Absent",'Model output'!P174)),AND(ISNUMBER(SEARCH("No",'Model output'!P174)),NOT(ISNUMBER(SEARCH("diagnostic",'Model output'!P174)))),ISNUMBER(SEARCH("Negative",'Model output'!P174))),"negative","positive")</f>
        <v>negative</v>
      </c>
      <c r="T175" t="str">
        <f>IF('Model output'!O174="","",'Model output'!O174)</f>
        <v/>
      </c>
      <c r="U175" t="str">
        <f>IF('Model output'!Q174&lt;&gt;"",'Model output'!Q174,IF('Classification result'!S175="positive",IF(ISNUMBER(SEARCH("single",'Model output'!P174)),1,IF(OR(ISNUMBER(SEARCH("&lt;4",'Model output'!P174)),ISNUMBER(SEARCH("&lt; 4",'Model output'!P174)),ISNUMBER(SEARCH("less than 4",'Model output'!P174))),"&lt;4",IF(OR(ISNUMBER(SEARCH("&gt;4",'Model output'!P174)),ISNUMBER(SEARCH("&gt; 4",'Model output'!P174)),ISNUMBER(SEARCH("4 or more",'Model output'!P174))),"&gt;4",""))),""))</f>
        <v/>
      </c>
      <c r="V175" t="str">
        <f>IF(S175="negative","",IF(OR(ISNUMBER(SEARCH("Focal",'Model output'!P174)),'Classification result'!U175&lt;4,ISNUMBER(SEARCH("Focal",'Classification result'!U175)),ISNUMBER(SEARCH("&lt;4",'Classification result'!U175)),ISNUMBER(SEARCH("&lt; 4",'Classification result'!U175))),"minimal", IF(OR(ISNUMBER(SEARCH("Extensive",'Model output'!P174)),ISNUMBER(SEARCH("Extensive",'Classification result'!U175)),ISNUMBER(SEARCH("&gt;4",'Classification result'!U175)),ISNUMBER(SEARCH("&gt; 4",'Classification result'!U175)),ISNUMBER(SEARCH("4 or more",'Classification result'!U175))),"extensive","")))</f>
        <v/>
      </c>
      <c r="W175" t="str">
        <f>IF(OR('Model output'!R174="",ISNUMBER(SEARCH("Not identified", 'Model output'!R174)),ISNUMBER(SEARCH("Absent",'Model output'!R174)),ISNUMBER(SEARCH("No",'Model output'!R174)),ISNUMBER(SEARCH("Negative",'Model output'!R174)),ISNUMBER(SEARCH("None seen",'Model output'!R174)),ISNUMBER(SEARCH("Free",'Model output'!R174)),ISNUMBER(SEARCH("Cannot be assessed",'Model output'!R174))),"negative","positive")</f>
        <v>positive</v>
      </c>
      <c r="X175" t="str">
        <f>IF('Model output'!S174="","", IF('Model output'!S174= "[]", "", 'Model output'!S174))</f>
        <v>Not identified</v>
      </c>
      <c r="Y175" t="str">
        <f>IF(OR('Model output'!S174="",ISNUMBER(SEARCH("Absent",'Model output'!S174)),ISNUMBER(SEARCH("Not identified",'Model output'!S174)),ISNUMBER(SEARCH("No",'Model output'!S174)),ISNUMBER(SEARCH("negative",'Model output'!S174))),"negative",IF(Z175="positive","gETE", "positive"))</f>
        <v>negative</v>
      </c>
      <c r="Z175" t="str">
        <f>IF(OR('Model output'!S174="",ISNUMBER(SEARCH("Absent",'Model output'!S174)),ISNUMBER(SEARCH("Not identified",'Model output'!S174)),ISNUMBER(SEARCH("No",'Model output'!S174)),ISNUMBER(SEARCH("Minimal",'Model output'!S174)),ISNUMBER(SEARCH("negative",'Model output'!S174))),"negative",IF(OR(ISNUMBER(SEARCH("extensive",X175)),ISNUMBER(SEARCH("skeletal muscle",X175)),ISNUMBER(SEARCH("larynx",X175)),ISNUMBER(SEARCH("trachea",X175)),ISNUMBER(SEARCH("esophagus",X175)),ISNUMBER(SEARCH("recurrent laryngeal nerve",X175))),"positive","negative"))</f>
        <v>negative</v>
      </c>
      <c r="AA175" t="str">
        <f>IF('Model output'!T174="","", IF('Model output'!T174="[]", "", IF('Model output'!T174="Not mentioned", "No", "Yes")))</f>
        <v/>
      </c>
      <c r="AB175" t="str">
        <f>IF(AA175&lt;&gt;"Yes","",IF(OR('Model output'!U174="",'Model output'!U174="[]",ISNUMBER(SEARCH("Not identified",'Model output'!U174))),"",'Model output'!U174))</f>
        <v/>
      </c>
      <c r="AC175" s="9" t="str">
        <f>IF(OR('Model output'!V174="", AND(ISERROR(SEARCH("Positive",'Model output'!V174)), ISNUMBER(SEARCH("Negative",'Model output'!V174))), 'Model output'!V174="No", ISNUMBER(SEARCH("Uninvolved",'Model output'!V174)), ISNUMBER(SEARCH("Not involved",'Model output'!V174)), ISNUMBER(SEARCH("Free",'Model output'!V174)), ISNUMBER(SEARCH("Cannot be assessed",'Model output'!V174)), ISNUMBER(SEARCH("1 mm",'Model output'!V174)), ISNUMBER(SEARCH("0.1 CM",'Model output'!V174)), ISNUMBER(SEARCH("less than 0.5 mm",'Model output'!V174)), ISNUMBER(SEARCH("abut",'Model output'!V174))), "negative", "positive")</f>
        <v>negative</v>
      </c>
      <c r="AE175" s="29" t="str" cm="1">
        <f t="array" aca="1" ref="AE175" ca="1">IF(OR(AC175="positive",Z175="positive",AND(OR(ISNUMBER(SEARCH("Follicular carcinoma",N175)),ISNUMBER(SEARCH("Follicular thyroid carcinoma",N175))),V175="extensive"),AND(AND(ISNUMBER(J175),J175&gt;0),AND(ISNUMBER(M175),M175&gt;3)),OR(H175="positive",AH175=1)),"high",IF(OR(ISNUMBER(SEARCH("lateral",G175,1)),ISNUMBER(SEARCH("positive",Y175,1)),ISNUMBER(SEARCH("tall",O175,1)),ISNUMBER(SEARCH("hobnail",O175,1)),ISNUMBER(SEARCH("cribriform",O175,1)),ISNUMBER(SEARCH("diffuse",O175,1)),ISNUMBER(SEARCH("columnar",O175,1)),ISNUMBER(SEARCH("solid",O175,1)),ISNUMBER(SEARCH("tall",N175,1)),ISNUMBER(SEARCH("hobnail",N175,1)),ISNUMBER(SEARCH("cribriform",N175,1)),ISNUMBER(SEARCH("diffuse",N175,1)),ISNUMBER(SEARCH("columnar",N175,1)),ISNUMBER(SEARCH("solid",N175,1)),AND(ISNUMBER(SEARCH("papillary",N175,1)),S175="positive"),AND(AND(ISNUMBER(J175),J175&gt;=5),M175=""),AND(AND(ISNUMBER(J175),J175&gt;=5),AND(ISNUMBER(M175),M175&gt;=1)),AND(ISNUMBER(SERACH("papillary",N175)),OR(Y175="positive",Z175="positive"), ISNUMBER(SEARCH("BRAF",AB175)))),"intermediate","low"))</f>
        <v>low</v>
      </c>
      <c r="AF175" s="30" t="str">
        <f t="shared" si="27"/>
        <v>2</v>
      </c>
      <c r="AG175" s="30" t="str">
        <f t="shared" si="28"/>
        <v>1a</v>
      </c>
      <c r="AH175" s="30" t="str">
        <f t="shared" si="30"/>
        <v>0</v>
      </c>
      <c r="AI175" s="37" t="str">
        <f t="shared" si="31"/>
        <v>I</v>
      </c>
      <c r="AJ175" s="29" t="s">
        <v>886</v>
      </c>
      <c r="AK175" s="34" t="s">
        <v>893</v>
      </c>
      <c r="AL175" s="34" t="s">
        <v>895</v>
      </c>
      <c r="AM175" s="34" t="s">
        <v>894</v>
      </c>
      <c r="AN175" s="34" t="s">
        <v>68</v>
      </c>
      <c r="AO175" s="35">
        <f t="shared" ca="1" si="32"/>
        <v>1</v>
      </c>
      <c r="AP175" s="30">
        <f t="shared" si="33"/>
        <v>1</v>
      </c>
      <c r="AQ175" s="30">
        <f t="shared" si="34"/>
        <v>1</v>
      </c>
      <c r="AR175" s="30">
        <f t="shared" si="35"/>
        <v>1</v>
      </c>
      <c r="AS175" s="36">
        <f t="shared" si="36"/>
        <v>1</v>
      </c>
    </row>
    <row r="176" spans="1:45">
      <c r="A176" t="str">
        <f>'Model output'!A175</f>
        <v>TCGA-EM-A2OV</v>
      </c>
      <c r="B176" s="45">
        <v>64</v>
      </c>
      <c r="C176" s="1" t="str">
        <f>IF(OR(ISNUMBER(SEARCH("0",'Model output'!D175)), ISNUMBER(SEARCH("1",'Model output'!D175)), ISNUMBER(SEARCH("1a",'Model output'!D175)), ISNUMBER(SEARCH("1b",'Model output'!D175)), ISNUMBER(SEARCH("2",'Model output'!D175)), ISNUMBER(SEARCH("3",'Model output'!D175)), ISNUMBER(SEARCH("4a",'Model output'!D175)), ISNUMBER(SEARCH("4b",'Model output'!D175))), IF(ISNUMBER(SEARCH("pT",'Model output'!D175)),IF(OR(ISNUMBER(SEARCH("a",'Model output'!D175)),ISNUMBER(SEARCH("b",'Model output'!D175))),MID(SUBSTITUTE('Model output'!D175," ",""),SEARCH("pT",'Model output'!D175)+2,2),MID(SUBSTITUTE('Model output'!D175," ",""),SEARCH("pT",'Model output'!D175)+2,1)),IF(ISNUMBER(SEARCH("T",'Model output'!D175)),IF(OR(ISNUMBER(SEARCH("a",'Model output'!D175)),ISNUMBER(SEARCH("b",'Model output'!D175))),MID(SUBSTITUTE('Model output'!D175," ",""),SEARCH("T",'Model output'!D175)+1,2),MID(SUBSTITUTE('Model output'!D175," ",""),SEARCH("T",'Model output'!D175)+1,1)),SUBSTITUTE('Model output'!D175," ",""))),"")</f>
        <v>2</v>
      </c>
      <c r="D176" s="1" t="str">
        <f>IF(ISNUMBER(SEARCH("lymph node",'Model output'!E175)),"1", IF(AND('Model output'!E175&lt;&gt;"",ISNUMBER('Model output'!E175),'Model output'!E175&gt;0),"1",IF(OR(ISNUMBER(SEARCH("0",'Model output'!E175)), ISNUMBER(SEARCH("1",'Model output'!E175)), ISNUMBER(SEARCH("1a",'Model output'!E175)), ISNUMBER(SEARCH("1b",'Model output'!E175)), ISNUMBER(SEARCH("X",'Model output'!E175))), IF(ISNUMBER(SEARCH("pN",'Model output'!E175)),IF(OR(ISNUMBER(SEARCH("a",'Model output'!E175)),ISNUMBER(SEARCH("b",'Model output'!E175))),MID(SUBSTITUTE('Model output'!E175," ",""),SEARCH("pN",'Model output'!E175)+2,2),MID(SUBSTITUTE('Model output'!E175," ",""),SEARCH("pN",'Model output'!E175)+2,1)),IF(ISNUMBER(SEARCH("N",'Model output'!E175)),IF(OR(ISNUMBER(SEARCH("a",'Model output'!E175)),ISNUMBER(SEARCH("b",'Model output'!E175))),MID(SUBSTITUTE('Model output'!E175," ",""),SEARCH("N",'Model output'!E175)+1,2),MID(SUBSTITUTE('Model output'!E175," ",""),SEARCH("N",'Model output'!E175)+1,1)),SUBSTITUTE('Model output'!E175," ",""))),"")))</f>
        <v>0</v>
      </c>
      <c r="E176" s="1" t="str">
        <f>IF(OR(ISNUMBER(SEARCH("Not applicable",'Model output'!F175)), ISNUMBER(SEARCH("N/A",'Model output'!F175))),"0",IF(OR(ISNUMBER(SEARCH("0",'Model output'!F175)), ISNUMBER(SEARCH("1",'Model output'!F175)), ISNUMBER(SEARCH("X",'Model output'!F175))), IF(ISNUMBER(SEARCH("pM",'Model output'!F175)),MID(SUBSTITUTE('Model output'!F175," ",""),SEARCH("pM",'Model output'!F175)+2,1),IF(ISNUMBER(SEARCH("M",'Model output'!F175)),MID(SUBSTITUTE('Model output'!F175," ",""),SEARCH("M",'Model output'!F175)+1,1),SUBSTITUTE('Model output'!F175," ",""))),""))</f>
        <v/>
      </c>
      <c r="F176" t="str">
        <f t="shared" ref="F176:F223" si="37">IF(OR(G176&lt;&gt;"",AND(J176&lt;&gt;"",ISNUMBER(J176),J176&gt;0),AND(M176&lt;&gt;"",M176&gt;0)),"positive","negative")</f>
        <v>negative</v>
      </c>
      <c r="G176" t="str">
        <f>IF(OR('Model output'!G175="",AND(ISNUMBER('Model output'!J175),'Model output'!J175&lt;1)),"",IF(OR(ISNUMBER(SEARCH("lateral",'Model output'!G175)),ISNUMBER(SEARCH("cervical",'Model output'!G175)),ISNUMBER(SEARCH("jugular",'Model output'!G175)),ISNUMBER(SEARCH("left neck",'Model output'!G175)),ISNUMBER(SEARCH("left anterior neck",'Model output'!G175)),ISNUMBER(SEARCH("left posterior neck",'Model output'!G175)),ISNUMBER(SEARCH("right neck",'Model output'!G175)),ISNUMBER(SEARCH("right anterior neck",'Model output'!G175)),ISNUMBER(SEARCH("right posterior neck",'Model output'!G175)),AND(ISNUMBER(SEARCH("level",'Model output'!G175)),OR(,ISNUMBER(SEARCH("II",'Model output'!G175)),ISNUMBER(SEARCH("two",'Model output'!G175)),ISNUMBER(SEARCH("2",'Model output'!G175)),ISNUMBER(SEARCH("III",'Model output'!G175)),ISNUMBER(SEARCH("three",'Model output'!G175)),ISNUMBER(SEARCH("3",'Model output'!G175)),ISNUMBER(SEARCH("IV",'Model output'!G175)),ISNUMBER(SEARCH("four",'Model output'!G175)),ISNUMBER(SEARCH("4",'Model output'!G175)),ISNUMBER(SEARCH("V ",'Model output'!G175)),ISNUMBER(SEARCH("five",'Model output'!G175)),ISNUMBER(SEARCH("5",'Model output'!G175))))), "lateral", "central"))</f>
        <v/>
      </c>
      <c r="H176" t="str">
        <f>IF('Model output'!H175="","negative",IF('Model output'!H175="[]", "negative", IF(OR(ISNUMBER(SEARCH("lymph node",'Model output'!H175)),ISNUMBER(SEARCH("Not mentioned",'Model output'!H175)),ISNUMBER(SEARCH("neck",'Model output'!H175)),ISNUMBER(SEARCH("Not applicable",'Model output'!H175))),"negative","positive")))</f>
        <v>negative</v>
      </c>
      <c r="I176">
        <f>IF('Model output'!I175="","",IF(ISNUMBER('Model output'!I175),'Model output'!I175,1))</f>
        <v>1</v>
      </c>
      <c r="J176">
        <f>IF('Model output'!J175="","",IF(AND(ISNUMBER('Model output'!J175),'Model output'!J175&lt;=I176),'Model output'!J175,IF(ISNUMBER(SEARCH("0/",'Model output'!J175)),0,1)))</f>
        <v>0</v>
      </c>
      <c r="K176" t="str" cm="1">
        <f t="array" ref="K176">IF(COUNT(FIND({0,1,2,3,4,5,6,7,8,9},'Model output'!K175))&gt;0,'Model output'!K175,"")</f>
        <v/>
      </c>
      <c r="L176" s="8" t="str">
        <f t="shared" si="29"/>
        <v/>
      </c>
      <c r="M176" t="str" cm="1">
        <f t="array" ref="M176">IF(L176="","",IF(ISNUMBER(SEARCH("cm",L176)),MAX(VALUE(SUBSTITUTE(_xlfn.FILTERXML("&lt;t&gt;&lt;s&gt;"&amp;SUBSTITUTE(L176,",","&lt;/s&gt;&lt;s&gt;")&amp;"&lt;/s&gt;&lt;/t&gt;","//s"),"cm",""))),MAX(VALUE(SUBSTITUTE(_xlfn.FILTERXML("&lt;t&gt;&lt;s&gt;"&amp;SUBSTITUTE(L176,",","&lt;/s&gt;&lt;s&gt;")&amp;"&lt;/s&gt;&lt;/t&gt;","//s"),"mm","")))/10))</f>
        <v/>
      </c>
      <c r="N176" t="str">
        <f>IF('Model output'!L175="","",'Model output'!L175)</f>
        <v>Papillary carcinoma, follicular variant</v>
      </c>
      <c r="O176" t="str">
        <f>IF('Model output'!M175="","",'Model output'!M175)</f>
        <v/>
      </c>
      <c r="P176" t="str">
        <f>IF('Model output'!N175="","",'Model output'!N175)</f>
        <v>2.1cm</v>
      </c>
      <c r="Q176" t="str">
        <f t="shared" si="26"/>
        <v>2.1cm</v>
      </c>
      <c r="R176" cm="1">
        <f t="array" ref="R176">IF(Q176="","",IF(ISNUMBER(SEARCH("cm",Q176)),MAX(VALUE(SUBSTITUTE(_xlfn.FILTERXML("&lt;t&gt;&lt;s&gt;"&amp;SUBSTITUTE(Q176,",","&lt;/s&gt;&lt;s&gt;")&amp;"&lt;/s&gt;&lt;/t&gt;","//s"),"cm",""))),MAX(VALUE(SUBSTITUTE(_xlfn.FILTERXML("&lt;t&gt;&lt;s&gt;"&amp;SUBSTITUTE(Q176,",","&lt;/s&gt;&lt;s&gt;")&amp;"&lt;/s&gt;&lt;/t&gt;","//s"),"mm","")))/10))</f>
        <v>2.1</v>
      </c>
      <c r="S176" t="str">
        <f>IF(OR('Model output'!P175="",ISNUMBER(SEARCH("Not identified", 'Model output'!P175)),ISNUMBER(SEARCH("Absent",'Model output'!P175)),AND(ISNUMBER(SEARCH("No",'Model output'!P175)),NOT(ISNUMBER(SEARCH("diagnostic",'Model output'!P175)))),ISNUMBER(SEARCH("Negative",'Model output'!P175))),"negative","positive")</f>
        <v>negative</v>
      </c>
      <c r="T176">
        <f>IF('Model output'!O175="","",'Model output'!O175)</f>
        <v>2</v>
      </c>
      <c r="U176" t="str">
        <f>IF('Model output'!Q175&lt;&gt;"",'Model output'!Q175,IF('Classification result'!S176="positive",IF(ISNUMBER(SEARCH("single",'Model output'!P175)),1,IF(OR(ISNUMBER(SEARCH("&lt;4",'Model output'!P175)),ISNUMBER(SEARCH("&lt; 4",'Model output'!P175)),ISNUMBER(SEARCH("less than 4",'Model output'!P175))),"&lt;4",IF(OR(ISNUMBER(SEARCH("&gt;4",'Model output'!P175)),ISNUMBER(SEARCH("&gt; 4",'Model output'!P175)),ISNUMBER(SEARCH("4 or more",'Model output'!P175))),"&gt;4",""))),""))</f>
        <v/>
      </c>
      <c r="V176" t="str">
        <f>IF(S176="negative","",IF(OR(ISNUMBER(SEARCH("Focal",'Model output'!P175)),'Classification result'!U176&lt;4,ISNUMBER(SEARCH("Focal",'Classification result'!U176)),ISNUMBER(SEARCH("&lt;4",'Classification result'!U176)),ISNUMBER(SEARCH("&lt; 4",'Classification result'!U176))),"minimal", IF(OR(ISNUMBER(SEARCH("Extensive",'Model output'!P175)),ISNUMBER(SEARCH("Extensive",'Classification result'!U176)),ISNUMBER(SEARCH("&gt;4",'Classification result'!U176)),ISNUMBER(SEARCH("&gt; 4",'Classification result'!U176)),ISNUMBER(SEARCH("4 or more",'Classification result'!U176))),"extensive","")))</f>
        <v/>
      </c>
      <c r="W176" t="str">
        <f>IF(OR('Model output'!R175="",ISNUMBER(SEARCH("Not identified", 'Model output'!R175)),ISNUMBER(SEARCH("Absent",'Model output'!R175)),ISNUMBER(SEARCH("No",'Model output'!R175)),ISNUMBER(SEARCH("Negative",'Model output'!R175)),ISNUMBER(SEARCH("None seen",'Model output'!R175)),ISNUMBER(SEARCH("Free",'Model output'!R175)),ISNUMBER(SEARCH("Cannot be assessed",'Model output'!R175))),"negative","positive")</f>
        <v>negative</v>
      </c>
      <c r="X176" t="str">
        <f>IF('Model output'!S175="","", IF('Model output'!S175= "[]", "", 'Model output'!S175))</f>
        <v>Not identified</v>
      </c>
      <c r="Y176" t="str">
        <f>IF(OR('Model output'!S175="",ISNUMBER(SEARCH("Absent",'Model output'!S175)),ISNUMBER(SEARCH("Not identified",'Model output'!S175)),ISNUMBER(SEARCH("No",'Model output'!S175)),ISNUMBER(SEARCH("negative",'Model output'!S175))),"negative",IF(Z176="positive","gETE", "positive"))</f>
        <v>negative</v>
      </c>
      <c r="Z176" t="str">
        <f>IF(OR('Model output'!S175="",ISNUMBER(SEARCH("Absent",'Model output'!S175)),ISNUMBER(SEARCH("Not identified",'Model output'!S175)),ISNUMBER(SEARCH("No",'Model output'!S175)),ISNUMBER(SEARCH("Minimal",'Model output'!S175)),ISNUMBER(SEARCH("negative",'Model output'!S175))),"negative",IF(OR(ISNUMBER(SEARCH("extensive",X176)),ISNUMBER(SEARCH("skeletal muscle",X176)),ISNUMBER(SEARCH("larynx",X176)),ISNUMBER(SEARCH("trachea",X176)),ISNUMBER(SEARCH("esophagus",X176)),ISNUMBER(SEARCH("recurrent laryngeal nerve",X176))),"positive","negative"))</f>
        <v>negative</v>
      </c>
      <c r="AA176" t="str">
        <f>IF('Model output'!T175="","", IF('Model output'!T175="[]", "", IF('Model output'!T175="Not mentioned", "No", "Yes")))</f>
        <v/>
      </c>
      <c r="AB176" t="str">
        <f>IF(AA176&lt;&gt;"Yes","",IF(OR('Model output'!U175="",'Model output'!U175="[]",ISNUMBER(SEARCH("Not identified",'Model output'!U175))),"",'Model output'!U175))</f>
        <v/>
      </c>
      <c r="AC176" s="9" t="str">
        <f>IF(OR('Model output'!V175="", AND(ISERROR(SEARCH("Positive",'Model output'!V175)), ISNUMBER(SEARCH("Negative",'Model output'!V175))), 'Model output'!V175="No", ISNUMBER(SEARCH("Uninvolved",'Model output'!V175)), ISNUMBER(SEARCH("Not involved",'Model output'!V175)), ISNUMBER(SEARCH("Free",'Model output'!V175)), ISNUMBER(SEARCH("Cannot be assessed",'Model output'!V175)), ISNUMBER(SEARCH("1 mm",'Model output'!V175)), ISNUMBER(SEARCH("0.1 CM",'Model output'!V175)), ISNUMBER(SEARCH("less than 0.5 mm",'Model output'!V175)), ISNUMBER(SEARCH("abut",'Model output'!V175))), "negative", "positive")</f>
        <v>negative</v>
      </c>
      <c r="AE176" s="29" t="str" cm="1">
        <f t="array" aca="1" ref="AE176" ca="1">IF(OR(AC176="positive",Z176="positive",AND(OR(ISNUMBER(SEARCH("Follicular carcinoma",N176)),ISNUMBER(SEARCH("Follicular thyroid carcinoma",N176))),V176="extensive"),AND(AND(ISNUMBER(J176),J176&gt;0),AND(ISNUMBER(M176),M176&gt;3)),OR(H176="positive",AH176=1)),"high",IF(OR(ISNUMBER(SEARCH("lateral",G176,1)),ISNUMBER(SEARCH("positive",Y176,1)),ISNUMBER(SEARCH("tall",O176,1)),ISNUMBER(SEARCH("hobnail",O176,1)),ISNUMBER(SEARCH("cribriform",O176,1)),ISNUMBER(SEARCH("diffuse",O176,1)),ISNUMBER(SEARCH("columnar",O176,1)),ISNUMBER(SEARCH("solid",O176,1)),ISNUMBER(SEARCH("tall",N176,1)),ISNUMBER(SEARCH("hobnail",N176,1)),ISNUMBER(SEARCH("cribriform",N176,1)),ISNUMBER(SEARCH("diffuse",N176,1)),ISNUMBER(SEARCH("columnar",N176,1)),ISNUMBER(SEARCH("solid",N176,1)),AND(ISNUMBER(SEARCH("papillary",N176,1)),S176="positive"),AND(AND(ISNUMBER(J176),J176&gt;=5),M176=""),AND(AND(ISNUMBER(J176),J176&gt;=5),AND(ISNUMBER(M176),M176&gt;=1)),AND(ISNUMBER(SERACH("papillary",N176)),OR(Y176="positive",Z176="positive"), ISNUMBER(SEARCH("BRAF",AB176)))),"intermediate","low"))</f>
        <v>low</v>
      </c>
      <c r="AF176" s="30" t="str">
        <f t="shared" si="27"/>
        <v>2</v>
      </c>
      <c r="AG176" s="30" t="str">
        <f t="shared" si="28"/>
        <v>0</v>
      </c>
      <c r="AH176" s="30" t="str">
        <f t="shared" si="30"/>
        <v>0</v>
      </c>
      <c r="AI176" s="37" t="str">
        <f t="shared" si="31"/>
        <v>I</v>
      </c>
      <c r="AJ176" s="29" t="s">
        <v>886</v>
      </c>
      <c r="AK176" s="34" t="s">
        <v>893</v>
      </c>
      <c r="AL176" s="34" t="s">
        <v>891</v>
      </c>
      <c r="AM176" s="34" t="s">
        <v>894</v>
      </c>
      <c r="AN176" s="34" t="s">
        <v>68</v>
      </c>
      <c r="AO176" s="35">
        <f t="shared" ca="1" si="32"/>
        <v>1</v>
      </c>
      <c r="AP176" s="30">
        <f t="shared" si="33"/>
        <v>1</v>
      </c>
      <c r="AQ176" s="30">
        <f t="shared" si="34"/>
        <v>1</v>
      </c>
      <c r="AR176" s="30">
        <f t="shared" si="35"/>
        <v>1</v>
      </c>
      <c r="AS176" s="36">
        <f t="shared" si="36"/>
        <v>1</v>
      </c>
    </row>
    <row r="177" spans="1:45">
      <c r="A177" t="str">
        <f>'Model output'!A176</f>
        <v>TCGA-EM-A2OW</v>
      </c>
      <c r="B177" s="45">
        <v>37</v>
      </c>
      <c r="C177" s="1" t="str">
        <f>IF(OR(ISNUMBER(SEARCH("0",'Model output'!D176)), ISNUMBER(SEARCH("1",'Model output'!D176)), ISNUMBER(SEARCH("1a",'Model output'!D176)), ISNUMBER(SEARCH("1b",'Model output'!D176)), ISNUMBER(SEARCH("2",'Model output'!D176)), ISNUMBER(SEARCH("3",'Model output'!D176)), ISNUMBER(SEARCH("4a",'Model output'!D176)), ISNUMBER(SEARCH("4b",'Model output'!D176))), IF(ISNUMBER(SEARCH("pT",'Model output'!D176)),IF(OR(ISNUMBER(SEARCH("a",'Model output'!D176)),ISNUMBER(SEARCH("b",'Model output'!D176))),MID(SUBSTITUTE('Model output'!D176," ",""),SEARCH("pT",'Model output'!D176)+2,2),MID(SUBSTITUTE('Model output'!D176," ",""),SEARCH("pT",'Model output'!D176)+2,1)),IF(ISNUMBER(SEARCH("T",'Model output'!D176)),IF(OR(ISNUMBER(SEARCH("a",'Model output'!D176)),ISNUMBER(SEARCH("b",'Model output'!D176))),MID(SUBSTITUTE('Model output'!D176," ",""),SEARCH("T",'Model output'!D176)+1,2),MID(SUBSTITUTE('Model output'!D176," ",""),SEARCH("T",'Model output'!D176)+1,1)),SUBSTITUTE('Model output'!D176," ",""))),"")</f>
        <v>1b</v>
      </c>
      <c r="D177" s="1" t="str">
        <f>IF(ISNUMBER(SEARCH("lymph node",'Model output'!E176)),"1", IF(AND('Model output'!E176&lt;&gt;"",ISNUMBER('Model output'!E176),'Model output'!E176&gt;0),"1",IF(OR(ISNUMBER(SEARCH("0",'Model output'!E176)), ISNUMBER(SEARCH("1",'Model output'!E176)), ISNUMBER(SEARCH("1a",'Model output'!E176)), ISNUMBER(SEARCH("1b",'Model output'!E176)), ISNUMBER(SEARCH("X",'Model output'!E176))), IF(ISNUMBER(SEARCH("pN",'Model output'!E176)),IF(OR(ISNUMBER(SEARCH("a",'Model output'!E176)),ISNUMBER(SEARCH("b",'Model output'!E176))),MID(SUBSTITUTE('Model output'!E176," ",""),SEARCH("pN",'Model output'!E176)+2,2),MID(SUBSTITUTE('Model output'!E176," ",""),SEARCH("pN",'Model output'!E176)+2,1)),IF(ISNUMBER(SEARCH("N",'Model output'!E176)),IF(OR(ISNUMBER(SEARCH("a",'Model output'!E176)),ISNUMBER(SEARCH("b",'Model output'!E176))),MID(SUBSTITUTE('Model output'!E176," ",""),SEARCH("N",'Model output'!E176)+1,2),MID(SUBSTITUTE('Model output'!E176," ",""),SEARCH("N",'Model output'!E176)+1,1)),SUBSTITUTE('Model output'!E176," ",""))),"")))</f>
        <v>X</v>
      </c>
      <c r="E177" s="1" t="str">
        <f>IF(OR(ISNUMBER(SEARCH("Not applicable",'Model output'!F176)), ISNUMBER(SEARCH("N/A",'Model output'!F176))),"0",IF(OR(ISNUMBER(SEARCH("0",'Model output'!F176)), ISNUMBER(SEARCH("1",'Model output'!F176)), ISNUMBER(SEARCH("X",'Model output'!F176))), IF(ISNUMBER(SEARCH("pM",'Model output'!F176)),MID(SUBSTITUTE('Model output'!F176," ",""),SEARCH("pM",'Model output'!F176)+2,1),IF(ISNUMBER(SEARCH("M",'Model output'!F176)),MID(SUBSTITUTE('Model output'!F176," ",""),SEARCH("M",'Model output'!F176)+1,1),SUBSTITUTE('Model output'!F176," ",""))),""))</f>
        <v/>
      </c>
      <c r="F177" t="str">
        <f t="shared" si="37"/>
        <v>negative</v>
      </c>
      <c r="G177" t="str">
        <f>IF(OR('Model output'!G176="",AND(ISNUMBER('Model output'!J176),'Model output'!J176&lt;1)),"",IF(OR(ISNUMBER(SEARCH("lateral",'Model output'!G176)),ISNUMBER(SEARCH("cervical",'Model output'!G176)),ISNUMBER(SEARCH("jugular",'Model output'!G176)),ISNUMBER(SEARCH("left neck",'Model output'!G176)),ISNUMBER(SEARCH("left anterior neck",'Model output'!G176)),ISNUMBER(SEARCH("left posterior neck",'Model output'!G176)),ISNUMBER(SEARCH("right neck",'Model output'!G176)),ISNUMBER(SEARCH("right anterior neck",'Model output'!G176)),ISNUMBER(SEARCH("right posterior neck",'Model output'!G176)),AND(ISNUMBER(SEARCH("level",'Model output'!G176)),OR(,ISNUMBER(SEARCH("II",'Model output'!G176)),ISNUMBER(SEARCH("two",'Model output'!G176)),ISNUMBER(SEARCH("2",'Model output'!G176)),ISNUMBER(SEARCH("III",'Model output'!G176)),ISNUMBER(SEARCH("three",'Model output'!G176)),ISNUMBER(SEARCH("3",'Model output'!G176)),ISNUMBER(SEARCH("IV",'Model output'!G176)),ISNUMBER(SEARCH("four",'Model output'!G176)),ISNUMBER(SEARCH("4",'Model output'!G176)),ISNUMBER(SEARCH("V ",'Model output'!G176)),ISNUMBER(SEARCH("five",'Model output'!G176)),ISNUMBER(SEARCH("5",'Model output'!G176))))), "lateral", "central"))</f>
        <v/>
      </c>
      <c r="H177" t="str">
        <f>IF('Model output'!H176="","negative",IF('Model output'!H176="[]", "negative", IF(OR(ISNUMBER(SEARCH("lymph node",'Model output'!H176)),ISNUMBER(SEARCH("Not mentioned",'Model output'!H176)),ISNUMBER(SEARCH("neck",'Model output'!H176)),ISNUMBER(SEARCH("Not applicable",'Model output'!H176))),"negative","positive")))</f>
        <v>negative</v>
      </c>
      <c r="I177">
        <f>IF('Model output'!I176="","",IF(ISNUMBER('Model output'!I176),'Model output'!I176,1))</f>
        <v>0</v>
      </c>
      <c r="J177">
        <f>IF('Model output'!J176="","",IF(AND(ISNUMBER('Model output'!J176),'Model output'!J176&lt;=I177),'Model output'!J176,IF(ISNUMBER(SEARCH("0/",'Model output'!J176)),0,1)))</f>
        <v>0</v>
      </c>
      <c r="K177" t="str" cm="1">
        <f t="array" ref="K177">IF(COUNT(FIND({0,1,2,3,4,5,6,7,8,9},'Model output'!K176))&gt;0,'Model output'!K176,"")</f>
        <v/>
      </c>
      <c r="L177" s="8" t="str">
        <f t="shared" si="29"/>
        <v/>
      </c>
      <c r="M177" t="str" cm="1">
        <f t="array" ref="M177">IF(L177="","",IF(ISNUMBER(SEARCH("cm",L177)),MAX(VALUE(SUBSTITUTE(_xlfn.FILTERXML("&lt;t&gt;&lt;s&gt;"&amp;SUBSTITUTE(L177,",","&lt;/s&gt;&lt;s&gt;")&amp;"&lt;/s&gt;&lt;/t&gt;","//s"),"cm",""))),MAX(VALUE(SUBSTITUTE(_xlfn.FILTERXML("&lt;t&gt;&lt;s&gt;"&amp;SUBSTITUTE(L177,",","&lt;/s&gt;&lt;s&gt;")&amp;"&lt;/s&gt;&lt;/t&gt;","//s"),"mm","")))/10))</f>
        <v/>
      </c>
      <c r="N177" t="str">
        <f>IF('Model output'!L176="","",'Model output'!L176)</f>
        <v>Papillary carcinoma, follicular variant</v>
      </c>
      <c r="O177" t="str">
        <f>IF('Model output'!M176="","",'Model output'!M176)</f>
        <v>Oncocytic or oxyphilic variant</v>
      </c>
      <c r="P177" t="str">
        <f>IF('Model output'!N176="","",'Model output'!N176)</f>
        <v>1.3cm</v>
      </c>
      <c r="Q177" t="str">
        <f t="shared" ref="Q177:Q240" si="38">LOWER(SUBSTITUTE(SUBSTITUTE(SUBSTITUTE(SUBSTITUTE(SUBSTITUTE(SUBSTITUTE(SUBSTITUTE(SUBSTITUTE(SUBSTITUTE(SUBSTITUTE(SUBSTITUTE(SUBSTITUTE(SUBSTITUTE(SUBSTITUTE(SUBSTITUTE(SUBSTITUTE(SUBSTITUTE(SUBSTITUTE(SUBSTITUTE(SUBSTITUTE(SUBSTITUTE(SUBSTITUTE(SUBSTITUTE(SUBSTITUTE(SUBSTITUTE(P177,"cm.","cm"), "the", ""), "tumor", ""), "nodule", ""), "isthmic", ""), "lobe",""), "greatest dimension", ""), "largest", ""), "at least", ""), "less than", ""), "left", ""), "right", ""), "for", ""), "in", ""), "In", ""), "and", ","), "(", ""), ")", ""), "A", ""), "x", ","), "[", ""), "]", ""), "'", ""), "to", ","), " ",""))</f>
        <v>1.3cm</v>
      </c>
      <c r="R177" cm="1">
        <f t="array" ref="R177">IF(Q177="","",IF(ISNUMBER(SEARCH("cm",Q177)),MAX(VALUE(SUBSTITUTE(_xlfn.FILTERXML("&lt;t&gt;&lt;s&gt;"&amp;SUBSTITUTE(Q177,",","&lt;/s&gt;&lt;s&gt;")&amp;"&lt;/s&gt;&lt;/t&gt;","//s"),"cm",""))),MAX(VALUE(SUBSTITUTE(_xlfn.FILTERXML("&lt;t&gt;&lt;s&gt;"&amp;SUBSTITUTE(Q177,",","&lt;/s&gt;&lt;s&gt;")&amp;"&lt;/s&gt;&lt;/t&gt;","//s"),"mm","")))/10))</f>
        <v>1.3</v>
      </c>
      <c r="S177" t="str">
        <f>IF(OR('Model output'!P176="",ISNUMBER(SEARCH("Not identified", 'Model output'!P176)),ISNUMBER(SEARCH("Absent",'Model output'!P176)),AND(ISNUMBER(SEARCH("No",'Model output'!P176)),NOT(ISNUMBER(SEARCH("diagnostic",'Model output'!P176)))),ISNUMBER(SEARCH("Negative",'Model output'!P176))),"negative","positive")</f>
        <v>negative</v>
      </c>
      <c r="T177">
        <f>IF('Model output'!O176="","",'Model output'!O176)</f>
        <v>2</v>
      </c>
      <c r="U177" t="str">
        <f>IF('Model output'!Q176&lt;&gt;"",'Model output'!Q176,IF('Classification result'!S177="positive",IF(ISNUMBER(SEARCH("single",'Model output'!P176)),1,IF(OR(ISNUMBER(SEARCH("&lt;4",'Model output'!P176)),ISNUMBER(SEARCH("&lt; 4",'Model output'!P176)),ISNUMBER(SEARCH("less than 4",'Model output'!P176))),"&lt;4",IF(OR(ISNUMBER(SEARCH("&gt;4",'Model output'!P176)),ISNUMBER(SEARCH("&gt; 4",'Model output'!P176)),ISNUMBER(SEARCH("4 or more",'Model output'!P176))),"&gt;4",""))),""))</f>
        <v/>
      </c>
      <c r="V177" t="str">
        <f>IF(S177="negative","",IF(OR(ISNUMBER(SEARCH("Focal",'Model output'!P176)),'Classification result'!U177&lt;4,ISNUMBER(SEARCH("Focal",'Classification result'!U177)),ISNUMBER(SEARCH("&lt;4",'Classification result'!U177)),ISNUMBER(SEARCH("&lt; 4",'Classification result'!U177))),"minimal", IF(OR(ISNUMBER(SEARCH("Extensive",'Model output'!P176)),ISNUMBER(SEARCH("Extensive",'Classification result'!U177)),ISNUMBER(SEARCH("&gt;4",'Classification result'!U177)),ISNUMBER(SEARCH("&gt; 4",'Classification result'!U177)),ISNUMBER(SEARCH("4 or more",'Classification result'!U177))),"extensive","")))</f>
        <v/>
      </c>
      <c r="W177" t="str">
        <f>IF(OR('Model output'!R176="",ISNUMBER(SEARCH("Not identified", 'Model output'!R176)),ISNUMBER(SEARCH("Absent",'Model output'!R176)),ISNUMBER(SEARCH("No",'Model output'!R176)),ISNUMBER(SEARCH("Negative",'Model output'!R176)),ISNUMBER(SEARCH("None seen",'Model output'!R176)),ISNUMBER(SEARCH("Free",'Model output'!R176)),ISNUMBER(SEARCH("Cannot be assessed",'Model output'!R176))),"negative","positive")</f>
        <v>negative</v>
      </c>
      <c r="X177" t="str">
        <f>IF('Model output'!S176="","", IF('Model output'!S176= "[]", "", 'Model output'!S176))</f>
        <v>Not identified</v>
      </c>
      <c r="Y177" t="str">
        <f>IF(OR('Model output'!S176="",ISNUMBER(SEARCH("Absent",'Model output'!S176)),ISNUMBER(SEARCH("Not identified",'Model output'!S176)),ISNUMBER(SEARCH("No",'Model output'!S176)),ISNUMBER(SEARCH("negative",'Model output'!S176))),"negative",IF(Z177="positive","gETE", "positive"))</f>
        <v>negative</v>
      </c>
      <c r="Z177" t="str">
        <f>IF(OR('Model output'!S176="",ISNUMBER(SEARCH("Absent",'Model output'!S176)),ISNUMBER(SEARCH("Not identified",'Model output'!S176)),ISNUMBER(SEARCH("No",'Model output'!S176)),ISNUMBER(SEARCH("Minimal",'Model output'!S176)),ISNUMBER(SEARCH("negative",'Model output'!S176))),"negative",IF(OR(ISNUMBER(SEARCH("extensive",X177)),ISNUMBER(SEARCH("skeletal muscle",X177)),ISNUMBER(SEARCH("larynx",X177)),ISNUMBER(SEARCH("trachea",X177)),ISNUMBER(SEARCH("esophagus",X177)),ISNUMBER(SEARCH("recurrent laryngeal nerve",X177))),"positive","negative"))</f>
        <v>negative</v>
      </c>
      <c r="AA177" t="str">
        <f>IF('Model output'!T176="","", IF('Model output'!T176="[]", "", IF('Model output'!T176="Not mentioned", "No", "Yes")))</f>
        <v/>
      </c>
      <c r="AB177" t="str">
        <f>IF(AA177&lt;&gt;"Yes","",IF(OR('Model output'!U176="",'Model output'!U176="[]",ISNUMBER(SEARCH("Not identified",'Model output'!U176))),"",'Model output'!U176))</f>
        <v/>
      </c>
      <c r="AC177" s="9" t="str">
        <f>IF(OR('Model output'!V176="", AND(ISERROR(SEARCH("Positive",'Model output'!V176)), ISNUMBER(SEARCH("Negative",'Model output'!V176))), 'Model output'!V176="No", ISNUMBER(SEARCH("Uninvolved",'Model output'!V176)), ISNUMBER(SEARCH("Not involved",'Model output'!V176)), ISNUMBER(SEARCH("Free",'Model output'!V176)), ISNUMBER(SEARCH("Cannot be assessed",'Model output'!V176)), ISNUMBER(SEARCH("1 mm",'Model output'!V176)), ISNUMBER(SEARCH("0.1 CM",'Model output'!V176)), ISNUMBER(SEARCH("less than 0.5 mm",'Model output'!V176)), ISNUMBER(SEARCH("abut",'Model output'!V176))), "negative", "positive")</f>
        <v>negative</v>
      </c>
      <c r="AE177" s="29" t="str" cm="1">
        <f t="array" aca="1" ref="AE177" ca="1">IF(OR(AC177="positive",Z177="positive",AND(OR(ISNUMBER(SEARCH("Follicular carcinoma",N177)),ISNUMBER(SEARCH("Follicular thyroid carcinoma",N177))),V177="extensive"),AND(AND(ISNUMBER(J177),J177&gt;0),AND(ISNUMBER(M177),M177&gt;3)),OR(H177="positive",AH177=1)),"high",IF(OR(ISNUMBER(SEARCH("lateral",G177,1)),ISNUMBER(SEARCH("positive",Y177,1)),ISNUMBER(SEARCH("tall",O177,1)),ISNUMBER(SEARCH("hobnail",O177,1)),ISNUMBER(SEARCH("cribriform",O177,1)),ISNUMBER(SEARCH("diffuse",O177,1)),ISNUMBER(SEARCH("columnar",O177,1)),ISNUMBER(SEARCH("solid",O177,1)),ISNUMBER(SEARCH("tall",N177,1)),ISNUMBER(SEARCH("hobnail",N177,1)),ISNUMBER(SEARCH("cribriform",N177,1)),ISNUMBER(SEARCH("diffuse",N177,1)),ISNUMBER(SEARCH("columnar",N177,1)),ISNUMBER(SEARCH("solid",N177,1)),AND(ISNUMBER(SEARCH("papillary",N177,1)),S177="positive"),AND(AND(ISNUMBER(J177),J177&gt;=5),M177=""),AND(AND(ISNUMBER(J177),J177&gt;=5),AND(ISNUMBER(M177),M177&gt;=1)),AND(ISNUMBER(SERACH("papillary",N177)),OR(Y177="positive",Z177="positive"), ISNUMBER(SEARCH("BRAF",AB177)))),"intermediate","low"))</f>
        <v>low</v>
      </c>
      <c r="AF177" s="30" t="str">
        <f t="shared" si="27"/>
        <v>1b</v>
      </c>
      <c r="AG177" s="30" t="str">
        <f t="shared" si="28"/>
        <v>0</v>
      </c>
      <c r="AH177" s="30" t="str">
        <f t="shared" si="30"/>
        <v>0</v>
      </c>
      <c r="AI177" s="37" t="str">
        <f t="shared" si="31"/>
        <v>I</v>
      </c>
      <c r="AJ177" s="29" t="s">
        <v>886</v>
      </c>
      <c r="AK177" s="34" t="s">
        <v>890</v>
      </c>
      <c r="AL177" s="34" t="s">
        <v>894</v>
      </c>
      <c r="AM177" s="34" t="s">
        <v>894</v>
      </c>
      <c r="AN177" s="34" t="s">
        <v>68</v>
      </c>
      <c r="AO177" s="35">
        <f t="shared" ca="1" si="32"/>
        <v>1</v>
      </c>
      <c r="AP177" s="30">
        <f t="shared" si="33"/>
        <v>1</v>
      </c>
      <c r="AQ177" s="30">
        <f t="shared" si="34"/>
        <v>1</v>
      </c>
      <c r="AR177" s="30">
        <f t="shared" si="35"/>
        <v>1</v>
      </c>
      <c r="AS177" s="36">
        <f t="shared" si="36"/>
        <v>1</v>
      </c>
    </row>
    <row r="178" spans="1:45">
      <c r="A178" t="str">
        <f>'Model output'!A177</f>
        <v>TCGA-EM-A2OX</v>
      </c>
      <c r="B178" s="45">
        <v>46</v>
      </c>
      <c r="C178" s="1" t="str">
        <f>IF(OR(ISNUMBER(SEARCH("0",'Model output'!D177)), ISNUMBER(SEARCH("1",'Model output'!D177)), ISNUMBER(SEARCH("1a",'Model output'!D177)), ISNUMBER(SEARCH("1b",'Model output'!D177)), ISNUMBER(SEARCH("2",'Model output'!D177)), ISNUMBER(SEARCH("3",'Model output'!D177)), ISNUMBER(SEARCH("4a",'Model output'!D177)), ISNUMBER(SEARCH("4b",'Model output'!D177))), IF(ISNUMBER(SEARCH("pT",'Model output'!D177)),IF(OR(ISNUMBER(SEARCH("a",'Model output'!D177)),ISNUMBER(SEARCH("b",'Model output'!D177))),MID(SUBSTITUTE('Model output'!D177," ",""),SEARCH("pT",'Model output'!D177)+2,2),MID(SUBSTITUTE('Model output'!D177," ",""),SEARCH("pT",'Model output'!D177)+2,1)),IF(ISNUMBER(SEARCH("T",'Model output'!D177)),IF(OR(ISNUMBER(SEARCH("a",'Model output'!D177)),ISNUMBER(SEARCH("b",'Model output'!D177))),MID(SUBSTITUTE('Model output'!D177," ",""),SEARCH("T",'Model output'!D177)+1,2),MID(SUBSTITUTE('Model output'!D177," ",""),SEARCH("T",'Model output'!D177)+1,1)),SUBSTITUTE('Model output'!D177," ",""))),"")</f>
        <v>1b</v>
      </c>
      <c r="D178" s="1" t="str">
        <f>IF(ISNUMBER(SEARCH("lymph node",'Model output'!E177)),"1", IF(AND('Model output'!E177&lt;&gt;"",ISNUMBER('Model output'!E177),'Model output'!E177&gt;0),"1",IF(OR(ISNUMBER(SEARCH("0",'Model output'!E177)), ISNUMBER(SEARCH("1",'Model output'!E177)), ISNUMBER(SEARCH("1a",'Model output'!E177)), ISNUMBER(SEARCH("1b",'Model output'!E177)), ISNUMBER(SEARCH("X",'Model output'!E177))), IF(ISNUMBER(SEARCH("pN",'Model output'!E177)),IF(OR(ISNUMBER(SEARCH("a",'Model output'!E177)),ISNUMBER(SEARCH("b",'Model output'!E177))),MID(SUBSTITUTE('Model output'!E177," ",""),SEARCH("pN",'Model output'!E177)+2,2),MID(SUBSTITUTE('Model output'!E177," ",""),SEARCH("pN",'Model output'!E177)+2,1)),IF(ISNUMBER(SEARCH("N",'Model output'!E177)),IF(OR(ISNUMBER(SEARCH("a",'Model output'!E177)),ISNUMBER(SEARCH("b",'Model output'!E177))),MID(SUBSTITUTE('Model output'!E177," ",""),SEARCH("N",'Model output'!E177)+1,2),MID(SUBSTITUTE('Model output'!E177," ",""),SEARCH("N",'Model output'!E177)+1,1)),SUBSTITUTE('Model output'!E177," ",""))),"")))</f>
        <v>1b</v>
      </c>
      <c r="E178" s="1" t="str">
        <f>IF(OR(ISNUMBER(SEARCH("Not applicable",'Model output'!F177)), ISNUMBER(SEARCH("N/A",'Model output'!F177))),"0",IF(OR(ISNUMBER(SEARCH("0",'Model output'!F177)), ISNUMBER(SEARCH("1",'Model output'!F177)), ISNUMBER(SEARCH("X",'Model output'!F177))), IF(ISNUMBER(SEARCH("pM",'Model output'!F177)),MID(SUBSTITUTE('Model output'!F177," ",""),SEARCH("pM",'Model output'!F177)+2,1),IF(ISNUMBER(SEARCH("M",'Model output'!F177)),MID(SUBSTITUTE('Model output'!F177," ",""),SEARCH("M",'Model output'!F177)+1,1),SUBSTITUTE('Model output'!F177," ",""))),""))</f>
        <v/>
      </c>
      <c r="F178" t="str">
        <f t="shared" si="37"/>
        <v>positive</v>
      </c>
      <c r="G178" t="str">
        <f>IF(OR('Model output'!G177="",AND(ISNUMBER('Model output'!J177),'Model output'!J177&lt;1)),"",IF(OR(ISNUMBER(SEARCH("lateral",'Model output'!G177)),ISNUMBER(SEARCH("cervical",'Model output'!G177)),ISNUMBER(SEARCH("jugular",'Model output'!G177)),ISNUMBER(SEARCH("left neck",'Model output'!G177)),ISNUMBER(SEARCH("left anterior neck",'Model output'!G177)),ISNUMBER(SEARCH("left posterior neck",'Model output'!G177)),ISNUMBER(SEARCH("right neck",'Model output'!G177)),ISNUMBER(SEARCH("right anterior neck",'Model output'!G177)),ISNUMBER(SEARCH("right posterior neck",'Model output'!G177)),AND(ISNUMBER(SEARCH("level",'Model output'!G177)),OR(,ISNUMBER(SEARCH("II",'Model output'!G177)),ISNUMBER(SEARCH("two",'Model output'!G177)),ISNUMBER(SEARCH("2",'Model output'!G177)),ISNUMBER(SEARCH("III",'Model output'!G177)),ISNUMBER(SEARCH("three",'Model output'!G177)),ISNUMBER(SEARCH("3",'Model output'!G177)),ISNUMBER(SEARCH("IV",'Model output'!G177)),ISNUMBER(SEARCH("four",'Model output'!G177)),ISNUMBER(SEARCH("4",'Model output'!G177)),ISNUMBER(SEARCH("V ",'Model output'!G177)),ISNUMBER(SEARCH("five",'Model output'!G177)),ISNUMBER(SEARCH("5",'Model output'!G177))))), "lateral", "central"))</f>
        <v>lateral</v>
      </c>
      <c r="H178" t="str">
        <f>IF('Model output'!H177="","negative",IF('Model output'!H177="[]", "negative", IF(OR(ISNUMBER(SEARCH("lymph node",'Model output'!H177)),ISNUMBER(SEARCH("Not mentioned",'Model output'!H177)),ISNUMBER(SEARCH("neck",'Model output'!H177)),ISNUMBER(SEARCH("Not applicable",'Model output'!H177))),"negative","positive")))</f>
        <v>negative</v>
      </c>
      <c r="I178">
        <f>IF('Model output'!I177="","",IF(ISNUMBER('Model output'!I177),'Model output'!I177,1))</f>
        <v>9</v>
      </c>
      <c r="J178">
        <f>IF('Model output'!J177="","",IF(AND(ISNUMBER('Model output'!J177),'Model output'!J177&lt;=I178),'Model output'!J177,IF(ISNUMBER(SEARCH("0/",'Model output'!J177)),0,1)))</f>
        <v>8</v>
      </c>
      <c r="K178" t="str" cm="1">
        <f t="array" ref="K178">IF(COUNT(FIND({0,1,2,3,4,5,6,7,8,9},'Model output'!K177))&gt;0,'Model output'!K177,"")</f>
        <v/>
      </c>
      <c r="L178" s="8" t="str">
        <f t="shared" si="29"/>
        <v/>
      </c>
      <c r="M178" t="str" cm="1">
        <f t="array" ref="M178">IF(L178="","",IF(ISNUMBER(SEARCH("cm",L178)),MAX(VALUE(SUBSTITUTE(_xlfn.FILTERXML("&lt;t&gt;&lt;s&gt;"&amp;SUBSTITUTE(L178,",","&lt;/s&gt;&lt;s&gt;")&amp;"&lt;/s&gt;&lt;/t&gt;","//s"),"cm",""))),MAX(VALUE(SUBSTITUTE(_xlfn.FILTERXML("&lt;t&gt;&lt;s&gt;"&amp;SUBSTITUTE(L178,",","&lt;/s&gt;&lt;s&gt;")&amp;"&lt;/s&gt;&lt;/t&gt;","//s"),"mm","")))/10))</f>
        <v/>
      </c>
      <c r="N178" t="str">
        <f>IF('Model output'!L177="","",'Model output'!L177)</f>
        <v>Papillary carcinoma, classical (usual)</v>
      </c>
      <c r="O178" t="str">
        <f>IF('Model output'!M177="","",'Model output'!M177)</f>
        <v>Focal tall cell change (&lt;5%)</v>
      </c>
      <c r="P178" t="str">
        <f>IF('Model output'!N177="","",'Model output'!N177)</f>
        <v>1.8cm</v>
      </c>
      <c r="Q178" t="str">
        <f t="shared" si="38"/>
        <v>1.8cm</v>
      </c>
      <c r="R178" cm="1">
        <f t="array" ref="R178">IF(Q178="","",IF(ISNUMBER(SEARCH("cm",Q178)),MAX(VALUE(SUBSTITUTE(_xlfn.FILTERXML("&lt;t&gt;&lt;s&gt;"&amp;SUBSTITUTE(Q178,",","&lt;/s&gt;&lt;s&gt;")&amp;"&lt;/s&gt;&lt;/t&gt;","//s"),"cm",""))),MAX(VALUE(SUBSTITUTE(_xlfn.FILTERXML("&lt;t&gt;&lt;s&gt;"&amp;SUBSTITUTE(Q178,",","&lt;/s&gt;&lt;s&gt;")&amp;"&lt;/s&gt;&lt;/t&gt;","//s"),"mm","")))/10))</f>
        <v>1.8</v>
      </c>
      <c r="S178" t="str">
        <f>IF(OR('Model output'!P177="",ISNUMBER(SEARCH("Not identified", 'Model output'!P177)),ISNUMBER(SEARCH("Absent",'Model output'!P177)),AND(ISNUMBER(SEARCH("No",'Model output'!P177)),NOT(ISNUMBER(SEARCH("diagnostic",'Model output'!P177)))),ISNUMBER(SEARCH("Negative",'Model output'!P177))),"negative","positive")</f>
        <v>positive</v>
      </c>
      <c r="T178">
        <f>IF('Model output'!O177="","",'Model output'!O177)</f>
        <v>2</v>
      </c>
      <c r="U178" t="str">
        <f>IF('Model output'!Q177&lt;&gt;"",'Model output'!Q177,IF('Classification result'!S178="positive",IF(ISNUMBER(SEARCH("single",'Model output'!P177)),1,IF(OR(ISNUMBER(SEARCH("&lt;4",'Model output'!P177)),ISNUMBER(SEARCH("&lt; 4",'Model output'!P177)),ISNUMBER(SEARCH("less than 4",'Model output'!P177))),"&lt;4",IF(OR(ISNUMBER(SEARCH("&gt;4",'Model output'!P177)),ISNUMBER(SEARCH("&gt; 4",'Model output'!P177)),ISNUMBER(SEARCH("4 or more",'Model output'!P177))),"&gt;4",""))),""))</f>
        <v/>
      </c>
      <c r="V178" t="str">
        <f>IF(S178="negative","",IF(OR(ISNUMBER(SEARCH("Focal",'Model output'!P177)),'Classification result'!U178&lt;4,ISNUMBER(SEARCH("Focal",'Classification result'!U178)),ISNUMBER(SEARCH("&lt;4",'Classification result'!U178)),ISNUMBER(SEARCH("&lt; 4",'Classification result'!U178))),"minimal", IF(OR(ISNUMBER(SEARCH("Extensive",'Model output'!P177)),ISNUMBER(SEARCH("Extensive",'Classification result'!U178)),ISNUMBER(SEARCH("&gt;4",'Classification result'!U178)),ISNUMBER(SEARCH("&gt; 4",'Classification result'!U178)),ISNUMBER(SEARCH("4 or more",'Classification result'!U178))),"extensive","")))</f>
        <v/>
      </c>
      <c r="W178" t="str">
        <f>IF(OR('Model output'!R177="",ISNUMBER(SEARCH("Not identified", 'Model output'!R177)),ISNUMBER(SEARCH("Absent",'Model output'!R177)),ISNUMBER(SEARCH("No",'Model output'!R177)),ISNUMBER(SEARCH("Negative",'Model output'!R177)),ISNUMBER(SEARCH("None seen",'Model output'!R177)),ISNUMBER(SEARCH("Free",'Model output'!R177)),ISNUMBER(SEARCH("Cannot be assessed",'Model output'!R177))),"negative","positive")</f>
        <v>positive</v>
      </c>
      <c r="X178" t="str">
        <f>IF('Model output'!S177="","", IF('Model output'!S177= "[]", "", 'Model output'!S177))</f>
        <v>Not identified</v>
      </c>
      <c r="Y178" t="str">
        <f>IF(OR('Model output'!S177="",ISNUMBER(SEARCH("Absent",'Model output'!S177)),ISNUMBER(SEARCH("Not identified",'Model output'!S177)),ISNUMBER(SEARCH("No",'Model output'!S177)),ISNUMBER(SEARCH("negative",'Model output'!S177))),"negative",IF(Z178="positive","gETE", "positive"))</f>
        <v>negative</v>
      </c>
      <c r="Z178" t="str">
        <f>IF(OR('Model output'!S177="",ISNUMBER(SEARCH("Absent",'Model output'!S177)),ISNUMBER(SEARCH("Not identified",'Model output'!S177)),ISNUMBER(SEARCH("No",'Model output'!S177)),ISNUMBER(SEARCH("Minimal",'Model output'!S177)),ISNUMBER(SEARCH("negative",'Model output'!S177))),"negative",IF(OR(ISNUMBER(SEARCH("extensive",X178)),ISNUMBER(SEARCH("skeletal muscle",X178)),ISNUMBER(SEARCH("larynx",X178)),ISNUMBER(SEARCH("trachea",X178)),ISNUMBER(SEARCH("esophagus",X178)),ISNUMBER(SEARCH("recurrent laryngeal nerve",X178))),"positive","negative"))</f>
        <v>negative</v>
      </c>
      <c r="AA178" t="str">
        <f>IF('Model output'!T177="","", IF('Model output'!T177="[]", "", IF('Model output'!T177="Not mentioned", "No", "Yes")))</f>
        <v/>
      </c>
      <c r="AB178" t="str">
        <f>IF(AA178&lt;&gt;"Yes","",IF(OR('Model output'!U177="",'Model output'!U177="[]",ISNUMBER(SEARCH("Not identified",'Model output'!U177))),"",'Model output'!U177))</f>
        <v/>
      </c>
      <c r="AC178" s="9" t="str">
        <f>IF(OR('Model output'!V177="", AND(ISERROR(SEARCH("Positive",'Model output'!V177)), ISNUMBER(SEARCH("Negative",'Model output'!V177))), 'Model output'!V177="No", ISNUMBER(SEARCH("Uninvolved",'Model output'!V177)), ISNUMBER(SEARCH("Not involved",'Model output'!V177)), ISNUMBER(SEARCH("Free",'Model output'!V177)), ISNUMBER(SEARCH("Cannot be assessed",'Model output'!V177)), ISNUMBER(SEARCH("1 mm",'Model output'!V177)), ISNUMBER(SEARCH("0.1 CM",'Model output'!V177)), ISNUMBER(SEARCH("less than 0.5 mm",'Model output'!V177)), ISNUMBER(SEARCH("abut",'Model output'!V177))), "negative", "positive")</f>
        <v>negative</v>
      </c>
      <c r="AE178" s="29" t="str" cm="1">
        <f t="array" aca="1" ref="AE178" ca="1">IF(OR(AC178="positive",Z178="positive",AND(OR(ISNUMBER(SEARCH("Follicular carcinoma",N178)),ISNUMBER(SEARCH("Follicular thyroid carcinoma",N178))),V178="extensive"),AND(AND(ISNUMBER(J178),J178&gt;0),AND(ISNUMBER(M178),M178&gt;3)),OR(H178="positive",AH178=1)),"high",IF(OR(ISNUMBER(SEARCH("lateral",G178,1)),ISNUMBER(SEARCH("positive",Y178,1)),ISNUMBER(SEARCH("tall",O178,1)),ISNUMBER(SEARCH("hobnail",O178,1)),ISNUMBER(SEARCH("cribriform",O178,1)),ISNUMBER(SEARCH("diffuse",O178,1)),ISNUMBER(SEARCH("columnar",O178,1)),ISNUMBER(SEARCH("solid",O178,1)),ISNUMBER(SEARCH("tall",N178,1)),ISNUMBER(SEARCH("hobnail",N178,1)),ISNUMBER(SEARCH("cribriform",N178,1)),ISNUMBER(SEARCH("diffuse",N178,1)),ISNUMBER(SEARCH("columnar",N178,1)),ISNUMBER(SEARCH("solid",N178,1)),AND(ISNUMBER(SEARCH("papillary",N178,1)),S178="positive"),AND(AND(ISNUMBER(J178),J178&gt;=5),M178=""),AND(AND(ISNUMBER(J178),J178&gt;=5),AND(ISNUMBER(M178),M178&gt;=1)),AND(ISNUMBER(SERACH("papillary",N178)),OR(Y178="positive",Z178="positive"), ISNUMBER(SEARCH("BRAF",AB178)))),"intermediate","low"))</f>
        <v>intermediate</v>
      </c>
      <c r="AF178" s="30" t="str">
        <f t="shared" si="27"/>
        <v>1b</v>
      </c>
      <c r="AG178" s="30" t="str">
        <f t="shared" si="28"/>
        <v>1b</v>
      </c>
      <c r="AH178" s="30" t="str">
        <f t="shared" si="30"/>
        <v>0</v>
      </c>
      <c r="AI178" s="37" t="str">
        <f t="shared" si="31"/>
        <v>I</v>
      </c>
      <c r="AJ178" s="29" t="s">
        <v>887</v>
      </c>
      <c r="AK178" s="34" t="s">
        <v>890</v>
      </c>
      <c r="AL178" s="34" t="s">
        <v>890</v>
      </c>
      <c r="AM178" s="34" t="s">
        <v>894</v>
      </c>
      <c r="AN178" s="34" t="s">
        <v>68</v>
      </c>
      <c r="AO178" s="35">
        <f t="shared" ca="1" si="32"/>
        <v>1</v>
      </c>
      <c r="AP178" s="30">
        <f t="shared" si="33"/>
        <v>1</v>
      </c>
      <c r="AQ178" s="30">
        <f t="shared" si="34"/>
        <v>1</v>
      </c>
      <c r="AR178" s="30">
        <f t="shared" si="35"/>
        <v>1</v>
      </c>
      <c r="AS178" s="36">
        <f t="shared" si="36"/>
        <v>1</v>
      </c>
    </row>
    <row r="179" spans="1:45">
      <c r="A179" t="str">
        <f>'Model output'!A178</f>
        <v>TCGA-EM-A2OY</v>
      </c>
      <c r="B179" s="45">
        <v>46</v>
      </c>
      <c r="C179" s="1" t="str">
        <f>IF(OR(ISNUMBER(SEARCH("0",'Model output'!D178)), ISNUMBER(SEARCH("1",'Model output'!D178)), ISNUMBER(SEARCH("1a",'Model output'!D178)), ISNUMBER(SEARCH("1b",'Model output'!D178)), ISNUMBER(SEARCH("2",'Model output'!D178)), ISNUMBER(SEARCH("3",'Model output'!D178)), ISNUMBER(SEARCH("4a",'Model output'!D178)), ISNUMBER(SEARCH("4b",'Model output'!D178))), IF(ISNUMBER(SEARCH("pT",'Model output'!D178)),IF(OR(ISNUMBER(SEARCH("a",'Model output'!D178)),ISNUMBER(SEARCH("b",'Model output'!D178))),MID(SUBSTITUTE('Model output'!D178," ",""),SEARCH("pT",'Model output'!D178)+2,2),MID(SUBSTITUTE('Model output'!D178," ",""),SEARCH("pT",'Model output'!D178)+2,1)),IF(ISNUMBER(SEARCH("T",'Model output'!D178)),IF(OR(ISNUMBER(SEARCH("a",'Model output'!D178)),ISNUMBER(SEARCH("b",'Model output'!D178))),MID(SUBSTITUTE('Model output'!D178," ",""),SEARCH("T",'Model output'!D178)+1,2),MID(SUBSTITUTE('Model output'!D178," ",""),SEARCH("T",'Model output'!D178)+1,1)),SUBSTITUTE('Model output'!D178," ",""))),"")</f>
        <v>2</v>
      </c>
      <c r="D179" s="1" t="str">
        <f>IF(ISNUMBER(SEARCH("lymph node",'Model output'!E178)),"1", IF(AND('Model output'!E178&lt;&gt;"",ISNUMBER('Model output'!E178),'Model output'!E178&gt;0),"1",IF(OR(ISNUMBER(SEARCH("0",'Model output'!E178)), ISNUMBER(SEARCH("1",'Model output'!E178)), ISNUMBER(SEARCH("1a",'Model output'!E178)), ISNUMBER(SEARCH("1b",'Model output'!E178)), ISNUMBER(SEARCH("X",'Model output'!E178))), IF(ISNUMBER(SEARCH("pN",'Model output'!E178)),IF(OR(ISNUMBER(SEARCH("a",'Model output'!E178)),ISNUMBER(SEARCH("b",'Model output'!E178))),MID(SUBSTITUTE('Model output'!E178," ",""),SEARCH("pN",'Model output'!E178)+2,2),MID(SUBSTITUTE('Model output'!E178," ",""),SEARCH("pN",'Model output'!E178)+2,1)),IF(ISNUMBER(SEARCH("N",'Model output'!E178)),IF(OR(ISNUMBER(SEARCH("a",'Model output'!E178)),ISNUMBER(SEARCH("b",'Model output'!E178))),MID(SUBSTITUTE('Model output'!E178," ",""),SEARCH("N",'Model output'!E178)+1,2),MID(SUBSTITUTE('Model output'!E178," ",""),SEARCH("N",'Model output'!E178)+1,1)),SUBSTITUTE('Model output'!E178," ",""))),"")))</f>
        <v>0</v>
      </c>
      <c r="E179" s="1" t="str">
        <f>IF(OR(ISNUMBER(SEARCH("Not applicable",'Model output'!F178)), ISNUMBER(SEARCH("N/A",'Model output'!F178))),"0",IF(OR(ISNUMBER(SEARCH("0",'Model output'!F178)), ISNUMBER(SEARCH("1",'Model output'!F178)), ISNUMBER(SEARCH("X",'Model output'!F178))), IF(ISNUMBER(SEARCH("pM",'Model output'!F178)),MID(SUBSTITUTE('Model output'!F178," ",""),SEARCH("pM",'Model output'!F178)+2,1),IF(ISNUMBER(SEARCH("M",'Model output'!F178)),MID(SUBSTITUTE('Model output'!F178," ",""),SEARCH("M",'Model output'!F178)+1,1),SUBSTITUTE('Model output'!F178," ",""))),""))</f>
        <v/>
      </c>
      <c r="F179" t="str">
        <f t="shared" si="37"/>
        <v>negative</v>
      </c>
      <c r="G179" t="str">
        <f>IF(OR('Model output'!G178="",AND(ISNUMBER('Model output'!J178),'Model output'!J178&lt;1)),"",IF(OR(ISNUMBER(SEARCH("lateral",'Model output'!G178)),ISNUMBER(SEARCH("cervical",'Model output'!G178)),ISNUMBER(SEARCH("jugular",'Model output'!G178)),ISNUMBER(SEARCH("left neck",'Model output'!G178)),ISNUMBER(SEARCH("left anterior neck",'Model output'!G178)),ISNUMBER(SEARCH("left posterior neck",'Model output'!G178)),ISNUMBER(SEARCH("right neck",'Model output'!G178)),ISNUMBER(SEARCH("right anterior neck",'Model output'!G178)),ISNUMBER(SEARCH("right posterior neck",'Model output'!G178)),AND(ISNUMBER(SEARCH("level",'Model output'!G178)),OR(,ISNUMBER(SEARCH("II",'Model output'!G178)),ISNUMBER(SEARCH("two",'Model output'!G178)),ISNUMBER(SEARCH("2",'Model output'!G178)),ISNUMBER(SEARCH("III",'Model output'!G178)),ISNUMBER(SEARCH("three",'Model output'!G178)),ISNUMBER(SEARCH("3",'Model output'!G178)),ISNUMBER(SEARCH("IV",'Model output'!G178)),ISNUMBER(SEARCH("four",'Model output'!G178)),ISNUMBER(SEARCH("4",'Model output'!G178)),ISNUMBER(SEARCH("V ",'Model output'!G178)),ISNUMBER(SEARCH("five",'Model output'!G178)),ISNUMBER(SEARCH("5",'Model output'!G178))))), "lateral", "central"))</f>
        <v/>
      </c>
      <c r="H179" t="str">
        <f>IF('Model output'!H178="","negative",IF('Model output'!H178="[]", "negative", IF(OR(ISNUMBER(SEARCH("lymph node",'Model output'!H178)),ISNUMBER(SEARCH("Not mentioned",'Model output'!H178)),ISNUMBER(SEARCH("neck",'Model output'!H178)),ISNUMBER(SEARCH("Not applicable",'Model output'!H178))),"negative","positive")))</f>
        <v>negative</v>
      </c>
      <c r="I179">
        <f>IF('Model output'!I178="","",IF(ISNUMBER('Model output'!I178),'Model output'!I178,1))</f>
        <v>1</v>
      </c>
      <c r="J179">
        <f>IF('Model output'!J178="","",IF(AND(ISNUMBER('Model output'!J178),'Model output'!J178&lt;=I179),'Model output'!J178,IF(ISNUMBER(SEARCH("0/",'Model output'!J178)),0,1)))</f>
        <v>0</v>
      </c>
      <c r="K179" t="str" cm="1">
        <f t="array" ref="K179">IF(COUNT(FIND({0,1,2,3,4,5,6,7,8,9},'Model output'!K178))&gt;0,'Model output'!K178,"")</f>
        <v/>
      </c>
      <c r="L179" s="8" t="str">
        <f t="shared" si="29"/>
        <v/>
      </c>
      <c r="M179" t="str" cm="1">
        <f t="array" ref="M179">IF(L179="","",IF(ISNUMBER(SEARCH("cm",L179)),MAX(VALUE(SUBSTITUTE(_xlfn.FILTERXML("&lt;t&gt;&lt;s&gt;"&amp;SUBSTITUTE(L179,",","&lt;/s&gt;&lt;s&gt;")&amp;"&lt;/s&gt;&lt;/t&gt;","//s"),"cm",""))),MAX(VALUE(SUBSTITUTE(_xlfn.FILTERXML("&lt;t&gt;&lt;s&gt;"&amp;SUBSTITUTE(L179,",","&lt;/s&gt;&lt;s&gt;")&amp;"&lt;/s&gt;&lt;/t&gt;","//s"),"mm","")))/10))</f>
        <v/>
      </c>
      <c r="N179" t="str">
        <f>IF('Model output'!L178="","",'Model output'!L178)</f>
        <v>Papillary carcinoma, follicular variant</v>
      </c>
      <c r="O179" t="str">
        <f>IF('Model output'!M178="","",'Model output'!M178)</f>
        <v/>
      </c>
      <c r="P179" t="str">
        <f>IF('Model output'!N178="","",'Model output'!N178)</f>
        <v>2.6cm</v>
      </c>
      <c r="Q179" t="str">
        <f t="shared" si="38"/>
        <v>2.6cm</v>
      </c>
      <c r="R179" cm="1">
        <f t="array" ref="R179">IF(Q179="","",IF(ISNUMBER(SEARCH("cm",Q179)),MAX(VALUE(SUBSTITUTE(_xlfn.FILTERXML("&lt;t&gt;&lt;s&gt;"&amp;SUBSTITUTE(Q179,",","&lt;/s&gt;&lt;s&gt;")&amp;"&lt;/s&gt;&lt;/t&gt;","//s"),"cm",""))),MAX(VALUE(SUBSTITUTE(_xlfn.FILTERXML("&lt;t&gt;&lt;s&gt;"&amp;SUBSTITUTE(Q179,",","&lt;/s&gt;&lt;s&gt;")&amp;"&lt;/s&gt;&lt;/t&gt;","//s"),"mm","")))/10))</f>
        <v>2.6</v>
      </c>
      <c r="S179" t="str">
        <f>IF(OR('Model output'!P178="",ISNUMBER(SEARCH("Not identified", 'Model output'!P178)),ISNUMBER(SEARCH("Absent",'Model output'!P178)),AND(ISNUMBER(SEARCH("No",'Model output'!P178)),NOT(ISNUMBER(SEARCH("diagnostic",'Model output'!P178)))),ISNUMBER(SEARCH("Negative",'Model output'!P178))),"negative","positive")</f>
        <v>negative</v>
      </c>
      <c r="T179">
        <f>IF('Model output'!O178="","",'Model output'!O178)</f>
        <v>2</v>
      </c>
      <c r="U179" t="str">
        <f>IF('Model output'!Q178&lt;&gt;"",'Model output'!Q178,IF('Classification result'!S179="positive",IF(ISNUMBER(SEARCH("single",'Model output'!P178)),1,IF(OR(ISNUMBER(SEARCH("&lt;4",'Model output'!P178)),ISNUMBER(SEARCH("&lt; 4",'Model output'!P178)),ISNUMBER(SEARCH("less than 4",'Model output'!P178))),"&lt;4",IF(OR(ISNUMBER(SEARCH("&gt;4",'Model output'!P178)),ISNUMBER(SEARCH("&gt; 4",'Model output'!P178)),ISNUMBER(SEARCH("4 or more",'Model output'!P178))),"&gt;4",""))),""))</f>
        <v/>
      </c>
      <c r="V179" t="str">
        <f>IF(S179="negative","",IF(OR(ISNUMBER(SEARCH("Focal",'Model output'!P178)),'Classification result'!U179&lt;4,ISNUMBER(SEARCH("Focal",'Classification result'!U179)),ISNUMBER(SEARCH("&lt;4",'Classification result'!U179)),ISNUMBER(SEARCH("&lt; 4",'Classification result'!U179))),"minimal", IF(OR(ISNUMBER(SEARCH("Extensive",'Model output'!P178)),ISNUMBER(SEARCH("Extensive",'Classification result'!U179)),ISNUMBER(SEARCH("&gt;4",'Classification result'!U179)),ISNUMBER(SEARCH("&gt; 4",'Classification result'!U179)),ISNUMBER(SEARCH("4 or more",'Classification result'!U179))),"extensive","")))</f>
        <v/>
      </c>
      <c r="W179" t="str">
        <f>IF(OR('Model output'!R178="",ISNUMBER(SEARCH("Not identified", 'Model output'!R178)),ISNUMBER(SEARCH("Absent",'Model output'!R178)),ISNUMBER(SEARCH("No",'Model output'!R178)),ISNUMBER(SEARCH("Negative",'Model output'!R178)),ISNUMBER(SEARCH("None seen",'Model output'!R178)),ISNUMBER(SEARCH("Free",'Model output'!R178)),ISNUMBER(SEARCH("Cannot be assessed",'Model output'!R178))),"negative","positive")</f>
        <v>positive</v>
      </c>
      <c r="X179" t="str">
        <f>IF('Model output'!S178="","", IF('Model output'!S178= "[]", "", 'Model output'!S178))</f>
        <v>Not identified</v>
      </c>
      <c r="Y179" t="str">
        <f>IF(OR('Model output'!S178="",ISNUMBER(SEARCH("Absent",'Model output'!S178)),ISNUMBER(SEARCH("Not identified",'Model output'!S178)),ISNUMBER(SEARCH("No",'Model output'!S178)),ISNUMBER(SEARCH("negative",'Model output'!S178))),"negative",IF(Z179="positive","gETE", "positive"))</f>
        <v>negative</v>
      </c>
      <c r="Z179" t="str">
        <f>IF(OR('Model output'!S178="",ISNUMBER(SEARCH("Absent",'Model output'!S178)),ISNUMBER(SEARCH("Not identified",'Model output'!S178)),ISNUMBER(SEARCH("No",'Model output'!S178)),ISNUMBER(SEARCH("Minimal",'Model output'!S178)),ISNUMBER(SEARCH("negative",'Model output'!S178))),"negative",IF(OR(ISNUMBER(SEARCH("extensive",X179)),ISNUMBER(SEARCH("skeletal muscle",X179)),ISNUMBER(SEARCH("larynx",X179)),ISNUMBER(SEARCH("trachea",X179)),ISNUMBER(SEARCH("esophagus",X179)),ISNUMBER(SEARCH("recurrent laryngeal nerve",X179))),"positive","negative"))</f>
        <v>negative</v>
      </c>
      <c r="AA179" t="str">
        <f>IF('Model output'!T178="","", IF('Model output'!T178="[]", "", IF('Model output'!T178="Not mentioned", "No", "Yes")))</f>
        <v/>
      </c>
      <c r="AB179" t="str">
        <f>IF(AA179&lt;&gt;"Yes","",IF(OR('Model output'!U178="",'Model output'!U178="[]",ISNUMBER(SEARCH("Not identified",'Model output'!U178))),"",'Model output'!U178))</f>
        <v/>
      </c>
      <c r="AC179" s="9" t="str">
        <f>IF(OR('Model output'!V178="", AND(ISERROR(SEARCH("Positive",'Model output'!V178)), ISNUMBER(SEARCH("Negative",'Model output'!V178))), 'Model output'!V178="No", ISNUMBER(SEARCH("Uninvolved",'Model output'!V178)), ISNUMBER(SEARCH("Not involved",'Model output'!V178)), ISNUMBER(SEARCH("Free",'Model output'!V178)), ISNUMBER(SEARCH("Cannot be assessed",'Model output'!V178)), ISNUMBER(SEARCH("1 mm",'Model output'!V178)), ISNUMBER(SEARCH("0.1 CM",'Model output'!V178)), ISNUMBER(SEARCH("less than 0.5 mm",'Model output'!V178)), ISNUMBER(SEARCH("abut",'Model output'!V178))), "negative", "positive")</f>
        <v>negative</v>
      </c>
      <c r="AE179" s="29" t="str" cm="1">
        <f t="array" aca="1" ref="AE179" ca="1">IF(OR(AC179="positive",Z179="positive",AND(OR(ISNUMBER(SEARCH("Follicular carcinoma",N179)),ISNUMBER(SEARCH("Follicular thyroid carcinoma",N179))),V179="extensive"),AND(AND(ISNUMBER(J179),J179&gt;0),AND(ISNUMBER(M179),M179&gt;3)),OR(H179="positive",AH179=1)),"high",IF(OR(ISNUMBER(SEARCH("lateral",G179,1)),ISNUMBER(SEARCH("positive",Y179,1)),ISNUMBER(SEARCH("tall",O179,1)),ISNUMBER(SEARCH("hobnail",O179,1)),ISNUMBER(SEARCH("cribriform",O179,1)),ISNUMBER(SEARCH("diffuse",O179,1)),ISNUMBER(SEARCH("columnar",O179,1)),ISNUMBER(SEARCH("solid",O179,1)),ISNUMBER(SEARCH("tall",N179,1)),ISNUMBER(SEARCH("hobnail",N179,1)),ISNUMBER(SEARCH("cribriform",N179,1)),ISNUMBER(SEARCH("diffuse",N179,1)),ISNUMBER(SEARCH("columnar",N179,1)),ISNUMBER(SEARCH("solid",N179,1)),AND(ISNUMBER(SEARCH("papillary",N179,1)),S179="positive"),AND(AND(ISNUMBER(J179),J179&gt;=5),M179=""),AND(AND(ISNUMBER(J179),J179&gt;=5),AND(ISNUMBER(M179),M179&gt;=1)),AND(ISNUMBER(SERACH("papillary",N179)),OR(Y179="positive",Z179="positive"), ISNUMBER(SEARCH("BRAF",AB179)))),"intermediate","low"))</f>
        <v>low</v>
      </c>
      <c r="AF179" s="30" t="str">
        <f t="shared" si="27"/>
        <v>2</v>
      </c>
      <c r="AG179" s="30" t="str">
        <f t="shared" si="28"/>
        <v>0</v>
      </c>
      <c r="AH179" s="30" t="str">
        <f t="shared" si="30"/>
        <v>0</v>
      </c>
      <c r="AI179" s="37" t="str">
        <f t="shared" si="31"/>
        <v>I</v>
      </c>
      <c r="AJ179" s="29" t="s">
        <v>887</v>
      </c>
      <c r="AK179" s="34" t="s">
        <v>893</v>
      </c>
      <c r="AL179" s="34" t="s">
        <v>891</v>
      </c>
      <c r="AM179" s="34" t="s">
        <v>894</v>
      </c>
      <c r="AN179" s="34" t="s">
        <v>68</v>
      </c>
      <c r="AO179" s="35">
        <f t="shared" ca="1" si="32"/>
        <v>0</v>
      </c>
      <c r="AP179" s="30">
        <f t="shared" si="33"/>
        <v>1</v>
      </c>
      <c r="AQ179" s="30">
        <f t="shared" si="34"/>
        <v>1</v>
      </c>
      <c r="AR179" s="30">
        <f t="shared" si="35"/>
        <v>1</v>
      </c>
      <c r="AS179" s="36">
        <f t="shared" si="36"/>
        <v>1</v>
      </c>
    </row>
    <row r="180" spans="1:45">
      <c r="A180" t="str">
        <f>'Model output'!A179</f>
        <v>TCGA-EM-A2OZ</v>
      </c>
      <c r="B180" s="45">
        <v>66</v>
      </c>
      <c r="C180" s="1" t="str">
        <f>IF(OR(ISNUMBER(SEARCH("0",'Model output'!D179)), ISNUMBER(SEARCH("1",'Model output'!D179)), ISNUMBER(SEARCH("1a",'Model output'!D179)), ISNUMBER(SEARCH("1b",'Model output'!D179)), ISNUMBER(SEARCH("2",'Model output'!D179)), ISNUMBER(SEARCH("3",'Model output'!D179)), ISNUMBER(SEARCH("4a",'Model output'!D179)), ISNUMBER(SEARCH("4b",'Model output'!D179))), IF(ISNUMBER(SEARCH("pT",'Model output'!D179)),IF(OR(ISNUMBER(SEARCH("a",'Model output'!D179)),ISNUMBER(SEARCH("b",'Model output'!D179))),MID(SUBSTITUTE('Model output'!D179," ",""),SEARCH("pT",'Model output'!D179)+2,2),MID(SUBSTITUTE('Model output'!D179," ",""),SEARCH("pT",'Model output'!D179)+2,1)),IF(ISNUMBER(SEARCH("T",'Model output'!D179)),IF(OR(ISNUMBER(SEARCH("a",'Model output'!D179)),ISNUMBER(SEARCH("b",'Model output'!D179))),MID(SUBSTITUTE('Model output'!D179," ",""),SEARCH("T",'Model output'!D179)+1,2),MID(SUBSTITUTE('Model output'!D179," ",""),SEARCH("T",'Model output'!D179)+1,1)),SUBSTITUTE('Model output'!D179," ",""))),"")</f>
        <v>1b</v>
      </c>
      <c r="D180" s="1" t="str">
        <f>IF(ISNUMBER(SEARCH("lymph node",'Model output'!E179)),"1", IF(AND('Model output'!E179&lt;&gt;"",ISNUMBER('Model output'!E179),'Model output'!E179&gt;0),"1",IF(OR(ISNUMBER(SEARCH("0",'Model output'!E179)), ISNUMBER(SEARCH("1",'Model output'!E179)), ISNUMBER(SEARCH("1a",'Model output'!E179)), ISNUMBER(SEARCH("1b",'Model output'!E179)), ISNUMBER(SEARCH("X",'Model output'!E179))), IF(ISNUMBER(SEARCH("pN",'Model output'!E179)),IF(OR(ISNUMBER(SEARCH("a",'Model output'!E179)),ISNUMBER(SEARCH("b",'Model output'!E179))),MID(SUBSTITUTE('Model output'!E179," ",""),SEARCH("pN",'Model output'!E179)+2,2),MID(SUBSTITUTE('Model output'!E179," ",""),SEARCH("pN",'Model output'!E179)+2,1)),IF(ISNUMBER(SEARCH("N",'Model output'!E179)),IF(OR(ISNUMBER(SEARCH("a",'Model output'!E179)),ISNUMBER(SEARCH("b",'Model output'!E179))),MID(SUBSTITUTE('Model output'!E179," ",""),SEARCH("N",'Model output'!E179)+1,2),MID(SUBSTITUTE('Model output'!E179," ",""),SEARCH("N",'Model output'!E179)+1,1)),SUBSTITUTE('Model output'!E179," ",""))),"")))</f>
        <v>0</v>
      </c>
      <c r="E180" s="1" t="str">
        <f>IF(OR(ISNUMBER(SEARCH("Not applicable",'Model output'!F179)), ISNUMBER(SEARCH("N/A",'Model output'!F179))),"0",IF(OR(ISNUMBER(SEARCH("0",'Model output'!F179)), ISNUMBER(SEARCH("1",'Model output'!F179)), ISNUMBER(SEARCH("X",'Model output'!F179))), IF(ISNUMBER(SEARCH("pM",'Model output'!F179)),MID(SUBSTITUTE('Model output'!F179," ",""),SEARCH("pM",'Model output'!F179)+2,1),IF(ISNUMBER(SEARCH("M",'Model output'!F179)),MID(SUBSTITUTE('Model output'!F179," ",""),SEARCH("M",'Model output'!F179)+1,1),SUBSTITUTE('Model output'!F179," ",""))),""))</f>
        <v/>
      </c>
      <c r="F180" t="str">
        <f t="shared" si="37"/>
        <v>negative</v>
      </c>
      <c r="G180" t="str">
        <f>IF(OR('Model output'!G179="",AND(ISNUMBER('Model output'!J179),'Model output'!J179&lt;1)),"",IF(OR(ISNUMBER(SEARCH("lateral",'Model output'!G179)),ISNUMBER(SEARCH("cervical",'Model output'!G179)),ISNUMBER(SEARCH("jugular",'Model output'!G179)),ISNUMBER(SEARCH("left neck",'Model output'!G179)),ISNUMBER(SEARCH("left anterior neck",'Model output'!G179)),ISNUMBER(SEARCH("left posterior neck",'Model output'!G179)),ISNUMBER(SEARCH("right neck",'Model output'!G179)),ISNUMBER(SEARCH("right anterior neck",'Model output'!G179)),ISNUMBER(SEARCH("right posterior neck",'Model output'!G179)),AND(ISNUMBER(SEARCH("level",'Model output'!G179)),OR(,ISNUMBER(SEARCH("II",'Model output'!G179)),ISNUMBER(SEARCH("two",'Model output'!G179)),ISNUMBER(SEARCH("2",'Model output'!G179)),ISNUMBER(SEARCH("III",'Model output'!G179)),ISNUMBER(SEARCH("three",'Model output'!G179)),ISNUMBER(SEARCH("3",'Model output'!G179)),ISNUMBER(SEARCH("IV",'Model output'!G179)),ISNUMBER(SEARCH("four",'Model output'!G179)),ISNUMBER(SEARCH("4",'Model output'!G179)),ISNUMBER(SEARCH("V ",'Model output'!G179)),ISNUMBER(SEARCH("five",'Model output'!G179)),ISNUMBER(SEARCH("5",'Model output'!G179))))), "lateral", "central"))</f>
        <v/>
      </c>
      <c r="H180" t="str">
        <f>IF('Model output'!H179="","negative",IF('Model output'!H179="[]", "negative", IF(OR(ISNUMBER(SEARCH("lymph node",'Model output'!H179)),ISNUMBER(SEARCH("Not mentioned",'Model output'!H179)),ISNUMBER(SEARCH("neck",'Model output'!H179)),ISNUMBER(SEARCH("Not applicable",'Model output'!H179))),"negative","positive")))</f>
        <v>negative</v>
      </c>
      <c r="I180">
        <f>IF('Model output'!I179="","",IF(ISNUMBER('Model output'!I179),'Model output'!I179,1))</f>
        <v>2</v>
      </c>
      <c r="J180">
        <f>IF('Model output'!J179="","",IF(AND(ISNUMBER('Model output'!J179),'Model output'!J179&lt;=I180),'Model output'!J179,IF(ISNUMBER(SEARCH("0/",'Model output'!J179)),0,1)))</f>
        <v>0</v>
      </c>
      <c r="K180" t="str" cm="1">
        <f t="array" ref="K180">IF(COUNT(FIND({0,1,2,3,4,5,6,7,8,9},'Model output'!K179))&gt;0,'Model output'!K179,"")</f>
        <v/>
      </c>
      <c r="L180" s="8" t="str">
        <f t="shared" si="29"/>
        <v/>
      </c>
      <c r="M180" t="str" cm="1">
        <f t="array" ref="M180">IF(L180="","",IF(ISNUMBER(SEARCH("cm",L180)),MAX(VALUE(SUBSTITUTE(_xlfn.FILTERXML("&lt;t&gt;&lt;s&gt;"&amp;SUBSTITUTE(L180,",","&lt;/s&gt;&lt;s&gt;")&amp;"&lt;/s&gt;&lt;/t&gt;","//s"),"cm",""))),MAX(VALUE(SUBSTITUTE(_xlfn.FILTERXML("&lt;t&gt;&lt;s&gt;"&amp;SUBSTITUTE(L180,",","&lt;/s&gt;&lt;s&gt;")&amp;"&lt;/s&gt;&lt;/t&gt;","//s"),"mm","")))/10))</f>
        <v/>
      </c>
      <c r="N180" t="str">
        <f>IF('Model output'!L179="","",'Model output'!L179)</f>
        <v>Papillary carcinoma</v>
      </c>
      <c r="O180" t="str">
        <f>IF('Model output'!M179="","",'Model output'!M179)</f>
        <v>Classical (usual), Macrofollicular variant, Papillary microcarcinoma (occult, small or microscopic) variant</v>
      </c>
      <c r="P180" t="str">
        <f>IF('Model output'!N179="","",'Model output'!N179)</f>
        <v>1.7cm</v>
      </c>
      <c r="Q180" t="str">
        <f t="shared" si="38"/>
        <v>1.7cm</v>
      </c>
      <c r="R180" cm="1">
        <f t="array" ref="R180">IF(Q180="","",IF(ISNUMBER(SEARCH("cm",Q180)),MAX(VALUE(SUBSTITUTE(_xlfn.FILTERXML("&lt;t&gt;&lt;s&gt;"&amp;SUBSTITUTE(Q180,",","&lt;/s&gt;&lt;s&gt;")&amp;"&lt;/s&gt;&lt;/t&gt;","//s"),"cm",""))),MAX(VALUE(SUBSTITUTE(_xlfn.FILTERXML("&lt;t&gt;&lt;s&gt;"&amp;SUBSTITUTE(Q180,",","&lt;/s&gt;&lt;s&gt;")&amp;"&lt;/s&gt;&lt;/t&gt;","//s"),"mm","")))/10))</f>
        <v>1.7</v>
      </c>
      <c r="S180" t="str">
        <f>IF(OR('Model output'!P179="",ISNUMBER(SEARCH("Not identified", 'Model output'!P179)),ISNUMBER(SEARCH("Absent",'Model output'!P179)),AND(ISNUMBER(SEARCH("No",'Model output'!P179)),NOT(ISNUMBER(SEARCH("diagnostic",'Model output'!P179)))),ISNUMBER(SEARCH("Negative",'Model output'!P179))),"negative","positive")</f>
        <v>negative</v>
      </c>
      <c r="T180" t="str">
        <f>IF('Model output'!O179="","",'Model output'!O179)</f>
        <v/>
      </c>
      <c r="U180" t="str">
        <f>IF('Model output'!Q179&lt;&gt;"",'Model output'!Q179,IF('Classification result'!S180="positive",IF(ISNUMBER(SEARCH("single",'Model output'!P179)),1,IF(OR(ISNUMBER(SEARCH("&lt;4",'Model output'!P179)),ISNUMBER(SEARCH("&lt; 4",'Model output'!P179)),ISNUMBER(SEARCH("less than 4",'Model output'!P179))),"&lt;4",IF(OR(ISNUMBER(SEARCH("&gt;4",'Model output'!P179)),ISNUMBER(SEARCH("&gt; 4",'Model output'!P179)),ISNUMBER(SEARCH("4 or more",'Model output'!P179))),"&gt;4",""))),""))</f>
        <v/>
      </c>
      <c r="V180" t="str">
        <f>IF(S180="negative","",IF(OR(ISNUMBER(SEARCH("Focal",'Model output'!P179)),'Classification result'!U180&lt;4,ISNUMBER(SEARCH("Focal",'Classification result'!U180)),ISNUMBER(SEARCH("&lt;4",'Classification result'!U180)),ISNUMBER(SEARCH("&lt; 4",'Classification result'!U180))),"minimal", IF(OR(ISNUMBER(SEARCH("Extensive",'Model output'!P179)),ISNUMBER(SEARCH("Extensive",'Classification result'!U180)),ISNUMBER(SEARCH("&gt;4",'Classification result'!U180)),ISNUMBER(SEARCH("&gt; 4",'Classification result'!U180)),ISNUMBER(SEARCH("4 or more",'Classification result'!U180))),"extensive","")))</f>
        <v/>
      </c>
      <c r="W180" t="str">
        <f>IF(OR('Model output'!R179="",ISNUMBER(SEARCH("Not identified", 'Model output'!R179)),ISNUMBER(SEARCH("Absent",'Model output'!R179)),ISNUMBER(SEARCH("No",'Model output'!R179)),ISNUMBER(SEARCH("Negative",'Model output'!R179)),ISNUMBER(SEARCH("None seen",'Model output'!R179)),ISNUMBER(SEARCH("Free",'Model output'!R179)),ISNUMBER(SEARCH("Cannot be assessed",'Model output'!R179))),"negative","positive")</f>
        <v>positive</v>
      </c>
      <c r="X180" t="str">
        <f>IF('Model output'!S179="","", IF('Model output'!S179= "[]", "", 'Model output'!S179))</f>
        <v>Not identified</v>
      </c>
      <c r="Y180" t="str">
        <f>IF(OR('Model output'!S179="",ISNUMBER(SEARCH("Absent",'Model output'!S179)),ISNUMBER(SEARCH("Not identified",'Model output'!S179)),ISNUMBER(SEARCH("No",'Model output'!S179)),ISNUMBER(SEARCH("negative",'Model output'!S179))),"negative",IF(Z180="positive","gETE", "positive"))</f>
        <v>negative</v>
      </c>
      <c r="Z180" t="str">
        <f>IF(OR('Model output'!S179="",ISNUMBER(SEARCH("Absent",'Model output'!S179)),ISNUMBER(SEARCH("Not identified",'Model output'!S179)),ISNUMBER(SEARCH("No",'Model output'!S179)),ISNUMBER(SEARCH("Minimal",'Model output'!S179)),ISNUMBER(SEARCH("negative",'Model output'!S179))),"negative",IF(OR(ISNUMBER(SEARCH("extensive",X180)),ISNUMBER(SEARCH("skeletal muscle",X180)),ISNUMBER(SEARCH("larynx",X180)),ISNUMBER(SEARCH("trachea",X180)),ISNUMBER(SEARCH("esophagus",X180)),ISNUMBER(SEARCH("recurrent laryngeal nerve",X180))),"positive","negative"))</f>
        <v>negative</v>
      </c>
      <c r="AA180" t="str">
        <f>IF('Model output'!T179="","", IF('Model output'!T179="[]", "", IF('Model output'!T179="Not mentioned", "No", "Yes")))</f>
        <v/>
      </c>
      <c r="AB180" t="str">
        <f>IF(AA180&lt;&gt;"Yes","",IF(OR('Model output'!U179="",'Model output'!U179="[]",ISNUMBER(SEARCH("Not identified",'Model output'!U179))),"",'Model output'!U179))</f>
        <v/>
      </c>
      <c r="AC180" s="9" t="str">
        <f>IF(OR('Model output'!V179="", AND(ISERROR(SEARCH("Positive",'Model output'!V179)), ISNUMBER(SEARCH("Negative",'Model output'!V179))), 'Model output'!V179="No", ISNUMBER(SEARCH("Uninvolved",'Model output'!V179)), ISNUMBER(SEARCH("Not involved",'Model output'!V179)), ISNUMBER(SEARCH("Free",'Model output'!V179)), ISNUMBER(SEARCH("Cannot be assessed",'Model output'!V179)), ISNUMBER(SEARCH("1 mm",'Model output'!V179)), ISNUMBER(SEARCH("0.1 CM",'Model output'!V179)), ISNUMBER(SEARCH("less than 0.5 mm",'Model output'!V179)), ISNUMBER(SEARCH("abut",'Model output'!V179))), "negative", "positive")</f>
        <v>negative</v>
      </c>
      <c r="AE180" s="29" t="str" cm="1">
        <f t="array" aca="1" ref="AE180" ca="1">IF(OR(AC180="positive",Z180="positive",AND(OR(ISNUMBER(SEARCH("Follicular carcinoma",N180)),ISNUMBER(SEARCH("Follicular thyroid carcinoma",N180))),V180="extensive"),AND(AND(ISNUMBER(J180),J180&gt;0),AND(ISNUMBER(M180),M180&gt;3)),OR(H180="positive",AH180=1)),"high",IF(OR(ISNUMBER(SEARCH("lateral",G180,1)),ISNUMBER(SEARCH("positive",Y180,1)),ISNUMBER(SEARCH("tall",O180,1)),ISNUMBER(SEARCH("hobnail",O180,1)),ISNUMBER(SEARCH("cribriform",O180,1)),ISNUMBER(SEARCH("diffuse",O180,1)),ISNUMBER(SEARCH("columnar",O180,1)),ISNUMBER(SEARCH("solid",O180,1)),ISNUMBER(SEARCH("tall",N180,1)),ISNUMBER(SEARCH("hobnail",N180,1)),ISNUMBER(SEARCH("cribriform",N180,1)),ISNUMBER(SEARCH("diffuse",N180,1)),ISNUMBER(SEARCH("columnar",N180,1)),ISNUMBER(SEARCH("solid",N180,1)),AND(ISNUMBER(SEARCH("papillary",N180,1)),S180="positive"),AND(AND(ISNUMBER(J180),J180&gt;=5),M180=""),AND(AND(ISNUMBER(J180),J180&gt;=5),AND(ISNUMBER(M180),M180&gt;=1)),AND(ISNUMBER(SERACH("papillary",N180)),OR(Y180="positive",Z180="positive"), ISNUMBER(SEARCH("BRAF",AB180)))),"intermediate","low"))</f>
        <v>low</v>
      </c>
      <c r="AF180" s="30" t="str">
        <f t="shared" si="27"/>
        <v>1b</v>
      </c>
      <c r="AG180" s="30" t="str">
        <f t="shared" si="28"/>
        <v>0</v>
      </c>
      <c r="AH180" s="30" t="str">
        <f t="shared" si="30"/>
        <v>0</v>
      </c>
      <c r="AI180" s="37" t="str">
        <f t="shared" si="31"/>
        <v>I</v>
      </c>
      <c r="AJ180" s="29" t="s">
        <v>887</v>
      </c>
      <c r="AK180" s="34" t="s">
        <v>890</v>
      </c>
      <c r="AL180" s="34" t="s">
        <v>891</v>
      </c>
      <c r="AM180" s="34" t="s">
        <v>894</v>
      </c>
      <c r="AN180" s="34" t="s">
        <v>68</v>
      </c>
      <c r="AO180" s="35">
        <f t="shared" ca="1" si="32"/>
        <v>0</v>
      </c>
      <c r="AP180" s="30">
        <f t="shared" si="33"/>
        <v>1</v>
      </c>
      <c r="AQ180" s="30">
        <f t="shared" si="34"/>
        <v>1</v>
      </c>
      <c r="AR180" s="30">
        <f t="shared" si="35"/>
        <v>1</v>
      </c>
      <c r="AS180" s="36">
        <f t="shared" si="36"/>
        <v>1</v>
      </c>
    </row>
    <row r="181" spans="1:45">
      <c r="A181" t="str">
        <f>'Model output'!A180</f>
        <v>TCGA-EM-A2P0</v>
      </c>
      <c r="B181" s="45">
        <v>33</v>
      </c>
      <c r="C181" s="1" t="str">
        <f>IF(OR(ISNUMBER(SEARCH("0",'Model output'!D180)), ISNUMBER(SEARCH("1",'Model output'!D180)), ISNUMBER(SEARCH("1a",'Model output'!D180)), ISNUMBER(SEARCH("1b",'Model output'!D180)), ISNUMBER(SEARCH("2",'Model output'!D180)), ISNUMBER(SEARCH("3",'Model output'!D180)), ISNUMBER(SEARCH("4a",'Model output'!D180)), ISNUMBER(SEARCH("4b",'Model output'!D180))), IF(ISNUMBER(SEARCH("pT",'Model output'!D180)),IF(OR(ISNUMBER(SEARCH("a",'Model output'!D180)),ISNUMBER(SEARCH("b",'Model output'!D180))),MID(SUBSTITUTE('Model output'!D180," ",""),SEARCH("pT",'Model output'!D180)+2,2),MID(SUBSTITUTE('Model output'!D180," ",""),SEARCH("pT",'Model output'!D180)+2,1)),IF(ISNUMBER(SEARCH("T",'Model output'!D180)),IF(OR(ISNUMBER(SEARCH("a",'Model output'!D180)),ISNUMBER(SEARCH("b",'Model output'!D180))),MID(SUBSTITUTE('Model output'!D180," ",""),SEARCH("T",'Model output'!D180)+1,2),MID(SUBSTITUTE('Model output'!D180," ",""),SEARCH("T",'Model output'!D180)+1,1)),SUBSTITUTE('Model output'!D180," ",""))),"")</f>
        <v>2</v>
      </c>
      <c r="D181" s="1" t="str">
        <f>IF(ISNUMBER(SEARCH("lymph node",'Model output'!E180)),"1", IF(AND('Model output'!E180&lt;&gt;"",ISNUMBER('Model output'!E180),'Model output'!E180&gt;0),"1",IF(OR(ISNUMBER(SEARCH("0",'Model output'!E180)), ISNUMBER(SEARCH("1",'Model output'!E180)), ISNUMBER(SEARCH("1a",'Model output'!E180)), ISNUMBER(SEARCH("1b",'Model output'!E180)), ISNUMBER(SEARCH("X",'Model output'!E180))), IF(ISNUMBER(SEARCH("pN",'Model output'!E180)),IF(OR(ISNUMBER(SEARCH("a",'Model output'!E180)),ISNUMBER(SEARCH("b",'Model output'!E180))),MID(SUBSTITUTE('Model output'!E180," ",""),SEARCH("pN",'Model output'!E180)+2,2),MID(SUBSTITUTE('Model output'!E180," ",""),SEARCH("pN",'Model output'!E180)+2,1)),IF(ISNUMBER(SEARCH("N",'Model output'!E180)),IF(OR(ISNUMBER(SEARCH("a",'Model output'!E180)),ISNUMBER(SEARCH("b",'Model output'!E180))),MID(SUBSTITUTE('Model output'!E180," ",""),SEARCH("N",'Model output'!E180)+1,2),MID(SUBSTITUTE('Model output'!E180," ",""),SEARCH("N",'Model output'!E180)+1,1)),SUBSTITUTE('Model output'!E180," ",""))),"")))</f>
        <v>1b</v>
      </c>
      <c r="E181" s="1" t="str">
        <f>IF(OR(ISNUMBER(SEARCH("Not applicable",'Model output'!F180)), ISNUMBER(SEARCH("N/A",'Model output'!F180))),"0",IF(OR(ISNUMBER(SEARCH("0",'Model output'!F180)), ISNUMBER(SEARCH("1",'Model output'!F180)), ISNUMBER(SEARCH("X",'Model output'!F180))), IF(ISNUMBER(SEARCH("pM",'Model output'!F180)),MID(SUBSTITUTE('Model output'!F180," ",""),SEARCH("pM",'Model output'!F180)+2,1),IF(ISNUMBER(SEARCH("M",'Model output'!F180)),MID(SUBSTITUTE('Model output'!F180," ",""),SEARCH("M",'Model output'!F180)+1,1),SUBSTITUTE('Model output'!F180," ",""))),""))</f>
        <v/>
      </c>
      <c r="F181" t="str">
        <f t="shared" si="37"/>
        <v>positive</v>
      </c>
      <c r="G181" t="str">
        <f>IF(OR('Model output'!G180="",AND(ISNUMBER('Model output'!J180),'Model output'!J180&lt;1)),"",IF(OR(ISNUMBER(SEARCH("lateral",'Model output'!G180)),ISNUMBER(SEARCH("cervical",'Model output'!G180)),ISNUMBER(SEARCH("jugular",'Model output'!G180)),ISNUMBER(SEARCH("left neck",'Model output'!G180)),ISNUMBER(SEARCH("left anterior neck",'Model output'!G180)),ISNUMBER(SEARCH("left posterior neck",'Model output'!G180)),ISNUMBER(SEARCH("right neck",'Model output'!G180)),ISNUMBER(SEARCH("right anterior neck",'Model output'!G180)),ISNUMBER(SEARCH("right posterior neck",'Model output'!G180)),AND(ISNUMBER(SEARCH("level",'Model output'!G180)),OR(,ISNUMBER(SEARCH("II",'Model output'!G180)),ISNUMBER(SEARCH("two",'Model output'!G180)),ISNUMBER(SEARCH("2",'Model output'!G180)),ISNUMBER(SEARCH("III",'Model output'!G180)),ISNUMBER(SEARCH("three",'Model output'!G180)),ISNUMBER(SEARCH("3",'Model output'!G180)),ISNUMBER(SEARCH("IV",'Model output'!G180)),ISNUMBER(SEARCH("four",'Model output'!G180)),ISNUMBER(SEARCH("4",'Model output'!G180)),ISNUMBER(SEARCH("V ",'Model output'!G180)),ISNUMBER(SEARCH("five",'Model output'!G180)),ISNUMBER(SEARCH("5",'Model output'!G180))))), "lateral", "central"))</f>
        <v>central</v>
      </c>
      <c r="H181" t="str">
        <f>IF('Model output'!H180="","negative",IF('Model output'!H180="[]", "negative", IF(OR(ISNUMBER(SEARCH("lymph node",'Model output'!H180)),ISNUMBER(SEARCH("Not mentioned",'Model output'!H180)),ISNUMBER(SEARCH("neck",'Model output'!H180)),ISNUMBER(SEARCH("Not applicable",'Model output'!H180))),"negative","positive")))</f>
        <v>negative</v>
      </c>
      <c r="I181">
        <f>IF('Model output'!I180="","",IF(ISNUMBER('Model output'!I180),'Model output'!I180,1))</f>
        <v>34</v>
      </c>
      <c r="J181">
        <f>IF('Model output'!J180="","",IF(AND(ISNUMBER('Model output'!J180),'Model output'!J180&lt;=I181),'Model output'!J180,IF(ISNUMBER(SEARCH("0/",'Model output'!J180)),0,1)))</f>
        <v>9</v>
      </c>
      <c r="K181" t="str" cm="1">
        <f t="array" ref="K181">IF(COUNT(FIND({0,1,2,3,4,5,6,7,8,9},'Model output'!K180))&gt;0,'Model output'!K180,"")</f>
        <v>1.8 cm</v>
      </c>
      <c r="L181" s="8" t="str">
        <f t="shared" si="29"/>
        <v>1.8cm</v>
      </c>
      <c r="M181" cm="1">
        <f t="array" ref="M181">IF(L181="","",IF(ISNUMBER(SEARCH("cm",L181)),MAX(VALUE(SUBSTITUTE(_xlfn.FILTERXML("&lt;t&gt;&lt;s&gt;"&amp;SUBSTITUTE(L181,",","&lt;/s&gt;&lt;s&gt;")&amp;"&lt;/s&gt;&lt;/t&gt;","//s"),"cm",""))),MAX(VALUE(SUBSTITUTE(_xlfn.FILTERXML("&lt;t&gt;&lt;s&gt;"&amp;SUBSTITUTE(L181,",","&lt;/s&gt;&lt;s&gt;")&amp;"&lt;/s&gt;&lt;/t&gt;","//s"),"mm","")))/10))</f>
        <v>1.8</v>
      </c>
      <c r="N181" t="str">
        <f>IF('Model output'!L180="","",'Model output'!L180)</f>
        <v>Papillary carcinoma, classical (usual)</v>
      </c>
      <c r="O181" t="str">
        <f>IF('Model output'!M180="","",'Model output'!M180)</f>
        <v>with hobnail cell change</v>
      </c>
      <c r="P181" t="str">
        <f>IF('Model output'!N180="","",'Model output'!N180)</f>
        <v>2.1 cm</v>
      </c>
      <c r="Q181" t="str">
        <f t="shared" si="38"/>
        <v>2.1cm</v>
      </c>
      <c r="R181" cm="1">
        <f t="array" ref="R181">IF(Q181="","",IF(ISNUMBER(SEARCH("cm",Q181)),MAX(VALUE(SUBSTITUTE(_xlfn.FILTERXML("&lt;t&gt;&lt;s&gt;"&amp;SUBSTITUTE(Q181,",","&lt;/s&gt;&lt;s&gt;")&amp;"&lt;/s&gt;&lt;/t&gt;","//s"),"cm",""))),MAX(VALUE(SUBSTITUTE(_xlfn.FILTERXML("&lt;t&gt;&lt;s&gt;"&amp;SUBSTITUTE(Q181,",","&lt;/s&gt;&lt;s&gt;")&amp;"&lt;/s&gt;&lt;/t&gt;","//s"),"mm","")))/10))</f>
        <v>2.1</v>
      </c>
      <c r="S181" t="str">
        <f>IF(OR('Model output'!P180="",ISNUMBER(SEARCH("Not identified", 'Model output'!P180)),ISNUMBER(SEARCH("Absent",'Model output'!P180)),AND(ISNUMBER(SEARCH("No",'Model output'!P180)),NOT(ISNUMBER(SEARCH("diagnostic",'Model output'!P180)))),ISNUMBER(SEARCH("Negative",'Model output'!P180))),"negative","positive")</f>
        <v>negative</v>
      </c>
      <c r="T181" t="str">
        <f>IF('Model output'!O180="","",'Model output'!O180)</f>
        <v/>
      </c>
      <c r="U181" t="str">
        <f>IF('Model output'!Q180&lt;&gt;"",'Model output'!Q180,IF('Classification result'!S181="positive",IF(ISNUMBER(SEARCH("single",'Model output'!P180)),1,IF(OR(ISNUMBER(SEARCH("&lt;4",'Model output'!P180)),ISNUMBER(SEARCH("&lt; 4",'Model output'!P180)),ISNUMBER(SEARCH("less than 4",'Model output'!P180))),"&lt;4",IF(OR(ISNUMBER(SEARCH("&gt;4",'Model output'!P180)),ISNUMBER(SEARCH("&gt; 4",'Model output'!P180)),ISNUMBER(SEARCH("4 or more",'Model output'!P180))),"&gt;4",""))),""))</f>
        <v/>
      </c>
      <c r="V181" t="str">
        <f>IF(S181="negative","",IF(OR(ISNUMBER(SEARCH("Focal",'Model output'!P180)),'Classification result'!U181&lt;4,ISNUMBER(SEARCH("Focal",'Classification result'!U181)),ISNUMBER(SEARCH("&lt;4",'Classification result'!U181)),ISNUMBER(SEARCH("&lt; 4",'Classification result'!U181))),"minimal", IF(OR(ISNUMBER(SEARCH("Extensive",'Model output'!P180)),ISNUMBER(SEARCH("Extensive",'Classification result'!U181)),ISNUMBER(SEARCH("&gt;4",'Classification result'!U181)),ISNUMBER(SEARCH("&gt; 4",'Classification result'!U181)),ISNUMBER(SEARCH("4 or more",'Classification result'!U181))),"extensive","")))</f>
        <v/>
      </c>
      <c r="W181" t="str">
        <f>IF(OR('Model output'!R180="",ISNUMBER(SEARCH("Not identified", 'Model output'!R180)),ISNUMBER(SEARCH("Absent",'Model output'!R180)),ISNUMBER(SEARCH("No",'Model output'!R180)),ISNUMBER(SEARCH("Negative",'Model output'!R180)),ISNUMBER(SEARCH("None seen",'Model output'!R180)),ISNUMBER(SEARCH("Free",'Model output'!R180)),ISNUMBER(SEARCH("Cannot be assessed",'Model output'!R180))),"negative","positive")</f>
        <v>positive</v>
      </c>
      <c r="X181" t="str">
        <f>IF('Model output'!S180="","", IF('Model output'!S180= "[]", "", 'Model output'!S180))</f>
        <v>Not identified</v>
      </c>
      <c r="Y181" t="str">
        <f>IF(OR('Model output'!S180="",ISNUMBER(SEARCH("Absent",'Model output'!S180)),ISNUMBER(SEARCH("Not identified",'Model output'!S180)),ISNUMBER(SEARCH("No",'Model output'!S180)),ISNUMBER(SEARCH("negative",'Model output'!S180))),"negative",IF(Z181="positive","gETE", "positive"))</f>
        <v>negative</v>
      </c>
      <c r="Z181" t="str">
        <f>IF(OR('Model output'!S180="",ISNUMBER(SEARCH("Absent",'Model output'!S180)),ISNUMBER(SEARCH("Not identified",'Model output'!S180)),ISNUMBER(SEARCH("No",'Model output'!S180)),ISNUMBER(SEARCH("Minimal",'Model output'!S180)),ISNUMBER(SEARCH("negative",'Model output'!S180))),"negative",IF(OR(ISNUMBER(SEARCH("extensive",X181)),ISNUMBER(SEARCH("skeletal muscle",X181)),ISNUMBER(SEARCH("larynx",X181)),ISNUMBER(SEARCH("trachea",X181)),ISNUMBER(SEARCH("esophagus",X181)),ISNUMBER(SEARCH("recurrent laryngeal nerve",X181))),"positive","negative"))</f>
        <v>negative</v>
      </c>
      <c r="AA181" t="str">
        <f>IF('Model output'!T180="","", IF('Model output'!T180="[]", "", IF('Model output'!T180="Not mentioned", "No", "Yes")))</f>
        <v/>
      </c>
      <c r="AB181" t="str">
        <f>IF(AA181&lt;&gt;"Yes","",IF(OR('Model output'!U180="",'Model output'!U180="[]",ISNUMBER(SEARCH("Not identified",'Model output'!U180))),"",'Model output'!U180))</f>
        <v/>
      </c>
      <c r="AC181" s="9" t="str">
        <f>IF(OR('Model output'!V180="", AND(ISERROR(SEARCH("Positive",'Model output'!V180)), ISNUMBER(SEARCH("Negative",'Model output'!V180))), 'Model output'!V180="No", ISNUMBER(SEARCH("Uninvolved",'Model output'!V180)), ISNUMBER(SEARCH("Not involved",'Model output'!V180)), ISNUMBER(SEARCH("Free",'Model output'!V180)), ISNUMBER(SEARCH("Cannot be assessed",'Model output'!V180)), ISNUMBER(SEARCH("1 mm",'Model output'!V180)), ISNUMBER(SEARCH("0.1 CM",'Model output'!V180)), ISNUMBER(SEARCH("less than 0.5 mm",'Model output'!V180)), ISNUMBER(SEARCH("abut",'Model output'!V180))), "negative", "positive")</f>
        <v>negative</v>
      </c>
      <c r="AE181" s="29" t="str" cm="1">
        <f t="array" aca="1" ref="AE181" ca="1">IF(OR(AC181="positive",Z181="positive",AND(OR(ISNUMBER(SEARCH("Follicular carcinoma",N181)),ISNUMBER(SEARCH("Follicular thyroid carcinoma",N181))),V181="extensive"),AND(AND(ISNUMBER(J181),J181&gt;0),AND(ISNUMBER(M181),M181&gt;3)),OR(H181="positive",AH181=1)),"high",IF(OR(ISNUMBER(SEARCH("lateral",G181,1)),ISNUMBER(SEARCH("positive",Y181,1)),ISNUMBER(SEARCH("tall",O181,1)),ISNUMBER(SEARCH("hobnail",O181,1)),ISNUMBER(SEARCH("cribriform",O181,1)),ISNUMBER(SEARCH("diffuse",O181,1)),ISNUMBER(SEARCH("columnar",O181,1)),ISNUMBER(SEARCH("solid",O181,1)),ISNUMBER(SEARCH("tall",N181,1)),ISNUMBER(SEARCH("hobnail",N181,1)),ISNUMBER(SEARCH("cribriform",N181,1)),ISNUMBER(SEARCH("diffuse",N181,1)),ISNUMBER(SEARCH("columnar",N181,1)),ISNUMBER(SEARCH("solid",N181,1)),AND(ISNUMBER(SEARCH("papillary",N181,1)),S181="positive"),AND(AND(ISNUMBER(J181),J181&gt;=5),M181=""),AND(AND(ISNUMBER(J181),J181&gt;=5),AND(ISNUMBER(M181),M181&gt;=1)),AND(ISNUMBER(SERACH("papillary",N181)),OR(Y181="positive",Z181="positive"), ISNUMBER(SEARCH("BRAF",AB181)))),"intermediate","low"))</f>
        <v>intermediate</v>
      </c>
      <c r="AF181" s="30" t="str">
        <f t="shared" si="27"/>
        <v>2</v>
      </c>
      <c r="AG181" s="30" t="str">
        <f t="shared" si="28"/>
        <v>1a</v>
      </c>
      <c r="AH181" s="30" t="str">
        <f t="shared" si="30"/>
        <v>0</v>
      </c>
      <c r="AI181" s="37" t="str">
        <f t="shared" si="31"/>
        <v>I</v>
      </c>
      <c r="AJ181" s="29" t="s">
        <v>887</v>
      </c>
      <c r="AK181" s="34" t="s">
        <v>893</v>
      </c>
      <c r="AL181" s="34" t="s">
        <v>890</v>
      </c>
      <c r="AM181" s="34" t="s">
        <v>894</v>
      </c>
      <c r="AN181" s="34" t="s">
        <v>68</v>
      </c>
      <c r="AO181" s="35">
        <f t="shared" ca="1" si="32"/>
        <v>1</v>
      </c>
      <c r="AP181" s="30">
        <f t="shared" si="33"/>
        <v>1</v>
      </c>
      <c r="AQ181" s="30">
        <f t="shared" si="34"/>
        <v>0</v>
      </c>
      <c r="AR181" s="30">
        <f t="shared" si="35"/>
        <v>1</v>
      </c>
      <c r="AS181" s="36">
        <f t="shared" si="36"/>
        <v>1</v>
      </c>
    </row>
    <row r="182" spans="1:45">
      <c r="A182" t="str">
        <f>'Model output'!A181</f>
        <v>TCGA-EM-A2P1</v>
      </c>
      <c r="B182" s="45">
        <v>33</v>
      </c>
      <c r="C182" s="1" t="str">
        <f>IF(OR(ISNUMBER(SEARCH("0",'Model output'!D181)), ISNUMBER(SEARCH("1",'Model output'!D181)), ISNUMBER(SEARCH("1a",'Model output'!D181)), ISNUMBER(SEARCH("1b",'Model output'!D181)), ISNUMBER(SEARCH("2",'Model output'!D181)), ISNUMBER(SEARCH("3",'Model output'!D181)), ISNUMBER(SEARCH("4a",'Model output'!D181)), ISNUMBER(SEARCH("4b",'Model output'!D181))), IF(ISNUMBER(SEARCH("pT",'Model output'!D181)),IF(OR(ISNUMBER(SEARCH("a",'Model output'!D181)),ISNUMBER(SEARCH("b",'Model output'!D181))),MID(SUBSTITUTE('Model output'!D181," ",""),SEARCH("pT",'Model output'!D181)+2,2),MID(SUBSTITUTE('Model output'!D181," ",""),SEARCH("pT",'Model output'!D181)+2,1)),IF(ISNUMBER(SEARCH("T",'Model output'!D181)),IF(OR(ISNUMBER(SEARCH("a",'Model output'!D181)),ISNUMBER(SEARCH("b",'Model output'!D181))),MID(SUBSTITUTE('Model output'!D181," ",""),SEARCH("T",'Model output'!D181)+1,2),MID(SUBSTITUTE('Model output'!D181," ",""),SEARCH("T",'Model output'!D181)+1,1)),SUBSTITUTE('Model output'!D181," ",""))),"")</f>
        <v>2</v>
      </c>
      <c r="D182" s="1" t="str">
        <f>IF(ISNUMBER(SEARCH("lymph node",'Model output'!E181)),"1", IF(AND('Model output'!E181&lt;&gt;"",ISNUMBER('Model output'!E181),'Model output'!E181&gt;0),"1",IF(OR(ISNUMBER(SEARCH("0",'Model output'!E181)), ISNUMBER(SEARCH("1",'Model output'!E181)), ISNUMBER(SEARCH("1a",'Model output'!E181)), ISNUMBER(SEARCH("1b",'Model output'!E181)), ISNUMBER(SEARCH("X",'Model output'!E181))), IF(ISNUMBER(SEARCH("pN",'Model output'!E181)),IF(OR(ISNUMBER(SEARCH("a",'Model output'!E181)),ISNUMBER(SEARCH("b",'Model output'!E181))),MID(SUBSTITUTE('Model output'!E181," ",""),SEARCH("pN",'Model output'!E181)+2,2),MID(SUBSTITUTE('Model output'!E181," ",""),SEARCH("pN",'Model output'!E181)+2,1)),IF(ISNUMBER(SEARCH("N",'Model output'!E181)),IF(OR(ISNUMBER(SEARCH("a",'Model output'!E181)),ISNUMBER(SEARCH("b",'Model output'!E181))),MID(SUBSTITUTE('Model output'!E181," ",""),SEARCH("N",'Model output'!E181)+1,2),MID(SUBSTITUTE('Model output'!E181," ",""),SEARCH("N",'Model output'!E181)+1,1)),SUBSTITUTE('Model output'!E181," ",""))),"")))</f>
        <v>1b</v>
      </c>
      <c r="E182" s="1" t="str">
        <f>IF(OR(ISNUMBER(SEARCH("Not applicable",'Model output'!F181)), ISNUMBER(SEARCH("N/A",'Model output'!F181))),"0",IF(OR(ISNUMBER(SEARCH("0",'Model output'!F181)), ISNUMBER(SEARCH("1",'Model output'!F181)), ISNUMBER(SEARCH("X",'Model output'!F181))), IF(ISNUMBER(SEARCH("pM",'Model output'!F181)),MID(SUBSTITUTE('Model output'!F181," ",""),SEARCH("pM",'Model output'!F181)+2,1),IF(ISNUMBER(SEARCH("M",'Model output'!F181)),MID(SUBSTITUTE('Model output'!F181," ",""),SEARCH("M",'Model output'!F181)+1,1),SUBSTITUTE('Model output'!F181," ",""))),""))</f>
        <v/>
      </c>
      <c r="F182" t="str">
        <f t="shared" si="37"/>
        <v>positive</v>
      </c>
      <c r="G182" t="str">
        <f>IF(OR('Model output'!G181="",AND(ISNUMBER('Model output'!J181),'Model output'!J181&lt;1)),"",IF(OR(ISNUMBER(SEARCH("lateral",'Model output'!G181)),ISNUMBER(SEARCH("cervical",'Model output'!G181)),ISNUMBER(SEARCH("jugular",'Model output'!G181)),ISNUMBER(SEARCH("left neck",'Model output'!G181)),ISNUMBER(SEARCH("left anterior neck",'Model output'!G181)),ISNUMBER(SEARCH("left posterior neck",'Model output'!G181)),ISNUMBER(SEARCH("right neck",'Model output'!G181)),ISNUMBER(SEARCH("right anterior neck",'Model output'!G181)),ISNUMBER(SEARCH("right posterior neck",'Model output'!G181)),AND(ISNUMBER(SEARCH("level",'Model output'!G181)),OR(,ISNUMBER(SEARCH("II",'Model output'!G181)),ISNUMBER(SEARCH("two",'Model output'!G181)),ISNUMBER(SEARCH("2",'Model output'!G181)),ISNUMBER(SEARCH("III",'Model output'!G181)),ISNUMBER(SEARCH("three",'Model output'!G181)),ISNUMBER(SEARCH("3",'Model output'!G181)),ISNUMBER(SEARCH("IV",'Model output'!G181)),ISNUMBER(SEARCH("four",'Model output'!G181)),ISNUMBER(SEARCH("4",'Model output'!G181)),ISNUMBER(SEARCH("V ",'Model output'!G181)),ISNUMBER(SEARCH("five",'Model output'!G181)),ISNUMBER(SEARCH("5",'Model output'!G181))))), "lateral", "central"))</f>
        <v>lateral</v>
      </c>
      <c r="H182" t="str">
        <f>IF('Model output'!H181="","negative",IF('Model output'!H181="[]", "negative", IF(OR(ISNUMBER(SEARCH("lymph node",'Model output'!H181)),ISNUMBER(SEARCH("Not mentioned",'Model output'!H181)),ISNUMBER(SEARCH("neck",'Model output'!H181)),ISNUMBER(SEARCH("Not applicable",'Model output'!H181))),"negative","positive")))</f>
        <v>negative</v>
      </c>
      <c r="I182">
        <f>IF('Model output'!I181="","",IF(ISNUMBER('Model output'!I181),'Model output'!I181,1))</f>
        <v>54</v>
      </c>
      <c r="J182">
        <f>IF('Model output'!J181="","",IF(AND(ISNUMBER('Model output'!J181),'Model output'!J181&lt;=I182),'Model output'!J181,IF(ISNUMBER(SEARCH("0/",'Model output'!J181)),0,1)))</f>
        <v>15</v>
      </c>
      <c r="K182" t="str" cm="1">
        <f t="array" ref="K182">IF(COUNT(FIND({0,1,2,3,4,5,6,7,8,9},'Model output'!K181))&gt;0,'Model output'!K181,"")</f>
        <v>2.8 x 1.3 x 1.6 cm</v>
      </c>
      <c r="L182" s="8" t="str">
        <f t="shared" si="29"/>
        <v>2.8,1.3,1.6cm</v>
      </c>
      <c r="M182" cm="1">
        <f t="array" ref="M182">IF(L182="","",IF(ISNUMBER(SEARCH("cm",L182)),MAX(VALUE(SUBSTITUTE(_xlfn.FILTERXML("&lt;t&gt;&lt;s&gt;"&amp;SUBSTITUTE(L182,",","&lt;/s&gt;&lt;s&gt;")&amp;"&lt;/s&gt;&lt;/t&gt;","//s"),"cm",""))),MAX(VALUE(SUBSTITUTE(_xlfn.FILTERXML("&lt;t&gt;&lt;s&gt;"&amp;SUBSTITUTE(L182,",","&lt;/s&gt;&lt;s&gt;")&amp;"&lt;/s&gt;&lt;/t&gt;","//s"),"mm","")))/10))</f>
        <v>2.8</v>
      </c>
      <c r="N182" t="str">
        <f>IF('Model output'!L181="","",'Model output'!L181)</f>
        <v>Papillary carcinoma, Warthin-like variant</v>
      </c>
      <c r="O182" t="str">
        <f>IF('Model output'!M181="","",'Model output'!M181)</f>
        <v/>
      </c>
      <c r="P182" t="str">
        <f>IF('Model output'!N181="","",'Model output'!N181)</f>
        <v>3.1 cm</v>
      </c>
      <c r="Q182" t="str">
        <f t="shared" si="38"/>
        <v>3.1cm</v>
      </c>
      <c r="R182" cm="1">
        <f t="array" ref="R182">IF(Q182="","",IF(ISNUMBER(SEARCH("cm",Q182)),MAX(VALUE(SUBSTITUTE(_xlfn.FILTERXML("&lt;t&gt;&lt;s&gt;"&amp;SUBSTITUTE(Q182,",","&lt;/s&gt;&lt;s&gt;")&amp;"&lt;/s&gt;&lt;/t&gt;","//s"),"cm",""))),MAX(VALUE(SUBSTITUTE(_xlfn.FILTERXML("&lt;t&gt;&lt;s&gt;"&amp;SUBSTITUTE(Q182,",","&lt;/s&gt;&lt;s&gt;")&amp;"&lt;/s&gt;&lt;/t&gt;","//s"),"mm","")))/10))</f>
        <v>3.1</v>
      </c>
      <c r="S182" t="str">
        <f>IF(OR('Model output'!P181="",ISNUMBER(SEARCH("Not identified", 'Model output'!P181)),ISNUMBER(SEARCH("Absent",'Model output'!P181)),AND(ISNUMBER(SEARCH("No",'Model output'!P181)),NOT(ISNUMBER(SEARCH("diagnostic",'Model output'!P181)))),ISNUMBER(SEARCH("Negative",'Model output'!P181))),"negative","positive")</f>
        <v>positive</v>
      </c>
      <c r="T182">
        <f>IF('Model output'!O181="","",'Model output'!O181)</f>
        <v>1</v>
      </c>
      <c r="U182" t="str">
        <f>IF('Model output'!Q181&lt;&gt;"",'Model output'!Q181,IF('Classification result'!S182="positive",IF(ISNUMBER(SEARCH("single",'Model output'!P181)),1,IF(OR(ISNUMBER(SEARCH("&lt;4",'Model output'!P181)),ISNUMBER(SEARCH("&lt; 4",'Model output'!P181)),ISNUMBER(SEARCH("less than 4",'Model output'!P181))),"&lt;4",IF(OR(ISNUMBER(SEARCH("&gt;4",'Model output'!P181)),ISNUMBER(SEARCH("&gt; 4",'Model output'!P181)),ISNUMBER(SEARCH("4 or more",'Model output'!P181))),"&gt;4",""))),""))</f>
        <v>Indeterminate</v>
      </c>
      <c r="V182" t="str">
        <f>IF(S182="negative","",IF(OR(ISNUMBER(SEARCH("Focal",'Model output'!P181)),'Classification result'!U182&lt;4,ISNUMBER(SEARCH("Focal",'Classification result'!U182)),ISNUMBER(SEARCH("&lt;4",'Classification result'!U182)),ISNUMBER(SEARCH("&lt; 4",'Classification result'!U182))),"minimal", IF(OR(ISNUMBER(SEARCH("Extensive",'Model output'!P181)),ISNUMBER(SEARCH("Extensive",'Classification result'!U182)),ISNUMBER(SEARCH("&gt;4",'Classification result'!U182)),ISNUMBER(SEARCH("&gt; 4",'Classification result'!U182)),ISNUMBER(SEARCH("4 or more",'Classification result'!U182))),"extensive","")))</f>
        <v/>
      </c>
      <c r="W182" t="str">
        <f>IF(OR('Model output'!R181="",ISNUMBER(SEARCH("Not identified", 'Model output'!R181)),ISNUMBER(SEARCH("Absent",'Model output'!R181)),ISNUMBER(SEARCH("No",'Model output'!R181)),ISNUMBER(SEARCH("Negative",'Model output'!R181)),ISNUMBER(SEARCH("None seen",'Model output'!R181)),ISNUMBER(SEARCH("Free",'Model output'!R181)),ISNUMBER(SEARCH("Cannot be assessed",'Model output'!R181))),"negative","positive")</f>
        <v>positive</v>
      </c>
      <c r="X182" t="str">
        <f>IF('Model output'!S181="","", IF('Model output'!S181= "[]", "", 'Model output'!S181))</f>
        <v>Not identified</v>
      </c>
      <c r="Y182" t="str">
        <f>IF(OR('Model output'!S181="",ISNUMBER(SEARCH("Absent",'Model output'!S181)),ISNUMBER(SEARCH("Not identified",'Model output'!S181)),ISNUMBER(SEARCH("No",'Model output'!S181)),ISNUMBER(SEARCH("negative",'Model output'!S181))),"negative",IF(Z182="positive","gETE", "positive"))</f>
        <v>negative</v>
      </c>
      <c r="Z182" t="str">
        <f>IF(OR('Model output'!S181="",ISNUMBER(SEARCH("Absent",'Model output'!S181)),ISNUMBER(SEARCH("Not identified",'Model output'!S181)),ISNUMBER(SEARCH("No",'Model output'!S181)),ISNUMBER(SEARCH("Minimal",'Model output'!S181)),ISNUMBER(SEARCH("negative",'Model output'!S181))),"negative",IF(OR(ISNUMBER(SEARCH("extensive",X182)),ISNUMBER(SEARCH("skeletal muscle",X182)),ISNUMBER(SEARCH("larynx",X182)),ISNUMBER(SEARCH("trachea",X182)),ISNUMBER(SEARCH("esophagus",X182)),ISNUMBER(SEARCH("recurrent laryngeal nerve",X182))),"positive","negative"))</f>
        <v>negative</v>
      </c>
      <c r="AA182" t="str">
        <f>IF('Model output'!T181="","", IF('Model output'!T181="[]", "", IF('Model output'!T181="Not mentioned", "No", "Yes")))</f>
        <v/>
      </c>
      <c r="AB182" t="str">
        <f>IF(AA182&lt;&gt;"Yes","",IF(OR('Model output'!U181="",'Model output'!U181="[]",ISNUMBER(SEARCH("Not identified",'Model output'!U181))),"",'Model output'!U181))</f>
        <v/>
      </c>
      <c r="AC182" s="9" t="str">
        <f>IF(OR('Model output'!V181="", AND(ISERROR(SEARCH("Positive",'Model output'!V181)), ISNUMBER(SEARCH("Negative",'Model output'!V181))), 'Model output'!V181="No", ISNUMBER(SEARCH("Uninvolved",'Model output'!V181)), ISNUMBER(SEARCH("Not involved",'Model output'!V181)), ISNUMBER(SEARCH("Free",'Model output'!V181)), ISNUMBER(SEARCH("Cannot be assessed",'Model output'!V181)), ISNUMBER(SEARCH("1 mm",'Model output'!V181)), ISNUMBER(SEARCH("0.1 CM",'Model output'!V181)), ISNUMBER(SEARCH("less than 0.5 mm",'Model output'!V181)), ISNUMBER(SEARCH("abut",'Model output'!V181))), "negative", "positive")</f>
        <v>negative</v>
      </c>
      <c r="AE182" s="29" t="str" cm="1">
        <f t="array" aca="1" ref="AE182" ca="1">IF(OR(AC182="positive",Z182="positive",AND(OR(ISNUMBER(SEARCH("Follicular carcinoma",N182)),ISNUMBER(SEARCH("Follicular thyroid carcinoma",N182))),V182="extensive"),AND(AND(ISNUMBER(J182),J182&gt;0),AND(ISNUMBER(M182),M182&gt;3)),OR(H182="positive",AH182=1)),"high",IF(OR(ISNUMBER(SEARCH("lateral",G182,1)),ISNUMBER(SEARCH("positive",Y182,1)),ISNUMBER(SEARCH("tall",O182,1)),ISNUMBER(SEARCH("hobnail",O182,1)),ISNUMBER(SEARCH("cribriform",O182,1)),ISNUMBER(SEARCH("diffuse",O182,1)),ISNUMBER(SEARCH("columnar",O182,1)),ISNUMBER(SEARCH("solid",O182,1)),ISNUMBER(SEARCH("tall",N182,1)),ISNUMBER(SEARCH("hobnail",N182,1)),ISNUMBER(SEARCH("cribriform",N182,1)),ISNUMBER(SEARCH("diffuse",N182,1)),ISNUMBER(SEARCH("columnar",N182,1)),ISNUMBER(SEARCH("solid",N182,1)),AND(ISNUMBER(SEARCH("papillary",N182,1)),S182="positive"),AND(AND(ISNUMBER(J182),J182&gt;=5),M182=""),AND(AND(ISNUMBER(J182),J182&gt;=5),AND(ISNUMBER(M182),M182&gt;=1)),AND(ISNUMBER(SERACH("papillary",N182)),OR(Y182="positive",Z182="positive"), ISNUMBER(SEARCH("BRAF",AB182)))),"intermediate","low"))</f>
        <v>intermediate</v>
      </c>
      <c r="AF182" s="30" t="str">
        <f t="shared" si="27"/>
        <v>2</v>
      </c>
      <c r="AG182" s="30" t="str">
        <f t="shared" si="28"/>
        <v>1b</v>
      </c>
      <c r="AH182" s="30" t="str">
        <f t="shared" si="30"/>
        <v>0</v>
      </c>
      <c r="AI182" s="37" t="str">
        <f t="shared" si="31"/>
        <v>I</v>
      </c>
      <c r="AJ182" s="29" t="s">
        <v>887</v>
      </c>
      <c r="AK182" s="34" t="s">
        <v>893</v>
      </c>
      <c r="AL182" s="34" t="s">
        <v>890</v>
      </c>
      <c r="AM182" s="34" t="s">
        <v>894</v>
      </c>
      <c r="AN182" s="34" t="s">
        <v>68</v>
      </c>
      <c r="AO182" s="35">
        <f t="shared" ca="1" si="32"/>
        <v>1</v>
      </c>
      <c r="AP182" s="30">
        <f t="shared" si="33"/>
        <v>1</v>
      </c>
      <c r="AQ182" s="30">
        <f t="shared" si="34"/>
        <v>1</v>
      </c>
      <c r="AR182" s="30">
        <f t="shared" si="35"/>
        <v>1</v>
      </c>
      <c r="AS182" s="36">
        <f t="shared" si="36"/>
        <v>1</v>
      </c>
    </row>
    <row r="183" spans="1:45">
      <c r="A183" t="str">
        <f>'Model output'!A182</f>
        <v>TCGA-EM-A2P2</v>
      </c>
      <c r="B183" s="45">
        <v>46</v>
      </c>
      <c r="C183" s="1" t="str">
        <f>IF(OR(ISNUMBER(SEARCH("0",'Model output'!D182)), ISNUMBER(SEARCH("1",'Model output'!D182)), ISNUMBER(SEARCH("1a",'Model output'!D182)), ISNUMBER(SEARCH("1b",'Model output'!D182)), ISNUMBER(SEARCH("2",'Model output'!D182)), ISNUMBER(SEARCH("3",'Model output'!D182)), ISNUMBER(SEARCH("4a",'Model output'!D182)), ISNUMBER(SEARCH("4b",'Model output'!D182))), IF(ISNUMBER(SEARCH("pT",'Model output'!D182)),IF(OR(ISNUMBER(SEARCH("a",'Model output'!D182)),ISNUMBER(SEARCH("b",'Model output'!D182))),MID(SUBSTITUTE('Model output'!D182," ",""),SEARCH("pT",'Model output'!D182)+2,2),MID(SUBSTITUTE('Model output'!D182," ",""),SEARCH("pT",'Model output'!D182)+2,1)),IF(ISNUMBER(SEARCH("T",'Model output'!D182)),IF(OR(ISNUMBER(SEARCH("a",'Model output'!D182)),ISNUMBER(SEARCH("b",'Model output'!D182))),MID(SUBSTITUTE('Model output'!D182," ",""),SEARCH("T",'Model output'!D182)+1,2),MID(SUBSTITUTE('Model output'!D182," ",""),SEARCH("T",'Model output'!D182)+1,1)),SUBSTITUTE('Model output'!D182," ",""))),"")</f>
        <v>3</v>
      </c>
      <c r="D183" s="1" t="str">
        <f>IF(ISNUMBER(SEARCH("lymph node",'Model output'!E182)),"1", IF(AND('Model output'!E182&lt;&gt;"",ISNUMBER('Model output'!E182),'Model output'!E182&gt;0),"1",IF(OR(ISNUMBER(SEARCH("0",'Model output'!E182)), ISNUMBER(SEARCH("1",'Model output'!E182)), ISNUMBER(SEARCH("1a",'Model output'!E182)), ISNUMBER(SEARCH("1b",'Model output'!E182)), ISNUMBER(SEARCH("X",'Model output'!E182))), IF(ISNUMBER(SEARCH("pN",'Model output'!E182)),IF(OR(ISNUMBER(SEARCH("a",'Model output'!E182)),ISNUMBER(SEARCH("b",'Model output'!E182))),MID(SUBSTITUTE('Model output'!E182," ",""),SEARCH("pN",'Model output'!E182)+2,2),MID(SUBSTITUTE('Model output'!E182," ",""),SEARCH("pN",'Model output'!E182)+2,1)),IF(ISNUMBER(SEARCH("N",'Model output'!E182)),IF(OR(ISNUMBER(SEARCH("a",'Model output'!E182)),ISNUMBER(SEARCH("b",'Model output'!E182))),MID(SUBSTITUTE('Model output'!E182," ",""),SEARCH("N",'Model output'!E182)+1,2),MID(SUBSTITUTE('Model output'!E182," ",""),SEARCH("N",'Model output'!E182)+1,1)),SUBSTITUTE('Model output'!E182," ",""))),"")))</f>
        <v>0</v>
      </c>
      <c r="E183" s="1" t="str">
        <f>IF(OR(ISNUMBER(SEARCH("Not applicable",'Model output'!F182)), ISNUMBER(SEARCH("N/A",'Model output'!F182))),"0",IF(OR(ISNUMBER(SEARCH("0",'Model output'!F182)), ISNUMBER(SEARCH("1",'Model output'!F182)), ISNUMBER(SEARCH("X",'Model output'!F182))), IF(ISNUMBER(SEARCH("pM",'Model output'!F182)),MID(SUBSTITUTE('Model output'!F182," ",""),SEARCH("pM",'Model output'!F182)+2,1),IF(ISNUMBER(SEARCH("M",'Model output'!F182)),MID(SUBSTITUTE('Model output'!F182," ",""),SEARCH("M",'Model output'!F182)+1,1),SUBSTITUTE('Model output'!F182," ",""))),""))</f>
        <v/>
      </c>
      <c r="F183" t="str">
        <f t="shared" si="37"/>
        <v>negative</v>
      </c>
      <c r="G183" t="str">
        <f>IF(OR('Model output'!G182="",AND(ISNUMBER('Model output'!J182),'Model output'!J182&lt;1)),"",IF(OR(ISNUMBER(SEARCH("lateral",'Model output'!G182)),ISNUMBER(SEARCH("cervical",'Model output'!G182)),ISNUMBER(SEARCH("jugular",'Model output'!G182)),ISNUMBER(SEARCH("left neck",'Model output'!G182)),ISNUMBER(SEARCH("left anterior neck",'Model output'!G182)),ISNUMBER(SEARCH("left posterior neck",'Model output'!G182)),ISNUMBER(SEARCH("right neck",'Model output'!G182)),ISNUMBER(SEARCH("right anterior neck",'Model output'!G182)),ISNUMBER(SEARCH("right posterior neck",'Model output'!G182)),AND(ISNUMBER(SEARCH("level",'Model output'!G182)),OR(,ISNUMBER(SEARCH("II",'Model output'!G182)),ISNUMBER(SEARCH("two",'Model output'!G182)),ISNUMBER(SEARCH("2",'Model output'!G182)),ISNUMBER(SEARCH("III",'Model output'!G182)),ISNUMBER(SEARCH("three",'Model output'!G182)),ISNUMBER(SEARCH("3",'Model output'!G182)),ISNUMBER(SEARCH("IV",'Model output'!G182)),ISNUMBER(SEARCH("four",'Model output'!G182)),ISNUMBER(SEARCH("4",'Model output'!G182)),ISNUMBER(SEARCH("V ",'Model output'!G182)),ISNUMBER(SEARCH("five",'Model output'!G182)),ISNUMBER(SEARCH("5",'Model output'!G182))))), "lateral", "central"))</f>
        <v/>
      </c>
      <c r="H183" t="str">
        <f>IF('Model output'!H182="","negative",IF('Model output'!H182="[]", "negative", IF(OR(ISNUMBER(SEARCH("lymph node",'Model output'!H182)),ISNUMBER(SEARCH("Not mentioned",'Model output'!H182)),ISNUMBER(SEARCH("neck",'Model output'!H182)),ISNUMBER(SEARCH("Not applicable",'Model output'!H182))),"negative","positive")))</f>
        <v>negative</v>
      </c>
      <c r="I183">
        <f>IF('Model output'!I182="","",IF(ISNUMBER('Model output'!I182),'Model output'!I182,1))</f>
        <v>5</v>
      </c>
      <c r="J183">
        <f>IF('Model output'!J182="","",IF(AND(ISNUMBER('Model output'!J182),'Model output'!J182&lt;=I183),'Model output'!J182,IF(ISNUMBER(SEARCH("0/",'Model output'!J182)),0,1)))</f>
        <v>0</v>
      </c>
      <c r="K183" t="str" cm="1">
        <f t="array" ref="K183">IF(COUNT(FIND({0,1,2,3,4,5,6,7,8,9},'Model output'!K182))&gt;0,'Model output'!K182,"")</f>
        <v/>
      </c>
      <c r="L183" s="8" t="str">
        <f t="shared" si="29"/>
        <v/>
      </c>
      <c r="M183" t="str" cm="1">
        <f t="array" ref="M183">IF(L183="","",IF(ISNUMBER(SEARCH("cm",L183)),MAX(VALUE(SUBSTITUTE(_xlfn.FILTERXML("&lt;t&gt;&lt;s&gt;"&amp;SUBSTITUTE(L183,",","&lt;/s&gt;&lt;s&gt;")&amp;"&lt;/s&gt;&lt;/t&gt;","//s"),"cm",""))),MAX(VALUE(SUBSTITUTE(_xlfn.FILTERXML("&lt;t&gt;&lt;s&gt;"&amp;SUBSTITUTE(L183,",","&lt;/s&gt;&lt;s&gt;")&amp;"&lt;/s&gt;&lt;/t&gt;","//s"),"mm","")))/10))</f>
        <v/>
      </c>
      <c r="N183" t="str">
        <f>IF('Model output'!L182="","",'Model output'!L182)</f>
        <v>Papillary carcinoma, follicular variant</v>
      </c>
      <c r="O183" t="str">
        <f>IF('Model output'!M182="","",'Model output'!M182)</f>
        <v>Trabecular Pet, Solid variant, Classical (usual)</v>
      </c>
      <c r="P183" t="str">
        <f>IF('Model output'!N182="","",'Model output'!N182)</f>
        <v>5.0cm</v>
      </c>
      <c r="Q183" t="str">
        <f t="shared" si="38"/>
        <v>5.0cm</v>
      </c>
      <c r="R183" cm="1">
        <f t="array" ref="R183">IF(Q183="","",IF(ISNUMBER(SEARCH("cm",Q183)),MAX(VALUE(SUBSTITUTE(_xlfn.FILTERXML("&lt;t&gt;&lt;s&gt;"&amp;SUBSTITUTE(Q183,",","&lt;/s&gt;&lt;s&gt;")&amp;"&lt;/s&gt;&lt;/t&gt;","//s"),"cm",""))),MAX(VALUE(SUBSTITUTE(_xlfn.FILTERXML("&lt;t&gt;&lt;s&gt;"&amp;SUBSTITUTE(Q183,",","&lt;/s&gt;&lt;s&gt;")&amp;"&lt;/s&gt;&lt;/t&gt;","//s"),"mm","")))/10))</f>
        <v>5</v>
      </c>
      <c r="S183" t="str">
        <f>IF(OR('Model output'!P182="",ISNUMBER(SEARCH("Not identified", 'Model output'!P182)),ISNUMBER(SEARCH("Absent",'Model output'!P182)),AND(ISNUMBER(SEARCH("No",'Model output'!P182)),NOT(ISNUMBER(SEARCH("diagnostic",'Model output'!P182)))),ISNUMBER(SEARCH("Negative",'Model output'!P182))),"negative","positive")</f>
        <v>positive</v>
      </c>
      <c r="T183" t="str">
        <f>IF('Model output'!O182="","",'Model output'!O182)</f>
        <v/>
      </c>
      <c r="U183" t="str">
        <f>IF('Model output'!Q182&lt;&gt;"",'Model output'!Q182,IF('Classification result'!S183="positive",IF(ISNUMBER(SEARCH("single",'Model output'!P182)),1,IF(OR(ISNUMBER(SEARCH("&lt;4",'Model output'!P182)),ISNUMBER(SEARCH("&lt; 4",'Model output'!P182)),ISNUMBER(SEARCH("less than 4",'Model output'!P182))),"&lt;4",IF(OR(ISNUMBER(SEARCH("&gt;4",'Model output'!P182)),ISNUMBER(SEARCH("&gt; 4",'Model output'!P182)),ISNUMBER(SEARCH("4 or more",'Model output'!P182))),"&gt;4",""))),""))</f>
        <v/>
      </c>
      <c r="V183" t="str">
        <f>IF(S183="negative","",IF(OR(ISNUMBER(SEARCH("Focal",'Model output'!P182)),'Classification result'!U183&lt;4,ISNUMBER(SEARCH("Focal",'Classification result'!U183)),ISNUMBER(SEARCH("&lt;4",'Classification result'!U183)),ISNUMBER(SEARCH("&lt; 4",'Classification result'!U183))),"minimal", IF(OR(ISNUMBER(SEARCH("Extensive",'Model output'!P182)),ISNUMBER(SEARCH("Extensive",'Classification result'!U183)),ISNUMBER(SEARCH("&gt;4",'Classification result'!U183)),ISNUMBER(SEARCH("&gt; 4",'Classification result'!U183)),ISNUMBER(SEARCH("4 or more",'Classification result'!U183))),"extensive","")))</f>
        <v/>
      </c>
      <c r="W183" t="str">
        <f>IF(OR('Model output'!R182="",ISNUMBER(SEARCH("Not identified", 'Model output'!R182)),ISNUMBER(SEARCH("Absent",'Model output'!R182)),ISNUMBER(SEARCH("No",'Model output'!R182)),ISNUMBER(SEARCH("Negative",'Model output'!R182)),ISNUMBER(SEARCH("None seen",'Model output'!R182)),ISNUMBER(SEARCH("Free",'Model output'!R182)),ISNUMBER(SEARCH("Cannot be assessed",'Model output'!R182))),"negative","positive")</f>
        <v>positive</v>
      </c>
      <c r="X183" t="str">
        <f>IF('Model output'!S182="","", IF('Model output'!S182= "[]", "", 'Model output'!S182))</f>
        <v>Not identified</v>
      </c>
      <c r="Y183" t="str">
        <f>IF(OR('Model output'!S182="",ISNUMBER(SEARCH("Absent",'Model output'!S182)),ISNUMBER(SEARCH("Not identified",'Model output'!S182)),ISNUMBER(SEARCH("No",'Model output'!S182)),ISNUMBER(SEARCH("negative",'Model output'!S182))),"negative",IF(Z183="positive","gETE", "positive"))</f>
        <v>negative</v>
      </c>
      <c r="Z183" t="str">
        <f>IF(OR('Model output'!S182="",ISNUMBER(SEARCH("Absent",'Model output'!S182)),ISNUMBER(SEARCH("Not identified",'Model output'!S182)),ISNUMBER(SEARCH("No",'Model output'!S182)),ISNUMBER(SEARCH("Minimal",'Model output'!S182)),ISNUMBER(SEARCH("negative",'Model output'!S182))),"negative",IF(OR(ISNUMBER(SEARCH("extensive",X183)),ISNUMBER(SEARCH("skeletal muscle",X183)),ISNUMBER(SEARCH("larynx",X183)),ISNUMBER(SEARCH("trachea",X183)),ISNUMBER(SEARCH("esophagus",X183)),ISNUMBER(SEARCH("recurrent laryngeal nerve",X183))),"positive","negative"))</f>
        <v>negative</v>
      </c>
      <c r="AA183" t="str">
        <f>IF('Model output'!T182="","", IF('Model output'!T182="[]", "", IF('Model output'!T182="Not mentioned", "No", "Yes")))</f>
        <v/>
      </c>
      <c r="AB183" t="str">
        <f>IF(AA183&lt;&gt;"Yes","",IF(OR('Model output'!U182="",'Model output'!U182="[]",ISNUMBER(SEARCH("Not identified",'Model output'!U182))),"",'Model output'!U182))</f>
        <v/>
      </c>
      <c r="AC183" s="9" t="str">
        <f>IF(OR('Model output'!V182="", AND(ISERROR(SEARCH("Positive",'Model output'!V182)), ISNUMBER(SEARCH("Negative",'Model output'!V182))), 'Model output'!V182="No", ISNUMBER(SEARCH("Uninvolved",'Model output'!V182)), ISNUMBER(SEARCH("Not involved",'Model output'!V182)), ISNUMBER(SEARCH("Free",'Model output'!V182)), ISNUMBER(SEARCH("Cannot be assessed",'Model output'!V182)), ISNUMBER(SEARCH("1 mm",'Model output'!V182)), ISNUMBER(SEARCH("0.1 CM",'Model output'!V182)), ISNUMBER(SEARCH("less than 0.5 mm",'Model output'!V182)), ISNUMBER(SEARCH("abut",'Model output'!V182))), "negative", "positive")</f>
        <v>negative</v>
      </c>
      <c r="AE183" s="29" t="str" cm="1">
        <f t="array" aca="1" ref="AE183" ca="1">IF(OR(AC183="positive",Z183="positive",AND(OR(ISNUMBER(SEARCH("Follicular carcinoma",N183)),ISNUMBER(SEARCH("Follicular thyroid carcinoma",N183))),V183="extensive"),AND(AND(ISNUMBER(J183),J183&gt;0),AND(ISNUMBER(M183),M183&gt;3)),OR(H183="positive",AH183=1)),"high",IF(OR(ISNUMBER(SEARCH("lateral",G183,1)),ISNUMBER(SEARCH("positive",Y183,1)),ISNUMBER(SEARCH("tall",O183,1)),ISNUMBER(SEARCH("hobnail",O183,1)),ISNUMBER(SEARCH("cribriform",O183,1)),ISNUMBER(SEARCH("diffuse",O183,1)),ISNUMBER(SEARCH("columnar",O183,1)),ISNUMBER(SEARCH("solid",O183,1)),ISNUMBER(SEARCH("tall",N183,1)),ISNUMBER(SEARCH("hobnail",N183,1)),ISNUMBER(SEARCH("cribriform",N183,1)),ISNUMBER(SEARCH("diffuse",N183,1)),ISNUMBER(SEARCH("columnar",N183,1)),ISNUMBER(SEARCH("solid",N183,1)),AND(ISNUMBER(SEARCH("papillary",N183,1)),S183="positive"),AND(AND(ISNUMBER(J183),J183&gt;=5),M183=""),AND(AND(ISNUMBER(J183),J183&gt;=5),AND(ISNUMBER(M183),M183&gt;=1)),AND(ISNUMBER(SERACH("papillary",N183)),OR(Y183="positive",Z183="positive"), ISNUMBER(SEARCH("BRAF",AB183)))),"intermediate","low"))</f>
        <v>intermediate</v>
      </c>
      <c r="AF183" s="30" t="str">
        <f t="shared" si="27"/>
        <v>3a</v>
      </c>
      <c r="AG183" s="30" t="str">
        <f t="shared" si="28"/>
        <v>0</v>
      </c>
      <c r="AH183" s="30" t="str">
        <f t="shared" si="30"/>
        <v>0</v>
      </c>
      <c r="AI183" s="37" t="str">
        <f t="shared" si="31"/>
        <v>I</v>
      </c>
      <c r="AJ183" s="29" t="s">
        <v>887</v>
      </c>
      <c r="AK183" s="34" t="s">
        <v>896</v>
      </c>
      <c r="AL183" s="34" t="s">
        <v>891</v>
      </c>
      <c r="AM183" s="34" t="s">
        <v>894</v>
      </c>
      <c r="AN183" s="34" t="s">
        <v>68</v>
      </c>
      <c r="AO183" s="35">
        <f t="shared" ca="1" si="32"/>
        <v>1</v>
      </c>
      <c r="AP183" s="30">
        <f t="shared" si="33"/>
        <v>1</v>
      </c>
      <c r="AQ183" s="30">
        <f t="shared" si="34"/>
        <v>1</v>
      </c>
      <c r="AR183" s="30">
        <f t="shared" si="35"/>
        <v>1</v>
      </c>
      <c r="AS183" s="36">
        <f t="shared" si="36"/>
        <v>1</v>
      </c>
    </row>
    <row r="184" spans="1:45">
      <c r="A184" t="str">
        <f>'Model output'!A183</f>
        <v>TCGA-EM-A2P3</v>
      </c>
      <c r="B184" s="45">
        <v>47</v>
      </c>
      <c r="C184" s="1" t="str">
        <f>IF(OR(ISNUMBER(SEARCH("0",'Model output'!D183)), ISNUMBER(SEARCH("1",'Model output'!D183)), ISNUMBER(SEARCH("1a",'Model output'!D183)), ISNUMBER(SEARCH("1b",'Model output'!D183)), ISNUMBER(SEARCH("2",'Model output'!D183)), ISNUMBER(SEARCH("3",'Model output'!D183)), ISNUMBER(SEARCH("4a",'Model output'!D183)), ISNUMBER(SEARCH("4b",'Model output'!D183))), IF(ISNUMBER(SEARCH("pT",'Model output'!D183)),IF(OR(ISNUMBER(SEARCH("a",'Model output'!D183)),ISNUMBER(SEARCH("b",'Model output'!D183))),MID(SUBSTITUTE('Model output'!D183," ",""),SEARCH("pT",'Model output'!D183)+2,2),MID(SUBSTITUTE('Model output'!D183," ",""),SEARCH("pT",'Model output'!D183)+2,1)),IF(ISNUMBER(SEARCH("T",'Model output'!D183)),IF(OR(ISNUMBER(SEARCH("a",'Model output'!D183)),ISNUMBER(SEARCH("b",'Model output'!D183))),MID(SUBSTITUTE('Model output'!D183," ",""),SEARCH("T",'Model output'!D183)+1,2),MID(SUBSTITUTE('Model output'!D183," ",""),SEARCH("T",'Model output'!D183)+1,1)),SUBSTITUTE('Model output'!D183," ",""))),"")</f>
        <v>1b</v>
      </c>
      <c r="D184" s="1" t="str">
        <f>IF(ISNUMBER(SEARCH("lymph node",'Model output'!E183)),"1", IF(AND('Model output'!E183&lt;&gt;"",ISNUMBER('Model output'!E183),'Model output'!E183&gt;0),"1",IF(OR(ISNUMBER(SEARCH("0",'Model output'!E183)), ISNUMBER(SEARCH("1",'Model output'!E183)), ISNUMBER(SEARCH("1a",'Model output'!E183)), ISNUMBER(SEARCH("1b",'Model output'!E183)), ISNUMBER(SEARCH("X",'Model output'!E183))), IF(ISNUMBER(SEARCH("pN",'Model output'!E183)),IF(OR(ISNUMBER(SEARCH("a",'Model output'!E183)),ISNUMBER(SEARCH("b",'Model output'!E183))),MID(SUBSTITUTE('Model output'!E183," ",""),SEARCH("pN",'Model output'!E183)+2,2),MID(SUBSTITUTE('Model output'!E183," ",""),SEARCH("pN",'Model output'!E183)+2,1)),IF(ISNUMBER(SEARCH("N",'Model output'!E183)),IF(OR(ISNUMBER(SEARCH("a",'Model output'!E183)),ISNUMBER(SEARCH("b",'Model output'!E183))),MID(SUBSTITUTE('Model output'!E183," ",""),SEARCH("N",'Model output'!E183)+1,2),MID(SUBSTITUTE('Model output'!E183," ",""),SEARCH("N",'Model output'!E183)+1,1)),SUBSTITUTE('Model output'!E183," ",""))),"")))</f>
        <v>X</v>
      </c>
      <c r="E184" s="1" t="str">
        <f>IF(OR(ISNUMBER(SEARCH("Not applicable",'Model output'!F183)), ISNUMBER(SEARCH("N/A",'Model output'!F183))),"0",IF(OR(ISNUMBER(SEARCH("0",'Model output'!F183)), ISNUMBER(SEARCH("1",'Model output'!F183)), ISNUMBER(SEARCH("X",'Model output'!F183))), IF(ISNUMBER(SEARCH("pM",'Model output'!F183)),MID(SUBSTITUTE('Model output'!F183," ",""),SEARCH("pM",'Model output'!F183)+2,1),IF(ISNUMBER(SEARCH("M",'Model output'!F183)),MID(SUBSTITUTE('Model output'!F183," ",""),SEARCH("M",'Model output'!F183)+1,1),SUBSTITUTE('Model output'!F183," ",""))),""))</f>
        <v/>
      </c>
      <c r="F184" t="str">
        <f t="shared" si="37"/>
        <v>negative</v>
      </c>
      <c r="G184" t="str">
        <f>IF(OR('Model output'!G183="",AND(ISNUMBER('Model output'!J183),'Model output'!J183&lt;1)),"",IF(OR(ISNUMBER(SEARCH("lateral",'Model output'!G183)),ISNUMBER(SEARCH("cervical",'Model output'!G183)),ISNUMBER(SEARCH("jugular",'Model output'!G183)),ISNUMBER(SEARCH("left neck",'Model output'!G183)),ISNUMBER(SEARCH("left anterior neck",'Model output'!G183)),ISNUMBER(SEARCH("left posterior neck",'Model output'!G183)),ISNUMBER(SEARCH("right neck",'Model output'!G183)),ISNUMBER(SEARCH("right anterior neck",'Model output'!G183)),ISNUMBER(SEARCH("right posterior neck",'Model output'!G183)),AND(ISNUMBER(SEARCH("level",'Model output'!G183)),OR(,ISNUMBER(SEARCH("II",'Model output'!G183)),ISNUMBER(SEARCH("two",'Model output'!G183)),ISNUMBER(SEARCH("2",'Model output'!G183)),ISNUMBER(SEARCH("III",'Model output'!G183)),ISNUMBER(SEARCH("three",'Model output'!G183)),ISNUMBER(SEARCH("3",'Model output'!G183)),ISNUMBER(SEARCH("IV",'Model output'!G183)),ISNUMBER(SEARCH("four",'Model output'!G183)),ISNUMBER(SEARCH("4",'Model output'!G183)),ISNUMBER(SEARCH("V ",'Model output'!G183)),ISNUMBER(SEARCH("five",'Model output'!G183)),ISNUMBER(SEARCH("5",'Model output'!G183))))), "lateral", "central"))</f>
        <v/>
      </c>
      <c r="H184" t="str">
        <f>IF('Model output'!H183="","negative",IF('Model output'!H183="[]", "negative", IF(OR(ISNUMBER(SEARCH("lymph node",'Model output'!H183)),ISNUMBER(SEARCH("Not mentioned",'Model output'!H183)),ISNUMBER(SEARCH("neck",'Model output'!H183)),ISNUMBER(SEARCH("Not applicable",'Model output'!H183))),"negative","positive")))</f>
        <v>negative</v>
      </c>
      <c r="I184">
        <f>IF('Model output'!I183="","",IF(ISNUMBER('Model output'!I183),'Model output'!I183,1))</f>
        <v>0</v>
      </c>
      <c r="J184">
        <f>IF('Model output'!J183="","",IF(AND(ISNUMBER('Model output'!J183),'Model output'!J183&lt;=I184),'Model output'!J183,IF(ISNUMBER(SEARCH("0/",'Model output'!J183)),0,1)))</f>
        <v>0</v>
      </c>
      <c r="K184" t="str" cm="1">
        <f t="array" ref="K184">IF(COUNT(FIND({0,1,2,3,4,5,6,7,8,9},'Model output'!K183))&gt;0,'Model output'!K183,"")</f>
        <v/>
      </c>
      <c r="L184" s="8" t="str">
        <f t="shared" si="29"/>
        <v/>
      </c>
      <c r="M184" t="str" cm="1">
        <f t="array" ref="M184">IF(L184="","",IF(ISNUMBER(SEARCH("cm",L184)),MAX(VALUE(SUBSTITUTE(_xlfn.FILTERXML("&lt;t&gt;&lt;s&gt;"&amp;SUBSTITUTE(L184,",","&lt;/s&gt;&lt;s&gt;")&amp;"&lt;/s&gt;&lt;/t&gt;","//s"),"cm",""))),MAX(VALUE(SUBSTITUTE(_xlfn.FILTERXML("&lt;t&gt;&lt;s&gt;"&amp;SUBSTITUTE(L184,",","&lt;/s&gt;&lt;s&gt;")&amp;"&lt;/s&gt;&lt;/t&gt;","//s"),"mm","")))/10))</f>
        <v/>
      </c>
      <c r="N184" t="str">
        <f>IF('Model output'!L183="","",'Model output'!L183)</f>
        <v>Papillary carcinoma</v>
      </c>
      <c r="O184" t="str">
        <f>IF('Model output'!M183="","",'Model output'!M183)</f>
        <v>Follicular variant</v>
      </c>
      <c r="P184" t="str">
        <f>IF('Model output'!N183="","",'Model output'!N183)</f>
        <v>1.4cm</v>
      </c>
      <c r="Q184" t="str">
        <f t="shared" si="38"/>
        <v>1.4cm</v>
      </c>
      <c r="R184" cm="1">
        <f t="array" ref="R184">IF(Q184="","",IF(ISNUMBER(SEARCH("cm",Q184)),MAX(VALUE(SUBSTITUTE(_xlfn.FILTERXML("&lt;t&gt;&lt;s&gt;"&amp;SUBSTITUTE(Q184,",","&lt;/s&gt;&lt;s&gt;")&amp;"&lt;/s&gt;&lt;/t&gt;","//s"),"cm",""))),MAX(VALUE(SUBSTITUTE(_xlfn.FILTERXML("&lt;t&gt;&lt;s&gt;"&amp;SUBSTITUTE(Q184,",","&lt;/s&gt;&lt;s&gt;")&amp;"&lt;/s&gt;&lt;/t&gt;","//s"),"mm","")))/10))</f>
        <v>1.4</v>
      </c>
      <c r="S184" t="str">
        <f>IF(OR('Model output'!P183="",ISNUMBER(SEARCH("Not identified", 'Model output'!P183)),ISNUMBER(SEARCH("Absent",'Model output'!P183)),AND(ISNUMBER(SEARCH("No",'Model output'!P183)),NOT(ISNUMBER(SEARCH("diagnostic",'Model output'!P183)))),ISNUMBER(SEARCH("Negative",'Model output'!P183))),"negative","positive")</f>
        <v>negative</v>
      </c>
      <c r="T184">
        <f>IF('Model output'!O183="","",'Model output'!O183)</f>
        <v>2</v>
      </c>
      <c r="U184" t="str">
        <f>IF('Model output'!Q183&lt;&gt;"",'Model output'!Q183,IF('Classification result'!S184="positive",IF(ISNUMBER(SEARCH("single",'Model output'!P183)),1,IF(OR(ISNUMBER(SEARCH("&lt;4",'Model output'!P183)),ISNUMBER(SEARCH("&lt; 4",'Model output'!P183)),ISNUMBER(SEARCH("less than 4",'Model output'!P183))),"&lt;4",IF(OR(ISNUMBER(SEARCH("&gt;4",'Model output'!P183)),ISNUMBER(SEARCH("&gt; 4",'Model output'!P183)),ISNUMBER(SEARCH("4 or more",'Model output'!P183))),"&gt;4",""))),""))</f>
        <v/>
      </c>
      <c r="V184" t="str">
        <f>IF(S184="negative","",IF(OR(ISNUMBER(SEARCH("Focal",'Model output'!P183)),'Classification result'!U184&lt;4,ISNUMBER(SEARCH("Focal",'Classification result'!U184)),ISNUMBER(SEARCH("&lt;4",'Classification result'!U184)),ISNUMBER(SEARCH("&lt; 4",'Classification result'!U184))),"minimal", IF(OR(ISNUMBER(SEARCH("Extensive",'Model output'!P183)),ISNUMBER(SEARCH("Extensive",'Classification result'!U184)),ISNUMBER(SEARCH("&gt;4",'Classification result'!U184)),ISNUMBER(SEARCH("&gt; 4",'Classification result'!U184)),ISNUMBER(SEARCH("4 or more",'Classification result'!U184))),"extensive","")))</f>
        <v/>
      </c>
      <c r="W184" t="str">
        <f>IF(OR('Model output'!R183="",ISNUMBER(SEARCH("Not identified", 'Model output'!R183)),ISNUMBER(SEARCH("Absent",'Model output'!R183)),ISNUMBER(SEARCH("No",'Model output'!R183)),ISNUMBER(SEARCH("Negative",'Model output'!R183)),ISNUMBER(SEARCH("None seen",'Model output'!R183)),ISNUMBER(SEARCH("Free",'Model output'!R183)),ISNUMBER(SEARCH("Cannot be assessed",'Model output'!R183))),"negative","positive")</f>
        <v>positive</v>
      </c>
      <c r="X184" t="str">
        <f>IF('Model output'!S183="","", IF('Model output'!S183= "[]", "", 'Model output'!S183))</f>
        <v>Not identified</v>
      </c>
      <c r="Y184" t="str">
        <f>IF(OR('Model output'!S183="",ISNUMBER(SEARCH("Absent",'Model output'!S183)),ISNUMBER(SEARCH("Not identified",'Model output'!S183)),ISNUMBER(SEARCH("No",'Model output'!S183)),ISNUMBER(SEARCH("negative",'Model output'!S183))),"negative",IF(Z184="positive","gETE", "positive"))</f>
        <v>negative</v>
      </c>
      <c r="Z184" t="str">
        <f>IF(OR('Model output'!S183="",ISNUMBER(SEARCH("Absent",'Model output'!S183)),ISNUMBER(SEARCH("Not identified",'Model output'!S183)),ISNUMBER(SEARCH("No",'Model output'!S183)),ISNUMBER(SEARCH("Minimal",'Model output'!S183)),ISNUMBER(SEARCH("negative",'Model output'!S183))),"negative",IF(OR(ISNUMBER(SEARCH("extensive",X184)),ISNUMBER(SEARCH("skeletal muscle",X184)),ISNUMBER(SEARCH("larynx",X184)),ISNUMBER(SEARCH("trachea",X184)),ISNUMBER(SEARCH("esophagus",X184)),ISNUMBER(SEARCH("recurrent laryngeal nerve",X184))),"positive","negative"))</f>
        <v>negative</v>
      </c>
      <c r="AA184" t="str">
        <f>IF('Model output'!T183="","", IF('Model output'!T183="[]", "", IF('Model output'!T183="Not mentioned", "No", "Yes")))</f>
        <v/>
      </c>
      <c r="AB184" t="str">
        <f>IF(AA184&lt;&gt;"Yes","",IF(OR('Model output'!U183="",'Model output'!U183="[]",ISNUMBER(SEARCH("Not identified",'Model output'!U183))),"",'Model output'!U183))</f>
        <v/>
      </c>
      <c r="AC184" s="9" t="str">
        <f>IF(OR('Model output'!V183="", AND(ISERROR(SEARCH("Positive",'Model output'!V183)), ISNUMBER(SEARCH("Negative",'Model output'!V183))), 'Model output'!V183="No", ISNUMBER(SEARCH("Uninvolved",'Model output'!V183)), ISNUMBER(SEARCH("Not involved",'Model output'!V183)), ISNUMBER(SEARCH("Free",'Model output'!V183)), ISNUMBER(SEARCH("Cannot be assessed",'Model output'!V183)), ISNUMBER(SEARCH("1 mm",'Model output'!V183)), ISNUMBER(SEARCH("0.1 CM",'Model output'!V183)), ISNUMBER(SEARCH("less than 0.5 mm",'Model output'!V183)), ISNUMBER(SEARCH("abut",'Model output'!V183))), "negative", "positive")</f>
        <v>negative</v>
      </c>
      <c r="AE184" s="29" t="str" cm="1">
        <f t="array" aca="1" ref="AE184" ca="1">IF(OR(AC184="positive",Z184="positive",AND(OR(ISNUMBER(SEARCH("Follicular carcinoma",N184)),ISNUMBER(SEARCH("Follicular thyroid carcinoma",N184))),V184="extensive"),AND(AND(ISNUMBER(J184),J184&gt;0),AND(ISNUMBER(M184),M184&gt;3)),OR(H184="positive",AH184=1)),"high",IF(OR(ISNUMBER(SEARCH("lateral",G184,1)),ISNUMBER(SEARCH("positive",Y184,1)),ISNUMBER(SEARCH("tall",O184,1)),ISNUMBER(SEARCH("hobnail",O184,1)),ISNUMBER(SEARCH("cribriform",O184,1)),ISNUMBER(SEARCH("diffuse",O184,1)),ISNUMBER(SEARCH("columnar",O184,1)),ISNUMBER(SEARCH("solid",O184,1)),ISNUMBER(SEARCH("tall",N184,1)),ISNUMBER(SEARCH("hobnail",N184,1)),ISNUMBER(SEARCH("cribriform",N184,1)),ISNUMBER(SEARCH("diffuse",N184,1)),ISNUMBER(SEARCH("columnar",N184,1)),ISNUMBER(SEARCH("solid",N184,1)),AND(ISNUMBER(SEARCH("papillary",N184,1)),S184="positive"),AND(AND(ISNUMBER(J184),J184&gt;=5),M184=""),AND(AND(ISNUMBER(J184),J184&gt;=5),AND(ISNUMBER(M184),M184&gt;=1)),AND(ISNUMBER(SERACH("papillary",N184)),OR(Y184="positive",Z184="positive"), ISNUMBER(SEARCH("BRAF",AB184)))),"intermediate","low"))</f>
        <v>low</v>
      </c>
      <c r="AF184" s="30" t="str">
        <f t="shared" si="27"/>
        <v>1b</v>
      </c>
      <c r="AG184" s="30" t="str">
        <f t="shared" si="28"/>
        <v>0</v>
      </c>
      <c r="AH184" s="30" t="str">
        <f t="shared" si="30"/>
        <v>0</v>
      </c>
      <c r="AI184" s="37" t="str">
        <f t="shared" si="31"/>
        <v>I</v>
      </c>
      <c r="AJ184" s="29" t="s">
        <v>886</v>
      </c>
      <c r="AK184" s="34" t="s">
        <v>890</v>
      </c>
      <c r="AL184" s="34" t="s">
        <v>894</v>
      </c>
      <c r="AM184" s="34" t="s">
        <v>894</v>
      </c>
      <c r="AN184" s="34" t="s">
        <v>68</v>
      </c>
      <c r="AO184" s="35">
        <f t="shared" ca="1" si="32"/>
        <v>1</v>
      </c>
      <c r="AP184" s="30">
        <f t="shared" si="33"/>
        <v>1</v>
      </c>
      <c r="AQ184" s="30">
        <f t="shared" si="34"/>
        <v>1</v>
      </c>
      <c r="AR184" s="30">
        <f t="shared" si="35"/>
        <v>1</v>
      </c>
      <c r="AS184" s="36">
        <f t="shared" si="36"/>
        <v>1</v>
      </c>
    </row>
    <row r="185" spans="1:45">
      <c r="A185" t="str">
        <f>'Model output'!A184</f>
        <v>TCGA-EM-A3AI</v>
      </c>
      <c r="B185" s="45">
        <v>67</v>
      </c>
      <c r="C185" s="1" t="str">
        <f>IF(OR(ISNUMBER(SEARCH("0",'Model output'!D184)), ISNUMBER(SEARCH("1",'Model output'!D184)), ISNUMBER(SEARCH("1a",'Model output'!D184)), ISNUMBER(SEARCH("1b",'Model output'!D184)), ISNUMBER(SEARCH("2",'Model output'!D184)), ISNUMBER(SEARCH("3",'Model output'!D184)), ISNUMBER(SEARCH("4a",'Model output'!D184)), ISNUMBER(SEARCH("4b",'Model output'!D184))), IF(ISNUMBER(SEARCH("pT",'Model output'!D184)),IF(OR(ISNUMBER(SEARCH("a",'Model output'!D184)),ISNUMBER(SEARCH("b",'Model output'!D184))),MID(SUBSTITUTE('Model output'!D184," ",""),SEARCH("pT",'Model output'!D184)+2,2),MID(SUBSTITUTE('Model output'!D184," ",""),SEARCH("pT",'Model output'!D184)+2,1)),IF(ISNUMBER(SEARCH("T",'Model output'!D184)),IF(OR(ISNUMBER(SEARCH("a",'Model output'!D184)),ISNUMBER(SEARCH("b",'Model output'!D184))),MID(SUBSTITUTE('Model output'!D184," ",""),SEARCH("T",'Model output'!D184)+1,2),MID(SUBSTITUTE('Model output'!D184," ",""),SEARCH("T",'Model output'!D184)+1,1)),SUBSTITUTE('Model output'!D184," ",""))),"")</f>
        <v>2</v>
      </c>
      <c r="D185" s="1" t="str">
        <f>IF(ISNUMBER(SEARCH("lymph node",'Model output'!E184)),"1", IF(AND('Model output'!E184&lt;&gt;"",ISNUMBER('Model output'!E184),'Model output'!E184&gt;0),"1",IF(OR(ISNUMBER(SEARCH("0",'Model output'!E184)), ISNUMBER(SEARCH("1",'Model output'!E184)), ISNUMBER(SEARCH("1a",'Model output'!E184)), ISNUMBER(SEARCH("1b",'Model output'!E184)), ISNUMBER(SEARCH("X",'Model output'!E184))), IF(ISNUMBER(SEARCH("pN",'Model output'!E184)),IF(OR(ISNUMBER(SEARCH("a",'Model output'!E184)),ISNUMBER(SEARCH("b",'Model output'!E184))),MID(SUBSTITUTE('Model output'!E184," ",""),SEARCH("pN",'Model output'!E184)+2,2),MID(SUBSTITUTE('Model output'!E184," ",""),SEARCH("pN",'Model output'!E184)+2,1)),IF(ISNUMBER(SEARCH("N",'Model output'!E184)),IF(OR(ISNUMBER(SEARCH("a",'Model output'!E184)),ISNUMBER(SEARCH("b",'Model output'!E184))),MID(SUBSTITUTE('Model output'!E184," ",""),SEARCH("N",'Model output'!E184)+1,2),MID(SUBSTITUTE('Model output'!E184," ",""),SEARCH("N",'Model output'!E184)+1,1)),SUBSTITUTE('Model output'!E184," ",""))),"")))</f>
        <v>X</v>
      </c>
      <c r="E185" s="1" t="str">
        <f>IF(OR(ISNUMBER(SEARCH("Not applicable",'Model output'!F184)), ISNUMBER(SEARCH("N/A",'Model output'!F184))),"0",IF(OR(ISNUMBER(SEARCH("0",'Model output'!F184)), ISNUMBER(SEARCH("1",'Model output'!F184)), ISNUMBER(SEARCH("X",'Model output'!F184))), IF(ISNUMBER(SEARCH("pM",'Model output'!F184)),MID(SUBSTITUTE('Model output'!F184," ",""),SEARCH("pM",'Model output'!F184)+2,1),IF(ISNUMBER(SEARCH("M",'Model output'!F184)),MID(SUBSTITUTE('Model output'!F184," ",""),SEARCH("M",'Model output'!F184)+1,1),SUBSTITUTE('Model output'!F184," ",""))),""))</f>
        <v/>
      </c>
      <c r="F185" t="str">
        <f t="shared" si="37"/>
        <v>negative</v>
      </c>
      <c r="G185" t="str">
        <f>IF(OR('Model output'!G184="",AND(ISNUMBER('Model output'!J184),'Model output'!J184&lt;1)),"",IF(OR(ISNUMBER(SEARCH("lateral",'Model output'!G184)),ISNUMBER(SEARCH("cervical",'Model output'!G184)),ISNUMBER(SEARCH("jugular",'Model output'!G184)),ISNUMBER(SEARCH("left neck",'Model output'!G184)),ISNUMBER(SEARCH("left anterior neck",'Model output'!G184)),ISNUMBER(SEARCH("left posterior neck",'Model output'!G184)),ISNUMBER(SEARCH("right neck",'Model output'!G184)),ISNUMBER(SEARCH("right anterior neck",'Model output'!G184)),ISNUMBER(SEARCH("right posterior neck",'Model output'!G184)),AND(ISNUMBER(SEARCH("level",'Model output'!G184)),OR(,ISNUMBER(SEARCH("II",'Model output'!G184)),ISNUMBER(SEARCH("two",'Model output'!G184)),ISNUMBER(SEARCH("2",'Model output'!G184)),ISNUMBER(SEARCH("III",'Model output'!G184)),ISNUMBER(SEARCH("three",'Model output'!G184)),ISNUMBER(SEARCH("3",'Model output'!G184)),ISNUMBER(SEARCH("IV",'Model output'!G184)),ISNUMBER(SEARCH("four",'Model output'!G184)),ISNUMBER(SEARCH("4",'Model output'!G184)),ISNUMBER(SEARCH("V ",'Model output'!G184)),ISNUMBER(SEARCH("five",'Model output'!G184)),ISNUMBER(SEARCH("5",'Model output'!G184))))), "lateral", "central"))</f>
        <v/>
      </c>
      <c r="H185" t="str">
        <f>IF('Model output'!H184="","negative",IF('Model output'!H184="[]", "negative", IF(OR(ISNUMBER(SEARCH("lymph node",'Model output'!H184)),ISNUMBER(SEARCH("Not mentioned",'Model output'!H184)),ISNUMBER(SEARCH("neck",'Model output'!H184)),ISNUMBER(SEARCH("Not applicable",'Model output'!H184))),"negative","positive")))</f>
        <v>negative</v>
      </c>
      <c r="I185">
        <f>IF('Model output'!I184="","",IF(ISNUMBER('Model output'!I184),'Model output'!I184,1))</f>
        <v>0</v>
      </c>
      <c r="J185">
        <f>IF('Model output'!J184="","",IF(AND(ISNUMBER('Model output'!J184),'Model output'!J184&lt;=I185),'Model output'!J184,IF(ISNUMBER(SEARCH("0/",'Model output'!J184)),0,1)))</f>
        <v>0</v>
      </c>
      <c r="K185" t="str" cm="1">
        <f t="array" ref="K185">IF(COUNT(FIND({0,1,2,3,4,5,6,7,8,9},'Model output'!K184))&gt;0,'Model output'!K184,"")</f>
        <v/>
      </c>
      <c r="L185" s="8" t="str">
        <f t="shared" si="29"/>
        <v/>
      </c>
      <c r="M185" t="str" cm="1">
        <f t="array" ref="M185">IF(L185="","",IF(ISNUMBER(SEARCH("cm",L185)),MAX(VALUE(SUBSTITUTE(_xlfn.FILTERXML("&lt;t&gt;&lt;s&gt;"&amp;SUBSTITUTE(L185,",","&lt;/s&gt;&lt;s&gt;")&amp;"&lt;/s&gt;&lt;/t&gt;","//s"),"cm",""))),MAX(VALUE(SUBSTITUTE(_xlfn.FILTERXML("&lt;t&gt;&lt;s&gt;"&amp;SUBSTITUTE(L185,",","&lt;/s&gt;&lt;s&gt;")&amp;"&lt;/s&gt;&lt;/t&gt;","//s"),"mm","")))/10))</f>
        <v/>
      </c>
      <c r="N185" t="str">
        <f>IF('Model output'!L184="","",'Model output'!L184)</f>
        <v>Papillary carcinoma, follicular variant</v>
      </c>
      <c r="O185" t="str">
        <f>IF('Model output'!M184="","",'Model output'!M184)</f>
        <v/>
      </c>
      <c r="P185" t="str">
        <f>IF('Model output'!N184="","",'Model output'!N184)</f>
        <v>2.3cm</v>
      </c>
      <c r="Q185" t="str">
        <f t="shared" si="38"/>
        <v>2.3cm</v>
      </c>
      <c r="R185" cm="1">
        <f t="array" ref="R185">IF(Q185="","",IF(ISNUMBER(SEARCH("cm",Q185)),MAX(VALUE(SUBSTITUTE(_xlfn.FILTERXML("&lt;t&gt;&lt;s&gt;"&amp;SUBSTITUTE(Q185,",","&lt;/s&gt;&lt;s&gt;")&amp;"&lt;/s&gt;&lt;/t&gt;","//s"),"cm",""))),MAX(VALUE(SUBSTITUTE(_xlfn.FILTERXML("&lt;t&gt;&lt;s&gt;"&amp;SUBSTITUTE(Q185,",","&lt;/s&gt;&lt;s&gt;")&amp;"&lt;/s&gt;&lt;/t&gt;","//s"),"mm","")))/10))</f>
        <v>2.2999999999999998</v>
      </c>
      <c r="S185" t="str">
        <f>IF(OR('Model output'!P184="",ISNUMBER(SEARCH("Not identified", 'Model output'!P184)),ISNUMBER(SEARCH("Absent",'Model output'!P184)),AND(ISNUMBER(SEARCH("No",'Model output'!P184)),NOT(ISNUMBER(SEARCH("diagnostic",'Model output'!P184)))),ISNUMBER(SEARCH("Negative",'Model output'!P184))),"negative","positive")</f>
        <v>negative</v>
      </c>
      <c r="T185">
        <f>IF('Model output'!O184="","",'Model output'!O184)</f>
        <v>2</v>
      </c>
      <c r="U185" t="str">
        <f>IF('Model output'!Q184&lt;&gt;"",'Model output'!Q184,IF('Classification result'!S185="positive",IF(ISNUMBER(SEARCH("single",'Model output'!P184)),1,IF(OR(ISNUMBER(SEARCH("&lt;4",'Model output'!P184)),ISNUMBER(SEARCH("&lt; 4",'Model output'!P184)),ISNUMBER(SEARCH("less than 4",'Model output'!P184))),"&lt;4",IF(OR(ISNUMBER(SEARCH("&gt;4",'Model output'!P184)),ISNUMBER(SEARCH("&gt; 4",'Model output'!P184)),ISNUMBER(SEARCH("4 or more",'Model output'!P184))),"&gt;4",""))),""))</f>
        <v/>
      </c>
      <c r="V185" t="str">
        <f>IF(S185="negative","",IF(OR(ISNUMBER(SEARCH("Focal",'Model output'!P184)),'Classification result'!U185&lt;4,ISNUMBER(SEARCH("Focal",'Classification result'!U185)),ISNUMBER(SEARCH("&lt;4",'Classification result'!U185)),ISNUMBER(SEARCH("&lt; 4",'Classification result'!U185))),"minimal", IF(OR(ISNUMBER(SEARCH("Extensive",'Model output'!P184)),ISNUMBER(SEARCH("Extensive",'Classification result'!U185)),ISNUMBER(SEARCH("&gt;4",'Classification result'!U185)),ISNUMBER(SEARCH("&gt; 4",'Classification result'!U185)),ISNUMBER(SEARCH("4 or more",'Classification result'!U185))),"extensive","")))</f>
        <v/>
      </c>
      <c r="W185" t="str">
        <f>IF(OR('Model output'!R184="",ISNUMBER(SEARCH("Not identified", 'Model output'!R184)),ISNUMBER(SEARCH("Absent",'Model output'!R184)),ISNUMBER(SEARCH("No",'Model output'!R184)),ISNUMBER(SEARCH("Negative",'Model output'!R184)),ISNUMBER(SEARCH("None seen",'Model output'!R184)),ISNUMBER(SEARCH("Free",'Model output'!R184)),ISNUMBER(SEARCH("Cannot be assessed",'Model output'!R184))),"negative","positive")</f>
        <v>negative</v>
      </c>
      <c r="X185" t="str">
        <f>IF('Model output'!S184="","", IF('Model output'!S184= "[]", "", 'Model output'!S184))</f>
        <v>Not identified</v>
      </c>
      <c r="Y185" t="str">
        <f>IF(OR('Model output'!S184="",ISNUMBER(SEARCH("Absent",'Model output'!S184)),ISNUMBER(SEARCH("Not identified",'Model output'!S184)),ISNUMBER(SEARCH("No",'Model output'!S184)),ISNUMBER(SEARCH("negative",'Model output'!S184))),"negative",IF(Z185="positive","gETE", "positive"))</f>
        <v>negative</v>
      </c>
      <c r="Z185" t="str">
        <f>IF(OR('Model output'!S184="",ISNUMBER(SEARCH("Absent",'Model output'!S184)),ISNUMBER(SEARCH("Not identified",'Model output'!S184)),ISNUMBER(SEARCH("No",'Model output'!S184)),ISNUMBER(SEARCH("Minimal",'Model output'!S184)),ISNUMBER(SEARCH("negative",'Model output'!S184))),"negative",IF(OR(ISNUMBER(SEARCH("extensive",X185)),ISNUMBER(SEARCH("skeletal muscle",X185)),ISNUMBER(SEARCH("larynx",X185)),ISNUMBER(SEARCH("trachea",X185)),ISNUMBER(SEARCH("esophagus",X185)),ISNUMBER(SEARCH("recurrent laryngeal nerve",X185))),"positive","negative"))</f>
        <v>negative</v>
      </c>
      <c r="AA185" t="str">
        <f>IF('Model output'!T184="","", IF('Model output'!T184="[]", "", IF('Model output'!T184="Not mentioned", "No", "Yes")))</f>
        <v/>
      </c>
      <c r="AB185" t="str">
        <f>IF(AA185&lt;&gt;"Yes","",IF(OR('Model output'!U184="",'Model output'!U184="[]",ISNUMBER(SEARCH("Not identified",'Model output'!U184))),"",'Model output'!U184))</f>
        <v/>
      </c>
      <c r="AC185" s="9" t="str">
        <f>IF(OR('Model output'!V184="", AND(ISERROR(SEARCH("Positive",'Model output'!V184)), ISNUMBER(SEARCH("Negative",'Model output'!V184))), 'Model output'!V184="No", ISNUMBER(SEARCH("Uninvolved",'Model output'!V184)), ISNUMBER(SEARCH("Not involved",'Model output'!V184)), ISNUMBER(SEARCH("Free",'Model output'!V184)), ISNUMBER(SEARCH("Cannot be assessed",'Model output'!V184)), ISNUMBER(SEARCH("1 mm",'Model output'!V184)), ISNUMBER(SEARCH("0.1 CM",'Model output'!V184)), ISNUMBER(SEARCH("less than 0.5 mm",'Model output'!V184)), ISNUMBER(SEARCH("abut",'Model output'!V184))), "negative", "positive")</f>
        <v>negative</v>
      </c>
      <c r="AE185" s="29" t="str" cm="1">
        <f t="array" aca="1" ref="AE185" ca="1">IF(OR(AC185="positive",Z185="positive",AND(OR(ISNUMBER(SEARCH("Follicular carcinoma",N185)),ISNUMBER(SEARCH("Follicular thyroid carcinoma",N185))),V185="extensive"),AND(AND(ISNUMBER(J185),J185&gt;0),AND(ISNUMBER(M185),M185&gt;3)),OR(H185="positive",AH185=1)),"high",IF(OR(ISNUMBER(SEARCH("lateral",G185,1)),ISNUMBER(SEARCH("positive",Y185,1)),ISNUMBER(SEARCH("tall",O185,1)),ISNUMBER(SEARCH("hobnail",O185,1)),ISNUMBER(SEARCH("cribriform",O185,1)),ISNUMBER(SEARCH("diffuse",O185,1)),ISNUMBER(SEARCH("columnar",O185,1)),ISNUMBER(SEARCH("solid",O185,1)),ISNUMBER(SEARCH("tall",N185,1)),ISNUMBER(SEARCH("hobnail",N185,1)),ISNUMBER(SEARCH("cribriform",N185,1)),ISNUMBER(SEARCH("diffuse",N185,1)),ISNUMBER(SEARCH("columnar",N185,1)),ISNUMBER(SEARCH("solid",N185,1)),AND(ISNUMBER(SEARCH("papillary",N185,1)),S185="positive"),AND(AND(ISNUMBER(J185),J185&gt;=5),M185=""),AND(AND(ISNUMBER(J185),J185&gt;=5),AND(ISNUMBER(M185),M185&gt;=1)),AND(ISNUMBER(SERACH("papillary",N185)),OR(Y185="positive",Z185="positive"), ISNUMBER(SEARCH("BRAF",AB185)))),"intermediate","low"))</f>
        <v>low</v>
      </c>
      <c r="AF185" s="30" t="str">
        <f t="shared" si="27"/>
        <v>2</v>
      </c>
      <c r="AG185" s="30" t="str">
        <f t="shared" si="28"/>
        <v>0</v>
      </c>
      <c r="AH185" s="30" t="str">
        <f t="shared" si="30"/>
        <v>0</v>
      </c>
      <c r="AI185" s="37" t="str">
        <f t="shared" si="31"/>
        <v>I</v>
      </c>
      <c r="AJ185" s="29" t="s">
        <v>886</v>
      </c>
      <c r="AK185" s="34" t="s">
        <v>893</v>
      </c>
      <c r="AL185" s="34" t="s">
        <v>894</v>
      </c>
      <c r="AM185" s="34" t="s">
        <v>894</v>
      </c>
      <c r="AN185" s="34" t="s">
        <v>68</v>
      </c>
      <c r="AO185" s="35">
        <f t="shared" ca="1" si="32"/>
        <v>1</v>
      </c>
      <c r="AP185" s="30">
        <f t="shared" si="33"/>
        <v>1</v>
      </c>
      <c r="AQ185" s="30">
        <f t="shared" si="34"/>
        <v>1</v>
      </c>
      <c r="AR185" s="30">
        <f t="shared" si="35"/>
        <v>1</v>
      </c>
      <c r="AS185" s="36">
        <f t="shared" si="36"/>
        <v>1</v>
      </c>
    </row>
    <row r="186" spans="1:45">
      <c r="A186" t="str">
        <f>'Model output'!A185</f>
        <v>TCGA-EM-A3AJ</v>
      </c>
      <c r="B186" s="45">
        <v>39</v>
      </c>
      <c r="C186" s="1" t="str">
        <f>IF(OR(ISNUMBER(SEARCH("0",'Model output'!D185)), ISNUMBER(SEARCH("1",'Model output'!D185)), ISNUMBER(SEARCH("1a",'Model output'!D185)), ISNUMBER(SEARCH("1b",'Model output'!D185)), ISNUMBER(SEARCH("2",'Model output'!D185)), ISNUMBER(SEARCH("3",'Model output'!D185)), ISNUMBER(SEARCH("4a",'Model output'!D185)), ISNUMBER(SEARCH("4b",'Model output'!D185))), IF(ISNUMBER(SEARCH("pT",'Model output'!D185)),IF(OR(ISNUMBER(SEARCH("a",'Model output'!D185)),ISNUMBER(SEARCH("b",'Model output'!D185))),MID(SUBSTITUTE('Model output'!D185," ",""),SEARCH("pT",'Model output'!D185)+2,2),MID(SUBSTITUTE('Model output'!D185," ",""),SEARCH("pT",'Model output'!D185)+2,1)),IF(ISNUMBER(SEARCH("T",'Model output'!D185)),IF(OR(ISNUMBER(SEARCH("a",'Model output'!D185)),ISNUMBER(SEARCH("b",'Model output'!D185))),MID(SUBSTITUTE('Model output'!D185," ",""),SEARCH("T",'Model output'!D185)+1,2),MID(SUBSTITUTE('Model output'!D185," ",""),SEARCH("T",'Model output'!D185)+1,1)),SUBSTITUTE('Model output'!D185," ",""))),"")</f>
        <v>3</v>
      </c>
      <c r="D186" s="1" t="str">
        <f>IF(ISNUMBER(SEARCH("lymph node",'Model output'!E185)),"1", IF(AND('Model output'!E185&lt;&gt;"",ISNUMBER('Model output'!E185),'Model output'!E185&gt;0),"1",IF(OR(ISNUMBER(SEARCH("0",'Model output'!E185)), ISNUMBER(SEARCH("1",'Model output'!E185)), ISNUMBER(SEARCH("1a",'Model output'!E185)), ISNUMBER(SEARCH("1b",'Model output'!E185)), ISNUMBER(SEARCH("X",'Model output'!E185))), IF(ISNUMBER(SEARCH("pN",'Model output'!E185)),IF(OR(ISNUMBER(SEARCH("a",'Model output'!E185)),ISNUMBER(SEARCH("b",'Model output'!E185))),MID(SUBSTITUTE('Model output'!E185," ",""),SEARCH("pN",'Model output'!E185)+2,2),MID(SUBSTITUTE('Model output'!E185," ",""),SEARCH("pN",'Model output'!E185)+2,1)),IF(ISNUMBER(SEARCH("N",'Model output'!E185)),IF(OR(ISNUMBER(SEARCH("a",'Model output'!E185)),ISNUMBER(SEARCH("b",'Model output'!E185))),MID(SUBSTITUTE('Model output'!E185," ",""),SEARCH("N",'Model output'!E185)+1,2),MID(SUBSTITUTE('Model output'!E185," ",""),SEARCH("N",'Model output'!E185)+1,1)),SUBSTITUTE('Model output'!E185," ",""))),"")))</f>
        <v>1a</v>
      </c>
      <c r="E186" s="1" t="str">
        <f>IF(OR(ISNUMBER(SEARCH("Not applicable",'Model output'!F185)), ISNUMBER(SEARCH("N/A",'Model output'!F185))),"0",IF(OR(ISNUMBER(SEARCH("0",'Model output'!F185)), ISNUMBER(SEARCH("1",'Model output'!F185)), ISNUMBER(SEARCH("X",'Model output'!F185))), IF(ISNUMBER(SEARCH("pM",'Model output'!F185)),MID(SUBSTITUTE('Model output'!F185," ",""),SEARCH("pM",'Model output'!F185)+2,1),IF(ISNUMBER(SEARCH("M",'Model output'!F185)),MID(SUBSTITUTE('Model output'!F185," ",""),SEARCH("M",'Model output'!F185)+1,1),SUBSTITUTE('Model output'!F185," ",""))),""))</f>
        <v/>
      </c>
      <c r="F186" t="str">
        <f t="shared" si="37"/>
        <v>positive</v>
      </c>
      <c r="G186" t="str">
        <f>IF(OR('Model output'!G185="",AND(ISNUMBER('Model output'!J185),'Model output'!J185&lt;1)),"",IF(OR(ISNUMBER(SEARCH("lateral",'Model output'!G185)),ISNUMBER(SEARCH("cervical",'Model output'!G185)),ISNUMBER(SEARCH("jugular",'Model output'!G185)),ISNUMBER(SEARCH("left neck",'Model output'!G185)),ISNUMBER(SEARCH("left anterior neck",'Model output'!G185)),ISNUMBER(SEARCH("left posterior neck",'Model output'!G185)),ISNUMBER(SEARCH("right neck",'Model output'!G185)),ISNUMBER(SEARCH("right anterior neck",'Model output'!G185)),ISNUMBER(SEARCH("right posterior neck",'Model output'!G185)),AND(ISNUMBER(SEARCH("level",'Model output'!G185)),OR(,ISNUMBER(SEARCH("II",'Model output'!G185)),ISNUMBER(SEARCH("two",'Model output'!G185)),ISNUMBER(SEARCH("2",'Model output'!G185)),ISNUMBER(SEARCH("III",'Model output'!G185)),ISNUMBER(SEARCH("three",'Model output'!G185)),ISNUMBER(SEARCH("3",'Model output'!G185)),ISNUMBER(SEARCH("IV",'Model output'!G185)),ISNUMBER(SEARCH("four",'Model output'!G185)),ISNUMBER(SEARCH("4",'Model output'!G185)),ISNUMBER(SEARCH("V ",'Model output'!G185)),ISNUMBER(SEARCH("five",'Model output'!G185)),ISNUMBER(SEARCH("5",'Model output'!G185))))), "lateral", "central"))</f>
        <v>central</v>
      </c>
      <c r="H186" t="str">
        <f>IF('Model output'!H185="","negative",IF('Model output'!H185="[]", "negative", IF(OR(ISNUMBER(SEARCH("lymph node",'Model output'!H185)),ISNUMBER(SEARCH("Not mentioned",'Model output'!H185)),ISNUMBER(SEARCH("neck",'Model output'!H185)),ISNUMBER(SEARCH("Not applicable",'Model output'!H185))),"negative","positive")))</f>
        <v>negative</v>
      </c>
      <c r="I186">
        <f>IF('Model output'!I185="","",IF(ISNUMBER('Model output'!I185),'Model output'!I185,1))</f>
        <v>24</v>
      </c>
      <c r="J186">
        <f>IF('Model output'!J185="","",IF(AND(ISNUMBER('Model output'!J185),'Model output'!J185&lt;=I186),'Model output'!J185,IF(ISNUMBER(SEARCH("0/",'Model output'!J185)),0,1)))</f>
        <v>4</v>
      </c>
      <c r="K186" t="str" cm="1">
        <f t="array" ref="K186">IF(COUNT(FIND({0,1,2,3,4,5,6,7,8,9},'Model output'!K185))&gt;0,'Model output'!K185,"")</f>
        <v/>
      </c>
      <c r="L186" s="8" t="str">
        <f t="shared" si="29"/>
        <v/>
      </c>
      <c r="M186" t="str" cm="1">
        <f t="array" ref="M186">IF(L186="","",IF(ISNUMBER(SEARCH("cm",L186)),MAX(VALUE(SUBSTITUTE(_xlfn.FILTERXML("&lt;t&gt;&lt;s&gt;"&amp;SUBSTITUTE(L186,",","&lt;/s&gt;&lt;s&gt;")&amp;"&lt;/s&gt;&lt;/t&gt;","//s"),"cm",""))),MAX(VALUE(SUBSTITUTE(_xlfn.FILTERXML("&lt;t&gt;&lt;s&gt;"&amp;SUBSTITUTE(L186,",","&lt;/s&gt;&lt;s&gt;")&amp;"&lt;/s&gt;&lt;/t&gt;","//s"),"mm","")))/10))</f>
        <v/>
      </c>
      <c r="N186" t="str">
        <f>IF('Model output'!L185="","",'Model output'!L185)</f>
        <v>Papillary carcinoma, follicular variant and Papillary carcinoma, classical (usual)</v>
      </c>
      <c r="O186" t="str">
        <f>IF('Model output'!M185="","",'Model output'!M185)</f>
        <v>Follicular variant and Classical (papillary) architecture with focal hobnail cell change</v>
      </c>
      <c r="P186" t="str">
        <f>IF('Model output'!N185="","",'Model output'!N185)</f>
        <v>4.1cm</v>
      </c>
      <c r="Q186" t="str">
        <f t="shared" si="38"/>
        <v>4.1cm</v>
      </c>
      <c r="R186" cm="1">
        <f t="array" ref="R186">IF(Q186="","",IF(ISNUMBER(SEARCH("cm",Q186)),MAX(VALUE(SUBSTITUTE(_xlfn.FILTERXML("&lt;t&gt;&lt;s&gt;"&amp;SUBSTITUTE(Q186,",","&lt;/s&gt;&lt;s&gt;")&amp;"&lt;/s&gt;&lt;/t&gt;","//s"),"cm",""))),MAX(VALUE(SUBSTITUTE(_xlfn.FILTERXML("&lt;t&gt;&lt;s&gt;"&amp;SUBSTITUTE(Q186,",","&lt;/s&gt;&lt;s&gt;")&amp;"&lt;/s&gt;&lt;/t&gt;","//s"),"mm","")))/10))</f>
        <v>4.0999999999999996</v>
      </c>
      <c r="S186" t="str">
        <f>IF(OR('Model output'!P185="",ISNUMBER(SEARCH("Not identified", 'Model output'!P185)),ISNUMBER(SEARCH("Absent",'Model output'!P185)),AND(ISNUMBER(SEARCH("No",'Model output'!P185)),NOT(ISNUMBER(SEARCH("diagnostic",'Model output'!P185)))),ISNUMBER(SEARCH("Negative",'Model output'!P185))),"negative","positive")</f>
        <v>negative</v>
      </c>
      <c r="T186">
        <f>IF('Model output'!O185="","",'Model output'!O185)</f>
        <v>2</v>
      </c>
      <c r="U186" t="str">
        <f>IF('Model output'!Q185&lt;&gt;"",'Model output'!Q185,IF('Classification result'!S186="positive",IF(ISNUMBER(SEARCH("single",'Model output'!P185)),1,IF(OR(ISNUMBER(SEARCH("&lt;4",'Model output'!P185)),ISNUMBER(SEARCH("&lt; 4",'Model output'!P185)),ISNUMBER(SEARCH("less than 4",'Model output'!P185))),"&lt;4",IF(OR(ISNUMBER(SEARCH("&gt;4",'Model output'!P185)),ISNUMBER(SEARCH("&gt; 4",'Model output'!P185)),ISNUMBER(SEARCH("4 or more",'Model output'!P185))),"&gt;4",""))),""))</f>
        <v/>
      </c>
      <c r="V186" t="str">
        <f>IF(S186="negative","",IF(OR(ISNUMBER(SEARCH("Focal",'Model output'!P185)),'Classification result'!U186&lt;4,ISNUMBER(SEARCH("Focal",'Classification result'!U186)),ISNUMBER(SEARCH("&lt;4",'Classification result'!U186)),ISNUMBER(SEARCH("&lt; 4",'Classification result'!U186))),"minimal", IF(OR(ISNUMBER(SEARCH("Extensive",'Model output'!P185)),ISNUMBER(SEARCH("Extensive",'Classification result'!U186)),ISNUMBER(SEARCH("&gt;4",'Classification result'!U186)),ISNUMBER(SEARCH("&gt; 4",'Classification result'!U186)),ISNUMBER(SEARCH("4 or more",'Classification result'!U186))),"extensive","")))</f>
        <v/>
      </c>
      <c r="W186" t="str">
        <f>IF(OR('Model output'!R185="",ISNUMBER(SEARCH("Not identified", 'Model output'!R185)),ISNUMBER(SEARCH("Absent",'Model output'!R185)),ISNUMBER(SEARCH("No",'Model output'!R185)),ISNUMBER(SEARCH("Negative",'Model output'!R185)),ISNUMBER(SEARCH("None seen",'Model output'!R185)),ISNUMBER(SEARCH("Free",'Model output'!R185)),ISNUMBER(SEARCH("Cannot be assessed",'Model output'!R185))),"negative","positive")</f>
        <v>positive</v>
      </c>
      <c r="X186" t="str">
        <f>IF('Model output'!S185="","", IF('Model output'!S185= "[]", "", 'Model output'!S185))</f>
        <v>Not identified and Cannot be assessed</v>
      </c>
      <c r="Y186" t="str">
        <f>IF(OR('Model output'!S185="",ISNUMBER(SEARCH("Absent",'Model output'!S185)),ISNUMBER(SEARCH("Not identified",'Model output'!S185)),ISNUMBER(SEARCH("No",'Model output'!S185)),ISNUMBER(SEARCH("negative",'Model output'!S185))),"negative",IF(Z186="positive","gETE", "positive"))</f>
        <v>negative</v>
      </c>
      <c r="Z186" t="str">
        <f>IF(OR('Model output'!S185="",ISNUMBER(SEARCH("Absent",'Model output'!S185)),ISNUMBER(SEARCH("Not identified",'Model output'!S185)),ISNUMBER(SEARCH("No",'Model output'!S185)),ISNUMBER(SEARCH("Minimal",'Model output'!S185)),ISNUMBER(SEARCH("negative",'Model output'!S185))),"negative",IF(OR(ISNUMBER(SEARCH("extensive",X186)),ISNUMBER(SEARCH("skeletal muscle",X186)),ISNUMBER(SEARCH("larynx",X186)),ISNUMBER(SEARCH("trachea",X186)),ISNUMBER(SEARCH("esophagus",X186)),ISNUMBER(SEARCH("recurrent laryngeal nerve",X186))),"positive","negative"))</f>
        <v>negative</v>
      </c>
      <c r="AA186" t="str">
        <f>IF('Model output'!T185="","", IF('Model output'!T185="[]", "", IF('Model output'!T185="Not mentioned", "No", "Yes")))</f>
        <v/>
      </c>
      <c r="AB186" t="str">
        <f>IF(AA186&lt;&gt;"Yes","",IF(OR('Model output'!U185="",'Model output'!U185="[]",ISNUMBER(SEARCH("Not identified",'Model output'!U185))),"",'Model output'!U185))</f>
        <v/>
      </c>
      <c r="AC186" s="9" t="str">
        <f>IF(OR('Model output'!V185="", AND(ISERROR(SEARCH("Positive",'Model output'!V185)), ISNUMBER(SEARCH("Negative",'Model output'!V185))), 'Model output'!V185="No", ISNUMBER(SEARCH("Uninvolved",'Model output'!V185)), ISNUMBER(SEARCH("Not involved",'Model output'!V185)), ISNUMBER(SEARCH("Free",'Model output'!V185)), ISNUMBER(SEARCH("Cannot be assessed",'Model output'!V185)), ISNUMBER(SEARCH("1 mm",'Model output'!V185)), ISNUMBER(SEARCH("0.1 CM",'Model output'!V185)), ISNUMBER(SEARCH("less than 0.5 mm",'Model output'!V185)), ISNUMBER(SEARCH("abut",'Model output'!V185))), "negative", "positive")</f>
        <v>positive</v>
      </c>
      <c r="AE186" s="29" t="str" cm="1">
        <f t="array" ref="AE186">IF(OR(AC186="positive",Z186="positive",AND(OR(ISNUMBER(SEARCH("Follicular carcinoma",N186)),ISNUMBER(SEARCH("Follicular thyroid carcinoma",N186))),V186="extensive"),AND(AND(ISNUMBER(J186),J186&gt;0),AND(ISNUMBER(M186),M186&gt;3)),OR(H186="positive",AH186=1)),"high",IF(OR(ISNUMBER(SEARCH("lateral",G186,1)),ISNUMBER(SEARCH("positive",Y186,1)),ISNUMBER(SEARCH("tall",O186,1)),ISNUMBER(SEARCH("hobnail",O186,1)),ISNUMBER(SEARCH("cribriform",O186,1)),ISNUMBER(SEARCH("diffuse",O186,1)),ISNUMBER(SEARCH("columnar",O186,1)),ISNUMBER(SEARCH("solid",O186,1)),ISNUMBER(SEARCH("tall",N186,1)),ISNUMBER(SEARCH("hobnail",N186,1)),ISNUMBER(SEARCH("cribriform",N186,1)),ISNUMBER(SEARCH("diffuse",N186,1)),ISNUMBER(SEARCH("columnar",N186,1)),ISNUMBER(SEARCH("solid",N186,1)),AND(ISNUMBER(SEARCH("papillary",N186,1)),S186="positive"),AND(AND(ISNUMBER(J186),J186&gt;=5),M186=""),AND(AND(ISNUMBER(J186),J186&gt;=5),AND(ISNUMBER(M186),M186&gt;=1)),AND(ISNUMBER(SERACH("papillary",N186)),OR(Y186="positive",Z186="positive"), ISNUMBER(SEARCH("BRAF",AB186)))),"intermediate","low"))</f>
        <v>high</v>
      </c>
      <c r="AF186" s="30" t="str">
        <f t="shared" si="27"/>
        <v>3a</v>
      </c>
      <c r="AG186" s="30" t="str">
        <f t="shared" si="28"/>
        <v>1a</v>
      </c>
      <c r="AH186" s="30" t="str">
        <f t="shared" si="30"/>
        <v>0</v>
      </c>
      <c r="AI186" s="37" t="str">
        <f t="shared" si="31"/>
        <v>I</v>
      </c>
      <c r="AJ186" s="29" t="s">
        <v>885</v>
      </c>
      <c r="AK186" s="34" t="s">
        <v>896</v>
      </c>
      <c r="AL186" s="34" t="s">
        <v>895</v>
      </c>
      <c r="AM186" s="34" t="s">
        <v>894</v>
      </c>
      <c r="AN186" s="34" t="s">
        <v>68</v>
      </c>
      <c r="AO186" s="35">
        <f t="shared" si="32"/>
        <v>1</v>
      </c>
      <c r="AP186" s="30">
        <f t="shared" si="33"/>
        <v>1</v>
      </c>
      <c r="AQ186" s="30">
        <f t="shared" si="34"/>
        <v>1</v>
      </c>
      <c r="AR186" s="30">
        <f t="shared" si="35"/>
        <v>1</v>
      </c>
      <c r="AS186" s="36">
        <f t="shared" si="36"/>
        <v>1</v>
      </c>
    </row>
    <row r="187" spans="1:45">
      <c r="A187" t="str">
        <f>'Model output'!A186</f>
        <v>TCGA-EM-A3AK</v>
      </c>
      <c r="B187" s="45">
        <v>62</v>
      </c>
      <c r="C187" s="1" t="str">
        <f>IF(OR(ISNUMBER(SEARCH("0",'Model output'!D186)), ISNUMBER(SEARCH("1",'Model output'!D186)), ISNUMBER(SEARCH("1a",'Model output'!D186)), ISNUMBER(SEARCH("1b",'Model output'!D186)), ISNUMBER(SEARCH("2",'Model output'!D186)), ISNUMBER(SEARCH("3",'Model output'!D186)), ISNUMBER(SEARCH("4a",'Model output'!D186)), ISNUMBER(SEARCH("4b",'Model output'!D186))), IF(ISNUMBER(SEARCH("pT",'Model output'!D186)),IF(OR(ISNUMBER(SEARCH("a",'Model output'!D186)),ISNUMBER(SEARCH("b",'Model output'!D186))),MID(SUBSTITUTE('Model output'!D186," ",""),SEARCH("pT",'Model output'!D186)+2,2),MID(SUBSTITUTE('Model output'!D186," ",""),SEARCH("pT",'Model output'!D186)+2,1)),IF(ISNUMBER(SEARCH("T",'Model output'!D186)),IF(OR(ISNUMBER(SEARCH("a",'Model output'!D186)),ISNUMBER(SEARCH("b",'Model output'!D186))),MID(SUBSTITUTE('Model output'!D186," ",""),SEARCH("T",'Model output'!D186)+1,2),MID(SUBSTITUTE('Model output'!D186," ",""),SEARCH("T",'Model output'!D186)+1,1)),SUBSTITUTE('Model output'!D186," ",""))),"")</f>
        <v>1b</v>
      </c>
      <c r="D187" s="1" t="str">
        <f>IF(ISNUMBER(SEARCH("lymph node",'Model output'!E186)),"1", IF(AND('Model output'!E186&lt;&gt;"",ISNUMBER('Model output'!E186),'Model output'!E186&gt;0),"1",IF(OR(ISNUMBER(SEARCH("0",'Model output'!E186)), ISNUMBER(SEARCH("1",'Model output'!E186)), ISNUMBER(SEARCH("1a",'Model output'!E186)), ISNUMBER(SEARCH("1b",'Model output'!E186)), ISNUMBER(SEARCH("X",'Model output'!E186))), IF(ISNUMBER(SEARCH("pN",'Model output'!E186)),IF(OR(ISNUMBER(SEARCH("a",'Model output'!E186)),ISNUMBER(SEARCH("b",'Model output'!E186))),MID(SUBSTITUTE('Model output'!E186," ",""),SEARCH("pN",'Model output'!E186)+2,2),MID(SUBSTITUTE('Model output'!E186," ",""),SEARCH("pN",'Model output'!E186)+2,1)),IF(ISNUMBER(SEARCH("N",'Model output'!E186)),IF(OR(ISNUMBER(SEARCH("a",'Model output'!E186)),ISNUMBER(SEARCH("b",'Model output'!E186))),MID(SUBSTITUTE('Model output'!E186," ",""),SEARCH("N",'Model output'!E186)+1,2),MID(SUBSTITUTE('Model output'!E186," ",""),SEARCH("N",'Model output'!E186)+1,1)),SUBSTITUTE('Model output'!E186," ",""))),"")))</f>
        <v>0</v>
      </c>
      <c r="E187" s="1" t="str">
        <f>IF(OR(ISNUMBER(SEARCH("Not applicable",'Model output'!F186)), ISNUMBER(SEARCH("N/A",'Model output'!F186))),"0",IF(OR(ISNUMBER(SEARCH("0",'Model output'!F186)), ISNUMBER(SEARCH("1",'Model output'!F186)), ISNUMBER(SEARCH("X",'Model output'!F186))), IF(ISNUMBER(SEARCH("pM",'Model output'!F186)),MID(SUBSTITUTE('Model output'!F186," ",""),SEARCH("pM",'Model output'!F186)+2,1),IF(ISNUMBER(SEARCH("M",'Model output'!F186)),MID(SUBSTITUTE('Model output'!F186," ",""),SEARCH("M",'Model output'!F186)+1,1),SUBSTITUTE('Model output'!F186," ",""))),""))</f>
        <v/>
      </c>
      <c r="F187" t="str">
        <f t="shared" si="37"/>
        <v>negative</v>
      </c>
      <c r="G187" t="str">
        <f>IF(OR('Model output'!G186="",AND(ISNUMBER('Model output'!J186),'Model output'!J186&lt;1)),"",IF(OR(ISNUMBER(SEARCH("lateral",'Model output'!G186)),ISNUMBER(SEARCH("cervical",'Model output'!G186)),ISNUMBER(SEARCH("jugular",'Model output'!G186)),ISNUMBER(SEARCH("left neck",'Model output'!G186)),ISNUMBER(SEARCH("left anterior neck",'Model output'!G186)),ISNUMBER(SEARCH("left posterior neck",'Model output'!G186)),ISNUMBER(SEARCH("right neck",'Model output'!G186)),ISNUMBER(SEARCH("right anterior neck",'Model output'!G186)),ISNUMBER(SEARCH("right posterior neck",'Model output'!G186)),AND(ISNUMBER(SEARCH("level",'Model output'!G186)),OR(,ISNUMBER(SEARCH("II",'Model output'!G186)),ISNUMBER(SEARCH("two",'Model output'!G186)),ISNUMBER(SEARCH("2",'Model output'!G186)),ISNUMBER(SEARCH("III",'Model output'!G186)),ISNUMBER(SEARCH("three",'Model output'!G186)),ISNUMBER(SEARCH("3",'Model output'!G186)),ISNUMBER(SEARCH("IV",'Model output'!G186)),ISNUMBER(SEARCH("four",'Model output'!G186)),ISNUMBER(SEARCH("4",'Model output'!G186)),ISNUMBER(SEARCH("V ",'Model output'!G186)),ISNUMBER(SEARCH("five",'Model output'!G186)),ISNUMBER(SEARCH("5",'Model output'!G186))))), "lateral", "central"))</f>
        <v/>
      </c>
      <c r="H187" t="str">
        <f>IF('Model output'!H186="","negative",IF('Model output'!H186="[]", "negative", IF(OR(ISNUMBER(SEARCH("lymph node",'Model output'!H186)),ISNUMBER(SEARCH("Not mentioned",'Model output'!H186)),ISNUMBER(SEARCH("neck",'Model output'!H186)),ISNUMBER(SEARCH("Not applicable",'Model output'!H186))),"negative","positive")))</f>
        <v>negative</v>
      </c>
      <c r="I187">
        <f>IF('Model output'!I186="","",IF(ISNUMBER('Model output'!I186),'Model output'!I186,1))</f>
        <v>2</v>
      </c>
      <c r="J187">
        <f>IF('Model output'!J186="","",IF(AND(ISNUMBER('Model output'!J186),'Model output'!J186&lt;=I187),'Model output'!J186,IF(ISNUMBER(SEARCH("0/",'Model output'!J186)),0,1)))</f>
        <v>0</v>
      </c>
      <c r="K187" t="str" cm="1">
        <f t="array" ref="K187">IF(COUNT(FIND({0,1,2,3,4,5,6,7,8,9},'Model output'!K186))&gt;0,'Model output'!K186,"")</f>
        <v/>
      </c>
      <c r="L187" s="8" t="str">
        <f t="shared" si="29"/>
        <v/>
      </c>
      <c r="M187" t="str" cm="1">
        <f t="array" ref="M187">IF(L187="","",IF(ISNUMBER(SEARCH("cm",L187)),MAX(VALUE(SUBSTITUTE(_xlfn.FILTERXML("&lt;t&gt;&lt;s&gt;"&amp;SUBSTITUTE(L187,",","&lt;/s&gt;&lt;s&gt;")&amp;"&lt;/s&gt;&lt;/t&gt;","//s"),"cm",""))),MAX(VALUE(SUBSTITUTE(_xlfn.FILTERXML("&lt;t&gt;&lt;s&gt;"&amp;SUBSTITUTE(L187,",","&lt;/s&gt;&lt;s&gt;")&amp;"&lt;/s&gt;&lt;/t&gt;","//s"),"mm","")))/10))</f>
        <v/>
      </c>
      <c r="N187" t="str">
        <f>IF('Model output'!L186="","",'Model output'!L186)</f>
        <v>Papillary carcinoma, classical (usual)</v>
      </c>
      <c r="O187" t="str">
        <f>IF('Model output'!M186="","",'Model output'!M186)</f>
        <v>Follicular variant, microcarcinoma (occult, small or microscopic) variant, hobnail change</v>
      </c>
      <c r="P187" t="str">
        <f>IF('Model output'!N186="","",'Model output'!N186)</f>
        <v>2.0cm</v>
      </c>
      <c r="Q187" t="str">
        <f t="shared" si="38"/>
        <v>2.0cm</v>
      </c>
      <c r="R187" cm="1">
        <f t="array" ref="R187">IF(Q187="","",IF(ISNUMBER(SEARCH("cm",Q187)),MAX(VALUE(SUBSTITUTE(_xlfn.FILTERXML("&lt;t&gt;&lt;s&gt;"&amp;SUBSTITUTE(Q187,",","&lt;/s&gt;&lt;s&gt;")&amp;"&lt;/s&gt;&lt;/t&gt;","//s"),"cm",""))),MAX(VALUE(SUBSTITUTE(_xlfn.FILTERXML("&lt;t&gt;&lt;s&gt;"&amp;SUBSTITUTE(Q187,",","&lt;/s&gt;&lt;s&gt;")&amp;"&lt;/s&gt;&lt;/t&gt;","//s"),"mm","")))/10))</f>
        <v>2</v>
      </c>
      <c r="S187" t="str">
        <f>IF(OR('Model output'!P186="",ISNUMBER(SEARCH("Not identified", 'Model output'!P186)),ISNUMBER(SEARCH("Absent",'Model output'!P186)),AND(ISNUMBER(SEARCH("No",'Model output'!P186)),NOT(ISNUMBER(SEARCH("diagnostic",'Model output'!P186)))),ISNUMBER(SEARCH("Negative",'Model output'!P186))),"negative","positive")</f>
        <v>negative</v>
      </c>
      <c r="T187" t="str">
        <f>IF('Model output'!O186="","",'Model output'!O186)</f>
        <v/>
      </c>
      <c r="U187" t="str">
        <f>IF('Model output'!Q186&lt;&gt;"",'Model output'!Q186,IF('Classification result'!S187="positive",IF(ISNUMBER(SEARCH("single",'Model output'!P186)),1,IF(OR(ISNUMBER(SEARCH("&lt;4",'Model output'!P186)),ISNUMBER(SEARCH("&lt; 4",'Model output'!P186)),ISNUMBER(SEARCH("less than 4",'Model output'!P186))),"&lt;4",IF(OR(ISNUMBER(SEARCH("&gt;4",'Model output'!P186)),ISNUMBER(SEARCH("&gt; 4",'Model output'!P186)),ISNUMBER(SEARCH("4 or more",'Model output'!P186))),"&gt;4",""))),""))</f>
        <v/>
      </c>
      <c r="V187" t="str">
        <f>IF(S187="negative","",IF(OR(ISNUMBER(SEARCH("Focal",'Model output'!P186)),'Classification result'!U187&lt;4,ISNUMBER(SEARCH("Focal",'Classification result'!U187)),ISNUMBER(SEARCH("&lt;4",'Classification result'!U187)),ISNUMBER(SEARCH("&lt; 4",'Classification result'!U187))),"minimal", IF(OR(ISNUMBER(SEARCH("Extensive",'Model output'!P186)),ISNUMBER(SEARCH("Extensive",'Classification result'!U187)),ISNUMBER(SEARCH("&gt;4",'Classification result'!U187)),ISNUMBER(SEARCH("&gt; 4",'Classification result'!U187)),ISNUMBER(SEARCH("4 or more",'Classification result'!U187))),"extensive","")))</f>
        <v/>
      </c>
      <c r="W187" t="str">
        <f>IF(OR('Model output'!R186="",ISNUMBER(SEARCH("Not identified", 'Model output'!R186)),ISNUMBER(SEARCH("Absent",'Model output'!R186)),ISNUMBER(SEARCH("No",'Model output'!R186)),ISNUMBER(SEARCH("Negative",'Model output'!R186)),ISNUMBER(SEARCH("None seen",'Model output'!R186)),ISNUMBER(SEARCH("Free",'Model output'!R186)),ISNUMBER(SEARCH("Cannot be assessed",'Model output'!R186))),"negative","positive")</f>
        <v>positive</v>
      </c>
      <c r="X187" t="str">
        <f>IF('Model output'!S186="","", IF('Model output'!S186= "[]", "", 'Model output'!S186))</f>
        <v>Not identified</v>
      </c>
      <c r="Y187" t="str">
        <f>IF(OR('Model output'!S186="",ISNUMBER(SEARCH("Absent",'Model output'!S186)),ISNUMBER(SEARCH("Not identified",'Model output'!S186)),ISNUMBER(SEARCH("No",'Model output'!S186)),ISNUMBER(SEARCH("negative",'Model output'!S186))),"negative",IF(Z187="positive","gETE", "positive"))</f>
        <v>negative</v>
      </c>
      <c r="Z187" t="str">
        <f>IF(OR('Model output'!S186="",ISNUMBER(SEARCH("Absent",'Model output'!S186)),ISNUMBER(SEARCH("Not identified",'Model output'!S186)),ISNUMBER(SEARCH("No",'Model output'!S186)),ISNUMBER(SEARCH("Minimal",'Model output'!S186)),ISNUMBER(SEARCH("negative",'Model output'!S186))),"negative",IF(OR(ISNUMBER(SEARCH("extensive",X187)),ISNUMBER(SEARCH("skeletal muscle",X187)),ISNUMBER(SEARCH("larynx",X187)),ISNUMBER(SEARCH("trachea",X187)),ISNUMBER(SEARCH("esophagus",X187)),ISNUMBER(SEARCH("recurrent laryngeal nerve",X187))),"positive","negative"))</f>
        <v>negative</v>
      </c>
      <c r="AA187" t="str">
        <f>IF('Model output'!T186="","", IF('Model output'!T186="[]", "", IF('Model output'!T186="Not mentioned", "No", "Yes")))</f>
        <v/>
      </c>
      <c r="AB187" t="str">
        <f>IF(AA187&lt;&gt;"Yes","",IF(OR('Model output'!U186="",'Model output'!U186="[]",ISNUMBER(SEARCH("Not identified",'Model output'!U186))),"",'Model output'!U186))</f>
        <v/>
      </c>
      <c r="AC187" s="9" t="str">
        <f>IF(OR('Model output'!V186="", AND(ISERROR(SEARCH("Positive",'Model output'!V186)), ISNUMBER(SEARCH("Negative",'Model output'!V186))), 'Model output'!V186="No", ISNUMBER(SEARCH("Uninvolved",'Model output'!V186)), ISNUMBER(SEARCH("Not involved",'Model output'!V186)), ISNUMBER(SEARCH("Free",'Model output'!V186)), ISNUMBER(SEARCH("Cannot be assessed",'Model output'!V186)), ISNUMBER(SEARCH("1 mm",'Model output'!V186)), ISNUMBER(SEARCH("0.1 CM",'Model output'!V186)), ISNUMBER(SEARCH("less than 0.5 mm",'Model output'!V186)), ISNUMBER(SEARCH("abut",'Model output'!V186))), "negative", "positive")</f>
        <v>negative</v>
      </c>
      <c r="AE187" s="29" t="str" cm="1">
        <f t="array" aca="1" ref="AE187" ca="1">IF(OR(AC187="positive",Z187="positive",AND(OR(ISNUMBER(SEARCH("Follicular carcinoma",N187)),ISNUMBER(SEARCH("Follicular thyroid carcinoma",N187))),V187="extensive"),AND(AND(ISNUMBER(J187),J187&gt;0),AND(ISNUMBER(M187),M187&gt;3)),OR(H187="positive",AH187=1)),"high",IF(OR(ISNUMBER(SEARCH("lateral",G187,1)),ISNUMBER(SEARCH("positive",Y187,1)),ISNUMBER(SEARCH("tall",O187,1)),ISNUMBER(SEARCH("hobnail",O187,1)),ISNUMBER(SEARCH("cribriform",O187,1)),ISNUMBER(SEARCH("diffuse",O187,1)),ISNUMBER(SEARCH("columnar",O187,1)),ISNUMBER(SEARCH("solid",O187,1)),ISNUMBER(SEARCH("tall",N187,1)),ISNUMBER(SEARCH("hobnail",N187,1)),ISNUMBER(SEARCH("cribriform",N187,1)),ISNUMBER(SEARCH("diffuse",N187,1)),ISNUMBER(SEARCH("columnar",N187,1)),ISNUMBER(SEARCH("solid",N187,1)),AND(ISNUMBER(SEARCH("papillary",N187,1)),S187="positive"),AND(AND(ISNUMBER(J187),J187&gt;=5),M187=""),AND(AND(ISNUMBER(J187),J187&gt;=5),AND(ISNUMBER(M187),M187&gt;=1)),AND(ISNUMBER(SERACH("papillary",N187)),OR(Y187="positive",Z187="positive"), ISNUMBER(SEARCH("BRAF",AB187)))),"intermediate","low"))</f>
        <v>intermediate</v>
      </c>
      <c r="AF187" s="30" t="str">
        <f t="shared" si="27"/>
        <v>1b</v>
      </c>
      <c r="AG187" s="30" t="str">
        <f t="shared" si="28"/>
        <v>0</v>
      </c>
      <c r="AH187" s="30" t="str">
        <f t="shared" si="30"/>
        <v>0</v>
      </c>
      <c r="AI187" s="37" t="str">
        <f t="shared" si="31"/>
        <v>I</v>
      </c>
      <c r="AJ187" s="29" t="s">
        <v>887</v>
      </c>
      <c r="AK187" s="34" t="s">
        <v>890</v>
      </c>
      <c r="AL187" s="34" t="s">
        <v>891</v>
      </c>
      <c r="AM187" s="34" t="s">
        <v>894</v>
      </c>
      <c r="AN187" s="34" t="s">
        <v>68</v>
      </c>
      <c r="AO187" s="35">
        <f t="shared" ca="1" si="32"/>
        <v>1</v>
      </c>
      <c r="AP187" s="30">
        <f t="shared" si="33"/>
        <v>1</v>
      </c>
      <c r="AQ187" s="30">
        <f t="shared" si="34"/>
        <v>1</v>
      </c>
      <c r="AR187" s="30">
        <f t="shared" si="35"/>
        <v>1</v>
      </c>
      <c r="AS187" s="36">
        <f t="shared" si="36"/>
        <v>1</v>
      </c>
    </row>
    <row r="188" spans="1:45">
      <c r="A188" t="str">
        <f>'Model output'!A187</f>
        <v>TCGA-EM-A3AL</v>
      </c>
      <c r="B188" s="45">
        <v>45</v>
      </c>
      <c r="C188" s="1" t="str">
        <f>IF(OR(ISNUMBER(SEARCH("0",'Model output'!D187)), ISNUMBER(SEARCH("1",'Model output'!D187)), ISNUMBER(SEARCH("1a",'Model output'!D187)), ISNUMBER(SEARCH("1b",'Model output'!D187)), ISNUMBER(SEARCH("2",'Model output'!D187)), ISNUMBER(SEARCH("3",'Model output'!D187)), ISNUMBER(SEARCH("4a",'Model output'!D187)), ISNUMBER(SEARCH("4b",'Model output'!D187))), IF(ISNUMBER(SEARCH("pT",'Model output'!D187)),IF(OR(ISNUMBER(SEARCH("a",'Model output'!D187)),ISNUMBER(SEARCH("b",'Model output'!D187))),MID(SUBSTITUTE('Model output'!D187," ",""),SEARCH("pT",'Model output'!D187)+2,2),MID(SUBSTITUTE('Model output'!D187," ",""),SEARCH("pT",'Model output'!D187)+2,1)),IF(ISNUMBER(SEARCH("T",'Model output'!D187)),IF(OR(ISNUMBER(SEARCH("a",'Model output'!D187)),ISNUMBER(SEARCH("b",'Model output'!D187))),MID(SUBSTITUTE('Model output'!D187," ",""),SEARCH("T",'Model output'!D187)+1,2),MID(SUBSTITUTE('Model output'!D187," ",""),SEARCH("T",'Model output'!D187)+1,1)),SUBSTITUTE('Model output'!D187," ",""))),"")</f>
        <v>1b</v>
      </c>
      <c r="D188" s="1" t="str">
        <f>IF(ISNUMBER(SEARCH("lymph node",'Model output'!E187)),"1", IF(AND('Model output'!E187&lt;&gt;"",ISNUMBER('Model output'!E187),'Model output'!E187&gt;0),"1",IF(OR(ISNUMBER(SEARCH("0",'Model output'!E187)), ISNUMBER(SEARCH("1",'Model output'!E187)), ISNUMBER(SEARCH("1a",'Model output'!E187)), ISNUMBER(SEARCH("1b",'Model output'!E187)), ISNUMBER(SEARCH("X",'Model output'!E187))), IF(ISNUMBER(SEARCH("pN",'Model output'!E187)),IF(OR(ISNUMBER(SEARCH("a",'Model output'!E187)),ISNUMBER(SEARCH("b",'Model output'!E187))),MID(SUBSTITUTE('Model output'!E187," ",""),SEARCH("pN",'Model output'!E187)+2,2),MID(SUBSTITUTE('Model output'!E187," ",""),SEARCH("pN",'Model output'!E187)+2,1)),IF(ISNUMBER(SEARCH("N",'Model output'!E187)),IF(OR(ISNUMBER(SEARCH("a",'Model output'!E187)),ISNUMBER(SEARCH("b",'Model output'!E187))),MID(SUBSTITUTE('Model output'!E187," ",""),SEARCH("N",'Model output'!E187)+1,2),MID(SUBSTITUTE('Model output'!E187," ",""),SEARCH("N",'Model output'!E187)+1,1)),SUBSTITUTE('Model output'!E187," ",""))),"")))</f>
        <v>0</v>
      </c>
      <c r="E188" s="1" t="str">
        <f>IF(OR(ISNUMBER(SEARCH("Not applicable",'Model output'!F187)), ISNUMBER(SEARCH("N/A",'Model output'!F187))),"0",IF(OR(ISNUMBER(SEARCH("0",'Model output'!F187)), ISNUMBER(SEARCH("1",'Model output'!F187)), ISNUMBER(SEARCH("X",'Model output'!F187))), IF(ISNUMBER(SEARCH("pM",'Model output'!F187)),MID(SUBSTITUTE('Model output'!F187," ",""),SEARCH("pM",'Model output'!F187)+2,1),IF(ISNUMBER(SEARCH("M",'Model output'!F187)),MID(SUBSTITUTE('Model output'!F187," ",""),SEARCH("M",'Model output'!F187)+1,1),SUBSTITUTE('Model output'!F187," ",""))),""))</f>
        <v/>
      </c>
      <c r="F188" t="str">
        <f t="shared" si="37"/>
        <v>negative</v>
      </c>
      <c r="G188" t="str">
        <f>IF(OR('Model output'!G187="",AND(ISNUMBER('Model output'!J187),'Model output'!J187&lt;1)),"",IF(OR(ISNUMBER(SEARCH("lateral",'Model output'!G187)),ISNUMBER(SEARCH("cervical",'Model output'!G187)),ISNUMBER(SEARCH("jugular",'Model output'!G187)),ISNUMBER(SEARCH("left neck",'Model output'!G187)),ISNUMBER(SEARCH("left anterior neck",'Model output'!G187)),ISNUMBER(SEARCH("left posterior neck",'Model output'!G187)),ISNUMBER(SEARCH("right neck",'Model output'!G187)),ISNUMBER(SEARCH("right anterior neck",'Model output'!G187)),ISNUMBER(SEARCH("right posterior neck",'Model output'!G187)),AND(ISNUMBER(SEARCH("level",'Model output'!G187)),OR(,ISNUMBER(SEARCH("II",'Model output'!G187)),ISNUMBER(SEARCH("two",'Model output'!G187)),ISNUMBER(SEARCH("2",'Model output'!G187)),ISNUMBER(SEARCH("III",'Model output'!G187)),ISNUMBER(SEARCH("three",'Model output'!G187)),ISNUMBER(SEARCH("3",'Model output'!G187)),ISNUMBER(SEARCH("IV",'Model output'!G187)),ISNUMBER(SEARCH("four",'Model output'!G187)),ISNUMBER(SEARCH("4",'Model output'!G187)),ISNUMBER(SEARCH("V ",'Model output'!G187)),ISNUMBER(SEARCH("five",'Model output'!G187)),ISNUMBER(SEARCH("5",'Model output'!G187))))), "lateral", "central"))</f>
        <v/>
      </c>
      <c r="H188" t="str">
        <f>IF('Model output'!H187="","negative",IF('Model output'!H187="[]", "negative", IF(OR(ISNUMBER(SEARCH("lymph node",'Model output'!H187)),ISNUMBER(SEARCH("Not mentioned",'Model output'!H187)),ISNUMBER(SEARCH("neck",'Model output'!H187)),ISNUMBER(SEARCH("Not applicable",'Model output'!H187))),"negative","positive")))</f>
        <v>negative</v>
      </c>
      <c r="I188">
        <f>IF('Model output'!I187="","",IF(ISNUMBER('Model output'!I187),'Model output'!I187,1))</f>
        <v>14</v>
      </c>
      <c r="J188">
        <f>IF('Model output'!J187="","",IF(AND(ISNUMBER('Model output'!J187),'Model output'!J187&lt;=I188),'Model output'!J187,IF(ISNUMBER(SEARCH("0/",'Model output'!J187)),0,1)))</f>
        <v>0</v>
      </c>
      <c r="K188" t="str" cm="1">
        <f t="array" ref="K188">IF(COUNT(FIND({0,1,2,3,4,5,6,7,8,9},'Model output'!K187))&gt;0,'Model output'!K187,"")</f>
        <v/>
      </c>
      <c r="L188" s="8" t="str">
        <f t="shared" si="29"/>
        <v/>
      </c>
      <c r="M188" t="str" cm="1">
        <f t="array" ref="M188">IF(L188="","",IF(ISNUMBER(SEARCH("cm",L188)),MAX(VALUE(SUBSTITUTE(_xlfn.FILTERXML("&lt;t&gt;&lt;s&gt;"&amp;SUBSTITUTE(L188,",","&lt;/s&gt;&lt;s&gt;")&amp;"&lt;/s&gt;&lt;/t&gt;","//s"),"cm",""))),MAX(VALUE(SUBSTITUTE(_xlfn.FILTERXML("&lt;t&gt;&lt;s&gt;"&amp;SUBSTITUTE(L188,",","&lt;/s&gt;&lt;s&gt;")&amp;"&lt;/s&gt;&lt;/t&gt;","//s"),"mm","")))/10))</f>
        <v/>
      </c>
      <c r="N188" t="str">
        <f>IF('Model output'!L187="","",'Model output'!L187)</f>
        <v>Papillary carcinoma, follicular variant</v>
      </c>
      <c r="O188" t="str">
        <f>IF('Model output'!M187="","",'Model output'!M187)</f>
        <v/>
      </c>
      <c r="P188" t="str">
        <f>IF('Model output'!N187="","",'Model output'!N187)</f>
        <v>1.9cm</v>
      </c>
      <c r="Q188" t="str">
        <f t="shared" si="38"/>
        <v>1.9cm</v>
      </c>
      <c r="R188" cm="1">
        <f t="array" ref="R188">IF(Q188="","",IF(ISNUMBER(SEARCH("cm",Q188)),MAX(VALUE(SUBSTITUTE(_xlfn.FILTERXML("&lt;t&gt;&lt;s&gt;"&amp;SUBSTITUTE(Q188,",","&lt;/s&gt;&lt;s&gt;")&amp;"&lt;/s&gt;&lt;/t&gt;","//s"),"cm",""))),MAX(VALUE(SUBSTITUTE(_xlfn.FILTERXML("&lt;t&gt;&lt;s&gt;"&amp;SUBSTITUTE(Q188,",","&lt;/s&gt;&lt;s&gt;")&amp;"&lt;/s&gt;&lt;/t&gt;","//s"),"mm","")))/10))</f>
        <v>1.9</v>
      </c>
      <c r="S188" t="str">
        <f>IF(OR('Model output'!P187="",ISNUMBER(SEARCH("Not identified", 'Model output'!P187)),ISNUMBER(SEARCH("Absent",'Model output'!P187)),AND(ISNUMBER(SEARCH("No",'Model output'!P187)),NOT(ISNUMBER(SEARCH("diagnostic",'Model output'!P187)))),ISNUMBER(SEARCH("Negative",'Model output'!P187))),"negative","positive")</f>
        <v>negative</v>
      </c>
      <c r="T188">
        <f>IF('Model output'!O187="","",'Model output'!O187)</f>
        <v>2</v>
      </c>
      <c r="U188" t="str">
        <f>IF('Model output'!Q187&lt;&gt;"",'Model output'!Q187,IF('Classification result'!S188="positive",IF(ISNUMBER(SEARCH("single",'Model output'!P187)),1,IF(OR(ISNUMBER(SEARCH("&lt;4",'Model output'!P187)),ISNUMBER(SEARCH("&lt; 4",'Model output'!P187)),ISNUMBER(SEARCH("less than 4",'Model output'!P187))),"&lt;4",IF(OR(ISNUMBER(SEARCH("&gt;4",'Model output'!P187)),ISNUMBER(SEARCH("&gt; 4",'Model output'!P187)),ISNUMBER(SEARCH("4 or more",'Model output'!P187))),"&gt;4",""))),""))</f>
        <v/>
      </c>
      <c r="V188" t="str">
        <f>IF(S188="negative","",IF(OR(ISNUMBER(SEARCH("Focal",'Model output'!P187)),'Classification result'!U188&lt;4,ISNUMBER(SEARCH("Focal",'Classification result'!U188)),ISNUMBER(SEARCH("&lt;4",'Classification result'!U188)),ISNUMBER(SEARCH("&lt; 4",'Classification result'!U188))),"minimal", IF(OR(ISNUMBER(SEARCH("Extensive",'Model output'!P187)),ISNUMBER(SEARCH("Extensive",'Classification result'!U188)),ISNUMBER(SEARCH("&gt;4",'Classification result'!U188)),ISNUMBER(SEARCH("&gt; 4",'Classification result'!U188)),ISNUMBER(SEARCH("4 or more",'Classification result'!U188))),"extensive","")))</f>
        <v/>
      </c>
      <c r="W188" t="str">
        <f>IF(OR('Model output'!R187="",ISNUMBER(SEARCH("Not identified", 'Model output'!R187)),ISNUMBER(SEARCH("Absent",'Model output'!R187)),ISNUMBER(SEARCH("No",'Model output'!R187)),ISNUMBER(SEARCH("Negative",'Model output'!R187)),ISNUMBER(SEARCH("None seen",'Model output'!R187)),ISNUMBER(SEARCH("Free",'Model output'!R187)),ISNUMBER(SEARCH("Cannot be assessed",'Model output'!R187))),"negative","positive")</f>
        <v>positive</v>
      </c>
      <c r="X188" t="str">
        <f>IF('Model output'!S187="","", IF('Model output'!S187= "[]", "", 'Model output'!S187))</f>
        <v>Not identified</v>
      </c>
      <c r="Y188" t="str">
        <f>IF(OR('Model output'!S187="",ISNUMBER(SEARCH("Absent",'Model output'!S187)),ISNUMBER(SEARCH("Not identified",'Model output'!S187)),ISNUMBER(SEARCH("No",'Model output'!S187)),ISNUMBER(SEARCH("negative",'Model output'!S187))),"negative",IF(Z188="positive","gETE", "positive"))</f>
        <v>negative</v>
      </c>
      <c r="Z188" t="str">
        <f>IF(OR('Model output'!S187="",ISNUMBER(SEARCH("Absent",'Model output'!S187)),ISNUMBER(SEARCH("Not identified",'Model output'!S187)),ISNUMBER(SEARCH("No",'Model output'!S187)),ISNUMBER(SEARCH("Minimal",'Model output'!S187)),ISNUMBER(SEARCH("negative",'Model output'!S187))),"negative",IF(OR(ISNUMBER(SEARCH("extensive",X188)),ISNUMBER(SEARCH("skeletal muscle",X188)),ISNUMBER(SEARCH("larynx",X188)),ISNUMBER(SEARCH("trachea",X188)),ISNUMBER(SEARCH("esophagus",X188)),ISNUMBER(SEARCH("recurrent laryngeal nerve",X188))),"positive","negative"))</f>
        <v>negative</v>
      </c>
      <c r="AA188" t="str">
        <f>IF('Model output'!T187="","", IF('Model output'!T187="[]", "", IF('Model output'!T187="Not mentioned", "No", "Yes")))</f>
        <v/>
      </c>
      <c r="AB188" t="str">
        <f>IF(AA188&lt;&gt;"Yes","",IF(OR('Model output'!U187="",'Model output'!U187="[]",ISNUMBER(SEARCH("Not identified",'Model output'!U187))),"",'Model output'!U187))</f>
        <v/>
      </c>
      <c r="AC188" s="9" t="str">
        <f>IF(OR('Model output'!V187="", AND(ISERROR(SEARCH("Positive",'Model output'!V187)), ISNUMBER(SEARCH("Negative",'Model output'!V187))), 'Model output'!V187="No", ISNUMBER(SEARCH("Uninvolved",'Model output'!V187)), ISNUMBER(SEARCH("Not involved",'Model output'!V187)), ISNUMBER(SEARCH("Free",'Model output'!V187)), ISNUMBER(SEARCH("Cannot be assessed",'Model output'!V187)), ISNUMBER(SEARCH("1 mm",'Model output'!V187)), ISNUMBER(SEARCH("0.1 CM",'Model output'!V187)), ISNUMBER(SEARCH("less than 0.5 mm",'Model output'!V187)), ISNUMBER(SEARCH("abut",'Model output'!V187))), "negative", "positive")</f>
        <v>negative</v>
      </c>
      <c r="AE188" s="29" t="str" cm="1">
        <f t="array" aca="1" ref="AE188" ca="1">IF(OR(AC188="positive",Z188="positive",AND(OR(ISNUMBER(SEARCH("Follicular carcinoma",N188)),ISNUMBER(SEARCH("Follicular thyroid carcinoma",N188))),V188="extensive"),AND(AND(ISNUMBER(J188),J188&gt;0),AND(ISNUMBER(M188),M188&gt;3)),OR(H188="positive",AH188=1)),"high",IF(OR(ISNUMBER(SEARCH("lateral",G188,1)),ISNUMBER(SEARCH("positive",Y188,1)),ISNUMBER(SEARCH("tall",O188,1)),ISNUMBER(SEARCH("hobnail",O188,1)),ISNUMBER(SEARCH("cribriform",O188,1)),ISNUMBER(SEARCH("diffuse",O188,1)),ISNUMBER(SEARCH("columnar",O188,1)),ISNUMBER(SEARCH("solid",O188,1)),ISNUMBER(SEARCH("tall",N188,1)),ISNUMBER(SEARCH("hobnail",N188,1)),ISNUMBER(SEARCH("cribriform",N188,1)),ISNUMBER(SEARCH("diffuse",N188,1)),ISNUMBER(SEARCH("columnar",N188,1)),ISNUMBER(SEARCH("solid",N188,1)),AND(ISNUMBER(SEARCH("papillary",N188,1)),S188="positive"),AND(AND(ISNUMBER(J188),J188&gt;=5),M188=""),AND(AND(ISNUMBER(J188),J188&gt;=5),AND(ISNUMBER(M188),M188&gt;=1)),AND(ISNUMBER(SERACH("papillary",N188)),OR(Y188="positive",Z188="positive"), ISNUMBER(SEARCH("BRAF",AB188)))),"intermediate","low"))</f>
        <v>low</v>
      </c>
      <c r="AF188" s="30" t="str">
        <f t="shared" si="27"/>
        <v>1b</v>
      </c>
      <c r="AG188" s="30" t="str">
        <f t="shared" si="28"/>
        <v>0</v>
      </c>
      <c r="AH188" s="30" t="str">
        <f t="shared" si="30"/>
        <v>0</v>
      </c>
      <c r="AI188" s="37" t="str">
        <f t="shared" si="31"/>
        <v>I</v>
      </c>
      <c r="AJ188" s="29" t="s">
        <v>886</v>
      </c>
      <c r="AK188" s="34" t="s">
        <v>890</v>
      </c>
      <c r="AL188" s="34" t="s">
        <v>891</v>
      </c>
      <c r="AM188" s="34" t="s">
        <v>894</v>
      </c>
      <c r="AN188" s="34" t="s">
        <v>68</v>
      </c>
      <c r="AO188" s="35">
        <f t="shared" ca="1" si="32"/>
        <v>1</v>
      </c>
      <c r="AP188" s="30">
        <f t="shared" si="33"/>
        <v>1</v>
      </c>
      <c r="AQ188" s="30">
        <f t="shared" si="34"/>
        <v>1</v>
      </c>
      <c r="AR188" s="30">
        <f t="shared" si="35"/>
        <v>1</v>
      </c>
      <c r="AS188" s="36">
        <f t="shared" si="36"/>
        <v>1</v>
      </c>
    </row>
    <row r="189" spans="1:45">
      <c r="A189" t="str">
        <f>'Model output'!A188</f>
        <v>TCGA-EM-A3AN</v>
      </c>
      <c r="B189" s="45">
        <v>36</v>
      </c>
      <c r="C189" s="1" t="str">
        <f>IF(OR(ISNUMBER(SEARCH("0",'Model output'!D188)), ISNUMBER(SEARCH("1",'Model output'!D188)), ISNUMBER(SEARCH("1a",'Model output'!D188)), ISNUMBER(SEARCH("1b",'Model output'!D188)), ISNUMBER(SEARCH("2",'Model output'!D188)), ISNUMBER(SEARCH("3",'Model output'!D188)), ISNUMBER(SEARCH("4a",'Model output'!D188)), ISNUMBER(SEARCH("4b",'Model output'!D188))), IF(ISNUMBER(SEARCH("pT",'Model output'!D188)),IF(OR(ISNUMBER(SEARCH("a",'Model output'!D188)),ISNUMBER(SEARCH("b",'Model output'!D188))),MID(SUBSTITUTE('Model output'!D188," ",""),SEARCH("pT",'Model output'!D188)+2,2),MID(SUBSTITUTE('Model output'!D188," ",""),SEARCH("pT",'Model output'!D188)+2,1)),IF(ISNUMBER(SEARCH("T",'Model output'!D188)),IF(OR(ISNUMBER(SEARCH("a",'Model output'!D188)),ISNUMBER(SEARCH("b",'Model output'!D188))),MID(SUBSTITUTE('Model output'!D188," ",""),SEARCH("T",'Model output'!D188)+1,2),MID(SUBSTITUTE('Model output'!D188," ",""),SEARCH("T",'Model output'!D188)+1,1)),SUBSTITUTE('Model output'!D188," ",""))),"")</f>
        <v>1b</v>
      </c>
      <c r="D189" s="1" t="str">
        <f>IF(ISNUMBER(SEARCH("lymph node",'Model output'!E188)),"1", IF(AND('Model output'!E188&lt;&gt;"",ISNUMBER('Model output'!E188),'Model output'!E188&gt;0),"1",IF(OR(ISNUMBER(SEARCH("0",'Model output'!E188)), ISNUMBER(SEARCH("1",'Model output'!E188)), ISNUMBER(SEARCH("1a",'Model output'!E188)), ISNUMBER(SEARCH("1b",'Model output'!E188)), ISNUMBER(SEARCH("X",'Model output'!E188))), IF(ISNUMBER(SEARCH("pN",'Model output'!E188)),IF(OR(ISNUMBER(SEARCH("a",'Model output'!E188)),ISNUMBER(SEARCH("b",'Model output'!E188))),MID(SUBSTITUTE('Model output'!E188," ",""),SEARCH("pN",'Model output'!E188)+2,2),MID(SUBSTITUTE('Model output'!E188," ",""),SEARCH("pN",'Model output'!E188)+2,1)),IF(ISNUMBER(SEARCH("N",'Model output'!E188)),IF(OR(ISNUMBER(SEARCH("a",'Model output'!E188)),ISNUMBER(SEARCH("b",'Model output'!E188))),MID(SUBSTITUTE('Model output'!E188," ",""),SEARCH("N",'Model output'!E188)+1,2),MID(SUBSTITUTE('Model output'!E188," ",""),SEARCH("N",'Model output'!E188)+1,1)),SUBSTITUTE('Model output'!E188," ",""))),"")))</f>
        <v>1b</v>
      </c>
      <c r="E189" s="1" t="str">
        <f>IF(OR(ISNUMBER(SEARCH("Not applicable",'Model output'!F188)), ISNUMBER(SEARCH("N/A",'Model output'!F188))),"0",IF(OR(ISNUMBER(SEARCH("0",'Model output'!F188)), ISNUMBER(SEARCH("1",'Model output'!F188)), ISNUMBER(SEARCH("X",'Model output'!F188))), IF(ISNUMBER(SEARCH("pM",'Model output'!F188)),MID(SUBSTITUTE('Model output'!F188," ",""),SEARCH("pM",'Model output'!F188)+2,1),IF(ISNUMBER(SEARCH("M",'Model output'!F188)),MID(SUBSTITUTE('Model output'!F188," ",""),SEARCH("M",'Model output'!F188)+1,1),SUBSTITUTE('Model output'!F188," ",""))),""))</f>
        <v/>
      </c>
      <c r="F189" t="str">
        <f t="shared" si="37"/>
        <v>positive</v>
      </c>
      <c r="G189" t="str">
        <f>IF(OR('Model output'!G188="",AND(ISNUMBER('Model output'!J188),'Model output'!J188&lt;1)),"",IF(OR(ISNUMBER(SEARCH("lateral",'Model output'!G188)),ISNUMBER(SEARCH("cervical",'Model output'!G188)),ISNUMBER(SEARCH("jugular",'Model output'!G188)),ISNUMBER(SEARCH("left neck",'Model output'!G188)),ISNUMBER(SEARCH("left anterior neck",'Model output'!G188)),ISNUMBER(SEARCH("left posterior neck",'Model output'!G188)),ISNUMBER(SEARCH("right neck",'Model output'!G188)),ISNUMBER(SEARCH("right anterior neck",'Model output'!G188)),ISNUMBER(SEARCH("right posterior neck",'Model output'!G188)),AND(ISNUMBER(SEARCH("level",'Model output'!G188)),OR(,ISNUMBER(SEARCH("II",'Model output'!G188)),ISNUMBER(SEARCH("two",'Model output'!G188)),ISNUMBER(SEARCH("2",'Model output'!G188)),ISNUMBER(SEARCH("III",'Model output'!G188)),ISNUMBER(SEARCH("three",'Model output'!G188)),ISNUMBER(SEARCH("3",'Model output'!G188)),ISNUMBER(SEARCH("IV",'Model output'!G188)),ISNUMBER(SEARCH("four",'Model output'!G188)),ISNUMBER(SEARCH("4",'Model output'!G188)),ISNUMBER(SEARCH("V ",'Model output'!G188)),ISNUMBER(SEARCH("five",'Model output'!G188)),ISNUMBER(SEARCH("5",'Model output'!G188))))), "lateral", "central"))</f>
        <v/>
      </c>
      <c r="H189" t="str">
        <f>IF('Model output'!H188="","negative",IF('Model output'!H188="[]", "negative", IF(OR(ISNUMBER(SEARCH("lymph node",'Model output'!H188)),ISNUMBER(SEARCH("Not mentioned",'Model output'!H188)),ISNUMBER(SEARCH("neck",'Model output'!H188)),ISNUMBER(SEARCH("Not applicable",'Model output'!H188))),"negative","positive")))</f>
        <v>negative</v>
      </c>
      <c r="I189">
        <f>IF('Model output'!I188="","",IF(ISNUMBER('Model output'!I188),'Model output'!I188,1))</f>
        <v>80</v>
      </c>
      <c r="J189">
        <f>IF('Model output'!J188="","",IF(AND(ISNUMBER('Model output'!J188),'Model output'!J188&lt;=I189),'Model output'!J188,IF(ISNUMBER(SEARCH("0/",'Model output'!J188)),0,1)))</f>
        <v>27</v>
      </c>
      <c r="K189" t="str" cm="1">
        <f t="array" ref="K189">IF(COUNT(FIND({0,1,2,3,4,5,6,7,8,9},'Model output'!K188))&gt;0,'Model output'!K188,"")</f>
        <v>3.8 cm</v>
      </c>
      <c r="L189" s="8" t="str">
        <f t="shared" si="29"/>
        <v>3.8cm</v>
      </c>
      <c r="M189" cm="1">
        <f t="array" ref="M189">IF(L189="","",IF(ISNUMBER(SEARCH("cm",L189)),MAX(VALUE(SUBSTITUTE(_xlfn.FILTERXML("&lt;t&gt;&lt;s&gt;"&amp;SUBSTITUTE(L189,",","&lt;/s&gt;&lt;s&gt;")&amp;"&lt;/s&gt;&lt;/t&gt;","//s"),"cm",""))),MAX(VALUE(SUBSTITUTE(_xlfn.FILTERXML("&lt;t&gt;&lt;s&gt;"&amp;SUBSTITUTE(L189,",","&lt;/s&gt;&lt;s&gt;")&amp;"&lt;/s&gt;&lt;/t&gt;","//s"),"mm","")))/10))</f>
        <v>3.8</v>
      </c>
      <c r="N189" t="str">
        <f>IF('Model output'!L188="","",'Model output'!L188)</f>
        <v>Papillary carcinoma, classical (usual) and Papillary carcinoma, follicular variant</v>
      </c>
      <c r="O189" t="str">
        <f>IF('Model output'!M188="","",'Model output'!M188)</f>
        <v/>
      </c>
      <c r="P189" t="str">
        <f>IF('Model output'!N188="","",'Model output'!N188)</f>
        <v>1.2 cm</v>
      </c>
      <c r="Q189" t="str">
        <f t="shared" si="38"/>
        <v>1.2cm</v>
      </c>
      <c r="R189" cm="1">
        <f t="array" ref="R189">IF(Q189="","",IF(ISNUMBER(SEARCH("cm",Q189)),MAX(VALUE(SUBSTITUTE(_xlfn.FILTERXML("&lt;t&gt;&lt;s&gt;"&amp;SUBSTITUTE(Q189,",","&lt;/s&gt;&lt;s&gt;")&amp;"&lt;/s&gt;&lt;/t&gt;","//s"),"cm",""))),MAX(VALUE(SUBSTITUTE(_xlfn.FILTERXML("&lt;t&gt;&lt;s&gt;"&amp;SUBSTITUTE(Q189,",","&lt;/s&gt;&lt;s&gt;")&amp;"&lt;/s&gt;&lt;/t&gt;","//s"),"mm","")))/10))</f>
        <v>1.2</v>
      </c>
      <c r="S189" t="str">
        <f>IF(OR('Model output'!P188="",ISNUMBER(SEARCH("Not identified", 'Model output'!P188)),ISNUMBER(SEARCH("Absent",'Model output'!P188)),AND(ISNUMBER(SEARCH("No",'Model output'!P188)),NOT(ISNUMBER(SEARCH("diagnostic",'Model output'!P188)))),ISNUMBER(SEARCH("Negative",'Model output'!P188))),"negative","positive")</f>
        <v>positive</v>
      </c>
      <c r="T189" t="str">
        <f>IF('Model output'!O188="","",'Model output'!O188)</f>
        <v>Unifocal</v>
      </c>
      <c r="U189" t="str">
        <f>IF('Model output'!Q188&lt;&gt;"",'Model output'!Q188,IF('Classification result'!S189="positive",IF(ISNUMBER(SEARCH("single",'Model output'!P188)),1,IF(OR(ISNUMBER(SEARCH("&lt;4",'Model output'!P188)),ISNUMBER(SEARCH("&lt; 4",'Model output'!P188)),ISNUMBER(SEARCH("less than 4",'Model output'!P188))),"&lt;4",IF(OR(ISNUMBER(SEARCH("&gt;4",'Model output'!P188)),ISNUMBER(SEARCH("&gt; 4",'Model output'!P188)),ISNUMBER(SEARCH("4 or more",'Model output'!P188))),"&gt;4",""))),""))</f>
        <v/>
      </c>
      <c r="V189" t="str">
        <f>IF(S189="negative","",IF(OR(ISNUMBER(SEARCH("Focal",'Model output'!P188)),'Classification result'!U189&lt;4,ISNUMBER(SEARCH("Focal",'Classification result'!U189)),ISNUMBER(SEARCH("&lt;4",'Classification result'!U189)),ISNUMBER(SEARCH("&lt; 4",'Classification result'!U189))),"minimal", IF(OR(ISNUMBER(SEARCH("Extensive",'Model output'!P188)),ISNUMBER(SEARCH("Extensive",'Classification result'!U189)),ISNUMBER(SEARCH("&gt;4",'Classification result'!U189)),ISNUMBER(SEARCH("&gt; 4",'Classification result'!U189)),ISNUMBER(SEARCH("4 or more",'Classification result'!U189))),"extensive","")))</f>
        <v/>
      </c>
      <c r="W189" t="str">
        <f>IF(OR('Model output'!R188="",ISNUMBER(SEARCH("Not identified", 'Model output'!R188)),ISNUMBER(SEARCH("Absent",'Model output'!R188)),ISNUMBER(SEARCH("No",'Model output'!R188)),ISNUMBER(SEARCH("Negative",'Model output'!R188)),ISNUMBER(SEARCH("None seen",'Model output'!R188)),ISNUMBER(SEARCH("Free",'Model output'!R188)),ISNUMBER(SEARCH("Cannot be assessed",'Model output'!R188))),"negative","positive")</f>
        <v>positive</v>
      </c>
      <c r="X189" t="str">
        <f>IF('Model output'!S188="","", IF('Model output'!S188= "[]", "", 'Model output'!S188))</f>
        <v>Cannot be assessed</v>
      </c>
      <c r="Y189" t="str">
        <f>IF(OR('Model output'!S188="",ISNUMBER(SEARCH("Absent",'Model output'!S188)),ISNUMBER(SEARCH("Not identified",'Model output'!S188)),ISNUMBER(SEARCH("No",'Model output'!S188)),ISNUMBER(SEARCH("negative",'Model output'!S188))),"negative",IF(Z189="positive","gETE", "positive"))</f>
        <v>negative</v>
      </c>
      <c r="Z189" t="str">
        <f>IF(OR('Model output'!S188="",ISNUMBER(SEARCH("Absent",'Model output'!S188)),ISNUMBER(SEARCH("Not identified",'Model output'!S188)),ISNUMBER(SEARCH("No",'Model output'!S188)),ISNUMBER(SEARCH("Minimal",'Model output'!S188)),ISNUMBER(SEARCH("negative",'Model output'!S188))),"negative",IF(OR(ISNUMBER(SEARCH("extensive",X189)),ISNUMBER(SEARCH("skeletal muscle",X189)),ISNUMBER(SEARCH("larynx",X189)),ISNUMBER(SEARCH("trachea",X189)),ISNUMBER(SEARCH("esophagus",X189)),ISNUMBER(SEARCH("recurrent laryngeal nerve",X189))),"positive","negative"))</f>
        <v>negative</v>
      </c>
      <c r="AA189" t="str">
        <f>IF('Model output'!T188="","", IF('Model output'!T188="[]", "", IF('Model output'!T188="Not mentioned", "No", "Yes")))</f>
        <v/>
      </c>
      <c r="AB189" t="str">
        <f>IF(AA189&lt;&gt;"Yes","",IF(OR('Model output'!U188="",'Model output'!U188="[]",ISNUMBER(SEARCH("Not identified",'Model output'!U188))),"",'Model output'!U188))</f>
        <v/>
      </c>
      <c r="AC189" s="9" t="str">
        <f>IF(OR('Model output'!V188="", AND(ISERROR(SEARCH("Positive",'Model output'!V188)), ISNUMBER(SEARCH("Negative",'Model output'!V188))), 'Model output'!V188="No", ISNUMBER(SEARCH("Uninvolved",'Model output'!V188)), ISNUMBER(SEARCH("Not involved",'Model output'!V188)), ISNUMBER(SEARCH("Free",'Model output'!V188)), ISNUMBER(SEARCH("Cannot be assessed",'Model output'!V188)), ISNUMBER(SEARCH("1 mm",'Model output'!V188)), ISNUMBER(SEARCH("0.1 CM",'Model output'!V188)), ISNUMBER(SEARCH("less than 0.5 mm",'Model output'!V188)), ISNUMBER(SEARCH("abut",'Model output'!V188))), "negative", "positive")</f>
        <v>positive</v>
      </c>
      <c r="AE189" s="29" t="str" cm="1">
        <f t="array" ref="AE189">IF(OR(AC189="positive",Z189="positive",AND(OR(ISNUMBER(SEARCH("Follicular carcinoma",N189)),ISNUMBER(SEARCH("Follicular thyroid carcinoma",N189))),V189="extensive"),AND(AND(ISNUMBER(J189),J189&gt;0),AND(ISNUMBER(M189),M189&gt;3)),OR(H189="positive",AH189=1)),"high",IF(OR(ISNUMBER(SEARCH("lateral",G189,1)),ISNUMBER(SEARCH("positive",Y189,1)),ISNUMBER(SEARCH("tall",O189,1)),ISNUMBER(SEARCH("hobnail",O189,1)),ISNUMBER(SEARCH("cribriform",O189,1)),ISNUMBER(SEARCH("diffuse",O189,1)),ISNUMBER(SEARCH("columnar",O189,1)),ISNUMBER(SEARCH("solid",O189,1)),ISNUMBER(SEARCH("tall",N189,1)),ISNUMBER(SEARCH("hobnail",N189,1)),ISNUMBER(SEARCH("cribriform",N189,1)),ISNUMBER(SEARCH("diffuse",N189,1)),ISNUMBER(SEARCH("columnar",N189,1)),ISNUMBER(SEARCH("solid",N189,1)),AND(ISNUMBER(SEARCH("papillary",N189,1)),S189="positive"),AND(AND(ISNUMBER(J189),J189&gt;=5),M189=""),AND(AND(ISNUMBER(J189),J189&gt;=5),AND(ISNUMBER(M189),M189&gt;=1)),AND(ISNUMBER(SERACH("papillary",N189)),OR(Y189="positive",Z189="positive"), ISNUMBER(SEARCH("BRAF",AB189)))),"intermediate","low"))</f>
        <v>high</v>
      </c>
      <c r="AF189" s="30" t="str">
        <f t="shared" si="27"/>
        <v>1b</v>
      </c>
      <c r="AG189" s="30" t="str">
        <f t="shared" si="28"/>
        <v>1a</v>
      </c>
      <c r="AH189" s="30" t="str">
        <f t="shared" si="30"/>
        <v>0</v>
      </c>
      <c r="AI189" s="37" t="str">
        <f t="shared" si="31"/>
        <v>I</v>
      </c>
      <c r="AJ189" s="29" t="s">
        <v>885</v>
      </c>
      <c r="AK189" s="34" t="s">
        <v>890</v>
      </c>
      <c r="AL189" s="34" t="s">
        <v>890</v>
      </c>
      <c r="AM189" s="34" t="s">
        <v>894</v>
      </c>
      <c r="AN189" s="34" t="s">
        <v>68</v>
      </c>
      <c r="AO189" s="35">
        <f t="shared" si="32"/>
        <v>1</v>
      </c>
      <c r="AP189" s="30">
        <f t="shared" si="33"/>
        <v>1</v>
      </c>
      <c r="AQ189" s="30">
        <f t="shared" si="34"/>
        <v>0</v>
      </c>
      <c r="AR189" s="30">
        <f t="shared" si="35"/>
        <v>1</v>
      </c>
      <c r="AS189" s="36">
        <f t="shared" si="36"/>
        <v>1</v>
      </c>
    </row>
    <row r="190" spans="1:45">
      <c r="A190" t="str">
        <f>'Model output'!A189</f>
        <v>TCGA-EM-A3AO</v>
      </c>
      <c r="B190" s="45">
        <v>61</v>
      </c>
      <c r="C190" s="1" t="str">
        <f>IF(OR(ISNUMBER(SEARCH("0",'Model output'!D189)), ISNUMBER(SEARCH("1",'Model output'!D189)), ISNUMBER(SEARCH("1a",'Model output'!D189)), ISNUMBER(SEARCH("1b",'Model output'!D189)), ISNUMBER(SEARCH("2",'Model output'!D189)), ISNUMBER(SEARCH("3",'Model output'!D189)), ISNUMBER(SEARCH("4a",'Model output'!D189)), ISNUMBER(SEARCH("4b",'Model output'!D189))), IF(ISNUMBER(SEARCH("pT",'Model output'!D189)),IF(OR(ISNUMBER(SEARCH("a",'Model output'!D189)),ISNUMBER(SEARCH("b",'Model output'!D189))),MID(SUBSTITUTE('Model output'!D189," ",""),SEARCH("pT",'Model output'!D189)+2,2),MID(SUBSTITUTE('Model output'!D189," ",""),SEARCH("pT",'Model output'!D189)+2,1)),IF(ISNUMBER(SEARCH("T",'Model output'!D189)),IF(OR(ISNUMBER(SEARCH("a",'Model output'!D189)),ISNUMBER(SEARCH("b",'Model output'!D189))),MID(SUBSTITUTE('Model output'!D189," ",""),SEARCH("T",'Model output'!D189)+1,2),MID(SUBSTITUTE('Model output'!D189," ",""),SEARCH("T",'Model output'!D189)+1,1)),SUBSTITUTE('Model output'!D189," ",""))),"")</f>
        <v>2</v>
      </c>
      <c r="D190" s="1" t="str">
        <f>IF(ISNUMBER(SEARCH("lymph node",'Model output'!E189)),"1", IF(AND('Model output'!E189&lt;&gt;"",ISNUMBER('Model output'!E189),'Model output'!E189&gt;0),"1",IF(OR(ISNUMBER(SEARCH("0",'Model output'!E189)), ISNUMBER(SEARCH("1",'Model output'!E189)), ISNUMBER(SEARCH("1a",'Model output'!E189)), ISNUMBER(SEARCH("1b",'Model output'!E189)), ISNUMBER(SEARCH("X",'Model output'!E189))), IF(ISNUMBER(SEARCH("pN",'Model output'!E189)),IF(OR(ISNUMBER(SEARCH("a",'Model output'!E189)),ISNUMBER(SEARCH("b",'Model output'!E189))),MID(SUBSTITUTE('Model output'!E189," ",""),SEARCH("pN",'Model output'!E189)+2,2),MID(SUBSTITUTE('Model output'!E189," ",""),SEARCH("pN",'Model output'!E189)+2,1)),IF(ISNUMBER(SEARCH("N",'Model output'!E189)),IF(OR(ISNUMBER(SEARCH("a",'Model output'!E189)),ISNUMBER(SEARCH("b",'Model output'!E189))),MID(SUBSTITUTE('Model output'!E189," ",""),SEARCH("N",'Model output'!E189)+1,2),MID(SUBSTITUTE('Model output'!E189," ",""),SEARCH("N",'Model output'!E189)+1,1)),SUBSTITUTE('Model output'!E189," ",""))),"")))</f>
        <v>1b</v>
      </c>
      <c r="E190" s="1" t="str">
        <f>IF(OR(ISNUMBER(SEARCH("Not applicable",'Model output'!F189)), ISNUMBER(SEARCH("N/A",'Model output'!F189))),"0",IF(OR(ISNUMBER(SEARCH("0",'Model output'!F189)), ISNUMBER(SEARCH("1",'Model output'!F189)), ISNUMBER(SEARCH("X",'Model output'!F189))), IF(ISNUMBER(SEARCH("pM",'Model output'!F189)),MID(SUBSTITUTE('Model output'!F189," ",""),SEARCH("pM",'Model output'!F189)+2,1),IF(ISNUMBER(SEARCH("M",'Model output'!F189)),MID(SUBSTITUTE('Model output'!F189," ",""),SEARCH("M",'Model output'!F189)+1,1),SUBSTITUTE('Model output'!F189," ",""))),""))</f>
        <v/>
      </c>
      <c r="F190" t="str">
        <f t="shared" si="37"/>
        <v>positive</v>
      </c>
      <c r="G190" t="str">
        <f>IF(OR('Model output'!G189="",AND(ISNUMBER('Model output'!J189),'Model output'!J189&lt;1)),"",IF(OR(ISNUMBER(SEARCH("lateral",'Model output'!G189)),ISNUMBER(SEARCH("cervical",'Model output'!G189)),ISNUMBER(SEARCH("jugular",'Model output'!G189)),ISNUMBER(SEARCH("left neck",'Model output'!G189)),ISNUMBER(SEARCH("left anterior neck",'Model output'!G189)),ISNUMBER(SEARCH("left posterior neck",'Model output'!G189)),ISNUMBER(SEARCH("right neck",'Model output'!G189)),ISNUMBER(SEARCH("right anterior neck",'Model output'!G189)),ISNUMBER(SEARCH("right posterior neck",'Model output'!G189)),AND(ISNUMBER(SEARCH("level",'Model output'!G189)),OR(,ISNUMBER(SEARCH("II",'Model output'!G189)),ISNUMBER(SEARCH("two",'Model output'!G189)),ISNUMBER(SEARCH("2",'Model output'!G189)),ISNUMBER(SEARCH("III",'Model output'!G189)),ISNUMBER(SEARCH("three",'Model output'!G189)),ISNUMBER(SEARCH("3",'Model output'!G189)),ISNUMBER(SEARCH("IV",'Model output'!G189)),ISNUMBER(SEARCH("four",'Model output'!G189)),ISNUMBER(SEARCH("4",'Model output'!G189)),ISNUMBER(SEARCH("V ",'Model output'!G189)),ISNUMBER(SEARCH("five",'Model output'!G189)),ISNUMBER(SEARCH("5",'Model output'!G189))))), "lateral", "central"))</f>
        <v>lateral</v>
      </c>
      <c r="H190" t="str">
        <f>IF('Model output'!H189="","negative",IF('Model output'!H189="[]", "negative", IF(OR(ISNUMBER(SEARCH("lymph node",'Model output'!H189)),ISNUMBER(SEARCH("Not mentioned",'Model output'!H189)),ISNUMBER(SEARCH("neck",'Model output'!H189)),ISNUMBER(SEARCH("Not applicable",'Model output'!H189))),"negative","positive")))</f>
        <v>negative</v>
      </c>
      <c r="I190">
        <f>IF('Model output'!I189="","",IF(ISNUMBER('Model output'!I189),'Model output'!I189,1))</f>
        <v>28</v>
      </c>
      <c r="J190">
        <f>IF('Model output'!J189="","",IF(AND(ISNUMBER('Model output'!J189),'Model output'!J189&lt;=I190),'Model output'!J189,IF(ISNUMBER(SEARCH("0/",'Model output'!J189)),0,1)))</f>
        <v>10</v>
      </c>
      <c r="K190" t="str" cm="1">
        <f t="array" ref="K190">IF(COUNT(FIND({0,1,2,3,4,5,6,7,8,9},'Model output'!K189))&gt;0,'Model output'!K189,"")</f>
        <v>3.5 cm</v>
      </c>
      <c r="L190" s="8" t="str">
        <f t="shared" si="29"/>
        <v>3.5cm</v>
      </c>
      <c r="M190" cm="1">
        <f t="array" ref="M190">IF(L190="","",IF(ISNUMBER(SEARCH("cm",L190)),MAX(VALUE(SUBSTITUTE(_xlfn.FILTERXML("&lt;t&gt;&lt;s&gt;"&amp;SUBSTITUTE(L190,",","&lt;/s&gt;&lt;s&gt;")&amp;"&lt;/s&gt;&lt;/t&gt;","//s"),"cm",""))),MAX(VALUE(SUBSTITUTE(_xlfn.FILTERXML("&lt;t&gt;&lt;s&gt;"&amp;SUBSTITUTE(L190,",","&lt;/s&gt;&lt;s&gt;")&amp;"&lt;/s&gt;&lt;/t&gt;","//s"),"mm","")))/10))</f>
        <v>3.5</v>
      </c>
      <c r="N190" t="str">
        <f>IF('Model output'!L189="","",'Model output'!L189)</f>
        <v>Papillary carcinoma, classical (usual)</v>
      </c>
      <c r="O190" t="str">
        <f>IF('Model output'!M189="","",'Model output'!M189)</f>
        <v>Follicular variant</v>
      </c>
      <c r="P190" t="str">
        <f>IF('Model output'!N189="","",'Model output'!N189)</f>
        <v>3.0 cm</v>
      </c>
      <c r="Q190" t="str">
        <f t="shared" si="38"/>
        <v>3.0cm</v>
      </c>
      <c r="R190" cm="1">
        <f t="array" ref="R190">IF(Q190="","",IF(ISNUMBER(SEARCH("cm",Q190)),MAX(VALUE(SUBSTITUTE(_xlfn.FILTERXML("&lt;t&gt;&lt;s&gt;"&amp;SUBSTITUTE(Q190,",","&lt;/s&gt;&lt;s&gt;")&amp;"&lt;/s&gt;&lt;/t&gt;","//s"),"cm",""))),MAX(VALUE(SUBSTITUTE(_xlfn.FILTERXML("&lt;t&gt;&lt;s&gt;"&amp;SUBSTITUTE(Q190,",","&lt;/s&gt;&lt;s&gt;")&amp;"&lt;/s&gt;&lt;/t&gt;","//s"),"mm","")))/10))</f>
        <v>3</v>
      </c>
      <c r="S190" t="str">
        <f>IF(OR('Model output'!P189="",ISNUMBER(SEARCH("Not identified", 'Model output'!P189)),ISNUMBER(SEARCH("Absent",'Model output'!P189)),AND(ISNUMBER(SEARCH("No",'Model output'!P189)),NOT(ISNUMBER(SEARCH("diagnostic",'Model output'!P189)))),ISNUMBER(SEARCH("Negative",'Model output'!P189))),"negative","positive")</f>
        <v>negative</v>
      </c>
      <c r="T190" t="str">
        <f>IF('Model output'!O189="","",'Model output'!O189)</f>
        <v/>
      </c>
      <c r="U190" t="str">
        <f>IF('Model output'!Q189&lt;&gt;"",'Model output'!Q189,IF('Classification result'!S190="positive",IF(ISNUMBER(SEARCH("single",'Model output'!P189)),1,IF(OR(ISNUMBER(SEARCH("&lt;4",'Model output'!P189)),ISNUMBER(SEARCH("&lt; 4",'Model output'!P189)),ISNUMBER(SEARCH("less than 4",'Model output'!P189))),"&lt;4",IF(OR(ISNUMBER(SEARCH("&gt;4",'Model output'!P189)),ISNUMBER(SEARCH("&gt; 4",'Model output'!P189)),ISNUMBER(SEARCH("4 or more",'Model output'!P189))),"&gt;4",""))),""))</f>
        <v/>
      </c>
      <c r="V190" t="str">
        <f>IF(S190="negative","",IF(OR(ISNUMBER(SEARCH("Focal",'Model output'!P189)),'Classification result'!U190&lt;4,ISNUMBER(SEARCH("Focal",'Classification result'!U190)),ISNUMBER(SEARCH("&lt;4",'Classification result'!U190)),ISNUMBER(SEARCH("&lt; 4",'Classification result'!U190))),"minimal", IF(OR(ISNUMBER(SEARCH("Extensive",'Model output'!P189)),ISNUMBER(SEARCH("Extensive",'Classification result'!U190)),ISNUMBER(SEARCH("&gt;4",'Classification result'!U190)),ISNUMBER(SEARCH("&gt; 4",'Classification result'!U190)),ISNUMBER(SEARCH("4 or more",'Classification result'!U190))),"extensive","")))</f>
        <v/>
      </c>
      <c r="W190" t="str">
        <f>IF(OR('Model output'!R189="",ISNUMBER(SEARCH("Not identified", 'Model output'!R189)),ISNUMBER(SEARCH("Absent",'Model output'!R189)),ISNUMBER(SEARCH("No",'Model output'!R189)),ISNUMBER(SEARCH("Negative",'Model output'!R189)),ISNUMBER(SEARCH("None seen",'Model output'!R189)),ISNUMBER(SEARCH("Free",'Model output'!R189)),ISNUMBER(SEARCH("Cannot be assessed",'Model output'!R189))),"negative","positive")</f>
        <v>positive</v>
      </c>
      <c r="X190" t="str">
        <f>IF('Model output'!S189="","", IF('Model output'!S189= "[]", "", 'Model output'!S189))</f>
        <v>Not identified</v>
      </c>
      <c r="Y190" t="str">
        <f>IF(OR('Model output'!S189="",ISNUMBER(SEARCH("Absent",'Model output'!S189)),ISNUMBER(SEARCH("Not identified",'Model output'!S189)),ISNUMBER(SEARCH("No",'Model output'!S189)),ISNUMBER(SEARCH("negative",'Model output'!S189))),"negative",IF(Z190="positive","gETE", "positive"))</f>
        <v>negative</v>
      </c>
      <c r="Z190" t="str">
        <f>IF(OR('Model output'!S189="",ISNUMBER(SEARCH("Absent",'Model output'!S189)),ISNUMBER(SEARCH("Not identified",'Model output'!S189)),ISNUMBER(SEARCH("No",'Model output'!S189)),ISNUMBER(SEARCH("Minimal",'Model output'!S189)),ISNUMBER(SEARCH("negative",'Model output'!S189))),"negative",IF(OR(ISNUMBER(SEARCH("extensive",X190)),ISNUMBER(SEARCH("skeletal muscle",X190)),ISNUMBER(SEARCH("larynx",X190)),ISNUMBER(SEARCH("trachea",X190)),ISNUMBER(SEARCH("esophagus",X190)),ISNUMBER(SEARCH("recurrent laryngeal nerve",X190))),"positive","negative"))</f>
        <v>negative</v>
      </c>
      <c r="AA190" t="str">
        <f>IF('Model output'!T189="","", IF('Model output'!T189="[]", "", IF('Model output'!T189="Not mentioned", "No", "Yes")))</f>
        <v/>
      </c>
      <c r="AB190" t="str">
        <f>IF(AA190&lt;&gt;"Yes","",IF(OR('Model output'!U189="",'Model output'!U189="[]",ISNUMBER(SEARCH("Not identified",'Model output'!U189))),"",'Model output'!U189))</f>
        <v/>
      </c>
      <c r="AC190" s="9" t="str">
        <f>IF(OR('Model output'!V189="", AND(ISERROR(SEARCH("Positive",'Model output'!V189)), ISNUMBER(SEARCH("Negative",'Model output'!V189))), 'Model output'!V189="No", ISNUMBER(SEARCH("Uninvolved",'Model output'!V189)), ISNUMBER(SEARCH("Not involved",'Model output'!V189)), ISNUMBER(SEARCH("Free",'Model output'!V189)), ISNUMBER(SEARCH("Cannot be assessed",'Model output'!V189)), ISNUMBER(SEARCH("1 mm",'Model output'!V189)), ISNUMBER(SEARCH("0.1 CM",'Model output'!V189)), ISNUMBER(SEARCH("less than 0.5 mm",'Model output'!V189)), ISNUMBER(SEARCH("abut",'Model output'!V189))), "negative", "positive")</f>
        <v>negative</v>
      </c>
      <c r="AE190" s="29" t="str" cm="1">
        <f t="array" ref="AE190">IF(OR(AC190="positive",Z190="positive",AND(OR(ISNUMBER(SEARCH("Follicular carcinoma",N190)),ISNUMBER(SEARCH("Follicular thyroid carcinoma",N190))),V190="extensive"),AND(AND(ISNUMBER(J190),J190&gt;0),AND(ISNUMBER(M190),M190&gt;3)),OR(H190="positive",AH190=1)),"high",IF(OR(ISNUMBER(SEARCH("lateral",G190,1)),ISNUMBER(SEARCH("positive",Y190,1)),ISNUMBER(SEARCH("tall",O190,1)),ISNUMBER(SEARCH("hobnail",O190,1)),ISNUMBER(SEARCH("cribriform",O190,1)),ISNUMBER(SEARCH("diffuse",O190,1)),ISNUMBER(SEARCH("columnar",O190,1)),ISNUMBER(SEARCH("solid",O190,1)),ISNUMBER(SEARCH("tall",N190,1)),ISNUMBER(SEARCH("hobnail",N190,1)),ISNUMBER(SEARCH("cribriform",N190,1)),ISNUMBER(SEARCH("diffuse",N190,1)),ISNUMBER(SEARCH("columnar",N190,1)),ISNUMBER(SEARCH("solid",N190,1)),AND(ISNUMBER(SEARCH("papillary",N190,1)),S190="positive"),AND(AND(ISNUMBER(J190),J190&gt;=5),M190=""),AND(AND(ISNUMBER(J190),J190&gt;=5),AND(ISNUMBER(M190),M190&gt;=1)),AND(ISNUMBER(SERACH("papillary",N190)),OR(Y190="positive",Z190="positive"), ISNUMBER(SEARCH("BRAF",AB190)))),"intermediate","low"))</f>
        <v>high</v>
      </c>
      <c r="AF190" s="30" t="str">
        <f t="shared" si="27"/>
        <v>2</v>
      </c>
      <c r="AG190" s="30" t="str">
        <f t="shared" si="28"/>
        <v>1b</v>
      </c>
      <c r="AH190" s="30" t="str">
        <f t="shared" si="30"/>
        <v>0</v>
      </c>
      <c r="AI190" s="37" t="str">
        <f t="shared" si="31"/>
        <v>II</v>
      </c>
      <c r="AJ190" s="29" t="s">
        <v>885</v>
      </c>
      <c r="AK190" s="34" t="s">
        <v>893</v>
      </c>
      <c r="AL190" s="34" t="s">
        <v>890</v>
      </c>
      <c r="AM190" s="34" t="s">
        <v>894</v>
      </c>
      <c r="AN190" s="34" t="s">
        <v>892</v>
      </c>
      <c r="AO190" s="35">
        <f t="shared" si="32"/>
        <v>1</v>
      </c>
      <c r="AP190" s="30">
        <f t="shared" si="33"/>
        <v>1</v>
      </c>
      <c r="AQ190" s="30">
        <f t="shared" si="34"/>
        <v>1</v>
      </c>
      <c r="AR190" s="30">
        <f t="shared" si="35"/>
        <v>1</v>
      </c>
      <c r="AS190" s="36">
        <f t="shared" si="36"/>
        <v>1</v>
      </c>
    </row>
    <row r="191" spans="1:45">
      <c r="A191" t="str">
        <f>'Model output'!A190</f>
        <v>TCGA-EM-A3AP</v>
      </c>
      <c r="B191" s="45">
        <v>31</v>
      </c>
      <c r="C191" s="1" t="str">
        <f>IF(OR(ISNUMBER(SEARCH("0",'Model output'!D190)), ISNUMBER(SEARCH("1",'Model output'!D190)), ISNUMBER(SEARCH("1a",'Model output'!D190)), ISNUMBER(SEARCH("1b",'Model output'!D190)), ISNUMBER(SEARCH("2",'Model output'!D190)), ISNUMBER(SEARCH("3",'Model output'!D190)), ISNUMBER(SEARCH("4a",'Model output'!D190)), ISNUMBER(SEARCH("4b",'Model output'!D190))), IF(ISNUMBER(SEARCH("pT",'Model output'!D190)),IF(OR(ISNUMBER(SEARCH("a",'Model output'!D190)),ISNUMBER(SEARCH("b",'Model output'!D190))),MID(SUBSTITUTE('Model output'!D190," ",""),SEARCH("pT",'Model output'!D190)+2,2),MID(SUBSTITUTE('Model output'!D190," ",""),SEARCH("pT",'Model output'!D190)+2,1)),IF(ISNUMBER(SEARCH("T",'Model output'!D190)),IF(OR(ISNUMBER(SEARCH("a",'Model output'!D190)),ISNUMBER(SEARCH("b",'Model output'!D190))),MID(SUBSTITUTE('Model output'!D190," ",""),SEARCH("T",'Model output'!D190)+1,2),MID(SUBSTITUTE('Model output'!D190," ",""),SEARCH("T",'Model output'!D190)+1,1)),SUBSTITUTE('Model output'!D190," ",""))),"")</f>
        <v>2</v>
      </c>
      <c r="D191" s="1" t="str">
        <f>IF(ISNUMBER(SEARCH("lymph node",'Model output'!E190)),"1", IF(AND('Model output'!E190&lt;&gt;"",ISNUMBER('Model output'!E190),'Model output'!E190&gt;0),"1",IF(OR(ISNUMBER(SEARCH("0",'Model output'!E190)), ISNUMBER(SEARCH("1",'Model output'!E190)), ISNUMBER(SEARCH("1a",'Model output'!E190)), ISNUMBER(SEARCH("1b",'Model output'!E190)), ISNUMBER(SEARCH("X",'Model output'!E190))), IF(ISNUMBER(SEARCH("pN",'Model output'!E190)),IF(OR(ISNUMBER(SEARCH("a",'Model output'!E190)),ISNUMBER(SEARCH("b",'Model output'!E190))),MID(SUBSTITUTE('Model output'!E190," ",""),SEARCH("pN",'Model output'!E190)+2,2),MID(SUBSTITUTE('Model output'!E190," ",""),SEARCH("pN",'Model output'!E190)+2,1)),IF(ISNUMBER(SEARCH("N",'Model output'!E190)),IF(OR(ISNUMBER(SEARCH("a",'Model output'!E190)),ISNUMBER(SEARCH("b",'Model output'!E190))),MID(SUBSTITUTE('Model output'!E190," ",""),SEARCH("N",'Model output'!E190)+1,2),MID(SUBSTITUTE('Model output'!E190," ",""),SEARCH("N",'Model output'!E190)+1,1)),SUBSTITUTE('Model output'!E190," ",""))),"")))</f>
        <v>X</v>
      </c>
      <c r="E191" s="1" t="str">
        <f>IF(OR(ISNUMBER(SEARCH("Not applicable",'Model output'!F190)), ISNUMBER(SEARCH("N/A",'Model output'!F190))),"0",IF(OR(ISNUMBER(SEARCH("0",'Model output'!F190)), ISNUMBER(SEARCH("1",'Model output'!F190)), ISNUMBER(SEARCH("X",'Model output'!F190))), IF(ISNUMBER(SEARCH("pM",'Model output'!F190)),MID(SUBSTITUTE('Model output'!F190," ",""),SEARCH("pM",'Model output'!F190)+2,1),IF(ISNUMBER(SEARCH("M",'Model output'!F190)),MID(SUBSTITUTE('Model output'!F190," ",""),SEARCH("M",'Model output'!F190)+1,1),SUBSTITUTE('Model output'!F190," ",""))),""))</f>
        <v/>
      </c>
      <c r="F191" t="str">
        <f t="shared" si="37"/>
        <v>negative</v>
      </c>
      <c r="G191" t="str">
        <f>IF(OR('Model output'!G190="",AND(ISNUMBER('Model output'!J190),'Model output'!J190&lt;1)),"",IF(OR(ISNUMBER(SEARCH("lateral",'Model output'!G190)),ISNUMBER(SEARCH("cervical",'Model output'!G190)),ISNUMBER(SEARCH("jugular",'Model output'!G190)),ISNUMBER(SEARCH("left neck",'Model output'!G190)),ISNUMBER(SEARCH("left anterior neck",'Model output'!G190)),ISNUMBER(SEARCH("left posterior neck",'Model output'!G190)),ISNUMBER(SEARCH("right neck",'Model output'!G190)),ISNUMBER(SEARCH("right anterior neck",'Model output'!G190)),ISNUMBER(SEARCH("right posterior neck",'Model output'!G190)),AND(ISNUMBER(SEARCH("level",'Model output'!G190)),OR(,ISNUMBER(SEARCH("II",'Model output'!G190)),ISNUMBER(SEARCH("two",'Model output'!G190)),ISNUMBER(SEARCH("2",'Model output'!G190)),ISNUMBER(SEARCH("III",'Model output'!G190)),ISNUMBER(SEARCH("three",'Model output'!G190)),ISNUMBER(SEARCH("3",'Model output'!G190)),ISNUMBER(SEARCH("IV",'Model output'!G190)),ISNUMBER(SEARCH("four",'Model output'!G190)),ISNUMBER(SEARCH("4",'Model output'!G190)),ISNUMBER(SEARCH("V ",'Model output'!G190)),ISNUMBER(SEARCH("five",'Model output'!G190)),ISNUMBER(SEARCH("5",'Model output'!G190))))), "lateral", "central"))</f>
        <v/>
      </c>
      <c r="H191" t="str">
        <f>IF('Model output'!H190="","negative",IF('Model output'!H190="[]", "negative", IF(OR(ISNUMBER(SEARCH("lymph node",'Model output'!H190)),ISNUMBER(SEARCH("Not mentioned",'Model output'!H190)),ISNUMBER(SEARCH("neck",'Model output'!H190)),ISNUMBER(SEARCH("Not applicable",'Model output'!H190))),"negative","positive")))</f>
        <v>negative</v>
      </c>
      <c r="I191">
        <f>IF('Model output'!I190="","",IF(ISNUMBER('Model output'!I190),'Model output'!I190,1))</f>
        <v>0</v>
      </c>
      <c r="J191">
        <f>IF('Model output'!J190="","",IF(AND(ISNUMBER('Model output'!J190),'Model output'!J190&lt;=I191),'Model output'!J190,IF(ISNUMBER(SEARCH("0/",'Model output'!J190)),0,1)))</f>
        <v>0</v>
      </c>
      <c r="K191" t="str" cm="1">
        <f t="array" ref="K191">IF(COUNT(FIND({0,1,2,3,4,5,6,7,8,9},'Model output'!K190))&gt;0,'Model output'!K190,"")</f>
        <v/>
      </c>
      <c r="L191" s="8" t="str">
        <f t="shared" ref="L191:L254" si="39">SUBSTITUTE(SUBSTITUTE(SUBSTITUTE(SUBSTITUTE(SUBSTITUTE(SUBSTITUTE(SUBSTITUTE(SUBSTITUTE(SUBSTITUTE(SUBSTITUTE(K191,"cm.","cm"), "up to", ""), "x", ","), "(LEVEL 4)", ""), "/", ","), "'',", ""), "'", ""), "[", ""), "]", ""), " ", "")</f>
        <v/>
      </c>
      <c r="M191" t="str" cm="1">
        <f t="array" ref="M191">IF(L191="","",IF(ISNUMBER(SEARCH("cm",L191)),MAX(VALUE(SUBSTITUTE(_xlfn.FILTERXML("&lt;t&gt;&lt;s&gt;"&amp;SUBSTITUTE(L191,",","&lt;/s&gt;&lt;s&gt;")&amp;"&lt;/s&gt;&lt;/t&gt;","//s"),"cm",""))),MAX(VALUE(SUBSTITUTE(_xlfn.FILTERXML("&lt;t&gt;&lt;s&gt;"&amp;SUBSTITUTE(L191,",","&lt;/s&gt;&lt;s&gt;")&amp;"&lt;/s&gt;&lt;/t&gt;","//s"),"mm","")))/10))</f>
        <v/>
      </c>
      <c r="N191" t="str">
        <f>IF('Model output'!L190="","",'Model output'!L190)</f>
        <v>Papillary carcinoma, follicular variant</v>
      </c>
      <c r="O191" t="str">
        <f>IF('Model output'!M190="","",'Model output'!M190)</f>
        <v/>
      </c>
      <c r="P191" t="str">
        <f>IF('Model output'!N190="","",'Model output'!N190)</f>
        <v>3.6cm</v>
      </c>
      <c r="Q191" t="str">
        <f t="shared" si="38"/>
        <v>3.6cm</v>
      </c>
      <c r="R191" cm="1">
        <f t="array" ref="R191">IF(Q191="","",IF(ISNUMBER(SEARCH("cm",Q191)),MAX(VALUE(SUBSTITUTE(_xlfn.FILTERXML("&lt;t&gt;&lt;s&gt;"&amp;SUBSTITUTE(Q191,",","&lt;/s&gt;&lt;s&gt;")&amp;"&lt;/s&gt;&lt;/t&gt;","//s"),"cm",""))),MAX(VALUE(SUBSTITUTE(_xlfn.FILTERXML("&lt;t&gt;&lt;s&gt;"&amp;SUBSTITUTE(Q191,",","&lt;/s&gt;&lt;s&gt;")&amp;"&lt;/s&gt;&lt;/t&gt;","//s"),"mm","")))/10))</f>
        <v>3.6</v>
      </c>
      <c r="S191" t="str">
        <f>IF(OR('Model output'!P190="",ISNUMBER(SEARCH("Not identified", 'Model output'!P190)),ISNUMBER(SEARCH("Absent",'Model output'!P190)),AND(ISNUMBER(SEARCH("No",'Model output'!P190)),NOT(ISNUMBER(SEARCH("diagnostic",'Model output'!P190)))),ISNUMBER(SEARCH("Negative",'Model output'!P190))),"negative","positive")</f>
        <v>negative</v>
      </c>
      <c r="T191">
        <f>IF('Model output'!O190="","",'Model output'!O190)</f>
        <v>1</v>
      </c>
      <c r="U191" t="str">
        <f>IF('Model output'!Q190&lt;&gt;"",'Model output'!Q190,IF('Classification result'!S191="positive",IF(ISNUMBER(SEARCH("single",'Model output'!P190)),1,IF(OR(ISNUMBER(SEARCH("&lt;4",'Model output'!P190)),ISNUMBER(SEARCH("&lt; 4",'Model output'!P190)),ISNUMBER(SEARCH("less than 4",'Model output'!P190))),"&lt;4",IF(OR(ISNUMBER(SEARCH("&gt;4",'Model output'!P190)),ISNUMBER(SEARCH("&gt; 4",'Model output'!P190)),ISNUMBER(SEARCH("4 or more",'Model output'!P190))),"&gt;4",""))),""))</f>
        <v/>
      </c>
      <c r="V191" t="str">
        <f>IF(S191="negative","",IF(OR(ISNUMBER(SEARCH("Focal",'Model output'!P190)),'Classification result'!U191&lt;4,ISNUMBER(SEARCH("Focal",'Classification result'!U191)),ISNUMBER(SEARCH("&lt;4",'Classification result'!U191)),ISNUMBER(SEARCH("&lt; 4",'Classification result'!U191))),"minimal", IF(OR(ISNUMBER(SEARCH("Extensive",'Model output'!P190)),ISNUMBER(SEARCH("Extensive",'Classification result'!U191)),ISNUMBER(SEARCH("&gt;4",'Classification result'!U191)),ISNUMBER(SEARCH("&gt; 4",'Classification result'!U191)),ISNUMBER(SEARCH("4 or more",'Classification result'!U191))),"extensive","")))</f>
        <v/>
      </c>
      <c r="W191" t="str">
        <f>IF(OR('Model output'!R190="",ISNUMBER(SEARCH("Not identified", 'Model output'!R190)),ISNUMBER(SEARCH("Absent",'Model output'!R190)),ISNUMBER(SEARCH("No",'Model output'!R190)),ISNUMBER(SEARCH("Negative",'Model output'!R190)),ISNUMBER(SEARCH("None seen",'Model output'!R190)),ISNUMBER(SEARCH("Free",'Model output'!R190)),ISNUMBER(SEARCH("Cannot be assessed",'Model output'!R190))),"negative","positive")</f>
        <v>negative</v>
      </c>
      <c r="X191" t="str">
        <f>IF('Model output'!S190="","", IF('Model output'!S190= "[]", "", 'Model output'!S190))</f>
        <v>Not identified</v>
      </c>
      <c r="Y191" t="str">
        <f>IF(OR('Model output'!S190="",ISNUMBER(SEARCH("Absent",'Model output'!S190)),ISNUMBER(SEARCH("Not identified",'Model output'!S190)),ISNUMBER(SEARCH("No",'Model output'!S190)),ISNUMBER(SEARCH("negative",'Model output'!S190))),"negative",IF(Z191="positive","gETE", "positive"))</f>
        <v>negative</v>
      </c>
      <c r="Z191" t="str">
        <f>IF(OR('Model output'!S190="",ISNUMBER(SEARCH("Absent",'Model output'!S190)),ISNUMBER(SEARCH("Not identified",'Model output'!S190)),ISNUMBER(SEARCH("No",'Model output'!S190)),ISNUMBER(SEARCH("Minimal",'Model output'!S190)),ISNUMBER(SEARCH("negative",'Model output'!S190))),"negative",IF(OR(ISNUMBER(SEARCH("extensive",X191)),ISNUMBER(SEARCH("skeletal muscle",X191)),ISNUMBER(SEARCH("larynx",X191)),ISNUMBER(SEARCH("trachea",X191)),ISNUMBER(SEARCH("esophagus",X191)),ISNUMBER(SEARCH("recurrent laryngeal nerve",X191))),"positive","negative"))</f>
        <v>negative</v>
      </c>
      <c r="AA191" t="str">
        <f>IF('Model output'!T190="","", IF('Model output'!T190="[]", "", IF('Model output'!T190="Not mentioned", "No", "Yes")))</f>
        <v/>
      </c>
      <c r="AB191" t="str">
        <f>IF(AA191&lt;&gt;"Yes","",IF(OR('Model output'!U190="",'Model output'!U190="[]",ISNUMBER(SEARCH("Not identified",'Model output'!U190))),"",'Model output'!U190))</f>
        <v/>
      </c>
      <c r="AC191" s="9" t="str">
        <f>IF(OR('Model output'!V190="", AND(ISERROR(SEARCH("Positive",'Model output'!V190)), ISNUMBER(SEARCH("Negative",'Model output'!V190))), 'Model output'!V190="No", ISNUMBER(SEARCH("Uninvolved",'Model output'!V190)), ISNUMBER(SEARCH("Not involved",'Model output'!V190)), ISNUMBER(SEARCH("Free",'Model output'!V190)), ISNUMBER(SEARCH("Cannot be assessed",'Model output'!V190)), ISNUMBER(SEARCH("1 mm",'Model output'!V190)), ISNUMBER(SEARCH("0.1 CM",'Model output'!V190)), ISNUMBER(SEARCH("less than 0.5 mm",'Model output'!V190)), ISNUMBER(SEARCH("abut",'Model output'!V190))), "negative", "positive")</f>
        <v>negative</v>
      </c>
      <c r="AE191" s="29" t="str" cm="1">
        <f t="array" aca="1" ref="AE191" ca="1">IF(OR(AC191="positive",Z191="positive",AND(OR(ISNUMBER(SEARCH("Follicular carcinoma",N191)),ISNUMBER(SEARCH("Follicular thyroid carcinoma",N191))),V191="extensive"),AND(AND(ISNUMBER(J191),J191&gt;0),AND(ISNUMBER(M191),M191&gt;3)),OR(H191="positive",AH191=1)),"high",IF(OR(ISNUMBER(SEARCH("lateral",G191,1)),ISNUMBER(SEARCH("positive",Y191,1)),ISNUMBER(SEARCH("tall",O191,1)),ISNUMBER(SEARCH("hobnail",O191,1)),ISNUMBER(SEARCH("cribriform",O191,1)),ISNUMBER(SEARCH("diffuse",O191,1)),ISNUMBER(SEARCH("columnar",O191,1)),ISNUMBER(SEARCH("solid",O191,1)),ISNUMBER(SEARCH("tall",N191,1)),ISNUMBER(SEARCH("hobnail",N191,1)),ISNUMBER(SEARCH("cribriform",N191,1)),ISNUMBER(SEARCH("diffuse",N191,1)),ISNUMBER(SEARCH("columnar",N191,1)),ISNUMBER(SEARCH("solid",N191,1)),AND(ISNUMBER(SEARCH("papillary",N191,1)),S191="positive"),AND(AND(ISNUMBER(J191),J191&gt;=5),M191=""),AND(AND(ISNUMBER(J191),J191&gt;=5),AND(ISNUMBER(M191),M191&gt;=1)),AND(ISNUMBER(SERACH("papillary",N191)),OR(Y191="positive",Z191="positive"), ISNUMBER(SEARCH("BRAF",AB191)))),"intermediate","low"))</f>
        <v>low</v>
      </c>
      <c r="AF191" s="30" t="str">
        <f t="shared" ref="AF191:AF254" si="40">IF(AND(Z191="positive",OR(ISNUMBER(SEARCH("prevertebral",X191,1)),ISNUMBER(SEARCH("fascia",X191,1)),ISNUMBER(SEARCH("carotid artery",X191,1)),ISNUMBER(SEARCH("mediastinal",X191,1)))),"4b",
IF(AND(Z191="positive",OR(ISNUMBER(SEARCH("larynx",X191,1)),ISNUMBER(SEARCH("trachea",X191,1)),ISNUMBER(SEARCH("esophagus",X191,1)),ISNUMBER(SEARCH("recurrent laryngeal nerve",X191,1)),
ISNUMBER(SEARCH("RLN",X191,1)),)),"4a",
IF(OR(Z191="positive",ISNUMBER(SEARCH("strap",X191,1)),ISNUMBER(SEARCH("sternothyroid",X191,1)),ISNUMBER(SEARCH("sternohyoid",X191,1)),ISNUMBER(SEARCH("thyrohyoid",X191,1)),ISNUMBER(SEARCH("omohyoid",X191,1))),"3b",
IF(AND(C191&lt;&gt;"", N191=""),C191,
IF(OR(AND(R191&lt;&gt;"",R191&gt;4)),"3a",
IF(AND(R191&lt;&gt;"", R191&lt;=4,R191&gt;2),"2",
IF(AND(R191&lt;&gt;"",R191&lt;=2,R191&gt;1),"1b",
IF(AND(R191&lt;&gt;"",R191&lt;=1),"1a","x"
))))))))</f>
        <v>2</v>
      </c>
      <c r="AG191" s="30" t="str">
        <f t="shared" ref="AG191:AG254" si="41">IF(AND(ISNUMBER(J191),J191&gt;0),
IF(G191="lateral", "1b","1a"), "0")</f>
        <v>0</v>
      </c>
      <c r="AH191" s="30" t="str">
        <f t="shared" si="30"/>
        <v>0</v>
      </c>
      <c r="AI191" s="37" t="str">
        <f t="shared" si="31"/>
        <v>I</v>
      </c>
      <c r="AJ191" s="29" t="s">
        <v>886</v>
      </c>
      <c r="AK191" s="34" t="s">
        <v>893</v>
      </c>
      <c r="AL191" s="34" t="s">
        <v>894</v>
      </c>
      <c r="AM191" s="34" t="s">
        <v>894</v>
      </c>
      <c r="AN191" s="34" t="s">
        <v>68</v>
      </c>
      <c r="AO191" s="35">
        <f t="shared" ca="1" si="32"/>
        <v>1</v>
      </c>
      <c r="AP191" s="30">
        <f t="shared" si="33"/>
        <v>1</v>
      </c>
      <c r="AQ191" s="30">
        <f t="shared" si="34"/>
        <v>1</v>
      </c>
      <c r="AR191" s="30">
        <f t="shared" si="35"/>
        <v>1</v>
      </c>
      <c r="AS191" s="36">
        <f t="shared" si="36"/>
        <v>1</v>
      </c>
    </row>
    <row r="192" spans="1:45">
      <c r="A192" t="str">
        <f>'Model output'!A191</f>
        <v>TCGA-EM-A3AQ</v>
      </c>
      <c r="B192" s="45">
        <v>85</v>
      </c>
      <c r="C192" s="1" t="str">
        <f>IF(OR(ISNUMBER(SEARCH("0",'Model output'!D191)), ISNUMBER(SEARCH("1",'Model output'!D191)), ISNUMBER(SEARCH("1a",'Model output'!D191)), ISNUMBER(SEARCH("1b",'Model output'!D191)), ISNUMBER(SEARCH("2",'Model output'!D191)), ISNUMBER(SEARCH("3",'Model output'!D191)), ISNUMBER(SEARCH("4a",'Model output'!D191)), ISNUMBER(SEARCH("4b",'Model output'!D191))), IF(ISNUMBER(SEARCH("pT",'Model output'!D191)),IF(OR(ISNUMBER(SEARCH("a",'Model output'!D191)),ISNUMBER(SEARCH("b",'Model output'!D191))),MID(SUBSTITUTE('Model output'!D191," ",""),SEARCH("pT",'Model output'!D191)+2,2),MID(SUBSTITUTE('Model output'!D191," ",""),SEARCH("pT",'Model output'!D191)+2,1)),IF(ISNUMBER(SEARCH("T",'Model output'!D191)),IF(OR(ISNUMBER(SEARCH("a",'Model output'!D191)),ISNUMBER(SEARCH("b",'Model output'!D191))),MID(SUBSTITUTE('Model output'!D191," ",""),SEARCH("T",'Model output'!D191)+1,2),MID(SUBSTITUTE('Model output'!D191," ",""),SEARCH("T",'Model output'!D191)+1,1)),SUBSTITUTE('Model output'!D191," ",""))),"")</f>
        <v>1b</v>
      </c>
      <c r="D192" s="1" t="str">
        <f>IF(ISNUMBER(SEARCH("lymph node",'Model output'!E191)),"1", IF(AND('Model output'!E191&lt;&gt;"",ISNUMBER('Model output'!E191),'Model output'!E191&gt;0),"1",IF(OR(ISNUMBER(SEARCH("0",'Model output'!E191)), ISNUMBER(SEARCH("1",'Model output'!E191)), ISNUMBER(SEARCH("1a",'Model output'!E191)), ISNUMBER(SEARCH("1b",'Model output'!E191)), ISNUMBER(SEARCH("X",'Model output'!E191))), IF(ISNUMBER(SEARCH("pN",'Model output'!E191)),IF(OR(ISNUMBER(SEARCH("a",'Model output'!E191)),ISNUMBER(SEARCH("b",'Model output'!E191))),MID(SUBSTITUTE('Model output'!E191," ",""),SEARCH("pN",'Model output'!E191)+2,2),MID(SUBSTITUTE('Model output'!E191," ",""),SEARCH("pN",'Model output'!E191)+2,1)),IF(ISNUMBER(SEARCH("N",'Model output'!E191)),IF(OR(ISNUMBER(SEARCH("a",'Model output'!E191)),ISNUMBER(SEARCH("b",'Model output'!E191))),MID(SUBSTITUTE('Model output'!E191," ",""),SEARCH("N",'Model output'!E191)+1,2),MID(SUBSTITUTE('Model output'!E191," ",""),SEARCH("N",'Model output'!E191)+1,1)),SUBSTITUTE('Model output'!E191," ",""))),"")))</f>
        <v>0</v>
      </c>
      <c r="E192" s="1" t="str">
        <f>IF(OR(ISNUMBER(SEARCH("Not applicable",'Model output'!F191)), ISNUMBER(SEARCH("N/A",'Model output'!F191))),"0",IF(OR(ISNUMBER(SEARCH("0",'Model output'!F191)), ISNUMBER(SEARCH("1",'Model output'!F191)), ISNUMBER(SEARCH("X",'Model output'!F191))), IF(ISNUMBER(SEARCH("pM",'Model output'!F191)),MID(SUBSTITUTE('Model output'!F191," ",""),SEARCH("pM",'Model output'!F191)+2,1),IF(ISNUMBER(SEARCH("M",'Model output'!F191)),MID(SUBSTITUTE('Model output'!F191," ",""),SEARCH("M",'Model output'!F191)+1,1),SUBSTITUTE('Model output'!F191," ",""))),""))</f>
        <v/>
      </c>
      <c r="F192" t="str">
        <f t="shared" si="37"/>
        <v>negative</v>
      </c>
      <c r="G192" t="str">
        <f>IF(OR('Model output'!G191="",AND(ISNUMBER('Model output'!J191),'Model output'!J191&lt;1)),"",IF(OR(ISNUMBER(SEARCH("lateral",'Model output'!G191)),ISNUMBER(SEARCH("cervical",'Model output'!G191)),ISNUMBER(SEARCH("jugular",'Model output'!G191)),ISNUMBER(SEARCH("left neck",'Model output'!G191)),ISNUMBER(SEARCH("left anterior neck",'Model output'!G191)),ISNUMBER(SEARCH("left posterior neck",'Model output'!G191)),ISNUMBER(SEARCH("right neck",'Model output'!G191)),ISNUMBER(SEARCH("right anterior neck",'Model output'!G191)),ISNUMBER(SEARCH("right posterior neck",'Model output'!G191)),AND(ISNUMBER(SEARCH("level",'Model output'!G191)),OR(,ISNUMBER(SEARCH("II",'Model output'!G191)),ISNUMBER(SEARCH("two",'Model output'!G191)),ISNUMBER(SEARCH("2",'Model output'!G191)),ISNUMBER(SEARCH("III",'Model output'!G191)),ISNUMBER(SEARCH("three",'Model output'!G191)),ISNUMBER(SEARCH("3",'Model output'!G191)),ISNUMBER(SEARCH("IV",'Model output'!G191)),ISNUMBER(SEARCH("four",'Model output'!G191)),ISNUMBER(SEARCH("4",'Model output'!G191)),ISNUMBER(SEARCH("V ",'Model output'!G191)),ISNUMBER(SEARCH("five",'Model output'!G191)),ISNUMBER(SEARCH("5",'Model output'!G191))))), "lateral", "central"))</f>
        <v/>
      </c>
      <c r="H192" t="str">
        <f>IF('Model output'!H191="","negative",IF('Model output'!H191="[]", "negative", IF(OR(ISNUMBER(SEARCH("lymph node",'Model output'!H191)),ISNUMBER(SEARCH("Not mentioned",'Model output'!H191)),ISNUMBER(SEARCH("neck",'Model output'!H191)),ISNUMBER(SEARCH("Not applicable",'Model output'!H191))),"negative","positive")))</f>
        <v>negative</v>
      </c>
      <c r="I192">
        <f>IF('Model output'!I191="","",IF(ISNUMBER('Model output'!I191),'Model output'!I191,1))</f>
        <v>3</v>
      </c>
      <c r="J192">
        <f>IF('Model output'!J191="","",IF(AND(ISNUMBER('Model output'!J191),'Model output'!J191&lt;=I192),'Model output'!J191,IF(ISNUMBER(SEARCH("0/",'Model output'!J191)),0,1)))</f>
        <v>0</v>
      </c>
      <c r="K192" t="str" cm="1">
        <f t="array" ref="K192">IF(COUNT(FIND({0,1,2,3,4,5,6,7,8,9},'Model output'!K191))&gt;0,'Model output'!K191,"")</f>
        <v/>
      </c>
      <c r="L192" s="8" t="str">
        <f t="shared" si="39"/>
        <v/>
      </c>
      <c r="M192" t="str" cm="1">
        <f t="array" ref="M192">IF(L192="","",IF(ISNUMBER(SEARCH("cm",L192)),MAX(VALUE(SUBSTITUTE(_xlfn.FILTERXML("&lt;t&gt;&lt;s&gt;"&amp;SUBSTITUTE(L192,",","&lt;/s&gt;&lt;s&gt;")&amp;"&lt;/s&gt;&lt;/t&gt;","//s"),"cm",""))),MAX(VALUE(SUBSTITUTE(_xlfn.FILTERXML("&lt;t&gt;&lt;s&gt;"&amp;SUBSTITUTE(L192,",","&lt;/s&gt;&lt;s&gt;")&amp;"&lt;/s&gt;&lt;/t&gt;","//s"),"mm","")))/10))</f>
        <v/>
      </c>
      <c r="N192" t="str">
        <f>IF('Model output'!L191="","",'Model output'!L191)</f>
        <v>Papillary carcinoma</v>
      </c>
      <c r="O192" t="str">
        <f>IF('Model output'!M191="","",'Model output'!M191)</f>
        <v>Classical (usual) and Follicular variant</v>
      </c>
      <c r="P192" t="str">
        <f>IF('Model output'!N191="","",'Model output'!N191)</f>
        <v>1.3cm</v>
      </c>
      <c r="Q192" t="str">
        <f t="shared" si="38"/>
        <v>1.3cm</v>
      </c>
      <c r="R192" cm="1">
        <f t="array" ref="R192">IF(Q192="","",IF(ISNUMBER(SEARCH("cm",Q192)),MAX(VALUE(SUBSTITUTE(_xlfn.FILTERXML("&lt;t&gt;&lt;s&gt;"&amp;SUBSTITUTE(Q192,",","&lt;/s&gt;&lt;s&gt;")&amp;"&lt;/s&gt;&lt;/t&gt;","//s"),"cm",""))),MAX(VALUE(SUBSTITUTE(_xlfn.FILTERXML("&lt;t&gt;&lt;s&gt;"&amp;SUBSTITUTE(Q192,",","&lt;/s&gt;&lt;s&gt;")&amp;"&lt;/s&gt;&lt;/t&gt;","//s"),"mm","")))/10))</f>
        <v>1.3</v>
      </c>
      <c r="S192" t="str">
        <f>IF(OR('Model output'!P191="",ISNUMBER(SEARCH("Not identified", 'Model output'!P191)),ISNUMBER(SEARCH("Absent",'Model output'!P191)),AND(ISNUMBER(SEARCH("No",'Model output'!P191)),NOT(ISNUMBER(SEARCH("diagnostic",'Model output'!P191)))),ISNUMBER(SEARCH("Negative",'Model output'!P191))),"negative","positive")</f>
        <v>negative</v>
      </c>
      <c r="T192">
        <f>IF('Model output'!O191="","",'Model output'!O191)</f>
        <v>2</v>
      </c>
      <c r="U192" t="str">
        <f>IF('Model output'!Q191&lt;&gt;"",'Model output'!Q191,IF('Classification result'!S192="positive",IF(ISNUMBER(SEARCH("single",'Model output'!P191)),1,IF(OR(ISNUMBER(SEARCH("&lt;4",'Model output'!P191)),ISNUMBER(SEARCH("&lt; 4",'Model output'!P191)),ISNUMBER(SEARCH("less than 4",'Model output'!P191))),"&lt;4",IF(OR(ISNUMBER(SEARCH("&gt;4",'Model output'!P191)),ISNUMBER(SEARCH("&gt; 4",'Model output'!P191)),ISNUMBER(SEARCH("4 or more",'Model output'!P191))),"&gt;4",""))),""))</f>
        <v/>
      </c>
      <c r="V192" t="str">
        <f>IF(S192="negative","",IF(OR(ISNUMBER(SEARCH("Focal",'Model output'!P191)),'Classification result'!U192&lt;4,ISNUMBER(SEARCH("Focal",'Classification result'!U192)),ISNUMBER(SEARCH("&lt;4",'Classification result'!U192)),ISNUMBER(SEARCH("&lt; 4",'Classification result'!U192))),"minimal", IF(OR(ISNUMBER(SEARCH("Extensive",'Model output'!P191)),ISNUMBER(SEARCH("Extensive",'Classification result'!U192)),ISNUMBER(SEARCH("&gt;4",'Classification result'!U192)),ISNUMBER(SEARCH("&gt; 4",'Classification result'!U192)),ISNUMBER(SEARCH("4 or more",'Classification result'!U192))),"extensive","")))</f>
        <v/>
      </c>
      <c r="W192" t="str">
        <f>IF(OR('Model output'!R191="",ISNUMBER(SEARCH("Not identified", 'Model output'!R191)),ISNUMBER(SEARCH("Absent",'Model output'!R191)),ISNUMBER(SEARCH("No",'Model output'!R191)),ISNUMBER(SEARCH("Negative",'Model output'!R191)),ISNUMBER(SEARCH("None seen",'Model output'!R191)),ISNUMBER(SEARCH("Free",'Model output'!R191)),ISNUMBER(SEARCH("Cannot be assessed",'Model output'!R191))),"negative","positive")</f>
        <v>positive</v>
      </c>
      <c r="X192" t="str">
        <f>IF('Model output'!S191="","", IF('Model output'!S191= "[]", "", 'Model output'!S191))</f>
        <v>Not identified</v>
      </c>
      <c r="Y192" t="str">
        <f>IF(OR('Model output'!S191="",ISNUMBER(SEARCH("Absent",'Model output'!S191)),ISNUMBER(SEARCH("Not identified",'Model output'!S191)),ISNUMBER(SEARCH("No",'Model output'!S191)),ISNUMBER(SEARCH("negative",'Model output'!S191))),"negative",IF(Z192="positive","gETE", "positive"))</f>
        <v>negative</v>
      </c>
      <c r="Z192" t="str">
        <f>IF(OR('Model output'!S191="",ISNUMBER(SEARCH("Absent",'Model output'!S191)),ISNUMBER(SEARCH("Not identified",'Model output'!S191)),ISNUMBER(SEARCH("No",'Model output'!S191)),ISNUMBER(SEARCH("Minimal",'Model output'!S191)),ISNUMBER(SEARCH("negative",'Model output'!S191))),"negative",IF(OR(ISNUMBER(SEARCH("extensive",X192)),ISNUMBER(SEARCH("skeletal muscle",X192)),ISNUMBER(SEARCH("larynx",X192)),ISNUMBER(SEARCH("trachea",X192)),ISNUMBER(SEARCH("esophagus",X192)),ISNUMBER(SEARCH("recurrent laryngeal nerve",X192))),"positive","negative"))</f>
        <v>negative</v>
      </c>
      <c r="AA192" t="str">
        <f>IF('Model output'!T191="","", IF('Model output'!T191="[]", "", IF('Model output'!T191="Not mentioned", "No", "Yes")))</f>
        <v/>
      </c>
      <c r="AB192" t="str">
        <f>IF(AA192&lt;&gt;"Yes","",IF(OR('Model output'!U191="",'Model output'!U191="[]",ISNUMBER(SEARCH("Not identified",'Model output'!U191))),"",'Model output'!U191))</f>
        <v/>
      </c>
      <c r="AC192" s="9" t="str">
        <f>IF(OR('Model output'!V191="", AND(ISERROR(SEARCH("Positive",'Model output'!V191)), ISNUMBER(SEARCH("Negative",'Model output'!V191))), 'Model output'!V191="No", ISNUMBER(SEARCH("Uninvolved",'Model output'!V191)), ISNUMBER(SEARCH("Not involved",'Model output'!V191)), ISNUMBER(SEARCH("Free",'Model output'!V191)), ISNUMBER(SEARCH("Cannot be assessed",'Model output'!V191)), ISNUMBER(SEARCH("1 mm",'Model output'!V191)), ISNUMBER(SEARCH("0.1 CM",'Model output'!V191)), ISNUMBER(SEARCH("less than 0.5 mm",'Model output'!V191)), ISNUMBER(SEARCH("abut",'Model output'!V191))), "negative", "positive")</f>
        <v>negative</v>
      </c>
      <c r="AE192" s="29" t="str" cm="1">
        <f t="array" aca="1" ref="AE192" ca="1">IF(OR(AC192="positive",Z192="positive",AND(OR(ISNUMBER(SEARCH("Follicular carcinoma",N192)),ISNUMBER(SEARCH("Follicular thyroid carcinoma",N192))),V192="extensive"),AND(AND(ISNUMBER(J192),J192&gt;0),AND(ISNUMBER(M192),M192&gt;3)),OR(H192="positive",AH192=1)),"high",IF(OR(ISNUMBER(SEARCH("lateral",G192,1)),ISNUMBER(SEARCH("positive",Y192,1)),ISNUMBER(SEARCH("tall",O192,1)),ISNUMBER(SEARCH("hobnail",O192,1)),ISNUMBER(SEARCH("cribriform",O192,1)),ISNUMBER(SEARCH("diffuse",O192,1)),ISNUMBER(SEARCH("columnar",O192,1)),ISNUMBER(SEARCH("solid",O192,1)),ISNUMBER(SEARCH("tall",N192,1)),ISNUMBER(SEARCH("hobnail",N192,1)),ISNUMBER(SEARCH("cribriform",N192,1)),ISNUMBER(SEARCH("diffuse",N192,1)),ISNUMBER(SEARCH("columnar",N192,1)),ISNUMBER(SEARCH("solid",N192,1)),AND(ISNUMBER(SEARCH("papillary",N192,1)),S192="positive"),AND(AND(ISNUMBER(J192),J192&gt;=5),M192=""),AND(AND(ISNUMBER(J192),J192&gt;=5),AND(ISNUMBER(M192),M192&gt;=1)),AND(ISNUMBER(SERACH("papillary",N192)),OR(Y192="positive",Z192="positive"), ISNUMBER(SEARCH("BRAF",AB192)))),"intermediate","low"))</f>
        <v>low</v>
      </c>
      <c r="AF192" s="30" t="str">
        <f t="shared" si="40"/>
        <v>1b</v>
      </c>
      <c r="AG192" s="30" t="str">
        <f t="shared" si="41"/>
        <v>0</v>
      </c>
      <c r="AH192" s="30" t="str">
        <f t="shared" ref="AH192:AH255" si="42">IF(OR(H192="unknown"),"x",IF(H192="negative","0","1"))</f>
        <v>0</v>
      </c>
      <c r="AI192" s="37" t="str">
        <f t="shared" ref="AI192:AI255" si="43">IF(AND(B192&lt;55,AH192="0"),"I",
IF(AND(B192&lt;55,AH192="1"),"II",
IF(AH192="1","IVB",
IF(AND(AF192="4b",AH192="0"),"IVA",
IF(AND(AF192="4a",AH192="0"),"III",
IF(AND(OR(AF192="3a",AF192="3b",AF192="3"),AH192="0"),"II",
IF(AND(AF192="2",OR(AG192="1",AG192="1a",AG192="1b"),AH192="0"),"II",
IF(AND(OR(AF192="1a",AF192="1b",AF192="1"),OR(AG192="1",AG192="1a",AG192="1b"),AH192="0"),"II","I"
))))))))</f>
        <v>I</v>
      </c>
      <c r="AJ192" s="29" t="s">
        <v>886</v>
      </c>
      <c r="AK192" s="34" t="s">
        <v>890</v>
      </c>
      <c r="AL192" s="34" t="s">
        <v>891</v>
      </c>
      <c r="AM192" s="34" t="s">
        <v>894</v>
      </c>
      <c r="AN192" s="34" t="s">
        <v>68</v>
      </c>
      <c r="AO192" s="35">
        <f t="shared" ca="1" si="32"/>
        <v>1</v>
      </c>
      <c r="AP192" s="30">
        <f t="shared" si="33"/>
        <v>1</v>
      </c>
      <c r="AQ192" s="30">
        <f t="shared" si="34"/>
        <v>1</v>
      </c>
      <c r="AR192" s="30">
        <f t="shared" si="35"/>
        <v>1</v>
      </c>
      <c r="AS192" s="36">
        <f t="shared" si="36"/>
        <v>1</v>
      </c>
    </row>
    <row r="193" spans="1:45">
      <c r="A193" t="str">
        <f>'Model output'!A192</f>
        <v>TCGA-EM-A3AR</v>
      </c>
      <c r="B193" s="45">
        <v>41</v>
      </c>
      <c r="C193" s="1" t="str">
        <f>IF(OR(ISNUMBER(SEARCH("0",'Model output'!D192)), ISNUMBER(SEARCH("1",'Model output'!D192)), ISNUMBER(SEARCH("1a",'Model output'!D192)), ISNUMBER(SEARCH("1b",'Model output'!D192)), ISNUMBER(SEARCH("2",'Model output'!D192)), ISNUMBER(SEARCH("3",'Model output'!D192)), ISNUMBER(SEARCH("4a",'Model output'!D192)), ISNUMBER(SEARCH("4b",'Model output'!D192))), IF(ISNUMBER(SEARCH("pT",'Model output'!D192)),IF(OR(ISNUMBER(SEARCH("a",'Model output'!D192)),ISNUMBER(SEARCH("b",'Model output'!D192))),MID(SUBSTITUTE('Model output'!D192," ",""),SEARCH("pT",'Model output'!D192)+2,2),MID(SUBSTITUTE('Model output'!D192," ",""),SEARCH("pT",'Model output'!D192)+2,1)),IF(ISNUMBER(SEARCH("T",'Model output'!D192)),IF(OR(ISNUMBER(SEARCH("a",'Model output'!D192)),ISNUMBER(SEARCH("b",'Model output'!D192))),MID(SUBSTITUTE('Model output'!D192," ",""),SEARCH("T",'Model output'!D192)+1,2),MID(SUBSTITUTE('Model output'!D192," ",""),SEARCH("T",'Model output'!D192)+1,1)),SUBSTITUTE('Model output'!D192," ",""))),"")</f>
        <v>1b</v>
      </c>
      <c r="D193" s="1" t="str">
        <f>IF(ISNUMBER(SEARCH("lymph node",'Model output'!E192)),"1", IF(AND('Model output'!E192&lt;&gt;"",ISNUMBER('Model output'!E192),'Model output'!E192&gt;0),"1",IF(OR(ISNUMBER(SEARCH("0",'Model output'!E192)), ISNUMBER(SEARCH("1",'Model output'!E192)), ISNUMBER(SEARCH("1a",'Model output'!E192)), ISNUMBER(SEARCH("1b",'Model output'!E192)), ISNUMBER(SEARCH("X",'Model output'!E192))), IF(ISNUMBER(SEARCH("pN",'Model output'!E192)),IF(OR(ISNUMBER(SEARCH("a",'Model output'!E192)),ISNUMBER(SEARCH("b",'Model output'!E192))),MID(SUBSTITUTE('Model output'!E192," ",""),SEARCH("pN",'Model output'!E192)+2,2),MID(SUBSTITUTE('Model output'!E192," ",""),SEARCH("pN",'Model output'!E192)+2,1)),IF(ISNUMBER(SEARCH("N",'Model output'!E192)),IF(OR(ISNUMBER(SEARCH("a",'Model output'!E192)),ISNUMBER(SEARCH("b",'Model output'!E192))),MID(SUBSTITUTE('Model output'!E192," ",""),SEARCH("N",'Model output'!E192)+1,2),MID(SUBSTITUTE('Model output'!E192," ",""),SEARCH("N",'Model output'!E192)+1,1)),SUBSTITUTE('Model output'!E192," ",""))),"")))</f>
        <v>1a</v>
      </c>
      <c r="E193" s="1" t="str">
        <f>IF(OR(ISNUMBER(SEARCH("Not applicable",'Model output'!F192)), ISNUMBER(SEARCH("N/A",'Model output'!F192))),"0",IF(OR(ISNUMBER(SEARCH("0",'Model output'!F192)), ISNUMBER(SEARCH("1",'Model output'!F192)), ISNUMBER(SEARCH("X",'Model output'!F192))), IF(ISNUMBER(SEARCH("pM",'Model output'!F192)),MID(SUBSTITUTE('Model output'!F192," ",""),SEARCH("pM",'Model output'!F192)+2,1),IF(ISNUMBER(SEARCH("M",'Model output'!F192)),MID(SUBSTITUTE('Model output'!F192," ",""),SEARCH("M",'Model output'!F192)+1,1),SUBSTITUTE('Model output'!F192," ",""))),""))</f>
        <v/>
      </c>
      <c r="F193" t="str">
        <f t="shared" si="37"/>
        <v>positive</v>
      </c>
      <c r="G193" t="str">
        <f>IF(OR('Model output'!G192="",AND(ISNUMBER('Model output'!J192),'Model output'!J192&lt;1)),"",IF(OR(ISNUMBER(SEARCH("lateral",'Model output'!G192)),ISNUMBER(SEARCH("cervical",'Model output'!G192)),ISNUMBER(SEARCH("jugular",'Model output'!G192)),ISNUMBER(SEARCH("left neck",'Model output'!G192)),ISNUMBER(SEARCH("left anterior neck",'Model output'!G192)),ISNUMBER(SEARCH("left posterior neck",'Model output'!G192)),ISNUMBER(SEARCH("right neck",'Model output'!G192)),ISNUMBER(SEARCH("right anterior neck",'Model output'!G192)),ISNUMBER(SEARCH("right posterior neck",'Model output'!G192)),AND(ISNUMBER(SEARCH("level",'Model output'!G192)),OR(,ISNUMBER(SEARCH("II",'Model output'!G192)),ISNUMBER(SEARCH("two",'Model output'!G192)),ISNUMBER(SEARCH("2",'Model output'!G192)),ISNUMBER(SEARCH("III",'Model output'!G192)),ISNUMBER(SEARCH("three",'Model output'!G192)),ISNUMBER(SEARCH("3",'Model output'!G192)),ISNUMBER(SEARCH("IV",'Model output'!G192)),ISNUMBER(SEARCH("four",'Model output'!G192)),ISNUMBER(SEARCH("4",'Model output'!G192)),ISNUMBER(SEARCH("V ",'Model output'!G192)),ISNUMBER(SEARCH("five",'Model output'!G192)),ISNUMBER(SEARCH("5",'Model output'!G192))))), "lateral", "central"))</f>
        <v>central</v>
      </c>
      <c r="H193" t="str">
        <f>IF('Model output'!H192="","negative",IF('Model output'!H192="[]", "negative", IF(OR(ISNUMBER(SEARCH("lymph node",'Model output'!H192)),ISNUMBER(SEARCH("Not mentioned",'Model output'!H192)),ISNUMBER(SEARCH("neck",'Model output'!H192)),ISNUMBER(SEARCH("Not applicable",'Model output'!H192))),"negative","positive")))</f>
        <v>negative</v>
      </c>
      <c r="I193">
        <f>IF('Model output'!I192="","",IF(ISNUMBER('Model output'!I192),'Model output'!I192,1))</f>
        <v>1</v>
      </c>
      <c r="J193">
        <f>IF('Model output'!J192="","",IF(AND(ISNUMBER('Model output'!J192),'Model output'!J192&lt;=I193),'Model output'!J192,IF(ISNUMBER(SEARCH("0/",'Model output'!J192)),0,1)))</f>
        <v>1</v>
      </c>
      <c r="K193" t="str" cm="1">
        <f t="array" ref="K193">IF(COUNT(FIND({0,1,2,3,4,5,6,7,8,9},'Model output'!K192))&gt;0,'Model output'!K192,"")</f>
        <v/>
      </c>
      <c r="L193" s="8" t="str">
        <f t="shared" si="39"/>
        <v/>
      </c>
      <c r="M193" t="str" cm="1">
        <f t="array" ref="M193">IF(L193="","",IF(ISNUMBER(SEARCH("cm",L193)),MAX(VALUE(SUBSTITUTE(_xlfn.FILTERXML("&lt;t&gt;&lt;s&gt;"&amp;SUBSTITUTE(L193,",","&lt;/s&gt;&lt;s&gt;")&amp;"&lt;/s&gt;&lt;/t&gt;","//s"),"cm",""))),MAX(VALUE(SUBSTITUTE(_xlfn.FILTERXML("&lt;t&gt;&lt;s&gt;"&amp;SUBSTITUTE(L193,",","&lt;/s&gt;&lt;s&gt;")&amp;"&lt;/s&gt;&lt;/t&gt;","//s"),"mm","")))/10))</f>
        <v/>
      </c>
      <c r="N193" t="str">
        <f>IF('Model output'!L192="","",'Model output'!L192)</f>
        <v>Papillary carcinoma, classical (usual)</v>
      </c>
      <c r="O193" t="str">
        <f>IF('Model output'!M192="","",'Model output'!M192)</f>
        <v>Microcarcinoma (occult, small or microscopic) variant</v>
      </c>
      <c r="P193" t="str">
        <f>IF('Model output'!N192="","",'Model output'!N192)</f>
        <v>1.2 cm</v>
      </c>
      <c r="Q193" t="str">
        <f t="shared" si="38"/>
        <v>1.2cm</v>
      </c>
      <c r="R193" cm="1">
        <f t="array" ref="R193">IF(Q193="","",IF(ISNUMBER(SEARCH("cm",Q193)),MAX(VALUE(SUBSTITUTE(_xlfn.FILTERXML("&lt;t&gt;&lt;s&gt;"&amp;SUBSTITUTE(Q193,",","&lt;/s&gt;&lt;s&gt;")&amp;"&lt;/s&gt;&lt;/t&gt;","//s"),"cm",""))),MAX(VALUE(SUBSTITUTE(_xlfn.FILTERXML("&lt;t&gt;&lt;s&gt;"&amp;SUBSTITUTE(Q193,",","&lt;/s&gt;&lt;s&gt;")&amp;"&lt;/s&gt;&lt;/t&gt;","//s"),"mm","")))/10))</f>
        <v>1.2</v>
      </c>
      <c r="S193" t="str">
        <f>IF(OR('Model output'!P192="",ISNUMBER(SEARCH("Not identified", 'Model output'!P192)),ISNUMBER(SEARCH("Absent",'Model output'!P192)),AND(ISNUMBER(SEARCH("No",'Model output'!P192)),NOT(ISNUMBER(SEARCH("diagnostic",'Model output'!P192)))),ISNUMBER(SEARCH("Negative",'Model output'!P192))),"negative","positive")</f>
        <v>positive</v>
      </c>
      <c r="T193" t="str">
        <f>IF('Model output'!O192="","",'Model output'!O192)</f>
        <v/>
      </c>
      <c r="U193" t="str">
        <f>IF('Model output'!Q192&lt;&gt;"",'Model output'!Q192,IF('Classification result'!S193="positive",IF(ISNUMBER(SEARCH("single",'Model output'!P192)),1,IF(OR(ISNUMBER(SEARCH("&lt;4",'Model output'!P192)),ISNUMBER(SEARCH("&lt; 4",'Model output'!P192)),ISNUMBER(SEARCH("less than 4",'Model output'!P192))),"&lt;4",IF(OR(ISNUMBER(SEARCH("&gt;4",'Model output'!P192)),ISNUMBER(SEARCH("&gt; 4",'Model output'!P192)),ISNUMBER(SEARCH("4 or more",'Model output'!P192))),"&gt;4",""))),""))</f>
        <v/>
      </c>
      <c r="V193" t="str">
        <f>IF(S193="negative","",IF(OR(ISNUMBER(SEARCH("Focal",'Model output'!P192)),'Classification result'!U193&lt;4,ISNUMBER(SEARCH("Focal",'Classification result'!U193)),ISNUMBER(SEARCH("&lt;4",'Classification result'!U193)),ISNUMBER(SEARCH("&lt; 4",'Classification result'!U193))),"minimal", IF(OR(ISNUMBER(SEARCH("Extensive",'Model output'!P192)),ISNUMBER(SEARCH("Extensive",'Classification result'!U193)),ISNUMBER(SEARCH("&gt;4",'Classification result'!U193)),ISNUMBER(SEARCH("&gt; 4",'Classification result'!U193)),ISNUMBER(SEARCH("4 or more",'Classification result'!U193))),"extensive","")))</f>
        <v/>
      </c>
      <c r="W193" t="str">
        <f>IF(OR('Model output'!R192="",ISNUMBER(SEARCH("Not identified", 'Model output'!R192)),ISNUMBER(SEARCH("Absent",'Model output'!R192)),ISNUMBER(SEARCH("No",'Model output'!R192)),ISNUMBER(SEARCH("Negative",'Model output'!R192)),ISNUMBER(SEARCH("None seen",'Model output'!R192)),ISNUMBER(SEARCH("Free",'Model output'!R192)),ISNUMBER(SEARCH("Cannot be assessed",'Model output'!R192))),"negative","positive")</f>
        <v>positive</v>
      </c>
      <c r="X193" t="str">
        <f>IF('Model output'!S192="","", IF('Model output'!S192= "[]", "", 'Model output'!S192))</f>
        <v>Not identified</v>
      </c>
      <c r="Y193" t="str">
        <f>IF(OR('Model output'!S192="",ISNUMBER(SEARCH("Absent",'Model output'!S192)),ISNUMBER(SEARCH("Not identified",'Model output'!S192)),ISNUMBER(SEARCH("No",'Model output'!S192)),ISNUMBER(SEARCH("negative",'Model output'!S192))),"negative",IF(Z193="positive","gETE", "positive"))</f>
        <v>negative</v>
      </c>
      <c r="Z193" t="str">
        <f>IF(OR('Model output'!S192="",ISNUMBER(SEARCH("Absent",'Model output'!S192)),ISNUMBER(SEARCH("Not identified",'Model output'!S192)),ISNUMBER(SEARCH("No",'Model output'!S192)),ISNUMBER(SEARCH("Minimal",'Model output'!S192)),ISNUMBER(SEARCH("negative",'Model output'!S192))),"negative",IF(OR(ISNUMBER(SEARCH("extensive",X193)),ISNUMBER(SEARCH("skeletal muscle",X193)),ISNUMBER(SEARCH("larynx",X193)),ISNUMBER(SEARCH("trachea",X193)),ISNUMBER(SEARCH("esophagus",X193)),ISNUMBER(SEARCH("recurrent laryngeal nerve",X193))),"positive","negative"))</f>
        <v>negative</v>
      </c>
      <c r="AA193" t="str">
        <f>IF('Model output'!T192="","", IF('Model output'!T192="[]", "", IF('Model output'!T192="Not mentioned", "No", "Yes")))</f>
        <v/>
      </c>
      <c r="AB193" t="str">
        <f>IF(AA193&lt;&gt;"Yes","",IF(OR('Model output'!U192="",'Model output'!U192="[]",ISNUMBER(SEARCH("Not identified",'Model output'!U192))),"",'Model output'!U192))</f>
        <v/>
      </c>
      <c r="AC193" s="9" t="str">
        <f>IF(OR('Model output'!V192="", AND(ISERROR(SEARCH("Positive",'Model output'!V192)), ISNUMBER(SEARCH("Negative",'Model output'!V192))), 'Model output'!V192="No", ISNUMBER(SEARCH("Uninvolved",'Model output'!V192)), ISNUMBER(SEARCH("Not involved",'Model output'!V192)), ISNUMBER(SEARCH("Free",'Model output'!V192)), ISNUMBER(SEARCH("Cannot be assessed",'Model output'!V192)), ISNUMBER(SEARCH("1 mm",'Model output'!V192)), ISNUMBER(SEARCH("0.1 CM",'Model output'!V192)), ISNUMBER(SEARCH("less than 0.5 mm",'Model output'!V192)), ISNUMBER(SEARCH("abut",'Model output'!V192))), "negative", "positive")</f>
        <v>negative</v>
      </c>
      <c r="AE193" s="29" t="str" cm="1">
        <f t="array" aca="1" ref="AE193" ca="1">IF(OR(AC193="positive",Z193="positive",AND(OR(ISNUMBER(SEARCH("Follicular carcinoma",N193)),ISNUMBER(SEARCH("Follicular thyroid carcinoma",N193))),V193="extensive"),AND(AND(ISNUMBER(J193),J193&gt;0),AND(ISNUMBER(M193),M193&gt;3)),OR(H193="positive",AH193=1)),"high",IF(OR(ISNUMBER(SEARCH("lateral",G193,1)),ISNUMBER(SEARCH("positive",Y193,1)),ISNUMBER(SEARCH("tall",O193,1)),ISNUMBER(SEARCH("hobnail",O193,1)),ISNUMBER(SEARCH("cribriform",O193,1)),ISNUMBER(SEARCH("diffuse",O193,1)),ISNUMBER(SEARCH("columnar",O193,1)),ISNUMBER(SEARCH("solid",O193,1)),ISNUMBER(SEARCH("tall",N193,1)),ISNUMBER(SEARCH("hobnail",N193,1)),ISNUMBER(SEARCH("cribriform",N193,1)),ISNUMBER(SEARCH("diffuse",N193,1)),ISNUMBER(SEARCH("columnar",N193,1)),ISNUMBER(SEARCH("solid",N193,1)),AND(ISNUMBER(SEARCH("papillary",N193,1)),S193="positive"),AND(AND(ISNUMBER(J193),J193&gt;=5),M193=""),AND(AND(ISNUMBER(J193),J193&gt;=5),AND(ISNUMBER(M193),M193&gt;=1)),AND(ISNUMBER(SERACH("papillary",N193)),OR(Y193="positive",Z193="positive"), ISNUMBER(SEARCH("BRAF",AB193)))),"intermediate","low"))</f>
        <v>intermediate</v>
      </c>
      <c r="AF193" s="30" t="str">
        <f t="shared" si="40"/>
        <v>1b</v>
      </c>
      <c r="AG193" s="30" t="str">
        <f t="shared" si="41"/>
        <v>1a</v>
      </c>
      <c r="AH193" s="30" t="str">
        <f t="shared" si="42"/>
        <v>0</v>
      </c>
      <c r="AI193" s="37" t="str">
        <f t="shared" si="43"/>
        <v>I</v>
      </c>
      <c r="AJ193" s="29" t="s">
        <v>886</v>
      </c>
      <c r="AK193" s="34" t="s">
        <v>890</v>
      </c>
      <c r="AL193" s="34" t="s">
        <v>895</v>
      </c>
      <c r="AM193" s="34" t="s">
        <v>894</v>
      </c>
      <c r="AN193" s="34" t="s">
        <v>68</v>
      </c>
      <c r="AO193" s="35">
        <f t="shared" ca="1" si="32"/>
        <v>0</v>
      </c>
      <c r="AP193" s="30">
        <f t="shared" si="33"/>
        <v>1</v>
      </c>
      <c r="AQ193" s="30">
        <f t="shared" si="34"/>
        <v>1</v>
      </c>
      <c r="AR193" s="30">
        <f t="shared" si="35"/>
        <v>1</v>
      </c>
      <c r="AS193" s="36">
        <f t="shared" si="36"/>
        <v>1</v>
      </c>
    </row>
    <row r="194" spans="1:45">
      <c r="A194" t="str">
        <f>'Model output'!A193</f>
        <v>TCGA-EM-A3FJ</v>
      </c>
      <c r="B194" s="45">
        <v>24</v>
      </c>
      <c r="C194" s="1" t="str">
        <f>IF(OR(ISNUMBER(SEARCH("0",'Model output'!D193)), ISNUMBER(SEARCH("1",'Model output'!D193)), ISNUMBER(SEARCH("1a",'Model output'!D193)), ISNUMBER(SEARCH("1b",'Model output'!D193)), ISNUMBER(SEARCH("2",'Model output'!D193)), ISNUMBER(SEARCH("3",'Model output'!D193)), ISNUMBER(SEARCH("4a",'Model output'!D193)), ISNUMBER(SEARCH("4b",'Model output'!D193))), IF(ISNUMBER(SEARCH("pT",'Model output'!D193)),IF(OR(ISNUMBER(SEARCH("a",'Model output'!D193)),ISNUMBER(SEARCH("b",'Model output'!D193))),MID(SUBSTITUTE('Model output'!D193," ",""),SEARCH("pT",'Model output'!D193)+2,2),MID(SUBSTITUTE('Model output'!D193," ",""),SEARCH("pT",'Model output'!D193)+2,1)),IF(ISNUMBER(SEARCH("T",'Model output'!D193)),IF(OR(ISNUMBER(SEARCH("a",'Model output'!D193)),ISNUMBER(SEARCH("b",'Model output'!D193))),MID(SUBSTITUTE('Model output'!D193," ",""),SEARCH("T",'Model output'!D193)+1,2),MID(SUBSTITUTE('Model output'!D193," ",""),SEARCH("T",'Model output'!D193)+1,1)),SUBSTITUTE('Model output'!D193," ",""))),"")</f>
        <v>1</v>
      </c>
      <c r="D194" s="1" t="str">
        <f>IF(ISNUMBER(SEARCH("lymph node",'Model output'!E193)),"1", IF(AND('Model output'!E193&lt;&gt;"",ISNUMBER('Model output'!E193),'Model output'!E193&gt;0),"1",IF(OR(ISNUMBER(SEARCH("0",'Model output'!E193)), ISNUMBER(SEARCH("1",'Model output'!E193)), ISNUMBER(SEARCH("1a",'Model output'!E193)), ISNUMBER(SEARCH("1b",'Model output'!E193)), ISNUMBER(SEARCH("X",'Model output'!E193))), IF(ISNUMBER(SEARCH("pN",'Model output'!E193)),IF(OR(ISNUMBER(SEARCH("a",'Model output'!E193)),ISNUMBER(SEARCH("b",'Model output'!E193))),MID(SUBSTITUTE('Model output'!E193," ",""),SEARCH("pN",'Model output'!E193)+2,2),MID(SUBSTITUTE('Model output'!E193," ",""),SEARCH("pN",'Model output'!E193)+2,1)),IF(ISNUMBER(SEARCH("N",'Model output'!E193)),IF(OR(ISNUMBER(SEARCH("a",'Model output'!E193)),ISNUMBER(SEARCH("b",'Model output'!E193))),MID(SUBSTITUTE('Model output'!E193," ",""),SEARCH("N",'Model output'!E193)+1,2),MID(SUBSTITUTE('Model output'!E193," ",""),SEARCH("N",'Model output'!E193)+1,1)),SUBSTITUTE('Model output'!E193," ",""))),"")))</f>
        <v>1b</v>
      </c>
      <c r="E194" s="1" t="str">
        <f>IF(OR(ISNUMBER(SEARCH("Not applicable",'Model output'!F193)), ISNUMBER(SEARCH("N/A",'Model output'!F193))),"0",IF(OR(ISNUMBER(SEARCH("0",'Model output'!F193)), ISNUMBER(SEARCH("1",'Model output'!F193)), ISNUMBER(SEARCH("X",'Model output'!F193))), IF(ISNUMBER(SEARCH("pM",'Model output'!F193)),MID(SUBSTITUTE('Model output'!F193," ",""),SEARCH("pM",'Model output'!F193)+2,1),IF(ISNUMBER(SEARCH("M",'Model output'!F193)),MID(SUBSTITUTE('Model output'!F193," ",""),SEARCH("M",'Model output'!F193)+1,1),SUBSTITUTE('Model output'!F193," ",""))),""))</f>
        <v>X</v>
      </c>
      <c r="F194" t="str">
        <f t="shared" si="37"/>
        <v>positive</v>
      </c>
      <c r="G194" t="str">
        <f>IF(OR('Model output'!G193="",AND(ISNUMBER('Model output'!J193),'Model output'!J193&lt;1)),"",IF(OR(ISNUMBER(SEARCH("lateral",'Model output'!G193)),ISNUMBER(SEARCH("cervical",'Model output'!G193)),ISNUMBER(SEARCH("jugular",'Model output'!G193)),ISNUMBER(SEARCH("left neck",'Model output'!G193)),ISNUMBER(SEARCH("left anterior neck",'Model output'!G193)),ISNUMBER(SEARCH("left posterior neck",'Model output'!G193)),ISNUMBER(SEARCH("right neck",'Model output'!G193)),ISNUMBER(SEARCH("right anterior neck",'Model output'!G193)),ISNUMBER(SEARCH("right posterior neck",'Model output'!G193)),AND(ISNUMBER(SEARCH("level",'Model output'!G193)),OR(,ISNUMBER(SEARCH("II",'Model output'!G193)),ISNUMBER(SEARCH("two",'Model output'!G193)),ISNUMBER(SEARCH("2",'Model output'!G193)),ISNUMBER(SEARCH("III",'Model output'!G193)),ISNUMBER(SEARCH("three",'Model output'!G193)),ISNUMBER(SEARCH("3",'Model output'!G193)),ISNUMBER(SEARCH("IV",'Model output'!G193)),ISNUMBER(SEARCH("four",'Model output'!G193)),ISNUMBER(SEARCH("4",'Model output'!G193)),ISNUMBER(SEARCH("V ",'Model output'!G193)),ISNUMBER(SEARCH("five",'Model output'!G193)),ISNUMBER(SEARCH("5",'Model output'!G193))))), "lateral", "central"))</f>
        <v>lateral</v>
      </c>
      <c r="H194" t="str">
        <f>IF('Model output'!H193="","negative",IF('Model output'!H193="[]", "negative", IF(OR(ISNUMBER(SEARCH("lymph node",'Model output'!H193)),ISNUMBER(SEARCH("Not mentioned",'Model output'!H193)),ISNUMBER(SEARCH("neck",'Model output'!H193)),ISNUMBER(SEARCH("Not applicable",'Model output'!H193))),"negative","positive")))</f>
        <v>negative</v>
      </c>
      <c r="I194">
        <f>IF('Model output'!I193="","",IF(ISNUMBER('Model output'!I193),'Model output'!I193,1))</f>
        <v>33</v>
      </c>
      <c r="J194">
        <f>IF('Model output'!J193="","",IF(AND(ISNUMBER('Model output'!J193),'Model output'!J193&lt;=I194),'Model output'!J193,IF(ISNUMBER(SEARCH("0/",'Model output'!J193)),0,1)))</f>
        <v>12</v>
      </c>
      <c r="K194" t="str" cm="1">
        <f t="array" ref="K194">IF(COUNT(FIND({0,1,2,3,4,5,6,7,8,9},'Model output'!K193))&gt;0,'Model output'!K193,"")</f>
        <v>2.5 x 1.2 x 0.5 cm</v>
      </c>
      <c r="L194" s="8" t="str">
        <f t="shared" si="39"/>
        <v>2.5,1.2,0.5cm</v>
      </c>
      <c r="M194" cm="1">
        <f t="array" ref="M194">IF(L194="","",IF(ISNUMBER(SEARCH("cm",L194)),MAX(VALUE(SUBSTITUTE(_xlfn.FILTERXML("&lt;t&gt;&lt;s&gt;"&amp;SUBSTITUTE(L194,",","&lt;/s&gt;&lt;s&gt;")&amp;"&lt;/s&gt;&lt;/t&gt;","//s"),"cm",""))),MAX(VALUE(SUBSTITUTE(_xlfn.FILTERXML("&lt;t&gt;&lt;s&gt;"&amp;SUBSTITUTE(L194,",","&lt;/s&gt;&lt;s&gt;")&amp;"&lt;/s&gt;&lt;/t&gt;","//s"),"mm","")))/10))</f>
        <v>2.5</v>
      </c>
      <c r="N194" t="str">
        <f>IF('Model output'!L193="","",'Model output'!L193)</f>
        <v>Papillary carcinoma, classical type</v>
      </c>
      <c r="O194" t="str">
        <f>IF('Model output'!M193="","",'Model output'!M193)</f>
        <v/>
      </c>
      <c r="P194" t="str">
        <f>IF('Model output'!N193="","",'Model output'!N193)</f>
        <v>1.0 cm</v>
      </c>
      <c r="Q194" t="str">
        <f t="shared" si="38"/>
        <v>1.0cm</v>
      </c>
      <c r="R194" cm="1">
        <f t="array" ref="R194">IF(Q194="","",IF(ISNUMBER(SEARCH("cm",Q194)),MAX(VALUE(SUBSTITUTE(_xlfn.FILTERXML("&lt;t&gt;&lt;s&gt;"&amp;SUBSTITUTE(Q194,",","&lt;/s&gt;&lt;s&gt;")&amp;"&lt;/s&gt;&lt;/t&gt;","//s"),"cm",""))),MAX(VALUE(SUBSTITUTE(_xlfn.FILTERXML("&lt;t&gt;&lt;s&gt;"&amp;SUBSTITUTE(Q194,",","&lt;/s&gt;&lt;s&gt;")&amp;"&lt;/s&gt;&lt;/t&gt;","//s"),"mm","")))/10))</f>
        <v>1</v>
      </c>
      <c r="S194" t="str">
        <f>IF(OR('Model output'!P193="",ISNUMBER(SEARCH("Not identified", 'Model output'!P193)),ISNUMBER(SEARCH("Absent",'Model output'!P193)),AND(ISNUMBER(SEARCH("No",'Model output'!P193)),NOT(ISNUMBER(SEARCH("diagnostic",'Model output'!P193)))),ISNUMBER(SEARCH("Negative",'Model output'!P193))),"negative","positive")</f>
        <v>negative</v>
      </c>
      <c r="T194" t="str">
        <f>IF('Model output'!O193="","",'Model output'!O193)</f>
        <v>Multifocal</v>
      </c>
      <c r="U194" t="str">
        <f>IF('Model output'!Q193&lt;&gt;"",'Model output'!Q193,IF('Classification result'!S194="positive",IF(ISNUMBER(SEARCH("single",'Model output'!P193)),1,IF(OR(ISNUMBER(SEARCH("&lt;4",'Model output'!P193)),ISNUMBER(SEARCH("&lt; 4",'Model output'!P193)),ISNUMBER(SEARCH("less than 4",'Model output'!P193))),"&lt;4",IF(OR(ISNUMBER(SEARCH("&gt;4",'Model output'!P193)),ISNUMBER(SEARCH("&gt; 4",'Model output'!P193)),ISNUMBER(SEARCH("4 or more",'Model output'!P193))),"&gt;4",""))),""))</f>
        <v/>
      </c>
      <c r="V194" t="str">
        <f>IF(S194="negative","",IF(OR(ISNUMBER(SEARCH("Focal",'Model output'!P193)),'Classification result'!U194&lt;4,ISNUMBER(SEARCH("Focal",'Classification result'!U194)),ISNUMBER(SEARCH("&lt;4",'Classification result'!U194)),ISNUMBER(SEARCH("&lt; 4",'Classification result'!U194))),"minimal", IF(OR(ISNUMBER(SEARCH("Extensive",'Model output'!P193)),ISNUMBER(SEARCH("Extensive",'Classification result'!U194)),ISNUMBER(SEARCH("&gt;4",'Classification result'!U194)),ISNUMBER(SEARCH("&gt; 4",'Classification result'!U194)),ISNUMBER(SEARCH("4 or more",'Classification result'!U194))),"extensive","")))</f>
        <v/>
      </c>
      <c r="W194" t="str">
        <f>IF(OR('Model output'!R193="",ISNUMBER(SEARCH("Not identified", 'Model output'!R193)),ISNUMBER(SEARCH("Absent",'Model output'!R193)),ISNUMBER(SEARCH("No",'Model output'!R193)),ISNUMBER(SEARCH("Negative",'Model output'!R193)),ISNUMBER(SEARCH("None seen",'Model output'!R193)),ISNUMBER(SEARCH("Free",'Model output'!R193)),ISNUMBER(SEARCH("Cannot be assessed",'Model output'!R193))),"negative","positive")</f>
        <v>positive</v>
      </c>
      <c r="X194" t="str">
        <f>IF('Model output'!S193="","", IF('Model output'!S193= "[]", "", 'Model output'!S193))</f>
        <v>Absent</v>
      </c>
      <c r="Y194" t="str">
        <f>IF(OR('Model output'!S193="",ISNUMBER(SEARCH("Absent",'Model output'!S193)),ISNUMBER(SEARCH("Not identified",'Model output'!S193)),ISNUMBER(SEARCH("No",'Model output'!S193)),ISNUMBER(SEARCH("negative",'Model output'!S193))),"negative",IF(Z194="positive","gETE", "positive"))</f>
        <v>negative</v>
      </c>
      <c r="Z194" t="str">
        <f>IF(OR('Model output'!S193="",ISNUMBER(SEARCH("Absent",'Model output'!S193)),ISNUMBER(SEARCH("Not identified",'Model output'!S193)),ISNUMBER(SEARCH("No",'Model output'!S193)),ISNUMBER(SEARCH("Minimal",'Model output'!S193)),ISNUMBER(SEARCH("negative",'Model output'!S193))),"negative",IF(OR(ISNUMBER(SEARCH("extensive",X194)),ISNUMBER(SEARCH("skeletal muscle",X194)),ISNUMBER(SEARCH("larynx",X194)),ISNUMBER(SEARCH("trachea",X194)),ISNUMBER(SEARCH("esophagus",X194)),ISNUMBER(SEARCH("recurrent laryngeal nerve",X194))),"positive","negative"))</f>
        <v>negative</v>
      </c>
      <c r="AA194" t="str">
        <f>IF('Model output'!T193="","", IF('Model output'!T193="[]", "", IF('Model output'!T193="Not mentioned", "No", "Yes")))</f>
        <v/>
      </c>
      <c r="AB194" t="str">
        <f>IF(AA194&lt;&gt;"Yes","",IF(OR('Model output'!U193="",'Model output'!U193="[]",ISNUMBER(SEARCH("Not identified",'Model output'!U193))),"",'Model output'!U193))</f>
        <v/>
      </c>
      <c r="AC194" s="9" t="str">
        <f>IF(OR('Model output'!V193="", AND(ISERROR(SEARCH("Positive",'Model output'!V193)), ISNUMBER(SEARCH("Negative",'Model output'!V193))), 'Model output'!V193="No", ISNUMBER(SEARCH("Uninvolved",'Model output'!V193)), ISNUMBER(SEARCH("Not involved",'Model output'!V193)), ISNUMBER(SEARCH("Free",'Model output'!V193)), ISNUMBER(SEARCH("Cannot be assessed",'Model output'!V193)), ISNUMBER(SEARCH("1 mm",'Model output'!V193)), ISNUMBER(SEARCH("0.1 CM",'Model output'!V193)), ISNUMBER(SEARCH("less than 0.5 mm",'Model output'!V193)), ISNUMBER(SEARCH("abut",'Model output'!V193))), "negative", "positive")</f>
        <v>negative</v>
      </c>
      <c r="AE194" s="29" t="str" cm="1">
        <f t="array" aca="1" ref="AE194" ca="1">IF(OR(AC194="positive",Z194="positive",AND(OR(ISNUMBER(SEARCH("Follicular carcinoma",N194)),ISNUMBER(SEARCH("Follicular thyroid carcinoma",N194))),V194="extensive"),AND(AND(ISNUMBER(J194),J194&gt;0),AND(ISNUMBER(M194),M194&gt;3)),OR(H194="positive",AH194=1)),"high",IF(OR(ISNUMBER(SEARCH("lateral",G194,1)),ISNUMBER(SEARCH("positive",Y194,1)),ISNUMBER(SEARCH("tall",O194,1)),ISNUMBER(SEARCH("hobnail",O194,1)),ISNUMBER(SEARCH("cribriform",O194,1)),ISNUMBER(SEARCH("diffuse",O194,1)),ISNUMBER(SEARCH("columnar",O194,1)),ISNUMBER(SEARCH("solid",O194,1)),ISNUMBER(SEARCH("tall",N194,1)),ISNUMBER(SEARCH("hobnail",N194,1)),ISNUMBER(SEARCH("cribriform",N194,1)),ISNUMBER(SEARCH("diffuse",N194,1)),ISNUMBER(SEARCH("columnar",N194,1)),ISNUMBER(SEARCH("solid",N194,1)),AND(ISNUMBER(SEARCH("papillary",N194,1)),S194="positive"),AND(AND(ISNUMBER(J194),J194&gt;=5),M194=""),AND(AND(ISNUMBER(J194),J194&gt;=5),AND(ISNUMBER(M194),M194&gt;=1)),AND(ISNUMBER(SERACH("papillary",N194)),OR(Y194="positive",Z194="positive"), ISNUMBER(SEARCH("BRAF",AB194)))),"intermediate","low"))</f>
        <v>intermediate</v>
      </c>
      <c r="AF194" s="30" t="str">
        <f t="shared" si="40"/>
        <v>1a</v>
      </c>
      <c r="AG194" s="30" t="str">
        <f t="shared" si="41"/>
        <v>1b</v>
      </c>
      <c r="AH194" s="30" t="str">
        <f t="shared" si="42"/>
        <v>0</v>
      </c>
      <c r="AI194" s="37" t="str">
        <f t="shared" si="43"/>
        <v>I</v>
      </c>
      <c r="AJ194" s="29" t="s">
        <v>887</v>
      </c>
      <c r="AK194" s="34" t="s">
        <v>895</v>
      </c>
      <c r="AL194" s="34" t="s">
        <v>890</v>
      </c>
      <c r="AM194" s="34" t="s">
        <v>894</v>
      </c>
      <c r="AN194" s="34" t="s">
        <v>68</v>
      </c>
      <c r="AO194" s="35">
        <f t="shared" ca="1" si="32"/>
        <v>1</v>
      </c>
      <c r="AP194" s="30">
        <f t="shared" si="33"/>
        <v>1</v>
      </c>
      <c r="AQ194" s="30">
        <f t="shared" si="34"/>
        <v>1</v>
      </c>
      <c r="AR194" s="30">
        <f t="shared" si="35"/>
        <v>1</v>
      </c>
      <c r="AS194" s="36">
        <f t="shared" si="36"/>
        <v>1</v>
      </c>
    </row>
    <row r="195" spans="1:45">
      <c r="A195" t="str">
        <f>'Model output'!A194</f>
        <v>TCGA-EM-A3FK</v>
      </c>
      <c r="B195" s="45">
        <v>30</v>
      </c>
      <c r="C195" s="1" t="str">
        <f>IF(OR(ISNUMBER(SEARCH("0",'Model output'!D194)), ISNUMBER(SEARCH("1",'Model output'!D194)), ISNUMBER(SEARCH("1a",'Model output'!D194)), ISNUMBER(SEARCH("1b",'Model output'!D194)), ISNUMBER(SEARCH("2",'Model output'!D194)), ISNUMBER(SEARCH("3",'Model output'!D194)), ISNUMBER(SEARCH("4a",'Model output'!D194)), ISNUMBER(SEARCH("4b",'Model output'!D194))), IF(ISNUMBER(SEARCH("pT",'Model output'!D194)),IF(OR(ISNUMBER(SEARCH("a",'Model output'!D194)),ISNUMBER(SEARCH("b",'Model output'!D194))),MID(SUBSTITUTE('Model output'!D194," ",""),SEARCH("pT",'Model output'!D194)+2,2),MID(SUBSTITUTE('Model output'!D194," ",""),SEARCH("pT",'Model output'!D194)+2,1)),IF(ISNUMBER(SEARCH("T",'Model output'!D194)),IF(OR(ISNUMBER(SEARCH("a",'Model output'!D194)),ISNUMBER(SEARCH("b",'Model output'!D194))),MID(SUBSTITUTE('Model output'!D194," ",""),SEARCH("T",'Model output'!D194)+1,2),MID(SUBSTITUTE('Model output'!D194," ",""),SEARCH("T",'Model output'!D194)+1,1)),SUBSTITUTE('Model output'!D194," ",""))),"")</f>
        <v>1</v>
      </c>
      <c r="D195" s="1" t="str">
        <f>IF(ISNUMBER(SEARCH("lymph node",'Model output'!E194)),"1", IF(AND('Model output'!E194&lt;&gt;"",ISNUMBER('Model output'!E194),'Model output'!E194&gt;0),"1",IF(OR(ISNUMBER(SEARCH("0",'Model output'!E194)), ISNUMBER(SEARCH("1",'Model output'!E194)), ISNUMBER(SEARCH("1a",'Model output'!E194)), ISNUMBER(SEARCH("1b",'Model output'!E194)), ISNUMBER(SEARCH("X",'Model output'!E194))), IF(ISNUMBER(SEARCH("pN",'Model output'!E194)),IF(OR(ISNUMBER(SEARCH("a",'Model output'!E194)),ISNUMBER(SEARCH("b",'Model output'!E194))),MID(SUBSTITUTE('Model output'!E194," ",""),SEARCH("pN",'Model output'!E194)+2,2),MID(SUBSTITUTE('Model output'!E194," ",""),SEARCH("pN",'Model output'!E194)+2,1)),IF(ISNUMBER(SEARCH("N",'Model output'!E194)),IF(OR(ISNUMBER(SEARCH("a",'Model output'!E194)),ISNUMBER(SEARCH("b",'Model output'!E194))),MID(SUBSTITUTE('Model output'!E194," ",""),SEARCH("N",'Model output'!E194)+1,2),MID(SUBSTITUTE('Model output'!E194," ",""),SEARCH("N",'Model output'!E194)+1,1)),SUBSTITUTE('Model output'!E194," ",""))),"")))</f>
        <v>1b</v>
      </c>
      <c r="E195" s="1" t="str">
        <f>IF(OR(ISNUMBER(SEARCH("Not applicable",'Model output'!F194)), ISNUMBER(SEARCH("N/A",'Model output'!F194))),"0",IF(OR(ISNUMBER(SEARCH("0",'Model output'!F194)), ISNUMBER(SEARCH("1",'Model output'!F194)), ISNUMBER(SEARCH("X",'Model output'!F194))), IF(ISNUMBER(SEARCH("pM",'Model output'!F194)),MID(SUBSTITUTE('Model output'!F194," ",""),SEARCH("pM",'Model output'!F194)+2,1),IF(ISNUMBER(SEARCH("M",'Model output'!F194)),MID(SUBSTITUTE('Model output'!F194," ",""),SEARCH("M",'Model output'!F194)+1,1),SUBSTITUTE('Model output'!F194," ",""))),""))</f>
        <v/>
      </c>
      <c r="F195" t="str">
        <f t="shared" si="37"/>
        <v>positive</v>
      </c>
      <c r="G195" t="str">
        <f>IF(OR('Model output'!G194="",AND(ISNUMBER('Model output'!J194),'Model output'!J194&lt;1)),"",IF(OR(ISNUMBER(SEARCH("lateral",'Model output'!G194)),ISNUMBER(SEARCH("cervical",'Model output'!G194)),ISNUMBER(SEARCH("jugular",'Model output'!G194)),ISNUMBER(SEARCH("left neck",'Model output'!G194)),ISNUMBER(SEARCH("left anterior neck",'Model output'!G194)),ISNUMBER(SEARCH("left posterior neck",'Model output'!G194)),ISNUMBER(SEARCH("right neck",'Model output'!G194)),ISNUMBER(SEARCH("right anterior neck",'Model output'!G194)),ISNUMBER(SEARCH("right posterior neck",'Model output'!G194)),AND(ISNUMBER(SEARCH("level",'Model output'!G194)),OR(,ISNUMBER(SEARCH("II",'Model output'!G194)),ISNUMBER(SEARCH("two",'Model output'!G194)),ISNUMBER(SEARCH("2",'Model output'!G194)),ISNUMBER(SEARCH("III",'Model output'!G194)),ISNUMBER(SEARCH("three",'Model output'!G194)),ISNUMBER(SEARCH("3",'Model output'!G194)),ISNUMBER(SEARCH("IV",'Model output'!G194)),ISNUMBER(SEARCH("four",'Model output'!G194)),ISNUMBER(SEARCH("4",'Model output'!G194)),ISNUMBER(SEARCH("V ",'Model output'!G194)),ISNUMBER(SEARCH("five",'Model output'!G194)),ISNUMBER(SEARCH("5",'Model output'!G194))))), "lateral", "central"))</f>
        <v>lateral</v>
      </c>
      <c r="H195" t="str">
        <f>IF('Model output'!H194="","negative",IF('Model output'!H194="[]", "negative", IF(OR(ISNUMBER(SEARCH("lymph node",'Model output'!H194)),ISNUMBER(SEARCH("Not mentioned",'Model output'!H194)),ISNUMBER(SEARCH("neck",'Model output'!H194)),ISNUMBER(SEARCH("Not applicable",'Model output'!H194))),"negative","positive")))</f>
        <v>negative</v>
      </c>
      <c r="I195">
        <f>IF('Model output'!I194="","",IF(ISNUMBER('Model output'!I194),'Model output'!I194,1))</f>
        <v>25</v>
      </c>
      <c r="J195">
        <f>IF('Model output'!J194="","",IF(AND(ISNUMBER('Model output'!J194),'Model output'!J194&lt;=I195),'Model output'!J194,IF(ISNUMBER(SEARCH("0/",'Model output'!J194)),0,1)))</f>
        <v>17</v>
      </c>
      <c r="K195" t="str" cm="1">
        <f t="array" ref="K195">IF(COUNT(FIND({0,1,2,3,4,5,6,7,8,9},'Model output'!K194))&gt;0,'Model output'!K194,"")</f>
        <v>0.5 cm</v>
      </c>
      <c r="L195" s="8" t="str">
        <f t="shared" si="39"/>
        <v>0.5cm</v>
      </c>
      <c r="M195" cm="1">
        <f t="array" ref="M195">IF(L195="","",IF(ISNUMBER(SEARCH("cm",L195)),MAX(VALUE(SUBSTITUTE(_xlfn.FILTERXML("&lt;t&gt;&lt;s&gt;"&amp;SUBSTITUTE(L195,",","&lt;/s&gt;&lt;s&gt;")&amp;"&lt;/s&gt;&lt;/t&gt;","//s"),"cm",""))),MAX(VALUE(SUBSTITUTE(_xlfn.FILTERXML("&lt;t&gt;&lt;s&gt;"&amp;SUBSTITUTE(L195,",","&lt;/s&gt;&lt;s&gt;")&amp;"&lt;/s&gt;&lt;/t&gt;","//s"),"mm","")))/10))</f>
        <v>0.5</v>
      </c>
      <c r="N195" t="str">
        <f>IF('Model output'!L194="","",'Model output'!L194)</f>
        <v>Papillary carcinoma, classical (usual)</v>
      </c>
      <c r="O195" t="str">
        <f>IF('Model output'!M194="","",'Model output'!M194)</f>
        <v/>
      </c>
      <c r="P195" t="str">
        <f>IF('Model output'!N194="","",'Model output'!N194)</f>
        <v>1.2 cm</v>
      </c>
      <c r="Q195" t="str">
        <f t="shared" si="38"/>
        <v>1.2cm</v>
      </c>
      <c r="R195" cm="1">
        <f t="array" ref="R195">IF(Q195="","",IF(ISNUMBER(SEARCH("cm",Q195)),MAX(VALUE(SUBSTITUTE(_xlfn.FILTERXML("&lt;t&gt;&lt;s&gt;"&amp;SUBSTITUTE(Q195,",","&lt;/s&gt;&lt;s&gt;")&amp;"&lt;/s&gt;&lt;/t&gt;","//s"),"cm",""))),MAX(VALUE(SUBSTITUTE(_xlfn.FILTERXML("&lt;t&gt;&lt;s&gt;"&amp;SUBSTITUTE(Q195,",","&lt;/s&gt;&lt;s&gt;")&amp;"&lt;/s&gt;&lt;/t&gt;","//s"),"mm","")))/10))</f>
        <v>1.2</v>
      </c>
      <c r="S195" t="str">
        <f>IF(OR('Model output'!P194="",ISNUMBER(SEARCH("Not identified", 'Model output'!P194)),ISNUMBER(SEARCH("Absent",'Model output'!P194)),AND(ISNUMBER(SEARCH("No",'Model output'!P194)),NOT(ISNUMBER(SEARCH("diagnostic",'Model output'!P194)))),ISNUMBER(SEARCH("Negative",'Model output'!P194))),"negative","positive")</f>
        <v>positive</v>
      </c>
      <c r="T195" t="str">
        <f>IF('Model output'!O194="","",'Model output'!O194)</f>
        <v>multiple</v>
      </c>
      <c r="U195" t="str">
        <f>IF('Model output'!Q194&lt;&gt;"",'Model output'!Q194,IF('Classification result'!S195="positive",IF(ISNUMBER(SEARCH("single",'Model output'!P194)),1,IF(OR(ISNUMBER(SEARCH("&lt;4",'Model output'!P194)),ISNUMBER(SEARCH("&lt; 4",'Model output'!P194)),ISNUMBER(SEARCH("less than 4",'Model output'!P194))),"&lt;4",IF(OR(ISNUMBER(SEARCH("&gt;4",'Model output'!P194)),ISNUMBER(SEARCH("&gt; 4",'Model output'!P194)),ISNUMBER(SEARCH("4 or more",'Model output'!P194))),"&gt;4",""))),""))</f>
        <v/>
      </c>
      <c r="V195" t="str">
        <f>IF(S195="negative","",IF(OR(ISNUMBER(SEARCH("Focal",'Model output'!P194)),'Classification result'!U195&lt;4,ISNUMBER(SEARCH("Focal",'Classification result'!U195)),ISNUMBER(SEARCH("&lt;4",'Classification result'!U195)),ISNUMBER(SEARCH("&lt; 4",'Classification result'!U195))),"minimal", IF(OR(ISNUMBER(SEARCH("Extensive",'Model output'!P194)),ISNUMBER(SEARCH("Extensive",'Classification result'!U195)),ISNUMBER(SEARCH("&gt;4",'Classification result'!U195)),ISNUMBER(SEARCH("&gt; 4",'Classification result'!U195)),ISNUMBER(SEARCH("4 or more",'Classification result'!U195))),"extensive","")))</f>
        <v/>
      </c>
      <c r="W195" t="str">
        <f>IF(OR('Model output'!R194="",ISNUMBER(SEARCH("Not identified", 'Model output'!R194)),ISNUMBER(SEARCH("Absent",'Model output'!R194)),ISNUMBER(SEARCH("No",'Model output'!R194)),ISNUMBER(SEARCH("Negative",'Model output'!R194)),ISNUMBER(SEARCH("None seen",'Model output'!R194)),ISNUMBER(SEARCH("Free",'Model output'!R194)),ISNUMBER(SEARCH("Cannot be assessed",'Model output'!R194))),"negative","positive")</f>
        <v>positive</v>
      </c>
      <c r="X195" t="str">
        <f>IF('Model output'!S194="","", IF('Model output'!S194= "[]", "", 'Model output'!S194))</f>
        <v>Not identified</v>
      </c>
      <c r="Y195" t="str">
        <f>IF(OR('Model output'!S194="",ISNUMBER(SEARCH("Absent",'Model output'!S194)),ISNUMBER(SEARCH("Not identified",'Model output'!S194)),ISNUMBER(SEARCH("No",'Model output'!S194)),ISNUMBER(SEARCH("negative",'Model output'!S194))),"negative",IF(Z195="positive","gETE", "positive"))</f>
        <v>negative</v>
      </c>
      <c r="Z195" t="str">
        <f>IF(OR('Model output'!S194="",ISNUMBER(SEARCH("Absent",'Model output'!S194)),ISNUMBER(SEARCH("Not identified",'Model output'!S194)),ISNUMBER(SEARCH("No",'Model output'!S194)),ISNUMBER(SEARCH("Minimal",'Model output'!S194)),ISNUMBER(SEARCH("negative",'Model output'!S194))),"negative",IF(OR(ISNUMBER(SEARCH("extensive",X195)),ISNUMBER(SEARCH("skeletal muscle",X195)),ISNUMBER(SEARCH("larynx",X195)),ISNUMBER(SEARCH("trachea",X195)),ISNUMBER(SEARCH("esophagus",X195)),ISNUMBER(SEARCH("recurrent laryngeal nerve",X195))),"positive","negative"))</f>
        <v>negative</v>
      </c>
      <c r="AA195" t="str">
        <f>IF('Model output'!T194="","", IF('Model output'!T194="[]", "", IF('Model output'!T194="Not mentioned", "No", "Yes")))</f>
        <v/>
      </c>
      <c r="AB195" t="str">
        <f>IF(AA195&lt;&gt;"Yes","",IF(OR('Model output'!U194="",'Model output'!U194="[]",ISNUMBER(SEARCH("Not identified",'Model output'!U194))),"",'Model output'!U194))</f>
        <v/>
      </c>
      <c r="AC195" s="9" t="str">
        <f>IF(OR('Model output'!V194="", AND(ISERROR(SEARCH("Positive",'Model output'!V194)), ISNUMBER(SEARCH("Negative",'Model output'!V194))), 'Model output'!V194="No", ISNUMBER(SEARCH("Uninvolved",'Model output'!V194)), ISNUMBER(SEARCH("Not involved",'Model output'!V194)), ISNUMBER(SEARCH("Free",'Model output'!V194)), ISNUMBER(SEARCH("Cannot be assessed",'Model output'!V194)), ISNUMBER(SEARCH("1 mm",'Model output'!V194)), ISNUMBER(SEARCH("0.1 CM",'Model output'!V194)), ISNUMBER(SEARCH("less than 0.5 mm",'Model output'!V194)), ISNUMBER(SEARCH("abut",'Model output'!V194))), "negative", "positive")</f>
        <v>negative</v>
      </c>
      <c r="AE195" s="29" t="str" cm="1">
        <f t="array" aca="1" ref="AE195" ca="1">IF(OR(AC195="positive",Z195="positive",AND(OR(ISNUMBER(SEARCH("Follicular carcinoma",N195)),ISNUMBER(SEARCH("Follicular thyroid carcinoma",N195))),V195="extensive"),AND(AND(ISNUMBER(J195),J195&gt;0),AND(ISNUMBER(M195),M195&gt;3)),OR(H195="positive",AH195=1)),"high",IF(OR(ISNUMBER(SEARCH("lateral",G195,1)),ISNUMBER(SEARCH("positive",Y195,1)),ISNUMBER(SEARCH("tall",O195,1)),ISNUMBER(SEARCH("hobnail",O195,1)),ISNUMBER(SEARCH("cribriform",O195,1)),ISNUMBER(SEARCH("diffuse",O195,1)),ISNUMBER(SEARCH("columnar",O195,1)),ISNUMBER(SEARCH("solid",O195,1)),ISNUMBER(SEARCH("tall",N195,1)),ISNUMBER(SEARCH("hobnail",N195,1)),ISNUMBER(SEARCH("cribriform",N195,1)),ISNUMBER(SEARCH("diffuse",N195,1)),ISNUMBER(SEARCH("columnar",N195,1)),ISNUMBER(SEARCH("solid",N195,1)),AND(ISNUMBER(SEARCH("papillary",N195,1)),S195="positive"),AND(AND(ISNUMBER(J195),J195&gt;=5),M195=""),AND(AND(ISNUMBER(J195),J195&gt;=5),AND(ISNUMBER(M195),M195&gt;=1)),AND(ISNUMBER(SERACH("papillary",N195)),OR(Y195="positive",Z195="positive"), ISNUMBER(SEARCH("BRAF",AB195)))),"intermediate","low"))</f>
        <v>intermediate</v>
      </c>
      <c r="AF195" s="30" t="str">
        <f t="shared" si="40"/>
        <v>1b</v>
      </c>
      <c r="AG195" s="30" t="str">
        <f t="shared" si="41"/>
        <v>1b</v>
      </c>
      <c r="AH195" s="30" t="str">
        <f t="shared" si="42"/>
        <v>0</v>
      </c>
      <c r="AI195" s="37" t="str">
        <f t="shared" si="43"/>
        <v>I</v>
      </c>
      <c r="AJ195" s="29" t="s">
        <v>887</v>
      </c>
      <c r="AK195" s="34" t="s">
        <v>890</v>
      </c>
      <c r="AL195" s="34" t="s">
        <v>890</v>
      </c>
      <c r="AM195" s="34" t="s">
        <v>894</v>
      </c>
      <c r="AN195" s="34" t="s">
        <v>68</v>
      </c>
      <c r="AO195" s="35">
        <f t="shared" ref="AO195:AO258" ca="1" si="44">IF(AE195=AJ195,1,0)</f>
        <v>1</v>
      </c>
      <c r="AP195" s="30">
        <f t="shared" ref="AP195:AP258" si="45">IF(AF195=AK195, 1, IF(AND(AF195="x", AK195="0"), 1, IF(AND(AF195="0", AK195="x"), 1, 0)))</f>
        <v>1</v>
      </c>
      <c r="AQ195" s="30">
        <f t="shared" ref="AQ195:AQ258" si="46">IF(AG195=AL195, 1, IF(AND(AG195="x", AL195="0"), 1, IF(AND(AG195="0", AL195="x"), 1, 0)))</f>
        <v>1</v>
      </c>
      <c r="AR195" s="30">
        <f t="shared" ref="AR195:AR258" si="47">IF(AH195=AM195, 1, IF(AND(AH195="x", AM195="0"), 1, IF(AND(AH195="0", AM195="x"), 1, 0)))</f>
        <v>1</v>
      </c>
      <c r="AS195" s="36">
        <f t="shared" ref="AS195:AS258" si="48">IF(AI195=AN195,1,0)</f>
        <v>1</v>
      </c>
    </row>
    <row r="196" spans="1:45">
      <c r="A196" t="str">
        <f>'Model output'!A195</f>
        <v>TCGA-EM-A3FL</v>
      </c>
      <c r="B196" s="45">
        <v>63</v>
      </c>
      <c r="C196" s="1" t="str">
        <f>IF(OR(ISNUMBER(SEARCH("0",'Model output'!D195)), ISNUMBER(SEARCH("1",'Model output'!D195)), ISNUMBER(SEARCH("1a",'Model output'!D195)), ISNUMBER(SEARCH("1b",'Model output'!D195)), ISNUMBER(SEARCH("2",'Model output'!D195)), ISNUMBER(SEARCH("3",'Model output'!D195)), ISNUMBER(SEARCH("4a",'Model output'!D195)), ISNUMBER(SEARCH("4b",'Model output'!D195))), IF(ISNUMBER(SEARCH("pT",'Model output'!D195)),IF(OR(ISNUMBER(SEARCH("a",'Model output'!D195)),ISNUMBER(SEARCH("b",'Model output'!D195))),MID(SUBSTITUTE('Model output'!D195," ",""),SEARCH("pT",'Model output'!D195)+2,2),MID(SUBSTITUTE('Model output'!D195," ",""),SEARCH("pT",'Model output'!D195)+2,1)),IF(ISNUMBER(SEARCH("T",'Model output'!D195)),IF(OR(ISNUMBER(SEARCH("a",'Model output'!D195)),ISNUMBER(SEARCH("b",'Model output'!D195))),MID(SUBSTITUTE('Model output'!D195," ",""),SEARCH("T",'Model output'!D195)+1,2),MID(SUBSTITUTE('Model output'!D195," ",""),SEARCH("T",'Model output'!D195)+1,1)),SUBSTITUTE('Model output'!D195," ",""))),"")</f>
        <v>1b</v>
      </c>
      <c r="D196" s="1" t="str">
        <f>IF(ISNUMBER(SEARCH("lymph node",'Model output'!E195)),"1", IF(AND('Model output'!E195&lt;&gt;"",ISNUMBER('Model output'!E195),'Model output'!E195&gt;0),"1",IF(OR(ISNUMBER(SEARCH("0",'Model output'!E195)), ISNUMBER(SEARCH("1",'Model output'!E195)), ISNUMBER(SEARCH("1a",'Model output'!E195)), ISNUMBER(SEARCH("1b",'Model output'!E195)), ISNUMBER(SEARCH("X",'Model output'!E195))), IF(ISNUMBER(SEARCH("pN",'Model output'!E195)),IF(OR(ISNUMBER(SEARCH("a",'Model output'!E195)),ISNUMBER(SEARCH("b",'Model output'!E195))),MID(SUBSTITUTE('Model output'!E195," ",""),SEARCH("pN",'Model output'!E195)+2,2),MID(SUBSTITUTE('Model output'!E195," ",""),SEARCH("pN",'Model output'!E195)+2,1)),IF(ISNUMBER(SEARCH("N",'Model output'!E195)),IF(OR(ISNUMBER(SEARCH("a",'Model output'!E195)),ISNUMBER(SEARCH("b",'Model output'!E195))),MID(SUBSTITUTE('Model output'!E195," ",""),SEARCH("N",'Model output'!E195)+1,2),MID(SUBSTITUTE('Model output'!E195," ",""),SEARCH("N",'Model output'!E195)+1,1)),SUBSTITUTE('Model output'!E195," ",""))),"")))</f>
        <v>X</v>
      </c>
      <c r="E196" s="1" t="str">
        <f>IF(OR(ISNUMBER(SEARCH("Not applicable",'Model output'!F195)), ISNUMBER(SEARCH("N/A",'Model output'!F195))),"0",IF(OR(ISNUMBER(SEARCH("0",'Model output'!F195)), ISNUMBER(SEARCH("1",'Model output'!F195)), ISNUMBER(SEARCH("X",'Model output'!F195))), IF(ISNUMBER(SEARCH("pM",'Model output'!F195)),MID(SUBSTITUTE('Model output'!F195," ",""),SEARCH("pM",'Model output'!F195)+2,1),IF(ISNUMBER(SEARCH("M",'Model output'!F195)),MID(SUBSTITUTE('Model output'!F195," ",""),SEARCH("M",'Model output'!F195)+1,1),SUBSTITUTE('Model output'!F195," ",""))),""))</f>
        <v/>
      </c>
      <c r="F196" t="str">
        <f t="shared" si="37"/>
        <v>negative</v>
      </c>
      <c r="G196" t="str">
        <f>IF(OR('Model output'!G195="",AND(ISNUMBER('Model output'!J195),'Model output'!J195&lt;1)),"",IF(OR(ISNUMBER(SEARCH("lateral",'Model output'!G195)),ISNUMBER(SEARCH("cervical",'Model output'!G195)),ISNUMBER(SEARCH("jugular",'Model output'!G195)),ISNUMBER(SEARCH("left neck",'Model output'!G195)),ISNUMBER(SEARCH("left anterior neck",'Model output'!G195)),ISNUMBER(SEARCH("left posterior neck",'Model output'!G195)),ISNUMBER(SEARCH("right neck",'Model output'!G195)),ISNUMBER(SEARCH("right anterior neck",'Model output'!G195)),ISNUMBER(SEARCH("right posterior neck",'Model output'!G195)),AND(ISNUMBER(SEARCH("level",'Model output'!G195)),OR(,ISNUMBER(SEARCH("II",'Model output'!G195)),ISNUMBER(SEARCH("two",'Model output'!G195)),ISNUMBER(SEARCH("2",'Model output'!G195)),ISNUMBER(SEARCH("III",'Model output'!G195)),ISNUMBER(SEARCH("three",'Model output'!G195)),ISNUMBER(SEARCH("3",'Model output'!G195)),ISNUMBER(SEARCH("IV",'Model output'!G195)),ISNUMBER(SEARCH("four",'Model output'!G195)),ISNUMBER(SEARCH("4",'Model output'!G195)),ISNUMBER(SEARCH("V ",'Model output'!G195)),ISNUMBER(SEARCH("five",'Model output'!G195)),ISNUMBER(SEARCH("5",'Model output'!G195))))), "lateral", "central"))</f>
        <v/>
      </c>
      <c r="H196" t="str">
        <f>IF('Model output'!H195="","negative",IF('Model output'!H195="[]", "negative", IF(OR(ISNUMBER(SEARCH("lymph node",'Model output'!H195)),ISNUMBER(SEARCH("Not mentioned",'Model output'!H195)),ISNUMBER(SEARCH("neck",'Model output'!H195)),ISNUMBER(SEARCH("Not applicable",'Model output'!H195))),"negative","positive")))</f>
        <v>negative</v>
      </c>
      <c r="I196">
        <f>IF('Model output'!I195="","",IF(ISNUMBER('Model output'!I195),'Model output'!I195,1))</f>
        <v>0</v>
      </c>
      <c r="J196">
        <f>IF('Model output'!J195="","",IF(AND(ISNUMBER('Model output'!J195),'Model output'!J195&lt;=I196),'Model output'!J195,IF(ISNUMBER(SEARCH("0/",'Model output'!J195)),0,1)))</f>
        <v>0</v>
      </c>
      <c r="K196" t="str" cm="1">
        <f t="array" ref="K196">IF(COUNT(FIND({0,1,2,3,4,5,6,7,8,9},'Model output'!K195))&gt;0,'Model output'!K195,"")</f>
        <v/>
      </c>
      <c r="L196" s="8" t="str">
        <f t="shared" si="39"/>
        <v/>
      </c>
      <c r="M196" t="str" cm="1">
        <f t="array" ref="M196">IF(L196="","",IF(ISNUMBER(SEARCH("cm",L196)),MAX(VALUE(SUBSTITUTE(_xlfn.FILTERXML("&lt;t&gt;&lt;s&gt;"&amp;SUBSTITUTE(L196,",","&lt;/s&gt;&lt;s&gt;")&amp;"&lt;/s&gt;&lt;/t&gt;","//s"),"cm",""))),MAX(VALUE(SUBSTITUTE(_xlfn.FILTERXML("&lt;t&gt;&lt;s&gt;"&amp;SUBSTITUTE(L196,",","&lt;/s&gt;&lt;s&gt;")&amp;"&lt;/s&gt;&lt;/t&gt;","//s"),"mm","")))/10))</f>
        <v/>
      </c>
      <c r="N196" t="str">
        <f>IF('Model output'!L195="","",'Model output'!L195)</f>
        <v>Papillary carcinoma, follicular variant</v>
      </c>
      <c r="O196" t="str">
        <f>IF('Model output'!M195="","",'Model output'!M195)</f>
        <v/>
      </c>
      <c r="P196" t="str">
        <f>IF('Model output'!N195="","",'Model output'!N195)</f>
        <v>1.5cm</v>
      </c>
      <c r="Q196" t="str">
        <f t="shared" si="38"/>
        <v>1.5cm</v>
      </c>
      <c r="R196" cm="1">
        <f t="array" ref="R196">IF(Q196="","",IF(ISNUMBER(SEARCH("cm",Q196)),MAX(VALUE(SUBSTITUTE(_xlfn.FILTERXML("&lt;t&gt;&lt;s&gt;"&amp;SUBSTITUTE(Q196,",","&lt;/s&gt;&lt;s&gt;")&amp;"&lt;/s&gt;&lt;/t&gt;","//s"),"cm",""))),MAX(VALUE(SUBSTITUTE(_xlfn.FILTERXML("&lt;t&gt;&lt;s&gt;"&amp;SUBSTITUTE(Q196,",","&lt;/s&gt;&lt;s&gt;")&amp;"&lt;/s&gt;&lt;/t&gt;","//s"),"mm","")))/10))</f>
        <v>1.5</v>
      </c>
      <c r="S196" t="str">
        <f>IF(OR('Model output'!P195="",ISNUMBER(SEARCH("Not identified", 'Model output'!P195)),ISNUMBER(SEARCH("Absent",'Model output'!P195)),AND(ISNUMBER(SEARCH("No",'Model output'!P195)),NOT(ISNUMBER(SEARCH("diagnostic",'Model output'!P195)))),ISNUMBER(SEARCH("Negative",'Model output'!P195))),"negative","positive")</f>
        <v>negative</v>
      </c>
      <c r="T196">
        <f>IF('Model output'!O195="","",'Model output'!O195)</f>
        <v>2</v>
      </c>
      <c r="U196" t="str">
        <f>IF('Model output'!Q195&lt;&gt;"",'Model output'!Q195,IF('Classification result'!S196="positive",IF(ISNUMBER(SEARCH("single",'Model output'!P195)),1,IF(OR(ISNUMBER(SEARCH("&lt;4",'Model output'!P195)),ISNUMBER(SEARCH("&lt; 4",'Model output'!P195)),ISNUMBER(SEARCH("less than 4",'Model output'!P195))),"&lt;4",IF(OR(ISNUMBER(SEARCH("&gt;4",'Model output'!P195)),ISNUMBER(SEARCH("&gt; 4",'Model output'!P195)),ISNUMBER(SEARCH("4 or more",'Model output'!P195))),"&gt;4",""))),""))</f>
        <v/>
      </c>
      <c r="V196" t="str">
        <f>IF(S196="negative","",IF(OR(ISNUMBER(SEARCH("Focal",'Model output'!P195)),'Classification result'!U196&lt;4,ISNUMBER(SEARCH("Focal",'Classification result'!U196)),ISNUMBER(SEARCH("&lt;4",'Classification result'!U196)),ISNUMBER(SEARCH("&lt; 4",'Classification result'!U196))),"minimal", IF(OR(ISNUMBER(SEARCH("Extensive",'Model output'!P195)),ISNUMBER(SEARCH("Extensive",'Classification result'!U196)),ISNUMBER(SEARCH("&gt;4",'Classification result'!U196)),ISNUMBER(SEARCH("&gt; 4",'Classification result'!U196)),ISNUMBER(SEARCH("4 or more",'Classification result'!U196))),"extensive","")))</f>
        <v/>
      </c>
      <c r="W196" t="str">
        <f>IF(OR('Model output'!R195="",ISNUMBER(SEARCH("Not identified", 'Model output'!R195)),ISNUMBER(SEARCH("Absent",'Model output'!R195)),ISNUMBER(SEARCH("No",'Model output'!R195)),ISNUMBER(SEARCH("Negative",'Model output'!R195)),ISNUMBER(SEARCH("None seen",'Model output'!R195)),ISNUMBER(SEARCH("Free",'Model output'!R195)),ISNUMBER(SEARCH("Cannot be assessed",'Model output'!R195))),"negative","positive")</f>
        <v>negative</v>
      </c>
      <c r="X196" t="str">
        <f>IF('Model output'!S195="","", IF('Model output'!S195= "[]", "", 'Model output'!S195))</f>
        <v>Not identified</v>
      </c>
      <c r="Y196" t="str">
        <f>IF(OR('Model output'!S195="",ISNUMBER(SEARCH("Absent",'Model output'!S195)),ISNUMBER(SEARCH("Not identified",'Model output'!S195)),ISNUMBER(SEARCH("No",'Model output'!S195)),ISNUMBER(SEARCH("negative",'Model output'!S195))),"negative",IF(Z196="positive","gETE", "positive"))</f>
        <v>negative</v>
      </c>
      <c r="Z196" t="str">
        <f>IF(OR('Model output'!S195="",ISNUMBER(SEARCH("Absent",'Model output'!S195)),ISNUMBER(SEARCH("Not identified",'Model output'!S195)),ISNUMBER(SEARCH("No",'Model output'!S195)),ISNUMBER(SEARCH("Minimal",'Model output'!S195)),ISNUMBER(SEARCH("negative",'Model output'!S195))),"negative",IF(OR(ISNUMBER(SEARCH("extensive",X196)),ISNUMBER(SEARCH("skeletal muscle",X196)),ISNUMBER(SEARCH("larynx",X196)),ISNUMBER(SEARCH("trachea",X196)),ISNUMBER(SEARCH("esophagus",X196)),ISNUMBER(SEARCH("recurrent laryngeal nerve",X196))),"positive","negative"))</f>
        <v>negative</v>
      </c>
      <c r="AA196" t="str">
        <f>IF('Model output'!T195="","", IF('Model output'!T195="[]", "", IF('Model output'!T195="Not mentioned", "No", "Yes")))</f>
        <v/>
      </c>
      <c r="AB196" t="str">
        <f>IF(AA196&lt;&gt;"Yes","",IF(OR('Model output'!U195="",'Model output'!U195="[]",ISNUMBER(SEARCH("Not identified",'Model output'!U195))),"",'Model output'!U195))</f>
        <v/>
      </c>
      <c r="AC196" s="9" t="str">
        <f>IF(OR('Model output'!V195="", AND(ISERROR(SEARCH("Positive",'Model output'!V195)), ISNUMBER(SEARCH("Negative",'Model output'!V195))), 'Model output'!V195="No", ISNUMBER(SEARCH("Uninvolved",'Model output'!V195)), ISNUMBER(SEARCH("Not involved",'Model output'!V195)), ISNUMBER(SEARCH("Free",'Model output'!V195)), ISNUMBER(SEARCH("Cannot be assessed",'Model output'!V195)), ISNUMBER(SEARCH("1 mm",'Model output'!V195)), ISNUMBER(SEARCH("0.1 CM",'Model output'!V195)), ISNUMBER(SEARCH("less than 0.5 mm",'Model output'!V195)), ISNUMBER(SEARCH("abut",'Model output'!V195))), "negative", "positive")</f>
        <v>negative</v>
      </c>
      <c r="AE196" s="29" t="str" cm="1">
        <f t="array" aca="1" ref="AE196" ca="1">IF(OR(AC196="positive",Z196="positive",AND(OR(ISNUMBER(SEARCH("Follicular carcinoma",N196)),ISNUMBER(SEARCH("Follicular thyroid carcinoma",N196))),V196="extensive"),AND(AND(ISNUMBER(J196),J196&gt;0),AND(ISNUMBER(M196),M196&gt;3)),OR(H196="positive",AH196=1)),"high",IF(OR(ISNUMBER(SEARCH("lateral",G196,1)),ISNUMBER(SEARCH("positive",Y196,1)),ISNUMBER(SEARCH("tall",O196,1)),ISNUMBER(SEARCH("hobnail",O196,1)),ISNUMBER(SEARCH("cribriform",O196,1)),ISNUMBER(SEARCH("diffuse",O196,1)),ISNUMBER(SEARCH("columnar",O196,1)),ISNUMBER(SEARCH("solid",O196,1)),ISNUMBER(SEARCH("tall",N196,1)),ISNUMBER(SEARCH("hobnail",N196,1)),ISNUMBER(SEARCH("cribriform",N196,1)),ISNUMBER(SEARCH("diffuse",N196,1)),ISNUMBER(SEARCH("columnar",N196,1)),ISNUMBER(SEARCH("solid",N196,1)),AND(ISNUMBER(SEARCH("papillary",N196,1)),S196="positive"),AND(AND(ISNUMBER(J196),J196&gt;=5),M196=""),AND(AND(ISNUMBER(J196),J196&gt;=5),AND(ISNUMBER(M196),M196&gt;=1)),AND(ISNUMBER(SERACH("papillary",N196)),OR(Y196="positive",Z196="positive"), ISNUMBER(SEARCH("BRAF",AB196)))),"intermediate","low"))</f>
        <v>low</v>
      </c>
      <c r="AF196" s="30" t="str">
        <f t="shared" si="40"/>
        <v>1b</v>
      </c>
      <c r="AG196" s="30" t="str">
        <f t="shared" si="41"/>
        <v>0</v>
      </c>
      <c r="AH196" s="30" t="str">
        <f t="shared" si="42"/>
        <v>0</v>
      </c>
      <c r="AI196" s="37" t="str">
        <f t="shared" si="43"/>
        <v>I</v>
      </c>
      <c r="AJ196" s="29" t="s">
        <v>886</v>
      </c>
      <c r="AK196" s="34" t="s">
        <v>890</v>
      </c>
      <c r="AL196" s="34" t="s">
        <v>894</v>
      </c>
      <c r="AM196" s="34" t="s">
        <v>894</v>
      </c>
      <c r="AN196" s="34" t="s">
        <v>68</v>
      </c>
      <c r="AO196" s="35">
        <f t="shared" ca="1" si="44"/>
        <v>1</v>
      </c>
      <c r="AP196" s="30">
        <f t="shared" si="45"/>
        <v>1</v>
      </c>
      <c r="AQ196" s="30">
        <f t="shared" si="46"/>
        <v>1</v>
      </c>
      <c r="AR196" s="30">
        <f t="shared" si="47"/>
        <v>1</v>
      </c>
      <c r="AS196" s="36">
        <f t="shared" si="48"/>
        <v>1</v>
      </c>
    </row>
    <row r="197" spans="1:45">
      <c r="A197" t="str">
        <f>'Model output'!A196</f>
        <v>TCGA-EM-A3FM</v>
      </c>
      <c r="B197" s="45">
        <v>57</v>
      </c>
      <c r="C197" s="1" t="str">
        <f>IF(OR(ISNUMBER(SEARCH("0",'Model output'!D196)), ISNUMBER(SEARCH("1",'Model output'!D196)), ISNUMBER(SEARCH("1a",'Model output'!D196)), ISNUMBER(SEARCH("1b",'Model output'!D196)), ISNUMBER(SEARCH("2",'Model output'!D196)), ISNUMBER(SEARCH("3",'Model output'!D196)), ISNUMBER(SEARCH("4a",'Model output'!D196)), ISNUMBER(SEARCH("4b",'Model output'!D196))), IF(ISNUMBER(SEARCH("pT",'Model output'!D196)),IF(OR(ISNUMBER(SEARCH("a",'Model output'!D196)),ISNUMBER(SEARCH("b",'Model output'!D196))),MID(SUBSTITUTE('Model output'!D196," ",""),SEARCH("pT",'Model output'!D196)+2,2),MID(SUBSTITUTE('Model output'!D196," ",""),SEARCH("pT",'Model output'!D196)+2,1)),IF(ISNUMBER(SEARCH("T",'Model output'!D196)),IF(OR(ISNUMBER(SEARCH("a",'Model output'!D196)),ISNUMBER(SEARCH("b",'Model output'!D196))),MID(SUBSTITUTE('Model output'!D196," ",""),SEARCH("T",'Model output'!D196)+1,2),MID(SUBSTITUTE('Model output'!D196," ",""),SEARCH("T",'Model output'!D196)+1,1)),SUBSTITUTE('Model output'!D196," ",""))),"")</f>
        <v>2</v>
      </c>
      <c r="D197" s="1" t="str">
        <f>IF(ISNUMBER(SEARCH("lymph node",'Model output'!E196)),"1", IF(AND('Model output'!E196&lt;&gt;"",ISNUMBER('Model output'!E196),'Model output'!E196&gt;0),"1",IF(OR(ISNUMBER(SEARCH("0",'Model output'!E196)), ISNUMBER(SEARCH("1",'Model output'!E196)), ISNUMBER(SEARCH("1a",'Model output'!E196)), ISNUMBER(SEARCH("1b",'Model output'!E196)), ISNUMBER(SEARCH("X",'Model output'!E196))), IF(ISNUMBER(SEARCH("pN",'Model output'!E196)),IF(OR(ISNUMBER(SEARCH("a",'Model output'!E196)),ISNUMBER(SEARCH("b",'Model output'!E196))),MID(SUBSTITUTE('Model output'!E196," ",""),SEARCH("pN",'Model output'!E196)+2,2),MID(SUBSTITUTE('Model output'!E196," ",""),SEARCH("pN",'Model output'!E196)+2,1)),IF(ISNUMBER(SEARCH("N",'Model output'!E196)),IF(OR(ISNUMBER(SEARCH("a",'Model output'!E196)),ISNUMBER(SEARCH("b",'Model output'!E196))),MID(SUBSTITUTE('Model output'!E196," ",""),SEARCH("N",'Model output'!E196)+1,2),MID(SUBSTITUTE('Model output'!E196," ",""),SEARCH("N",'Model output'!E196)+1,1)),SUBSTITUTE('Model output'!E196," ",""))),"")))</f>
        <v>1b</v>
      </c>
      <c r="E197" s="1" t="str">
        <f>IF(OR(ISNUMBER(SEARCH("Not applicable",'Model output'!F196)), ISNUMBER(SEARCH("N/A",'Model output'!F196))),"0",IF(OR(ISNUMBER(SEARCH("0",'Model output'!F196)), ISNUMBER(SEARCH("1",'Model output'!F196)), ISNUMBER(SEARCH("X",'Model output'!F196))), IF(ISNUMBER(SEARCH("pM",'Model output'!F196)),MID(SUBSTITUTE('Model output'!F196," ",""),SEARCH("pM",'Model output'!F196)+2,1),IF(ISNUMBER(SEARCH("M",'Model output'!F196)),MID(SUBSTITUTE('Model output'!F196," ",""),SEARCH("M",'Model output'!F196)+1,1),SUBSTITUTE('Model output'!F196," ",""))),""))</f>
        <v/>
      </c>
      <c r="F197" t="str">
        <f t="shared" si="37"/>
        <v>positive</v>
      </c>
      <c r="G197" t="str">
        <f>IF(OR('Model output'!G196="",AND(ISNUMBER('Model output'!J196),'Model output'!J196&lt;1)),"",IF(OR(ISNUMBER(SEARCH("lateral",'Model output'!G196)),ISNUMBER(SEARCH("cervical",'Model output'!G196)),ISNUMBER(SEARCH("jugular",'Model output'!G196)),ISNUMBER(SEARCH("left neck",'Model output'!G196)),ISNUMBER(SEARCH("left anterior neck",'Model output'!G196)),ISNUMBER(SEARCH("left posterior neck",'Model output'!G196)),ISNUMBER(SEARCH("right neck",'Model output'!G196)),ISNUMBER(SEARCH("right anterior neck",'Model output'!G196)),ISNUMBER(SEARCH("right posterior neck",'Model output'!G196)),AND(ISNUMBER(SEARCH("level",'Model output'!G196)),OR(,ISNUMBER(SEARCH("II",'Model output'!G196)),ISNUMBER(SEARCH("two",'Model output'!G196)),ISNUMBER(SEARCH("2",'Model output'!G196)),ISNUMBER(SEARCH("III",'Model output'!G196)),ISNUMBER(SEARCH("three",'Model output'!G196)),ISNUMBER(SEARCH("3",'Model output'!G196)),ISNUMBER(SEARCH("IV",'Model output'!G196)),ISNUMBER(SEARCH("four",'Model output'!G196)),ISNUMBER(SEARCH("4",'Model output'!G196)),ISNUMBER(SEARCH("V ",'Model output'!G196)),ISNUMBER(SEARCH("five",'Model output'!G196)),ISNUMBER(SEARCH("5",'Model output'!G196))))), "lateral", "central"))</f>
        <v>lateral</v>
      </c>
      <c r="H197" t="str">
        <f>IF('Model output'!H196="","negative",IF('Model output'!H196="[]", "negative", IF(OR(ISNUMBER(SEARCH("lymph node",'Model output'!H196)),ISNUMBER(SEARCH("Not mentioned",'Model output'!H196)),ISNUMBER(SEARCH("neck",'Model output'!H196)),ISNUMBER(SEARCH("Not applicable",'Model output'!H196))),"negative","positive")))</f>
        <v>negative</v>
      </c>
      <c r="I197">
        <f>IF('Model output'!I196="","",IF(ISNUMBER('Model output'!I196),'Model output'!I196,1))</f>
        <v>53</v>
      </c>
      <c r="J197">
        <f>IF('Model output'!J196="","",IF(AND(ISNUMBER('Model output'!J196),'Model output'!J196&lt;=I197),'Model output'!J196,IF(ISNUMBER(SEARCH("0/",'Model output'!J196)),0,1)))</f>
        <v>17</v>
      </c>
      <c r="K197" t="str" cm="1">
        <f t="array" ref="K197">IF(COUNT(FIND({0,1,2,3,4,5,6,7,8,9},'Model output'!K196))&gt;0,'Model output'!K196,"")</f>
        <v>2.1 cm</v>
      </c>
      <c r="L197" s="8" t="str">
        <f t="shared" si="39"/>
        <v>2.1cm</v>
      </c>
      <c r="M197" cm="1">
        <f t="array" ref="M197">IF(L197="","",IF(ISNUMBER(SEARCH("cm",L197)),MAX(VALUE(SUBSTITUTE(_xlfn.FILTERXML("&lt;t&gt;&lt;s&gt;"&amp;SUBSTITUTE(L197,",","&lt;/s&gt;&lt;s&gt;")&amp;"&lt;/s&gt;&lt;/t&gt;","//s"),"cm",""))),MAX(VALUE(SUBSTITUTE(_xlfn.FILTERXML("&lt;t&gt;&lt;s&gt;"&amp;SUBSTITUTE(L197,",","&lt;/s&gt;&lt;s&gt;")&amp;"&lt;/s&gt;&lt;/t&gt;","//s"),"mm","")))/10))</f>
        <v>2.1</v>
      </c>
      <c r="N197" t="str">
        <f>IF('Model output'!L196="","",'Model output'!L196)</f>
        <v>Papillary carcinoma, classical (usual)</v>
      </c>
      <c r="O197" t="str">
        <f>IF('Model output'!M196="","",'Model output'!M196)</f>
        <v>with focal tall cell change (5%)</v>
      </c>
      <c r="P197" t="str">
        <f>IF('Model output'!N196="","",'Model output'!N196)</f>
        <v>2.2cm</v>
      </c>
      <c r="Q197" t="str">
        <f t="shared" si="38"/>
        <v>2.2cm</v>
      </c>
      <c r="R197" cm="1">
        <f t="array" ref="R197">IF(Q197="","",IF(ISNUMBER(SEARCH("cm",Q197)),MAX(VALUE(SUBSTITUTE(_xlfn.FILTERXML("&lt;t&gt;&lt;s&gt;"&amp;SUBSTITUTE(Q197,",","&lt;/s&gt;&lt;s&gt;")&amp;"&lt;/s&gt;&lt;/t&gt;","//s"),"cm",""))),MAX(VALUE(SUBSTITUTE(_xlfn.FILTERXML("&lt;t&gt;&lt;s&gt;"&amp;SUBSTITUTE(Q197,",","&lt;/s&gt;&lt;s&gt;")&amp;"&lt;/s&gt;&lt;/t&gt;","//s"),"mm","")))/10))</f>
        <v>2.2000000000000002</v>
      </c>
      <c r="S197" t="str">
        <f>IF(OR('Model output'!P196="",ISNUMBER(SEARCH("Not identified", 'Model output'!P196)),ISNUMBER(SEARCH("Absent",'Model output'!P196)),AND(ISNUMBER(SEARCH("No",'Model output'!P196)),NOT(ISNUMBER(SEARCH("diagnostic",'Model output'!P196)))),ISNUMBER(SEARCH("Negative",'Model output'!P196))),"negative","positive")</f>
        <v>positive</v>
      </c>
      <c r="T197" t="str">
        <f>IF('Model output'!O196="","",'Model output'!O196)</f>
        <v/>
      </c>
      <c r="U197" t="str">
        <f>IF('Model output'!Q196&lt;&gt;"",'Model output'!Q196,IF('Classification result'!S197="positive",IF(ISNUMBER(SEARCH("single",'Model output'!P196)),1,IF(OR(ISNUMBER(SEARCH("&lt;4",'Model output'!P196)),ISNUMBER(SEARCH("&lt; 4",'Model output'!P196)),ISNUMBER(SEARCH("less than 4",'Model output'!P196))),"&lt;4",IF(OR(ISNUMBER(SEARCH("&gt;4",'Model output'!P196)),ISNUMBER(SEARCH("&gt; 4",'Model output'!P196)),ISNUMBER(SEARCH("4 or more",'Model output'!P196))),"&gt;4",""))),""))</f>
        <v/>
      </c>
      <c r="V197" t="str">
        <f>IF(S197="negative","",IF(OR(ISNUMBER(SEARCH("Focal",'Model output'!P196)),'Classification result'!U197&lt;4,ISNUMBER(SEARCH("Focal",'Classification result'!U197)),ISNUMBER(SEARCH("&lt;4",'Classification result'!U197)),ISNUMBER(SEARCH("&lt; 4",'Classification result'!U197))),"minimal", IF(OR(ISNUMBER(SEARCH("Extensive",'Model output'!P196)),ISNUMBER(SEARCH("Extensive",'Classification result'!U197)),ISNUMBER(SEARCH("&gt;4",'Classification result'!U197)),ISNUMBER(SEARCH("&gt; 4",'Classification result'!U197)),ISNUMBER(SEARCH("4 or more",'Classification result'!U197))),"extensive","")))</f>
        <v/>
      </c>
      <c r="W197" t="str">
        <f>IF(OR('Model output'!R196="",ISNUMBER(SEARCH("Not identified", 'Model output'!R196)),ISNUMBER(SEARCH("Absent",'Model output'!R196)),ISNUMBER(SEARCH("No",'Model output'!R196)),ISNUMBER(SEARCH("Negative",'Model output'!R196)),ISNUMBER(SEARCH("None seen",'Model output'!R196)),ISNUMBER(SEARCH("Free",'Model output'!R196)),ISNUMBER(SEARCH("Cannot be assessed",'Model output'!R196))),"negative","positive")</f>
        <v>positive</v>
      </c>
      <c r="X197" t="str">
        <f>IF('Model output'!S196="","", IF('Model output'!S196= "[]", "", 'Model output'!S196))</f>
        <v>Not identified</v>
      </c>
      <c r="Y197" t="str">
        <f>IF(OR('Model output'!S196="",ISNUMBER(SEARCH("Absent",'Model output'!S196)),ISNUMBER(SEARCH("Not identified",'Model output'!S196)),ISNUMBER(SEARCH("No",'Model output'!S196)),ISNUMBER(SEARCH("negative",'Model output'!S196))),"negative",IF(Z197="positive","gETE", "positive"))</f>
        <v>negative</v>
      </c>
      <c r="Z197" t="str">
        <f>IF(OR('Model output'!S196="",ISNUMBER(SEARCH("Absent",'Model output'!S196)),ISNUMBER(SEARCH("Not identified",'Model output'!S196)),ISNUMBER(SEARCH("No",'Model output'!S196)),ISNUMBER(SEARCH("Minimal",'Model output'!S196)),ISNUMBER(SEARCH("negative",'Model output'!S196))),"negative",IF(OR(ISNUMBER(SEARCH("extensive",X197)),ISNUMBER(SEARCH("skeletal muscle",X197)),ISNUMBER(SEARCH("larynx",X197)),ISNUMBER(SEARCH("trachea",X197)),ISNUMBER(SEARCH("esophagus",X197)),ISNUMBER(SEARCH("recurrent laryngeal nerve",X197))),"positive","negative"))</f>
        <v>negative</v>
      </c>
      <c r="AA197" t="str">
        <f>IF('Model output'!T196="","", IF('Model output'!T196="[]", "", IF('Model output'!T196="Not mentioned", "No", "Yes")))</f>
        <v/>
      </c>
      <c r="AB197" t="str">
        <f>IF(AA197&lt;&gt;"Yes","",IF(OR('Model output'!U196="",'Model output'!U196="[]",ISNUMBER(SEARCH("Not identified",'Model output'!U196))),"",'Model output'!U196))</f>
        <v/>
      </c>
      <c r="AC197" s="9" t="str">
        <f>IF(OR('Model output'!V196="", AND(ISERROR(SEARCH("Positive",'Model output'!V196)), ISNUMBER(SEARCH("Negative",'Model output'!V196))), 'Model output'!V196="No", ISNUMBER(SEARCH("Uninvolved",'Model output'!V196)), ISNUMBER(SEARCH("Not involved",'Model output'!V196)), ISNUMBER(SEARCH("Free",'Model output'!V196)), ISNUMBER(SEARCH("Cannot be assessed",'Model output'!V196)), ISNUMBER(SEARCH("1 mm",'Model output'!V196)), ISNUMBER(SEARCH("0.1 CM",'Model output'!V196)), ISNUMBER(SEARCH("less than 0.5 mm",'Model output'!V196)), ISNUMBER(SEARCH("abut",'Model output'!V196))), "negative", "positive")</f>
        <v>negative</v>
      </c>
      <c r="AE197" s="29" t="str" cm="1">
        <f t="array" aca="1" ref="AE197" ca="1">IF(OR(AC197="positive",Z197="positive",AND(OR(ISNUMBER(SEARCH("Follicular carcinoma",N197)),ISNUMBER(SEARCH("Follicular thyroid carcinoma",N197))),V197="extensive"),AND(AND(ISNUMBER(J197),J197&gt;0),AND(ISNUMBER(M197),M197&gt;3)),OR(H197="positive",AH197=1)),"high",IF(OR(ISNUMBER(SEARCH("lateral",G197,1)),ISNUMBER(SEARCH("positive",Y197,1)),ISNUMBER(SEARCH("tall",O197,1)),ISNUMBER(SEARCH("hobnail",O197,1)),ISNUMBER(SEARCH("cribriform",O197,1)),ISNUMBER(SEARCH("diffuse",O197,1)),ISNUMBER(SEARCH("columnar",O197,1)),ISNUMBER(SEARCH("solid",O197,1)),ISNUMBER(SEARCH("tall",N197,1)),ISNUMBER(SEARCH("hobnail",N197,1)),ISNUMBER(SEARCH("cribriform",N197,1)),ISNUMBER(SEARCH("diffuse",N197,1)),ISNUMBER(SEARCH("columnar",N197,1)),ISNUMBER(SEARCH("solid",N197,1)),AND(ISNUMBER(SEARCH("papillary",N197,1)),S197="positive"),AND(AND(ISNUMBER(J197),J197&gt;=5),M197=""),AND(AND(ISNUMBER(J197),J197&gt;=5),AND(ISNUMBER(M197),M197&gt;=1)),AND(ISNUMBER(SERACH("papillary",N197)),OR(Y197="positive",Z197="positive"), ISNUMBER(SEARCH("BRAF",AB197)))),"intermediate","low"))</f>
        <v>intermediate</v>
      </c>
      <c r="AF197" s="30" t="str">
        <f t="shared" si="40"/>
        <v>2</v>
      </c>
      <c r="AG197" s="30" t="str">
        <f t="shared" si="41"/>
        <v>1b</v>
      </c>
      <c r="AH197" s="30" t="str">
        <f t="shared" si="42"/>
        <v>0</v>
      </c>
      <c r="AI197" s="37" t="str">
        <f t="shared" si="43"/>
        <v>II</v>
      </c>
      <c r="AJ197" s="29" t="s">
        <v>887</v>
      </c>
      <c r="AK197" s="34" t="s">
        <v>893</v>
      </c>
      <c r="AL197" s="34" t="s">
        <v>890</v>
      </c>
      <c r="AM197" s="34" t="s">
        <v>894</v>
      </c>
      <c r="AN197" s="34" t="s">
        <v>892</v>
      </c>
      <c r="AO197" s="35">
        <f t="shared" ca="1" si="44"/>
        <v>1</v>
      </c>
      <c r="AP197" s="30">
        <f t="shared" si="45"/>
        <v>1</v>
      </c>
      <c r="AQ197" s="30">
        <f t="shared" si="46"/>
        <v>1</v>
      </c>
      <c r="AR197" s="30">
        <f t="shared" si="47"/>
        <v>1</v>
      </c>
      <c r="AS197" s="36">
        <f t="shared" si="48"/>
        <v>1</v>
      </c>
    </row>
    <row r="198" spans="1:45">
      <c r="A198" t="str">
        <f>'Model output'!A197</f>
        <v>TCGA-EM-A3FN</v>
      </c>
      <c r="B198" s="45">
        <v>42</v>
      </c>
      <c r="C198" s="1" t="str">
        <f>IF(OR(ISNUMBER(SEARCH("0",'Model output'!D197)), ISNUMBER(SEARCH("1",'Model output'!D197)), ISNUMBER(SEARCH("1a",'Model output'!D197)), ISNUMBER(SEARCH("1b",'Model output'!D197)), ISNUMBER(SEARCH("2",'Model output'!D197)), ISNUMBER(SEARCH("3",'Model output'!D197)), ISNUMBER(SEARCH("4a",'Model output'!D197)), ISNUMBER(SEARCH("4b",'Model output'!D197))), IF(ISNUMBER(SEARCH("pT",'Model output'!D197)),IF(OR(ISNUMBER(SEARCH("a",'Model output'!D197)),ISNUMBER(SEARCH("b",'Model output'!D197))),MID(SUBSTITUTE('Model output'!D197," ",""),SEARCH("pT",'Model output'!D197)+2,2),MID(SUBSTITUTE('Model output'!D197," ",""),SEARCH("pT",'Model output'!D197)+2,1)),IF(ISNUMBER(SEARCH("T",'Model output'!D197)),IF(OR(ISNUMBER(SEARCH("a",'Model output'!D197)),ISNUMBER(SEARCH("b",'Model output'!D197))),MID(SUBSTITUTE('Model output'!D197," ",""),SEARCH("T",'Model output'!D197)+1,2),MID(SUBSTITUTE('Model output'!D197," ",""),SEARCH("T",'Model output'!D197)+1,1)),SUBSTITUTE('Model output'!D197," ",""))),"")</f>
        <v>3</v>
      </c>
      <c r="D198" s="1" t="str">
        <f>IF(ISNUMBER(SEARCH("lymph node",'Model output'!E197)),"1", IF(AND('Model output'!E197&lt;&gt;"",ISNUMBER('Model output'!E197),'Model output'!E197&gt;0),"1",IF(OR(ISNUMBER(SEARCH("0",'Model output'!E197)), ISNUMBER(SEARCH("1",'Model output'!E197)), ISNUMBER(SEARCH("1a",'Model output'!E197)), ISNUMBER(SEARCH("1b",'Model output'!E197)), ISNUMBER(SEARCH("X",'Model output'!E197))), IF(ISNUMBER(SEARCH("pN",'Model output'!E197)),IF(OR(ISNUMBER(SEARCH("a",'Model output'!E197)),ISNUMBER(SEARCH("b",'Model output'!E197))),MID(SUBSTITUTE('Model output'!E197," ",""),SEARCH("pN",'Model output'!E197)+2,2),MID(SUBSTITUTE('Model output'!E197," ",""),SEARCH("pN",'Model output'!E197)+2,1)),IF(ISNUMBER(SEARCH("N",'Model output'!E197)),IF(OR(ISNUMBER(SEARCH("a",'Model output'!E197)),ISNUMBER(SEARCH("b",'Model output'!E197))),MID(SUBSTITUTE('Model output'!E197," ",""),SEARCH("N",'Model output'!E197)+1,2),MID(SUBSTITUTE('Model output'!E197," ",""),SEARCH("N",'Model output'!E197)+1,1)),SUBSTITUTE('Model output'!E197," ",""))),"")))</f>
        <v>0</v>
      </c>
      <c r="E198" s="1" t="str">
        <f>IF(OR(ISNUMBER(SEARCH("Not applicable",'Model output'!F197)), ISNUMBER(SEARCH("N/A",'Model output'!F197))),"0",IF(OR(ISNUMBER(SEARCH("0",'Model output'!F197)), ISNUMBER(SEARCH("1",'Model output'!F197)), ISNUMBER(SEARCH("X",'Model output'!F197))), IF(ISNUMBER(SEARCH("pM",'Model output'!F197)),MID(SUBSTITUTE('Model output'!F197," ",""),SEARCH("pM",'Model output'!F197)+2,1),IF(ISNUMBER(SEARCH("M",'Model output'!F197)),MID(SUBSTITUTE('Model output'!F197," ",""),SEARCH("M",'Model output'!F197)+1,1),SUBSTITUTE('Model output'!F197," ",""))),""))</f>
        <v/>
      </c>
      <c r="F198" t="str">
        <f t="shared" si="37"/>
        <v>negative</v>
      </c>
      <c r="G198" t="str">
        <f>IF(OR('Model output'!G197="",AND(ISNUMBER('Model output'!J197),'Model output'!J197&lt;1)),"",IF(OR(ISNUMBER(SEARCH("lateral",'Model output'!G197)),ISNUMBER(SEARCH("cervical",'Model output'!G197)),ISNUMBER(SEARCH("jugular",'Model output'!G197)),ISNUMBER(SEARCH("left neck",'Model output'!G197)),ISNUMBER(SEARCH("left anterior neck",'Model output'!G197)),ISNUMBER(SEARCH("left posterior neck",'Model output'!G197)),ISNUMBER(SEARCH("right neck",'Model output'!G197)),ISNUMBER(SEARCH("right anterior neck",'Model output'!G197)),ISNUMBER(SEARCH("right posterior neck",'Model output'!G197)),AND(ISNUMBER(SEARCH("level",'Model output'!G197)),OR(,ISNUMBER(SEARCH("II",'Model output'!G197)),ISNUMBER(SEARCH("two",'Model output'!G197)),ISNUMBER(SEARCH("2",'Model output'!G197)),ISNUMBER(SEARCH("III",'Model output'!G197)),ISNUMBER(SEARCH("three",'Model output'!G197)),ISNUMBER(SEARCH("3",'Model output'!G197)),ISNUMBER(SEARCH("IV",'Model output'!G197)),ISNUMBER(SEARCH("four",'Model output'!G197)),ISNUMBER(SEARCH("4",'Model output'!G197)),ISNUMBER(SEARCH("V ",'Model output'!G197)),ISNUMBER(SEARCH("five",'Model output'!G197)),ISNUMBER(SEARCH("5",'Model output'!G197))))), "lateral", "central"))</f>
        <v/>
      </c>
      <c r="H198" t="str">
        <f>IF('Model output'!H197="","negative",IF('Model output'!H197="[]", "negative", IF(OR(ISNUMBER(SEARCH("lymph node",'Model output'!H197)),ISNUMBER(SEARCH("Not mentioned",'Model output'!H197)),ISNUMBER(SEARCH("neck",'Model output'!H197)),ISNUMBER(SEARCH("Not applicable",'Model output'!H197))),"negative","positive")))</f>
        <v>negative</v>
      </c>
      <c r="I198">
        <f>IF('Model output'!I197="","",IF(ISNUMBER('Model output'!I197),'Model output'!I197,1))</f>
        <v>2</v>
      </c>
      <c r="J198">
        <f>IF('Model output'!J197="","",IF(AND(ISNUMBER('Model output'!J197),'Model output'!J197&lt;=I198),'Model output'!J197,IF(ISNUMBER(SEARCH("0/",'Model output'!J197)),0,1)))</f>
        <v>0</v>
      </c>
      <c r="K198" t="str" cm="1">
        <f t="array" ref="K198">IF(COUNT(FIND({0,1,2,3,4,5,6,7,8,9},'Model output'!K197))&gt;0,'Model output'!K197,"")</f>
        <v/>
      </c>
      <c r="L198" s="8" t="str">
        <f t="shared" si="39"/>
        <v/>
      </c>
      <c r="M198" t="str" cm="1">
        <f t="array" ref="M198">IF(L198="","",IF(ISNUMBER(SEARCH("cm",L198)),MAX(VALUE(SUBSTITUTE(_xlfn.FILTERXML("&lt;t&gt;&lt;s&gt;"&amp;SUBSTITUTE(L198,",","&lt;/s&gt;&lt;s&gt;")&amp;"&lt;/s&gt;&lt;/t&gt;","//s"),"cm",""))),MAX(VALUE(SUBSTITUTE(_xlfn.FILTERXML("&lt;t&gt;&lt;s&gt;"&amp;SUBSTITUTE(L198,",","&lt;/s&gt;&lt;s&gt;")&amp;"&lt;/s&gt;&lt;/t&gt;","//s"),"mm","")))/10))</f>
        <v/>
      </c>
      <c r="N198" t="str">
        <f>IF('Model output'!L197="","",'Model output'!L197)</f>
        <v>Papillary carcinoma, follicular variant</v>
      </c>
      <c r="O198" t="str">
        <f>IF('Model output'!M197="","",'Model output'!M197)</f>
        <v/>
      </c>
      <c r="P198" t="str">
        <f>IF('Model output'!N197="","",'Model output'!N197)</f>
        <v>4.2cm</v>
      </c>
      <c r="Q198" t="str">
        <f t="shared" si="38"/>
        <v>4.2cm</v>
      </c>
      <c r="R198" cm="1">
        <f t="array" ref="R198">IF(Q198="","",IF(ISNUMBER(SEARCH("cm",Q198)),MAX(VALUE(SUBSTITUTE(_xlfn.FILTERXML("&lt;t&gt;&lt;s&gt;"&amp;SUBSTITUTE(Q198,",","&lt;/s&gt;&lt;s&gt;")&amp;"&lt;/s&gt;&lt;/t&gt;","//s"),"cm",""))),MAX(VALUE(SUBSTITUTE(_xlfn.FILTERXML("&lt;t&gt;&lt;s&gt;"&amp;SUBSTITUTE(Q198,",","&lt;/s&gt;&lt;s&gt;")&amp;"&lt;/s&gt;&lt;/t&gt;","//s"),"mm","")))/10))</f>
        <v>4.2</v>
      </c>
      <c r="S198" t="str">
        <f>IF(OR('Model output'!P197="",ISNUMBER(SEARCH("Not identified", 'Model output'!P197)),ISNUMBER(SEARCH("Absent",'Model output'!P197)),AND(ISNUMBER(SEARCH("No",'Model output'!P197)),NOT(ISNUMBER(SEARCH("diagnostic",'Model output'!P197)))),ISNUMBER(SEARCH("Negative",'Model output'!P197))),"negative","positive")</f>
        <v>negative</v>
      </c>
      <c r="T198">
        <f>IF('Model output'!O197="","",'Model output'!O197)</f>
        <v>2</v>
      </c>
      <c r="U198" t="str">
        <f>IF('Model output'!Q197&lt;&gt;"",'Model output'!Q197,IF('Classification result'!S198="positive",IF(ISNUMBER(SEARCH("single",'Model output'!P197)),1,IF(OR(ISNUMBER(SEARCH("&lt;4",'Model output'!P197)),ISNUMBER(SEARCH("&lt; 4",'Model output'!P197)),ISNUMBER(SEARCH("less than 4",'Model output'!P197))),"&lt;4",IF(OR(ISNUMBER(SEARCH("&gt;4",'Model output'!P197)),ISNUMBER(SEARCH("&gt; 4",'Model output'!P197)),ISNUMBER(SEARCH("4 or more",'Model output'!P197))),"&gt;4",""))),""))</f>
        <v/>
      </c>
      <c r="V198" t="str">
        <f>IF(S198="negative","",IF(OR(ISNUMBER(SEARCH("Focal",'Model output'!P197)),'Classification result'!U198&lt;4,ISNUMBER(SEARCH("Focal",'Classification result'!U198)),ISNUMBER(SEARCH("&lt;4",'Classification result'!U198)),ISNUMBER(SEARCH("&lt; 4",'Classification result'!U198))),"minimal", IF(OR(ISNUMBER(SEARCH("Extensive",'Model output'!P197)),ISNUMBER(SEARCH("Extensive",'Classification result'!U198)),ISNUMBER(SEARCH("&gt;4",'Classification result'!U198)),ISNUMBER(SEARCH("&gt; 4",'Classification result'!U198)),ISNUMBER(SEARCH("4 or more",'Classification result'!U198))),"extensive","")))</f>
        <v/>
      </c>
      <c r="W198" t="str">
        <f>IF(OR('Model output'!R197="",ISNUMBER(SEARCH("Not identified", 'Model output'!R197)),ISNUMBER(SEARCH("Absent",'Model output'!R197)),ISNUMBER(SEARCH("No",'Model output'!R197)),ISNUMBER(SEARCH("Negative",'Model output'!R197)),ISNUMBER(SEARCH("None seen",'Model output'!R197)),ISNUMBER(SEARCH("Free",'Model output'!R197)),ISNUMBER(SEARCH("Cannot be assessed",'Model output'!R197))),"negative","positive")</f>
        <v>positive</v>
      </c>
      <c r="X198" t="str">
        <f>IF('Model output'!S197="","", IF('Model output'!S197= "[]", "", 'Model output'!S197))</f>
        <v>Not identified</v>
      </c>
      <c r="Y198" t="str">
        <f>IF(OR('Model output'!S197="",ISNUMBER(SEARCH("Absent",'Model output'!S197)),ISNUMBER(SEARCH("Not identified",'Model output'!S197)),ISNUMBER(SEARCH("No",'Model output'!S197)),ISNUMBER(SEARCH("negative",'Model output'!S197))),"negative",IF(Z198="positive","gETE", "positive"))</f>
        <v>negative</v>
      </c>
      <c r="Z198" t="str">
        <f>IF(OR('Model output'!S197="",ISNUMBER(SEARCH("Absent",'Model output'!S197)),ISNUMBER(SEARCH("Not identified",'Model output'!S197)),ISNUMBER(SEARCH("No",'Model output'!S197)),ISNUMBER(SEARCH("Minimal",'Model output'!S197)),ISNUMBER(SEARCH("negative",'Model output'!S197))),"negative",IF(OR(ISNUMBER(SEARCH("extensive",X198)),ISNUMBER(SEARCH("skeletal muscle",X198)),ISNUMBER(SEARCH("larynx",X198)),ISNUMBER(SEARCH("trachea",X198)),ISNUMBER(SEARCH("esophagus",X198)),ISNUMBER(SEARCH("recurrent laryngeal nerve",X198))),"positive","negative"))</f>
        <v>negative</v>
      </c>
      <c r="AA198" t="str">
        <f>IF('Model output'!T197="","", IF('Model output'!T197="[]", "", IF('Model output'!T197="Not mentioned", "No", "Yes")))</f>
        <v/>
      </c>
      <c r="AB198" t="str">
        <f>IF(AA198&lt;&gt;"Yes","",IF(OR('Model output'!U197="",'Model output'!U197="[]",ISNUMBER(SEARCH("Not identified",'Model output'!U197))),"",'Model output'!U197))</f>
        <v/>
      </c>
      <c r="AC198" s="9" t="str">
        <f>IF(OR('Model output'!V197="", AND(ISERROR(SEARCH("Positive",'Model output'!V197)), ISNUMBER(SEARCH("Negative",'Model output'!V197))), 'Model output'!V197="No", ISNUMBER(SEARCH("Uninvolved",'Model output'!V197)), ISNUMBER(SEARCH("Not involved",'Model output'!V197)), ISNUMBER(SEARCH("Free",'Model output'!V197)), ISNUMBER(SEARCH("Cannot be assessed",'Model output'!V197)), ISNUMBER(SEARCH("1 mm",'Model output'!V197)), ISNUMBER(SEARCH("0.1 CM",'Model output'!V197)), ISNUMBER(SEARCH("less than 0.5 mm",'Model output'!V197)), ISNUMBER(SEARCH("abut",'Model output'!V197))), "negative", "positive")</f>
        <v>negative</v>
      </c>
      <c r="AE198" s="29" t="str" cm="1">
        <f t="array" aca="1" ref="AE198" ca="1">IF(OR(AC198="positive",Z198="positive",AND(OR(ISNUMBER(SEARCH("Follicular carcinoma",N198)),ISNUMBER(SEARCH("Follicular thyroid carcinoma",N198))),V198="extensive"),AND(AND(ISNUMBER(J198),J198&gt;0),AND(ISNUMBER(M198),M198&gt;3)),OR(H198="positive",AH198=1)),"high",IF(OR(ISNUMBER(SEARCH("lateral",G198,1)),ISNUMBER(SEARCH("positive",Y198,1)),ISNUMBER(SEARCH("tall",O198,1)),ISNUMBER(SEARCH("hobnail",O198,1)),ISNUMBER(SEARCH("cribriform",O198,1)),ISNUMBER(SEARCH("diffuse",O198,1)),ISNUMBER(SEARCH("columnar",O198,1)),ISNUMBER(SEARCH("solid",O198,1)),ISNUMBER(SEARCH("tall",N198,1)),ISNUMBER(SEARCH("hobnail",N198,1)),ISNUMBER(SEARCH("cribriform",N198,1)),ISNUMBER(SEARCH("diffuse",N198,1)),ISNUMBER(SEARCH("columnar",N198,1)),ISNUMBER(SEARCH("solid",N198,1)),AND(ISNUMBER(SEARCH("papillary",N198,1)),S198="positive"),AND(AND(ISNUMBER(J198),J198&gt;=5),M198=""),AND(AND(ISNUMBER(J198),J198&gt;=5),AND(ISNUMBER(M198),M198&gt;=1)),AND(ISNUMBER(SERACH("papillary",N198)),OR(Y198="positive",Z198="positive"), ISNUMBER(SEARCH("BRAF",AB198)))),"intermediate","low"))</f>
        <v>low</v>
      </c>
      <c r="AF198" s="30" t="str">
        <f t="shared" si="40"/>
        <v>3a</v>
      </c>
      <c r="AG198" s="30" t="str">
        <f t="shared" si="41"/>
        <v>0</v>
      </c>
      <c r="AH198" s="30" t="str">
        <f t="shared" si="42"/>
        <v>0</v>
      </c>
      <c r="AI198" s="37" t="str">
        <f t="shared" si="43"/>
        <v>I</v>
      </c>
      <c r="AJ198" s="29" t="s">
        <v>886</v>
      </c>
      <c r="AK198" s="34" t="s">
        <v>896</v>
      </c>
      <c r="AL198" s="34" t="s">
        <v>891</v>
      </c>
      <c r="AM198" s="34" t="s">
        <v>894</v>
      </c>
      <c r="AN198" s="34" t="s">
        <v>68</v>
      </c>
      <c r="AO198" s="35">
        <f t="shared" ca="1" si="44"/>
        <v>1</v>
      </c>
      <c r="AP198" s="30">
        <f t="shared" si="45"/>
        <v>1</v>
      </c>
      <c r="AQ198" s="30">
        <f t="shared" si="46"/>
        <v>1</v>
      </c>
      <c r="AR198" s="30">
        <f t="shared" si="47"/>
        <v>1</v>
      </c>
      <c r="AS198" s="36">
        <f t="shared" si="48"/>
        <v>1</v>
      </c>
    </row>
    <row r="199" spans="1:45">
      <c r="A199" t="str">
        <f>'Model output'!A198</f>
        <v>TCGA-EM-A3FO</v>
      </c>
      <c r="B199" s="45">
        <v>40</v>
      </c>
      <c r="C199" s="1" t="str">
        <f>IF(OR(ISNUMBER(SEARCH("0",'Model output'!D198)), ISNUMBER(SEARCH("1",'Model output'!D198)), ISNUMBER(SEARCH("1a",'Model output'!D198)), ISNUMBER(SEARCH("1b",'Model output'!D198)), ISNUMBER(SEARCH("2",'Model output'!D198)), ISNUMBER(SEARCH("3",'Model output'!D198)), ISNUMBER(SEARCH("4a",'Model output'!D198)), ISNUMBER(SEARCH("4b",'Model output'!D198))), IF(ISNUMBER(SEARCH("pT",'Model output'!D198)),IF(OR(ISNUMBER(SEARCH("a",'Model output'!D198)),ISNUMBER(SEARCH("b",'Model output'!D198))),MID(SUBSTITUTE('Model output'!D198," ",""),SEARCH("pT",'Model output'!D198)+2,2),MID(SUBSTITUTE('Model output'!D198," ",""),SEARCH("pT",'Model output'!D198)+2,1)),IF(ISNUMBER(SEARCH("T",'Model output'!D198)),IF(OR(ISNUMBER(SEARCH("a",'Model output'!D198)),ISNUMBER(SEARCH("b",'Model output'!D198))),MID(SUBSTITUTE('Model output'!D198," ",""),SEARCH("T",'Model output'!D198)+1,2),MID(SUBSTITUTE('Model output'!D198," ",""),SEARCH("T",'Model output'!D198)+1,1)),SUBSTITUTE('Model output'!D198," ",""))),"")</f>
        <v>3</v>
      </c>
      <c r="D199" s="1" t="str">
        <f>IF(ISNUMBER(SEARCH("lymph node",'Model output'!E198)),"1", IF(AND('Model output'!E198&lt;&gt;"",ISNUMBER('Model output'!E198),'Model output'!E198&gt;0),"1",IF(OR(ISNUMBER(SEARCH("0",'Model output'!E198)), ISNUMBER(SEARCH("1",'Model output'!E198)), ISNUMBER(SEARCH("1a",'Model output'!E198)), ISNUMBER(SEARCH("1b",'Model output'!E198)), ISNUMBER(SEARCH("X",'Model output'!E198))), IF(ISNUMBER(SEARCH("pN",'Model output'!E198)),IF(OR(ISNUMBER(SEARCH("a",'Model output'!E198)),ISNUMBER(SEARCH("b",'Model output'!E198))),MID(SUBSTITUTE('Model output'!E198," ",""),SEARCH("pN",'Model output'!E198)+2,2),MID(SUBSTITUTE('Model output'!E198," ",""),SEARCH("pN",'Model output'!E198)+2,1)),IF(ISNUMBER(SEARCH("N",'Model output'!E198)),IF(OR(ISNUMBER(SEARCH("a",'Model output'!E198)),ISNUMBER(SEARCH("b",'Model output'!E198))),MID(SUBSTITUTE('Model output'!E198," ",""),SEARCH("N",'Model output'!E198)+1,2),MID(SUBSTITUTE('Model output'!E198," ",""),SEARCH("N",'Model output'!E198)+1,1)),SUBSTITUTE('Model output'!E198," ",""))),"")))</f>
        <v>0</v>
      </c>
      <c r="E199" s="1" t="str">
        <f>IF(OR(ISNUMBER(SEARCH("Not applicable",'Model output'!F198)), ISNUMBER(SEARCH("N/A",'Model output'!F198))),"0",IF(OR(ISNUMBER(SEARCH("0",'Model output'!F198)), ISNUMBER(SEARCH("1",'Model output'!F198)), ISNUMBER(SEARCH("X",'Model output'!F198))), IF(ISNUMBER(SEARCH("pM",'Model output'!F198)),MID(SUBSTITUTE('Model output'!F198," ",""),SEARCH("pM",'Model output'!F198)+2,1),IF(ISNUMBER(SEARCH("M",'Model output'!F198)),MID(SUBSTITUTE('Model output'!F198," ",""),SEARCH("M",'Model output'!F198)+1,1),SUBSTITUTE('Model output'!F198," ",""))),""))</f>
        <v/>
      </c>
      <c r="F199" t="str">
        <f t="shared" si="37"/>
        <v>negative</v>
      </c>
      <c r="G199" t="str">
        <f>IF(OR('Model output'!G198="",AND(ISNUMBER('Model output'!J198),'Model output'!J198&lt;1)),"",IF(OR(ISNUMBER(SEARCH("lateral",'Model output'!G198)),ISNUMBER(SEARCH("cervical",'Model output'!G198)),ISNUMBER(SEARCH("jugular",'Model output'!G198)),ISNUMBER(SEARCH("left neck",'Model output'!G198)),ISNUMBER(SEARCH("left anterior neck",'Model output'!G198)),ISNUMBER(SEARCH("left posterior neck",'Model output'!G198)),ISNUMBER(SEARCH("right neck",'Model output'!G198)),ISNUMBER(SEARCH("right anterior neck",'Model output'!G198)),ISNUMBER(SEARCH("right posterior neck",'Model output'!G198)),AND(ISNUMBER(SEARCH("level",'Model output'!G198)),OR(,ISNUMBER(SEARCH("II",'Model output'!G198)),ISNUMBER(SEARCH("two",'Model output'!G198)),ISNUMBER(SEARCH("2",'Model output'!G198)),ISNUMBER(SEARCH("III",'Model output'!G198)),ISNUMBER(SEARCH("three",'Model output'!G198)),ISNUMBER(SEARCH("3",'Model output'!G198)),ISNUMBER(SEARCH("IV",'Model output'!G198)),ISNUMBER(SEARCH("four",'Model output'!G198)),ISNUMBER(SEARCH("4",'Model output'!G198)),ISNUMBER(SEARCH("V ",'Model output'!G198)),ISNUMBER(SEARCH("five",'Model output'!G198)),ISNUMBER(SEARCH("5",'Model output'!G198))))), "lateral", "central"))</f>
        <v/>
      </c>
      <c r="H199" t="str">
        <f>IF('Model output'!H198="","negative",IF('Model output'!H198="[]", "negative", IF(OR(ISNUMBER(SEARCH("lymph node",'Model output'!H198)),ISNUMBER(SEARCH("Not mentioned",'Model output'!H198)),ISNUMBER(SEARCH("neck",'Model output'!H198)),ISNUMBER(SEARCH("Not applicable",'Model output'!H198))),"negative","positive")))</f>
        <v>negative</v>
      </c>
      <c r="I199">
        <f>IF('Model output'!I198="","",IF(ISNUMBER('Model output'!I198),'Model output'!I198,1))</f>
        <v>3</v>
      </c>
      <c r="J199">
        <f>IF('Model output'!J198="","",IF(AND(ISNUMBER('Model output'!J198),'Model output'!J198&lt;=I199),'Model output'!J198,IF(ISNUMBER(SEARCH("0/",'Model output'!J198)),0,1)))</f>
        <v>0</v>
      </c>
      <c r="K199" t="str" cm="1">
        <f t="array" ref="K199">IF(COUNT(FIND({0,1,2,3,4,5,6,7,8,9},'Model output'!K198))&gt;0,'Model output'!K198,"")</f>
        <v/>
      </c>
      <c r="L199" s="8" t="str">
        <f t="shared" si="39"/>
        <v/>
      </c>
      <c r="M199" t="str" cm="1">
        <f t="array" ref="M199">IF(L199="","",IF(ISNUMBER(SEARCH("cm",L199)),MAX(VALUE(SUBSTITUTE(_xlfn.FILTERXML("&lt;t&gt;&lt;s&gt;"&amp;SUBSTITUTE(L199,",","&lt;/s&gt;&lt;s&gt;")&amp;"&lt;/s&gt;&lt;/t&gt;","//s"),"cm",""))),MAX(VALUE(SUBSTITUTE(_xlfn.FILTERXML("&lt;t&gt;&lt;s&gt;"&amp;SUBSTITUTE(L199,",","&lt;/s&gt;&lt;s&gt;")&amp;"&lt;/s&gt;&lt;/t&gt;","//s"),"mm","")))/10))</f>
        <v/>
      </c>
      <c r="N199" t="str">
        <f>IF('Model output'!L198="","",'Model output'!L198)</f>
        <v>Papillary carcinoma</v>
      </c>
      <c r="O199" t="str">
        <f>IF('Model output'!M198="","",'Model output'!M198)</f>
        <v>Classical (usual), Follicular variant, Classical variant with focal tall cell, columnar cell, hobnail cell and clear cell change</v>
      </c>
      <c r="P199" t="str">
        <f>IF('Model output'!N198="","",'Model output'!N198)</f>
        <v>4.4cm</v>
      </c>
      <c r="Q199" t="str">
        <f t="shared" si="38"/>
        <v>4.4cm</v>
      </c>
      <c r="R199" cm="1">
        <f t="array" ref="R199">IF(Q199="","",IF(ISNUMBER(SEARCH("cm",Q199)),MAX(VALUE(SUBSTITUTE(_xlfn.FILTERXML("&lt;t&gt;&lt;s&gt;"&amp;SUBSTITUTE(Q199,",","&lt;/s&gt;&lt;s&gt;")&amp;"&lt;/s&gt;&lt;/t&gt;","//s"),"cm",""))),MAX(VALUE(SUBSTITUTE(_xlfn.FILTERXML("&lt;t&gt;&lt;s&gt;"&amp;SUBSTITUTE(Q199,",","&lt;/s&gt;&lt;s&gt;")&amp;"&lt;/s&gt;&lt;/t&gt;","//s"),"mm","")))/10))</f>
        <v>4.4000000000000004</v>
      </c>
      <c r="S199" t="str">
        <f>IF(OR('Model output'!P198="",ISNUMBER(SEARCH("Not identified", 'Model output'!P198)),ISNUMBER(SEARCH("Absent",'Model output'!P198)),AND(ISNUMBER(SEARCH("No",'Model output'!P198)),NOT(ISNUMBER(SEARCH("diagnostic",'Model output'!P198)))),ISNUMBER(SEARCH("Negative",'Model output'!P198))),"negative","positive")</f>
        <v>positive</v>
      </c>
      <c r="T199" t="str">
        <f>IF('Model output'!O198="","",'Model output'!O198)</f>
        <v/>
      </c>
      <c r="U199" t="str">
        <f>IF('Model output'!Q198&lt;&gt;"",'Model output'!Q198,IF('Classification result'!S199="positive",IF(ISNUMBER(SEARCH("single",'Model output'!P198)),1,IF(OR(ISNUMBER(SEARCH("&lt;4",'Model output'!P198)),ISNUMBER(SEARCH("&lt; 4",'Model output'!P198)),ISNUMBER(SEARCH("less than 4",'Model output'!P198))),"&lt;4",IF(OR(ISNUMBER(SEARCH("&gt;4",'Model output'!P198)),ISNUMBER(SEARCH("&gt; 4",'Model output'!P198)),ISNUMBER(SEARCH("4 or more",'Model output'!P198))),"&gt;4",""))),""))</f>
        <v>&lt;4</v>
      </c>
      <c r="V199" t="str">
        <f>IF(S199="negative","",IF(OR(ISNUMBER(SEARCH("Focal",'Model output'!P198)),'Classification result'!U199&lt;4,ISNUMBER(SEARCH("Focal",'Classification result'!U199)),ISNUMBER(SEARCH("&lt;4",'Classification result'!U199)),ISNUMBER(SEARCH("&lt; 4",'Classification result'!U199))),"minimal", IF(OR(ISNUMBER(SEARCH("Extensive",'Model output'!P198)),ISNUMBER(SEARCH("Extensive",'Classification result'!U199)),ISNUMBER(SEARCH("&gt;4",'Classification result'!U199)),ISNUMBER(SEARCH("&gt; 4",'Classification result'!U199)),ISNUMBER(SEARCH("4 or more",'Classification result'!U199))),"extensive","")))</f>
        <v>minimal</v>
      </c>
      <c r="W199" t="str">
        <f>IF(OR('Model output'!R198="",ISNUMBER(SEARCH("Not identified", 'Model output'!R198)),ISNUMBER(SEARCH("Absent",'Model output'!R198)),ISNUMBER(SEARCH("No",'Model output'!R198)),ISNUMBER(SEARCH("Negative",'Model output'!R198)),ISNUMBER(SEARCH("None seen",'Model output'!R198)),ISNUMBER(SEARCH("Free",'Model output'!R198)),ISNUMBER(SEARCH("Cannot be assessed",'Model output'!R198))),"negative","positive")</f>
        <v>positive</v>
      </c>
      <c r="X199" t="str">
        <f>IF('Model output'!S198="","", IF('Model output'!S198= "[]", "", 'Model output'!S198))</f>
        <v>Not identified</v>
      </c>
      <c r="Y199" t="str">
        <f>IF(OR('Model output'!S198="",ISNUMBER(SEARCH("Absent",'Model output'!S198)),ISNUMBER(SEARCH("Not identified",'Model output'!S198)),ISNUMBER(SEARCH("No",'Model output'!S198)),ISNUMBER(SEARCH("negative",'Model output'!S198))),"negative",IF(Z199="positive","gETE", "positive"))</f>
        <v>negative</v>
      </c>
      <c r="Z199" t="str">
        <f>IF(OR('Model output'!S198="",ISNUMBER(SEARCH("Absent",'Model output'!S198)),ISNUMBER(SEARCH("Not identified",'Model output'!S198)),ISNUMBER(SEARCH("No",'Model output'!S198)),ISNUMBER(SEARCH("Minimal",'Model output'!S198)),ISNUMBER(SEARCH("negative",'Model output'!S198))),"negative",IF(OR(ISNUMBER(SEARCH("extensive",X199)),ISNUMBER(SEARCH("skeletal muscle",X199)),ISNUMBER(SEARCH("larynx",X199)),ISNUMBER(SEARCH("trachea",X199)),ISNUMBER(SEARCH("esophagus",X199)),ISNUMBER(SEARCH("recurrent laryngeal nerve",X199))),"positive","negative"))</f>
        <v>negative</v>
      </c>
      <c r="AA199" t="str">
        <f>IF('Model output'!T198="","", IF('Model output'!T198="[]", "", IF('Model output'!T198="Not mentioned", "No", "Yes")))</f>
        <v/>
      </c>
      <c r="AB199" t="str">
        <f>IF(AA199&lt;&gt;"Yes","",IF(OR('Model output'!U198="",'Model output'!U198="[]",ISNUMBER(SEARCH("Not identified",'Model output'!U198))),"",'Model output'!U198))</f>
        <v/>
      </c>
      <c r="AC199" s="9" t="str">
        <f>IF(OR('Model output'!V198="", AND(ISERROR(SEARCH("Positive",'Model output'!V198)), ISNUMBER(SEARCH("Negative",'Model output'!V198))), 'Model output'!V198="No", ISNUMBER(SEARCH("Uninvolved",'Model output'!V198)), ISNUMBER(SEARCH("Not involved",'Model output'!V198)), ISNUMBER(SEARCH("Free",'Model output'!V198)), ISNUMBER(SEARCH("Cannot be assessed",'Model output'!V198)), ISNUMBER(SEARCH("1 mm",'Model output'!V198)), ISNUMBER(SEARCH("0.1 CM",'Model output'!V198)), ISNUMBER(SEARCH("less than 0.5 mm",'Model output'!V198)), ISNUMBER(SEARCH("abut",'Model output'!V198))), "negative", "positive")</f>
        <v>negative</v>
      </c>
      <c r="AE199" s="29" t="str" cm="1">
        <f t="array" aca="1" ref="AE199" ca="1">IF(OR(AC199="positive",Z199="positive",AND(OR(ISNUMBER(SEARCH("Follicular carcinoma",N199)),ISNUMBER(SEARCH("Follicular thyroid carcinoma",N199))),V199="extensive"),AND(AND(ISNUMBER(J199),J199&gt;0),AND(ISNUMBER(M199),M199&gt;3)),OR(H199="positive",AH199=1)),"high",IF(OR(ISNUMBER(SEARCH("lateral",G199,1)),ISNUMBER(SEARCH("positive",Y199,1)),ISNUMBER(SEARCH("tall",O199,1)),ISNUMBER(SEARCH("hobnail",O199,1)),ISNUMBER(SEARCH("cribriform",O199,1)),ISNUMBER(SEARCH("diffuse",O199,1)),ISNUMBER(SEARCH("columnar",O199,1)),ISNUMBER(SEARCH("solid",O199,1)),ISNUMBER(SEARCH("tall",N199,1)),ISNUMBER(SEARCH("hobnail",N199,1)),ISNUMBER(SEARCH("cribriform",N199,1)),ISNUMBER(SEARCH("diffuse",N199,1)),ISNUMBER(SEARCH("columnar",N199,1)),ISNUMBER(SEARCH("solid",N199,1)),AND(ISNUMBER(SEARCH("papillary",N199,1)),S199="positive"),AND(AND(ISNUMBER(J199),J199&gt;=5),M199=""),AND(AND(ISNUMBER(J199),J199&gt;=5),AND(ISNUMBER(M199),M199&gt;=1)),AND(ISNUMBER(SERACH("papillary",N199)),OR(Y199="positive",Z199="positive"), ISNUMBER(SEARCH("BRAF",AB199)))),"intermediate","low"))</f>
        <v>intermediate</v>
      </c>
      <c r="AF199" s="30" t="str">
        <f t="shared" si="40"/>
        <v>3a</v>
      </c>
      <c r="AG199" s="30" t="str">
        <f t="shared" si="41"/>
        <v>0</v>
      </c>
      <c r="AH199" s="30" t="str">
        <f t="shared" si="42"/>
        <v>0</v>
      </c>
      <c r="AI199" s="37" t="str">
        <f t="shared" si="43"/>
        <v>I</v>
      </c>
      <c r="AJ199" s="29" t="s">
        <v>887</v>
      </c>
      <c r="AK199" s="34" t="s">
        <v>896</v>
      </c>
      <c r="AL199" s="34" t="s">
        <v>891</v>
      </c>
      <c r="AM199" s="34" t="s">
        <v>894</v>
      </c>
      <c r="AN199" s="34" t="s">
        <v>68</v>
      </c>
      <c r="AO199" s="35">
        <f t="shared" ca="1" si="44"/>
        <v>1</v>
      </c>
      <c r="AP199" s="30">
        <f t="shared" si="45"/>
        <v>1</v>
      </c>
      <c r="AQ199" s="30">
        <f t="shared" si="46"/>
        <v>1</v>
      </c>
      <c r="AR199" s="30">
        <f t="shared" si="47"/>
        <v>1</v>
      </c>
      <c r="AS199" s="36">
        <f t="shared" si="48"/>
        <v>1</v>
      </c>
    </row>
    <row r="200" spans="1:45">
      <c r="A200" t="str">
        <f>'Model output'!A199</f>
        <v>TCGA-EM-A3FP</v>
      </c>
      <c r="B200" s="45">
        <v>71</v>
      </c>
      <c r="C200" s="1" t="str">
        <f>IF(OR(ISNUMBER(SEARCH("0",'Model output'!D199)), ISNUMBER(SEARCH("1",'Model output'!D199)), ISNUMBER(SEARCH("1a",'Model output'!D199)), ISNUMBER(SEARCH("1b",'Model output'!D199)), ISNUMBER(SEARCH("2",'Model output'!D199)), ISNUMBER(SEARCH("3",'Model output'!D199)), ISNUMBER(SEARCH("4a",'Model output'!D199)), ISNUMBER(SEARCH("4b",'Model output'!D199))), IF(ISNUMBER(SEARCH("pT",'Model output'!D199)),IF(OR(ISNUMBER(SEARCH("a",'Model output'!D199)),ISNUMBER(SEARCH("b",'Model output'!D199))),MID(SUBSTITUTE('Model output'!D199," ",""),SEARCH("pT",'Model output'!D199)+2,2),MID(SUBSTITUTE('Model output'!D199," ",""),SEARCH("pT",'Model output'!D199)+2,1)),IF(ISNUMBER(SEARCH("T",'Model output'!D199)),IF(OR(ISNUMBER(SEARCH("a",'Model output'!D199)),ISNUMBER(SEARCH("b",'Model output'!D199))),MID(SUBSTITUTE('Model output'!D199," ",""),SEARCH("T",'Model output'!D199)+1,2),MID(SUBSTITUTE('Model output'!D199," ",""),SEARCH("T",'Model output'!D199)+1,1)),SUBSTITUTE('Model output'!D199," ",""))),"")</f>
        <v>2</v>
      </c>
      <c r="D200" s="1" t="str">
        <f>IF(ISNUMBER(SEARCH("lymph node",'Model output'!E199)),"1", IF(AND('Model output'!E199&lt;&gt;"",ISNUMBER('Model output'!E199),'Model output'!E199&gt;0),"1",IF(OR(ISNUMBER(SEARCH("0",'Model output'!E199)), ISNUMBER(SEARCH("1",'Model output'!E199)), ISNUMBER(SEARCH("1a",'Model output'!E199)), ISNUMBER(SEARCH("1b",'Model output'!E199)), ISNUMBER(SEARCH("X",'Model output'!E199))), IF(ISNUMBER(SEARCH("pN",'Model output'!E199)),IF(OR(ISNUMBER(SEARCH("a",'Model output'!E199)),ISNUMBER(SEARCH("b",'Model output'!E199))),MID(SUBSTITUTE('Model output'!E199," ",""),SEARCH("pN",'Model output'!E199)+2,2),MID(SUBSTITUTE('Model output'!E199," ",""),SEARCH("pN",'Model output'!E199)+2,1)),IF(ISNUMBER(SEARCH("N",'Model output'!E199)),IF(OR(ISNUMBER(SEARCH("a",'Model output'!E199)),ISNUMBER(SEARCH("b",'Model output'!E199))),MID(SUBSTITUTE('Model output'!E199," ",""),SEARCH("N",'Model output'!E199)+1,2),MID(SUBSTITUTE('Model output'!E199," ",""),SEARCH("N",'Model output'!E199)+1,1)),SUBSTITUTE('Model output'!E199," ",""))),"")))</f>
        <v>0</v>
      </c>
      <c r="E200" s="1" t="str">
        <f>IF(OR(ISNUMBER(SEARCH("Not applicable",'Model output'!F199)), ISNUMBER(SEARCH("N/A",'Model output'!F199))),"0",IF(OR(ISNUMBER(SEARCH("0",'Model output'!F199)), ISNUMBER(SEARCH("1",'Model output'!F199)), ISNUMBER(SEARCH("X",'Model output'!F199))), IF(ISNUMBER(SEARCH("pM",'Model output'!F199)),MID(SUBSTITUTE('Model output'!F199," ",""),SEARCH("pM",'Model output'!F199)+2,1),IF(ISNUMBER(SEARCH("M",'Model output'!F199)),MID(SUBSTITUTE('Model output'!F199," ",""),SEARCH("M",'Model output'!F199)+1,1),SUBSTITUTE('Model output'!F199," ",""))),""))</f>
        <v/>
      </c>
      <c r="F200" t="str">
        <f t="shared" si="37"/>
        <v>negative</v>
      </c>
      <c r="G200" t="str">
        <f>IF(OR('Model output'!G199="",AND(ISNUMBER('Model output'!J199),'Model output'!J199&lt;1)),"",IF(OR(ISNUMBER(SEARCH("lateral",'Model output'!G199)),ISNUMBER(SEARCH("cervical",'Model output'!G199)),ISNUMBER(SEARCH("jugular",'Model output'!G199)),ISNUMBER(SEARCH("left neck",'Model output'!G199)),ISNUMBER(SEARCH("left anterior neck",'Model output'!G199)),ISNUMBER(SEARCH("left posterior neck",'Model output'!G199)),ISNUMBER(SEARCH("right neck",'Model output'!G199)),ISNUMBER(SEARCH("right anterior neck",'Model output'!G199)),ISNUMBER(SEARCH("right posterior neck",'Model output'!G199)),AND(ISNUMBER(SEARCH("level",'Model output'!G199)),OR(,ISNUMBER(SEARCH("II",'Model output'!G199)),ISNUMBER(SEARCH("two",'Model output'!G199)),ISNUMBER(SEARCH("2",'Model output'!G199)),ISNUMBER(SEARCH("III",'Model output'!G199)),ISNUMBER(SEARCH("three",'Model output'!G199)),ISNUMBER(SEARCH("3",'Model output'!G199)),ISNUMBER(SEARCH("IV",'Model output'!G199)),ISNUMBER(SEARCH("four",'Model output'!G199)),ISNUMBER(SEARCH("4",'Model output'!G199)),ISNUMBER(SEARCH("V ",'Model output'!G199)),ISNUMBER(SEARCH("five",'Model output'!G199)),ISNUMBER(SEARCH("5",'Model output'!G199))))), "lateral", "central"))</f>
        <v/>
      </c>
      <c r="H200" t="str">
        <f>IF('Model output'!H199="","negative",IF('Model output'!H199="[]", "negative", IF(OR(ISNUMBER(SEARCH("lymph node",'Model output'!H199)),ISNUMBER(SEARCH("Not mentioned",'Model output'!H199)),ISNUMBER(SEARCH("neck",'Model output'!H199)),ISNUMBER(SEARCH("Not applicable",'Model output'!H199))),"negative","positive")))</f>
        <v>negative</v>
      </c>
      <c r="I200">
        <f>IF('Model output'!I199="","",IF(ISNUMBER('Model output'!I199),'Model output'!I199,1))</f>
        <v>3</v>
      </c>
      <c r="J200">
        <f>IF('Model output'!J199="","",IF(AND(ISNUMBER('Model output'!J199),'Model output'!J199&lt;=I200),'Model output'!J199,IF(ISNUMBER(SEARCH("0/",'Model output'!J199)),0,1)))</f>
        <v>0</v>
      </c>
      <c r="K200" t="str" cm="1">
        <f t="array" ref="K200">IF(COUNT(FIND({0,1,2,3,4,5,6,7,8,9},'Model output'!K199))&gt;0,'Model output'!K199,"")</f>
        <v/>
      </c>
      <c r="L200" s="8" t="str">
        <f t="shared" si="39"/>
        <v/>
      </c>
      <c r="M200" t="str" cm="1">
        <f t="array" ref="M200">IF(L200="","",IF(ISNUMBER(SEARCH("cm",L200)),MAX(VALUE(SUBSTITUTE(_xlfn.FILTERXML("&lt;t&gt;&lt;s&gt;"&amp;SUBSTITUTE(L200,",","&lt;/s&gt;&lt;s&gt;")&amp;"&lt;/s&gt;&lt;/t&gt;","//s"),"cm",""))),MAX(VALUE(SUBSTITUTE(_xlfn.FILTERXML("&lt;t&gt;&lt;s&gt;"&amp;SUBSTITUTE(L200,",","&lt;/s&gt;&lt;s&gt;")&amp;"&lt;/s&gt;&lt;/t&gt;","//s"),"mm","")))/10))</f>
        <v/>
      </c>
      <c r="N200" t="str">
        <f>IF('Model output'!L199="","",'Model output'!L199)</f>
        <v>Papillary carcinoma, follicular variant</v>
      </c>
      <c r="O200" t="str">
        <f>IF('Model output'!M199="","",'Model output'!M199)</f>
        <v/>
      </c>
      <c r="P200" t="str">
        <f>IF('Model output'!N199="","",'Model output'!N199)</f>
        <v>2.2cm</v>
      </c>
      <c r="Q200" t="str">
        <f t="shared" si="38"/>
        <v>2.2cm</v>
      </c>
      <c r="R200" cm="1">
        <f t="array" ref="R200">IF(Q200="","",IF(ISNUMBER(SEARCH("cm",Q200)),MAX(VALUE(SUBSTITUTE(_xlfn.FILTERXML("&lt;t&gt;&lt;s&gt;"&amp;SUBSTITUTE(Q200,",","&lt;/s&gt;&lt;s&gt;")&amp;"&lt;/s&gt;&lt;/t&gt;","//s"),"cm",""))),MAX(VALUE(SUBSTITUTE(_xlfn.FILTERXML("&lt;t&gt;&lt;s&gt;"&amp;SUBSTITUTE(Q200,",","&lt;/s&gt;&lt;s&gt;")&amp;"&lt;/s&gt;&lt;/t&gt;","//s"),"mm","")))/10))</f>
        <v>2.2000000000000002</v>
      </c>
      <c r="S200" t="str">
        <f>IF(OR('Model output'!P199="",ISNUMBER(SEARCH("Not identified", 'Model output'!P199)),ISNUMBER(SEARCH("Absent",'Model output'!P199)),AND(ISNUMBER(SEARCH("No",'Model output'!P199)),NOT(ISNUMBER(SEARCH("diagnostic",'Model output'!P199)))),ISNUMBER(SEARCH("Negative",'Model output'!P199))),"negative","positive")</f>
        <v>negative</v>
      </c>
      <c r="T200">
        <f>IF('Model output'!O199="","",'Model output'!O199)</f>
        <v>2</v>
      </c>
      <c r="U200" t="str">
        <f>IF('Model output'!Q199&lt;&gt;"",'Model output'!Q199,IF('Classification result'!S200="positive",IF(ISNUMBER(SEARCH("single",'Model output'!P199)),1,IF(OR(ISNUMBER(SEARCH("&lt;4",'Model output'!P199)),ISNUMBER(SEARCH("&lt; 4",'Model output'!P199)),ISNUMBER(SEARCH("less than 4",'Model output'!P199))),"&lt;4",IF(OR(ISNUMBER(SEARCH("&gt;4",'Model output'!P199)),ISNUMBER(SEARCH("&gt; 4",'Model output'!P199)),ISNUMBER(SEARCH("4 or more",'Model output'!P199))),"&gt;4",""))),""))</f>
        <v/>
      </c>
      <c r="V200" t="str">
        <f>IF(S200="negative","",IF(OR(ISNUMBER(SEARCH("Focal",'Model output'!P199)),'Classification result'!U200&lt;4,ISNUMBER(SEARCH("Focal",'Classification result'!U200)),ISNUMBER(SEARCH("&lt;4",'Classification result'!U200)),ISNUMBER(SEARCH("&lt; 4",'Classification result'!U200))),"minimal", IF(OR(ISNUMBER(SEARCH("Extensive",'Model output'!P199)),ISNUMBER(SEARCH("Extensive",'Classification result'!U200)),ISNUMBER(SEARCH("&gt;4",'Classification result'!U200)),ISNUMBER(SEARCH("&gt; 4",'Classification result'!U200)),ISNUMBER(SEARCH("4 or more",'Classification result'!U200))),"extensive","")))</f>
        <v/>
      </c>
      <c r="W200" t="str">
        <f>IF(OR('Model output'!R199="",ISNUMBER(SEARCH("Not identified", 'Model output'!R199)),ISNUMBER(SEARCH("Absent",'Model output'!R199)),ISNUMBER(SEARCH("No",'Model output'!R199)),ISNUMBER(SEARCH("Negative",'Model output'!R199)),ISNUMBER(SEARCH("None seen",'Model output'!R199)),ISNUMBER(SEARCH("Free",'Model output'!R199)),ISNUMBER(SEARCH("Cannot be assessed",'Model output'!R199))),"negative","positive")</f>
        <v>positive</v>
      </c>
      <c r="X200" t="str">
        <f>IF('Model output'!S199="","", IF('Model output'!S199= "[]", "", 'Model output'!S199))</f>
        <v>Not identified</v>
      </c>
      <c r="Y200" t="str">
        <f>IF(OR('Model output'!S199="",ISNUMBER(SEARCH("Absent",'Model output'!S199)),ISNUMBER(SEARCH("Not identified",'Model output'!S199)),ISNUMBER(SEARCH("No",'Model output'!S199)),ISNUMBER(SEARCH("negative",'Model output'!S199))),"negative",IF(Z200="positive","gETE", "positive"))</f>
        <v>negative</v>
      </c>
      <c r="Z200" t="str">
        <f>IF(OR('Model output'!S199="",ISNUMBER(SEARCH("Absent",'Model output'!S199)),ISNUMBER(SEARCH("Not identified",'Model output'!S199)),ISNUMBER(SEARCH("No",'Model output'!S199)),ISNUMBER(SEARCH("Minimal",'Model output'!S199)),ISNUMBER(SEARCH("negative",'Model output'!S199))),"negative",IF(OR(ISNUMBER(SEARCH("extensive",X200)),ISNUMBER(SEARCH("skeletal muscle",X200)),ISNUMBER(SEARCH("larynx",X200)),ISNUMBER(SEARCH("trachea",X200)),ISNUMBER(SEARCH("esophagus",X200)),ISNUMBER(SEARCH("recurrent laryngeal nerve",X200))),"positive","negative"))</f>
        <v>negative</v>
      </c>
      <c r="AA200" t="str">
        <f>IF('Model output'!T199="","", IF('Model output'!T199="[]", "", IF('Model output'!T199="Not mentioned", "No", "Yes")))</f>
        <v/>
      </c>
      <c r="AB200" t="str">
        <f>IF(AA200&lt;&gt;"Yes","",IF(OR('Model output'!U199="",'Model output'!U199="[]",ISNUMBER(SEARCH("Not identified",'Model output'!U199))),"",'Model output'!U199))</f>
        <v/>
      </c>
      <c r="AC200" s="9" t="str">
        <f>IF(OR('Model output'!V199="", AND(ISERROR(SEARCH("Positive",'Model output'!V199)), ISNUMBER(SEARCH("Negative",'Model output'!V199))), 'Model output'!V199="No", ISNUMBER(SEARCH("Uninvolved",'Model output'!V199)), ISNUMBER(SEARCH("Not involved",'Model output'!V199)), ISNUMBER(SEARCH("Free",'Model output'!V199)), ISNUMBER(SEARCH("Cannot be assessed",'Model output'!V199)), ISNUMBER(SEARCH("1 mm",'Model output'!V199)), ISNUMBER(SEARCH("0.1 CM",'Model output'!V199)), ISNUMBER(SEARCH("less than 0.5 mm",'Model output'!V199)), ISNUMBER(SEARCH("abut",'Model output'!V199))), "negative", "positive")</f>
        <v>negative</v>
      </c>
      <c r="AE200" s="29" t="str" cm="1">
        <f t="array" aca="1" ref="AE200" ca="1">IF(OR(AC200="positive",Z200="positive",AND(OR(ISNUMBER(SEARCH("Follicular carcinoma",N200)),ISNUMBER(SEARCH("Follicular thyroid carcinoma",N200))),V200="extensive"),AND(AND(ISNUMBER(J200),J200&gt;0),AND(ISNUMBER(M200),M200&gt;3)),OR(H200="positive",AH200=1)),"high",IF(OR(ISNUMBER(SEARCH("lateral",G200,1)),ISNUMBER(SEARCH("positive",Y200,1)),ISNUMBER(SEARCH("tall",O200,1)),ISNUMBER(SEARCH("hobnail",O200,1)),ISNUMBER(SEARCH("cribriform",O200,1)),ISNUMBER(SEARCH("diffuse",O200,1)),ISNUMBER(SEARCH("columnar",O200,1)),ISNUMBER(SEARCH("solid",O200,1)),ISNUMBER(SEARCH("tall",N200,1)),ISNUMBER(SEARCH("hobnail",N200,1)),ISNUMBER(SEARCH("cribriform",N200,1)),ISNUMBER(SEARCH("diffuse",N200,1)),ISNUMBER(SEARCH("columnar",N200,1)),ISNUMBER(SEARCH("solid",N200,1)),AND(ISNUMBER(SEARCH("papillary",N200,1)),S200="positive"),AND(AND(ISNUMBER(J200),J200&gt;=5),M200=""),AND(AND(ISNUMBER(J200),J200&gt;=5),AND(ISNUMBER(M200),M200&gt;=1)),AND(ISNUMBER(SERACH("papillary",N200)),OR(Y200="positive",Z200="positive"), ISNUMBER(SEARCH("BRAF",AB200)))),"intermediate","low"))</f>
        <v>low</v>
      </c>
      <c r="AF200" s="30" t="str">
        <f t="shared" si="40"/>
        <v>2</v>
      </c>
      <c r="AG200" s="30" t="str">
        <f t="shared" si="41"/>
        <v>0</v>
      </c>
      <c r="AH200" s="30" t="str">
        <f t="shared" si="42"/>
        <v>0</v>
      </c>
      <c r="AI200" s="37" t="str">
        <f t="shared" si="43"/>
        <v>I</v>
      </c>
      <c r="AJ200" s="29" t="s">
        <v>886</v>
      </c>
      <c r="AK200" s="34" t="s">
        <v>893</v>
      </c>
      <c r="AL200" s="34" t="s">
        <v>891</v>
      </c>
      <c r="AM200" s="34" t="s">
        <v>894</v>
      </c>
      <c r="AN200" s="34" t="s">
        <v>68</v>
      </c>
      <c r="AO200" s="35">
        <f t="shared" ca="1" si="44"/>
        <v>1</v>
      </c>
      <c r="AP200" s="30">
        <f t="shared" si="45"/>
        <v>1</v>
      </c>
      <c r="AQ200" s="30">
        <f t="shared" si="46"/>
        <v>1</v>
      </c>
      <c r="AR200" s="30">
        <f t="shared" si="47"/>
        <v>1</v>
      </c>
      <c r="AS200" s="36">
        <f t="shared" si="48"/>
        <v>1</v>
      </c>
    </row>
    <row r="201" spans="1:45">
      <c r="A201" t="str">
        <f>'Model output'!A200</f>
        <v>TCGA-EM-A3FQ</v>
      </c>
      <c r="B201" s="45">
        <v>19</v>
      </c>
      <c r="C201" s="1" t="str">
        <f>IF(OR(ISNUMBER(SEARCH("0",'Model output'!D200)), ISNUMBER(SEARCH("1",'Model output'!D200)), ISNUMBER(SEARCH("1a",'Model output'!D200)), ISNUMBER(SEARCH("1b",'Model output'!D200)), ISNUMBER(SEARCH("2",'Model output'!D200)), ISNUMBER(SEARCH("3",'Model output'!D200)), ISNUMBER(SEARCH("4a",'Model output'!D200)), ISNUMBER(SEARCH("4b",'Model output'!D200))), IF(ISNUMBER(SEARCH("pT",'Model output'!D200)),IF(OR(ISNUMBER(SEARCH("a",'Model output'!D200)),ISNUMBER(SEARCH("b",'Model output'!D200))),MID(SUBSTITUTE('Model output'!D200," ",""),SEARCH("pT",'Model output'!D200)+2,2),MID(SUBSTITUTE('Model output'!D200," ",""),SEARCH("pT",'Model output'!D200)+2,1)),IF(ISNUMBER(SEARCH("T",'Model output'!D200)),IF(OR(ISNUMBER(SEARCH("a",'Model output'!D200)),ISNUMBER(SEARCH("b",'Model output'!D200))),MID(SUBSTITUTE('Model output'!D200," ",""),SEARCH("T",'Model output'!D200)+1,2),MID(SUBSTITUTE('Model output'!D200," ",""),SEARCH("T",'Model output'!D200)+1,1)),SUBSTITUTE('Model output'!D200," ",""))),"")</f>
        <v>3</v>
      </c>
      <c r="D201" s="1" t="str">
        <f>IF(ISNUMBER(SEARCH("lymph node",'Model output'!E200)),"1", IF(AND('Model output'!E200&lt;&gt;"",ISNUMBER('Model output'!E200),'Model output'!E200&gt;0),"1",IF(OR(ISNUMBER(SEARCH("0",'Model output'!E200)), ISNUMBER(SEARCH("1",'Model output'!E200)), ISNUMBER(SEARCH("1a",'Model output'!E200)), ISNUMBER(SEARCH("1b",'Model output'!E200)), ISNUMBER(SEARCH("X",'Model output'!E200))), IF(ISNUMBER(SEARCH("pN",'Model output'!E200)),IF(OR(ISNUMBER(SEARCH("a",'Model output'!E200)),ISNUMBER(SEARCH("b",'Model output'!E200))),MID(SUBSTITUTE('Model output'!E200," ",""),SEARCH("pN",'Model output'!E200)+2,2),MID(SUBSTITUTE('Model output'!E200," ",""),SEARCH("pN",'Model output'!E200)+2,1)),IF(ISNUMBER(SEARCH("N",'Model output'!E200)),IF(OR(ISNUMBER(SEARCH("a",'Model output'!E200)),ISNUMBER(SEARCH("b",'Model output'!E200))),MID(SUBSTITUTE('Model output'!E200," ",""),SEARCH("N",'Model output'!E200)+1,2),MID(SUBSTITUTE('Model output'!E200," ",""),SEARCH("N",'Model output'!E200)+1,1)),SUBSTITUTE('Model output'!E200," ",""))),"")))</f>
        <v>1b</v>
      </c>
      <c r="E201" s="1" t="str">
        <f>IF(OR(ISNUMBER(SEARCH("Not applicable",'Model output'!F200)), ISNUMBER(SEARCH("N/A",'Model output'!F200))),"0",IF(OR(ISNUMBER(SEARCH("0",'Model output'!F200)), ISNUMBER(SEARCH("1",'Model output'!F200)), ISNUMBER(SEARCH("X",'Model output'!F200))), IF(ISNUMBER(SEARCH("pM",'Model output'!F200)),MID(SUBSTITUTE('Model output'!F200," ",""),SEARCH("pM",'Model output'!F200)+2,1),IF(ISNUMBER(SEARCH("M",'Model output'!F200)),MID(SUBSTITUTE('Model output'!F200," ",""),SEARCH("M",'Model output'!F200)+1,1),SUBSTITUTE('Model output'!F200," ",""))),""))</f>
        <v/>
      </c>
      <c r="F201" t="str">
        <f t="shared" si="37"/>
        <v>positive</v>
      </c>
      <c r="G201" t="str">
        <f>IF(OR('Model output'!G200="",AND(ISNUMBER('Model output'!J200),'Model output'!J200&lt;1)),"",IF(OR(ISNUMBER(SEARCH("lateral",'Model output'!G200)),ISNUMBER(SEARCH("cervical",'Model output'!G200)),ISNUMBER(SEARCH("jugular",'Model output'!G200)),ISNUMBER(SEARCH("left neck",'Model output'!G200)),ISNUMBER(SEARCH("left anterior neck",'Model output'!G200)),ISNUMBER(SEARCH("left posterior neck",'Model output'!G200)),ISNUMBER(SEARCH("right neck",'Model output'!G200)),ISNUMBER(SEARCH("right anterior neck",'Model output'!G200)),ISNUMBER(SEARCH("right posterior neck",'Model output'!G200)),AND(ISNUMBER(SEARCH("level",'Model output'!G200)),OR(,ISNUMBER(SEARCH("II",'Model output'!G200)),ISNUMBER(SEARCH("two",'Model output'!G200)),ISNUMBER(SEARCH("2",'Model output'!G200)),ISNUMBER(SEARCH("III",'Model output'!G200)),ISNUMBER(SEARCH("three",'Model output'!G200)),ISNUMBER(SEARCH("3",'Model output'!G200)),ISNUMBER(SEARCH("IV",'Model output'!G200)),ISNUMBER(SEARCH("four",'Model output'!G200)),ISNUMBER(SEARCH("4",'Model output'!G200)),ISNUMBER(SEARCH("V ",'Model output'!G200)),ISNUMBER(SEARCH("five",'Model output'!G200)),ISNUMBER(SEARCH("5",'Model output'!G200))))), "lateral", "central"))</f>
        <v>lateral</v>
      </c>
      <c r="H201" t="str">
        <f>IF('Model output'!H200="","negative",IF('Model output'!H200="[]", "negative", IF(OR(ISNUMBER(SEARCH("lymph node",'Model output'!H200)),ISNUMBER(SEARCH("Not mentioned",'Model output'!H200)),ISNUMBER(SEARCH("neck",'Model output'!H200)),ISNUMBER(SEARCH("Not applicable",'Model output'!H200))),"negative","positive")))</f>
        <v>negative</v>
      </c>
      <c r="I201">
        <f>IF('Model output'!I200="","",IF(ISNUMBER('Model output'!I200),'Model output'!I200,1))</f>
        <v>66</v>
      </c>
      <c r="J201">
        <f>IF('Model output'!J200="","",IF(AND(ISNUMBER('Model output'!J200),'Model output'!J200&lt;=I201),'Model output'!J200,IF(ISNUMBER(SEARCH("0/",'Model output'!J200)),0,1)))</f>
        <v>41</v>
      </c>
      <c r="K201" t="str" cm="1">
        <f t="array" ref="K201">IF(COUNT(FIND({0,1,2,3,4,5,6,7,8,9},'Model output'!K200))&gt;0,'Model output'!K200,"")</f>
        <v>3.5 x 2.6 x 1.4 cm</v>
      </c>
      <c r="L201" s="8" t="str">
        <f t="shared" si="39"/>
        <v>3.5,2.6,1.4cm</v>
      </c>
      <c r="M201" cm="1">
        <f t="array" ref="M201">IF(L201="","",IF(ISNUMBER(SEARCH("cm",L201)),MAX(VALUE(SUBSTITUTE(_xlfn.FILTERXML("&lt;t&gt;&lt;s&gt;"&amp;SUBSTITUTE(L201,",","&lt;/s&gt;&lt;s&gt;")&amp;"&lt;/s&gt;&lt;/t&gt;","//s"),"cm",""))),MAX(VALUE(SUBSTITUTE(_xlfn.FILTERXML("&lt;t&gt;&lt;s&gt;"&amp;SUBSTITUTE(L201,",","&lt;/s&gt;&lt;s&gt;")&amp;"&lt;/s&gt;&lt;/t&gt;","//s"),"mm","")))/10))</f>
        <v>3.5</v>
      </c>
      <c r="N201" t="str">
        <f>IF('Model output'!L200="","",'Model output'!L200)</f>
        <v>Papillary carcinoma, classical (usual) and Papillary carcinoma, cribriform-morular variant</v>
      </c>
      <c r="O201" t="str">
        <f>IF('Model output'!M200="","",'Model output'!M200)</f>
        <v/>
      </c>
      <c r="P201" t="str">
        <f>IF('Model output'!N200="","",'Model output'!N200)</f>
        <v>4.8cm</v>
      </c>
      <c r="Q201" t="str">
        <f t="shared" si="38"/>
        <v>4.8cm</v>
      </c>
      <c r="R201" cm="1">
        <f t="array" ref="R201">IF(Q201="","",IF(ISNUMBER(SEARCH("cm",Q201)),MAX(VALUE(SUBSTITUTE(_xlfn.FILTERXML("&lt;t&gt;&lt;s&gt;"&amp;SUBSTITUTE(Q201,",","&lt;/s&gt;&lt;s&gt;")&amp;"&lt;/s&gt;&lt;/t&gt;","//s"),"cm",""))),MAX(VALUE(SUBSTITUTE(_xlfn.FILTERXML("&lt;t&gt;&lt;s&gt;"&amp;SUBSTITUTE(Q201,",","&lt;/s&gt;&lt;s&gt;")&amp;"&lt;/s&gt;&lt;/t&gt;","//s"),"mm","")))/10))</f>
        <v>4.8</v>
      </c>
      <c r="S201" t="str">
        <f>IF(OR('Model output'!P200="",ISNUMBER(SEARCH("Not identified", 'Model output'!P200)),ISNUMBER(SEARCH("Absent",'Model output'!P200)),AND(ISNUMBER(SEARCH("No",'Model output'!P200)),NOT(ISNUMBER(SEARCH("diagnostic",'Model output'!P200)))),ISNUMBER(SEARCH("Negative",'Model output'!P200))),"negative","positive")</f>
        <v>negative</v>
      </c>
      <c r="T201">
        <f>IF('Model output'!O200="","",'Model output'!O200)</f>
        <v>2</v>
      </c>
      <c r="U201" t="str">
        <f>IF('Model output'!Q200&lt;&gt;"",'Model output'!Q200,IF('Classification result'!S201="positive",IF(ISNUMBER(SEARCH("single",'Model output'!P200)),1,IF(OR(ISNUMBER(SEARCH("&lt;4",'Model output'!P200)),ISNUMBER(SEARCH("&lt; 4",'Model output'!P200)),ISNUMBER(SEARCH("less than 4",'Model output'!P200))),"&lt;4",IF(OR(ISNUMBER(SEARCH("&gt;4",'Model output'!P200)),ISNUMBER(SEARCH("&gt; 4",'Model output'!P200)),ISNUMBER(SEARCH("4 or more",'Model output'!P200))),"&gt;4",""))),""))</f>
        <v/>
      </c>
      <c r="V201" t="str">
        <f>IF(S201="negative","",IF(OR(ISNUMBER(SEARCH("Focal",'Model output'!P200)),'Classification result'!U201&lt;4,ISNUMBER(SEARCH("Focal",'Classification result'!U201)),ISNUMBER(SEARCH("&lt;4",'Classification result'!U201)),ISNUMBER(SEARCH("&lt; 4",'Classification result'!U201))),"minimal", IF(OR(ISNUMBER(SEARCH("Extensive",'Model output'!P200)),ISNUMBER(SEARCH("Extensive",'Classification result'!U201)),ISNUMBER(SEARCH("&gt;4",'Classification result'!U201)),ISNUMBER(SEARCH("&gt; 4",'Classification result'!U201)),ISNUMBER(SEARCH("4 or more",'Classification result'!U201))),"extensive","")))</f>
        <v/>
      </c>
      <c r="W201" t="str">
        <f>IF(OR('Model output'!R200="",ISNUMBER(SEARCH("Not identified", 'Model output'!R200)),ISNUMBER(SEARCH("Absent",'Model output'!R200)),ISNUMBER(SEARCH("No",'Model output'!R200)),ISNUMBER(SEARCH("Negative",'Model output'!R200)),ISNUMBER(SEARCH("None seen",'Model output'!R200)),ISNUMBER(SEARCH("Free",'Model output'!R200)),ISNUMBER(SEARCH("Cannot be assessed",'Model output'!R200))),"negative","positive")</f>
        <v>positive</v>
      </c>
      <c r="X201" t="str">
        <f>IF('Model output'!S200="","", IF('Model output'!S200= "[]", "", 'Model output'!S200))</f>
        <v>Not identified</v>
      </c>
      <c r="Y201" t="str">
        <f>IF(OR('Model output'!S200="",ISNUMBER(SEARCH("Absent",'Model output'!S200)),ISNUMBER(SEARCH("Not identified",'Model output'!S200)),ISNUMBER(SEARCH("No",'Model output'!S200)),ISNUMBER(SEARCH("negative",'Model output'!S200))),"negative",IF(Z201="positive","gETE", "positive"))</f>
        <v>negative</v>
      </c>
      <c r="Z201" t="str">
        <f>IF(OR('Model output'!S200="",ISNUMBER(SEARCH("Absent",'Model output'!S200)),ISNUMBER(SEARCH("Not identified",'Model output'!S200)),ISNUMBER(SEARCH("No",'Model output'!S200)),ISNUMBER(SEARCH("Minimal",'Model output'!S200)),ISNUMBER(SEARCH("negative",'Model output'!S200))),"negative",IF(OR(ISNUMBER(SEARCH("extensive",X201)),ISNUMBER(SEARCH("skeletal muscle",X201)),ISNUMBER(SEARCH("larynx",X201)),ISNUMBER(SEARCH("trachea",X201)),ISNUMBER(SEARCH("esophagus",X201)),ISNUMBER(SEARCH("recurrent laryngeal nerve",X201))),"positive","negative"))</f>
        <v>negative</v>
      </c>
      <c r="AA201" t="str">
        <f>IF('Model output'!T200="","", IF('Model output'!T200="[]", "", IF('Model output'!T200="Not mentioned", "No", "Yes")))</f>
        <v/>
      </c>
      <c r="AB201" t="str">
        <f>IF(AA201&lt;&gt;"Yes","",IF(OR('Model output'!U200="",'Model output'!U200="[]",ISNUMBER(SEARCH("Not identified",'Model output'!U200))),"",'Model output'!U200))</f>
        <v/>
      </c>
      <c r="AC201" s="9" t="str">
        <f>IF(OR('Model output'!V200="", AND(ISERROR(SEARCH("Positive",'Model output'!V200)), ISNUMBER(SEARCH("Negative",'Model output'!V200))), 'Model output'!V200="No", ISNUMBER(SEARCH("Uninvolved",'Model output'!V200)), ISNUMBER(SEARCH("Not involved",'Model output'!V200)), ISNUMBER(SEARCH("Free",'Model output'!V200)), ISNUMBER(SEARCH("Cannot be assessed",'Model output'!V200)), ISNUMBER(SEARCH("1 mm",'Model output'!V200)), ISNUMBER(SEARCH("0.1 CM",'Model output'!V200)), ISNUMBER(SEARCH("less than 0.5 mm",'Model output'!V200)), ISNUMBER(SEARCH("abut",'Model output'!V200))), "negative", "positive")</f>
        <v>negative</v>
      </c>
      <c r="AE201" s="29" t="str" cm="1">
        <f t="array" ref="AE201">IF(OR(AC201="positive",Z201="positive",AND(OR(ISNUMBER(SEARCH("Follicular carcinoma",N201)),ISNUMBER(SEARCH("Follicular thyroid carcinoma",N201))),V201="extensive"),AND(AND(ISNUMBER(J201),J201&gt;0),AND(ISNUMBER(M201),M201&gt;3)),OR(H201="positive",AH201=1)),"high",IF(OR(ISNUMBER(SEARCH("lateral",G201,1)),ISNUMBER(SEARCH("positive",Y201,1)),ISNUMBER(SEARCH("tall",O201,1)),ISNUMBER(SEARCH("hobnail",O201,1)),ISNUMBER(SEARCH("cribriform",O201,1)),ISNUMBER(SEARCH("diffuse",O201,1)),ISNUMBER(SEARCH("columnar",O201,1)),ISNUMBER(SEARCH("solid",O201,1)),ISNUMBER(SEARCH("tall",N201,1)),ISNUMBER(SEARCH("hobnail",N201,1)),ISNUMBER(SEARCH("cribriform",N201,1)),ISNUMBER(SEARCH("diffuse",N201,1)),ISNUMBER(SEARCH("columnar",N201,1)),ISNUMBER(SEARCH("solid",N201,1)),AND(ISNUMBER(SEARCH("papillary",N201,1)),S201="positive"),AND(AND(ISNUMBER(J201),J201&gt;=5),M201=""),AND(AND(ISNUMBER(J201),J201&gt;=5),AND(ISNUMBER(M201),M201&gt;=1)),AND(ISNUMBER(SERACH("papillary",N201)),OR(Y201="positive",Z201="positive"), ISNUMBER(SEARCH("BRAF",AB201)))),"intermediate","low"))</f>
        <v>high</v>
      </c>
      <c r="AF201" s="30" t="str">
        <f t="shared" si="40"/>
        <v>3a</v>
      </c>
      <c r="AG201" s="30" t="str">
        <f t="shared" si="41"/>
        <v>1b</v>
      </c>
      <c r="AH201" s="30" t="str">
        <f t="shared" si="42"/>
        <v>0</v>
      </c>
      <c r="AI201" s="37" t="str">
        <f t="shared" si="43"/>
        <v>I</v>
      </c>
      <c r="AJ201" s="29" t="s">
        <v>887</v>
      </c>
      <c r="AK201" s="34" t="s">
        <v>896</v>
      </c>
      <c r="AL201" s="34" t="s">
        <v>890</v>
      </c>
      <c r="AM201" s="34" t="s">
        <v>894</v>
      </c>
      <c r="AN201" s="34" t="s">
        <v>68</v>
      </c>
      <c r="AO201" s="35">
        <f t="shared" si="44"/>
        <v>0</v>
      </c>
      <c r="AP201" s="30">
        <f t="shared" si="45"/>
        <v>1</v>
      </c>
      <c r="AQ201" s="30">
        <f t="shared" si="46"/>
        <v>1</v>
      </c>
      <c r="AR201" s="30">
        <f t="shared" si="47"/>
        <v>1</v>
      </c>
      <c r="AS201" s="36">
        <f t="shared" si="48"/>
        <v>1</v>
      </c>
    </row>
    <row r="202" spans="1:45">
      <c r="A202" t="str">
        <f>'Model output'!A201</f>
        <v>TCGA-EM-A3FR</v>
      </c>
      <c r="B202" s="45">
        <v>55</v>
      </c>
      <c r="C202" s="1" t="str">
        <f>IF(OR(ISNUMBER(SEARCH("0",'Model output'!D201)), ISNUMBER(SEARCH("1",'Model output'!D201)), ISNUMBER(SEARCH("1a",'Model output'!D201)), ISNUMBER(SEARCH("1b",'Model output'!D201)), ISNUMBER(SEARCH("2",'Model output'!D201)), ISNUMBER(SEARCH("3",'Model output'!D201)), ISNUMBER(SEARCH("4a",'Model output'!D201)), ISNUMBER(SEARCH("4b",'Model output'!D201))), IF(ISNUMBER(SEARCH("pT",'Model output'!D201)),IF(OR(ISNUMBER(SEARCH("a",'Model output'!D201)),ISNUMBER(SEARCH("b",'Model output'!D201))),MID(SUBSTITUTE('Model output'!D201," ",""),SEARCH("pT",'Model output'!D201)+2,2),MID(SUBSTITUTE('Model output'!D201," ",""),SEARCH("pT",'Model output'!D201)+2,1)),IF(ISNUMBER(SEARCH("T",'Model output'!D201)),IF(OR(ISNUMBER(SEARCH("a",'Model output'!D201)),ISNUMBER(SEARCH("b",'Model output'!D201))),MID(SUBSTITUTE('Model output'!D201," ",""),SEARCH("T",'Model output'!D201)+1,2),MID(SUBSTITUTE('Model output'!D201," ",""),SEARCH("T",'Model output'!D201)+1,1)),SUBSTITUTE('Model output'!D201," ",""))),"")</f>
        <v>2</v>
      </c>
      <c r="D202" s="1" t="str">
        <f>IF(ISNUMBER(SEARCH("lymph node",'Model output'!E201)),"1", IF(AND('Model output'!E201&lt;&gt;"",ISNUMBER('Model output'!E201),'Model output'!E201&gt;0),"1",IF(OR(ISNUMBER(SEARCH("0",'Model output'!E201)), ISNUMBER(SEARCH("1",'Model output'!E201)), ISNUMBER(SEARCH("1a",'Model output'!E201)), ISNUMBER(SEARCH("1b",'Model output'!E201)), ISNUMBER(SEARCH("X",'Model output'!E201))), IF(ISNUMBER(SEARCH("pN",'Model output'!E201)),IF(OR(ISNUMBER(SEARCH("a",'Model output'!E201)),ISNUMBER(SEARCH("b",'Model output'!E201))),MID(SUBSTITUTE('Model output'!E201," ",""),SEARCH("pN",'Model output'!E201)+2,2),MID(SUBSTITUTE('Model output'!E201," ",""),SEARCH("pN",'Model output'!E201)+2,1)),IF(ISNUMBER(SEARCH("N",'Model output'!E201)),IF(OR(ISNUMBER(SEARCH("a",'Model output'!E201)),ISNUMBER(SEARCH("b",'Model output'!E201))),MID(SUBSTITUTE('Model output'!E201," ",""),SEARCH("N",'Model output'!E201)+1,2),MID(SUBSTITUTE('Model output'!E201," ",""),SEARCH("N",'Model output'!E201)+1,1)),SUBSTITUTE('Model output'!E201," ",""))),"")))</f>
        <v>1a</v>
      </c>
      <c r="E202" s="1" t="str">
        <f>IF(OR(ISNUMBER(SEARCH("Not applicable",'Model output'!F201)), ISNUMBER(SEARCH("N/A",'Model output'!F201))),"0",IF(OR(ISNUMBER(SEARCH("0",'Model output'!F201)), ISNUMBER(SEARCH("1",'Model output'!F201)), ISNUMBER(SEARCH("X",'Model output'!F201))), IF(ISNUMBER(SEARCH("pM",'Model output'!F201)),MID(SUBSTITUTE('Model output'!F201," ",""),SEARCH("pM",'Model output'!F201)+2,1),IF(ISNUMBER(SEARCH("M",'Model output'!F201)),MID(SUBSTITUTE('Model output'!F201," ",""),SEARCH("M",'Model output'!F201)+1,1),SUBSTITUTE('Model output'!F201," ",""))),""))</f>
        <v/>
      </c>
      <c r="F202" t="str">
        <f t="shared" si="37"/>
        <v>positive</v>
      </c>
      <c r="G202" t="str">
        <f>IF(OR('Model output'!G201="",AND(ISNUMBER('Model output'!J201),'Model output'!J201&lt;1)),"",IF(OR(ISNUMBER(SEARCH("lateral",'Model output'!G201)),ISNUMBER(SEARCH("cervical",'Model output'!G201)),ISNUMBER(SEARCH("jugular",'Model output'!G201)),ISNUMBER(SEARCH("left neck",'Model output'!G201)),ISNUMBER(SEARCH("left anterior neck",'Model output'!G201)),ISNUMBER(SEARCH("left posterior neck",'Model output'!G201)),ISNUMBER(SEARCH("right neck",'Model output'!G201)),ISNUMBER(SEARCH("right anterior neck",'Model output'!G201)),ISNUMBER(SEARCH("right posterior neck",'Model output'!G201)),AND(ISNUMBER(SEARCH("level",'Model output'!G201)),OR(,ISNUMBER(SEARCH("II",'Model output'!G201)),ISNUMBER(SEARCH("two",'Model output'!G201)),ISNUMBER(SEARCH("2",'Model output'!G201)),ISNUMBER(SEARCH("III",'Model output'!G201)),ISNUMBER(SEARCH("three",'Model output'!G201)),ISNUMBER(SEARCH("3",'Model output'!G201)),ISNUMBER(SEARCH("IV",'Model output'!G201)),ISNUMBER(SEARCH("four",'Model output'!G201)),ISNUMBER(SEARCH("4",'Model output'!G201)),ISNUMBER(SEARCH("V ",'Model output'!G201)),ISNUMBER(SEARCH("five",'Model output'!G201)),ISNUMBER(SEARCH("5",'Model output'!G201))))), "lateral", "central"))</f>
        <v>central</v>
      </c>
      <c r="H202" t="str">
        <f>IF('Model output'!H201="","negative",IF('Model output'!H201="[]", "negative", IF(OR(ISNUMBER(SEARCH("lymph node",'Model output'!H201)),ISNUMBER(SEARCH("Not mentioned",'Model output'!H201)),ISNUMBER(SEARCH("neck",'Model output'!H201)),ISNUMBER(SEARCH("Not applicable",'Model output'!H201))),"negative","positive")))</f>
        <v>negative</v>
      </c>
      <c r="I202">
        <f>IF('Model output'!I201="","",IF(ISNUMBER('Model output'!I201),'Model output'!I201,1))</f>
        <v>7</v>
      </c>
      <c r="J202">
        <f>IF('Model output'!J201="","",IF(AND(ISNUMBER('Model output'!J201),'Model output'!J201&lt;=I202),'Model output'!J201,IF(ISNUMBER(SEARCH("0/",'Model output'!J201)),0,1)))</f>
        <v>2</v>
      </c>
      <c r="K202" t="str" cm="1">
        <f t="array" ref="K202">IF(COUNT(FIND({0,1,2,3,4,5,6,7,8,9},'Model output'!K201))&gt;0,'Model output'!K201,"")</f>
        <v/>
      </c>
      <c r="L202" s="8" t="str">
        <f t="shared" si="39"/>
        <v/>
      </c>
      <c r="M202" t="str" cm="1">
        <f t="array" ref="M202">IF(L202="","",IF(ISNUMBER(SEARCH("cm",L202)),MAX(VALUE(SUBSTITUTE(_xlfn.FILTERXML("&lt;t&gt;&lt;s&gt;"&amp;SUBSTITUTE(L202,",","&lt;/s&gt;&lt;s&gt;")&amp;"&lt;/s&gt;&lt;/t&gt;","//s"),"cm",""))),MAX(VALUE(SUBSTITUTE(_xlfn.FILTERXML("&lt;t&gt;&lt;s&gt;"&amp;SUBSTITUTE(L202,",","&lt;/s&gt;&lt;s&gt;")&amp;"&lt;/s&gt;&lt;/t&gt;","//s"),"mm","")))/10))</f>
        <v/>
      </c>
      <c r="N202" t="str">
        <f>IF('Model output'!L201="","",'Model output'!L201)</f>
        <v>Papillary carcinoma, classical (usual)</v>
      </c>
      <c r="O202" t="str">
        <f>IF('Model output'!M201="","",'Model output'!M201)</f>
        <v/>
      </c>
      <c r="P202" t="str">
        <f>IF('Model output'!N201="","",'Model output'!N201)</f>
        <v>3.0cm</v>
      </c>
      <c r="Q202" t="str">
        <f t="shared" si="38"/>
        <v>3.0cm</v>
      </c>
      <c r="R202" cm="1">
        <f t="array" ref="R202">IF(Q202="","",IF(ISNUMBER(SEARCH("cm",Q202)),MAX(VALUE(SUBSTITUTE(_xlfn.FILTERXML("&lt;t&gt;&lt;s&gt;"&amp;SUBSTITUTE(Q202,",","&lt;/s&gt;&lt;s&gt;")&amp;"&lt;/s&gt;&lt;/t&gt;","//s"),"cm",""))),MAX(VALUE(SUBSTITUTE(_xlfn.FILTERXML("&lt;t&gt;&lt;s&gt;"&amp;SUBSTITUTE(Q202,",","&lt;/s&gt;&lt;s&gt;")&amp;"&lt;/s&gt;&lt;/t&gt;","//s"),"mm","")))/10))</f>
        <v>3</v>
      </c>
      <c r="S202" t="str">
        <f>IF(OR('Model output'!P201="",ISNUMBER(SEARCH("Not identified", 'Model output'!P201)),ISNUMBER(SEARCH("Absent",'Model output'!P201)),AND(ISNUMBER(SEARCH("No",'Model output'!P201)),NOT(ISNUMBER(SEARCH("diagnostic",'Model output'!P201)))),ISNUMBER(SEARCH("Negative",'Model output'!P201))),"negative","positive")</f>
        <v>negative</v>
      </c>
      <c r="T202">
        <f>IF('Model output'!O201="","",'Model output'!O201)</f>
        <v>2</v>
      </c>
      <c r="U202" t="str">
        <f>IF('Model output'!Q201&lt;&gt;"",'Model output'!Q201,IF('Classification result'!S202="positive",IF(ISNUMBER(SEARCH("single",'Model output'!P201)),1,IF(OR(ISNUMBER(SEARCH("&lt;4",'Model output'!P201)),ISNUMBER(SEARCH("&lt; 4",'Model output'!P201)),ISNUMBER(SEARCH("less than 4",'Model output'!P201))),"&lt;4",IF(OR(ISNUMBER(SEARCH("&gt;4",'Model output'!P201)),ISNUMBER(SEARCH("&gt; 4",'Model output'!P201)),ISNUMBER(SEARCH("4 or more",'Model output'!P201))),"&gt;4",""))),""))</f>
        <v/>
      </c>
      <c r="V202" t="str">
        <f>IF(S202="negative","",IF(OR(ISNUMBER(SEARCH("Focal",'Model output'!P201)),'Classification result'!U202&lt;4,ISNUMBER(SEARCH("Focal",'Classification result'!U202)),ISNUMBER(SEARCH("&lt;4",'Classification result'!U202)),ISNUMBER(SEARCH("&lt; 4",'Classification result'!U202))),"minimal", IF(OR(ISNUMBER(SEARCH("Extensive",'Model output'!P201)),ISNUMBER(SEARCH("Extensive",'Classification result'!U202)),ISNUMBER(SEARCH("&gt;4",'Classification result'!U202)),ISNUMBER(SEARCH("&gt; 4",'Classification result'!U202)),ISNUMBER(SEARCH("4 or more",'Classification result'!U202))),"extensive","")))</f>
        <v/>
      </c>
      <c r="W202" t="str">
        <f>IF(OR('Model output'!R201="",ISNUMBER(SEARCH("Not identified", 'Model output'!R201)),ISNUMBER(SEARCH("Absent",'Model output'!R201)),ISNUMBER(SEARCH("No",'Model output'!R201)),ISNUMBER(SEARCH("Negative",'Model output'!R201)),ISNUMBER(SEARCH("None seen",'Model output'!R201)),ISNUMBER(SEARCH("Free",'Model output'!R201)),ISNUMBER(SEARCH("Cannot be assessed",'Model output'!R201))),"negative","positive")</f>
        <v>positive</v>
      </c>
      <c r="X202" t="str">
        <f>IF('Model output'!S201="","", IF('Model output'!S201= "[]", "", 'Model output'!S201))</f>
        <v>Not identified</v>
      </c>
      <c r="Y202" t="str">
        <f>IF(OR('Model output'!S201="",ISNUMBER(SEARCH("Absent",'Model output'!S201)),ISNUMBER(SEARCH("Not identified",'Model output'!S201)),ISNUMBER(SEARCH("No",'Model output'!S201)),ISNUMBER(SEARCH("negative",'Model output'!S201))),"negative",IF(Z202="positive","gETE", "positive"))</f>
        <v>negative</v>
      </c>
      <c r="Z202" t="str">
        <f>IF(OR('Model output'!S201="",ISNUMBER(SEARCH("Absent",'Model output'!S201)),ISNUMBER(SEARCH("Not identified",'Model output'!S201)),ISNUMBER(SEARCH("No",'Model output'!S201)),ISNUMBER(SEARCH("Minimal",'Model output'!S201)),ISNUMBER(SEARCH("negative",'Model output'!S201))),"negative",IF(OR(ISNUMBER(SEARCH("extensive",X202)),ISNUMBER(SEARCH("skeletal muscle",X202)),ISNUMBER(SEARCH("larynx",X202)),ISNUMBER(SEARCH("trachea",X202)),ISNUMBER(SEARCH("esophagus",X202)),ISNUMBER(SEARCH("recurrent laryngeal nerve",X202))),"positive","negative"))</f>
        <v>negative</v>
      </c>
      <c r="AA202" t="str">
        <f>IF('Model output'!T201="","", IF('Model output'!T201="[]", "", IF('Model output'!T201="Not mentioned", "No", "Yes")))</f>
        <v/>
      </c>
      <c r="AB202" t="str">
        <f>IF(AA202&lt;&gt;"Yes","",IF(OR('Model output'!U201="",'Model output'!U201="[]",ISNUMBER(SEARCH("Not identified",'Model output'!U201))),"",'Model output'!U201))</f>
        <v/>
      </c>
      <c r="AC202" s="9" t="str">
        <f>IF(OR('Model output'!V201="", AND(ISERROR(SEARCH("Positive",'Model output'!V201)), ISNUMBER(SEARCH("Negative",'Model output'!V201))), 'Model output'!V201="No", ISNUMBER(SEARCH("Uninvolved",'Model output'!V201)), ISNUMBER(SEARCH("Not involved",'Model output'!V201)), ISNUMBER(SEARCH("Free",'Model output'!V201)), ISNUMBER(SEARCH("Cannot be assessed",'Model output'!V201)), ISNUMBER(SEARCH("1 mm",'Model output'!V201)), ISNUMBER(SEARCH("0.1 CM",'Model output'!V201)), ISNUMBER(SEARCH("less than 0.5 mm",'Model output'!V201)), ISNUMBER(SEARCH("abut",'Model output'!V201))), "negative", "positive")</f>
        <v>negative</v>
      </c>
      <c r="AE202" s="29" t="str" cm="1">
        <f t="array" aca="1" ref="AE202" ca="1">IF(OR(AC202="positive",Z202="positive",AND(OR(ISNUMBER(SEARCH("Follicular carcinoma",N202)),ISNUMBER(SEARCH("Follicular thyroid carcinoma",N202))),V202="extensive"),AND(AND(ISNUMBER(J202),J202&gt;0),AND(ISNUMBER(M202),M202&gt;3)),OR(H202="positive",AH202=1)),"high",IF(OR(ISNUMBER(SEARCH("lateral",G202,1)),ISNUMBER(SEARCH("positive",Y202,1)),ISNUMBER(SEARCH("tall",O202,1)),ISNUMBER(SEARCH("hobnail",O202,1)),ISNUMBER(SEARCH("cribriform",O202,1)),ISNUMBER(SEARCH("diffuse",O202,1)),ISNUMBER(SEARCH("columnar",O202,1)),ISNUMBER(SEARCH("solid",O202,1)),ISNUMBER(SEARCH("tall",N202,1)),ISNUMBER(SEARCH("hobnail",N202,1)),ISNUMBER(SEARCH("cribriform",N202,1)),ISNUMBER(SEARCH("diffuse",N202,1)),ISNUMBER(SEARCH("columnar",N202,1)),ISNUMBER(SEARCH("solid",N202,1)),AND(ISNUMBER(SEARCH("papillary",N202,1)),S202="positive"),AND(AND(ISNUMBER(J202),J202&gt;=5),M202=""),AND(AND(ISNUMBER(J202),J202&gt;=5),AND(ISNUMBER(M202),M202&gt;=1)),AND(ISNUMBER(SERACH("papillary",N202)),OR(Y202="positive",Z202="positive"), ISNUMBER(SEARCH("BRAF",AB202)))),"intermediate","low"))</f>
        <v>low</v>
      </c>
      <c r="AF202" s="30" t="str">
        <f t="shared" si="40"/>
        <v>2</v>
      </c>
      <c r="AG202" s="30" t="str">
        <f t="shared" si="41"/>
        <v>1a</v>
      </c>
      <c r="AH202" s="30" t="str">
        <f t="shared" si="42"/>
        <v>0</v>
      </c>
      <c r="AI202" s="37" t="str">
        <f t="shared" si="43"/>
        <v>II</v>
      </c>
      <c r="AJ202" s="29" t="s">
        <v>886</v>
      </c>
      <c r="AK202" s="34" t="s">
        <v>893</v>
      </c>
      <c r="AL202" s="34" t="s">
        <v>895</v>
      </c>
      <c r="AM202" s="34" t="s">
        <v>894</v>
      </c>
      <c r="AN202" s="34" t="s">
        <v>892</v>
      </c>
      <c r="AO202" s="35">
        <f t="shared" ca="1" si="44"/>
        <v>1</v>
      </c>
      <c r="AP202" s="30">
        <f t="shared" si="45"/>
        <v>1</v>
      </c>
      <c r="AQ202" s="30">
        <f t="shared" si="46"/>
        <v>1</v>
      </c>
      <c r="AR202" s="30">
        <f t="shared" si="47"/>
        <v>1</v>
      </c>
      <c r="AS202" s="36">
        <f t="shared" si="48"/>
        <v>1</v>
      </c>
    </row>
    <row r="203" spans="1:45">
      <c r="A203" t="str">
        <f>'Model output'!A202</f>
        <v>TCGA-EM-A3O3</v>
      </c>
      <c r="B203" s="45">
        <v>83</v>
      </c>
      <c r="C203" s="1" t="str">
        <f>IF(OR(ISNUMBER(SEARCH("0",'Model output'!D202)), ISNUMBER(SEARCH("1",'Model output'!D202)), ISNUMBER(SEARCH("1a",'Model output'!D202)), ISNUMBER(SEARCH("1b",'Model output'!D202)), ISNUMBER(SEARCH("2",'Model output'!D202)), ISNUMBER(SEARCH("3",'Model output'!D202)), ISNUMBER(SEARCH("4a",'Model output'!D202)), ISNUMBER(SEARCH("4b",'Model output'!D202))), IF(ISNUMBER(SEARCH("pT",'Model output'!D202)),IF(OR(ISNUMBER(SEARCH("a",'Model output'!D202)),ISNUMBER(SEARCH("b",'Model output'!D202))),MID(SUBSTITUTE('Model output'!D202," ",""),SEARCH("pT",'Model output'!D202)+2,2),MID(SUBSTITUTE('Model output'!D202," ",""),SEARCH("pT",'Model output'!D202)+2,1)),IF(ISNUMBER(SEARCH("T",'Model output'!D202)),IF(OR(ISNUMBER(SEARCH("a",'Model output'!D202)),ISNUMBER(SEARCH("b",'Model output'!D202))),MID(SUBSTITUTE('Model output'!D202," ",""),SEARCH("T",'Model output'!D202)+1,2),MID(SUBSTITUTE('Model output'!D202," ",""),SEARCH("T",'Model output'!D202)+1,1)),SUBSTITUTE('Model output'!D202," ",""))),"")</f>
        <v>2</v>
      </c>
      <c r="D203" s="1" t="str">
        <f>IF(ISNUMBER(SEARCH("lymph node",'Model output'!E202)),"1", IF(AND('Model output'!E202&lt;&gt;"",ISNUMBER('Model output'!E202),'Model output'!E202&gt;0),"1",IF(OR(ISNUMBER(SEARCH("0",'Model output'!E202)), ISNUMBER(SEARCH("1",'Model output'!E202)), ISNUMBER(SEARCH("1a",'Model output'!E202)), ISNUMBER(SEARCH("1b",'Model output'!E202)), ISNUMBER(SEARCH("X",'Model output'!E202))), IF(ISNUMBER(SEARCH("pN",'Model output'!E202)),IF(OR(ISNUMBER(SEARCH("a",'Model output'!E202)),ISNUMBER(SEARCH("b",'Model output'!E202))),MID(SUBSTITUTE('Model output'!E202," ",""),SEARCH("pN",'Model output'!E202)+2,2),MID(SUBSTITUTE('Model output'!E202," ",""),SEARCH("pN",'Model output'!E202)+2,1)),IF(ISNUMBER(SEARCH("N",'Model output'!E202)),IF(OR(ISNUMBER(SEARCH("a",'Model output'!E202)),ISNUMBER(SEARCH("b",'Model output'!E202))),MID(SUBSTITUTE('Model output'!E202," ",""),SEARCH("N",'Model output'!E202)+1,2),MID(SUBSTITUTE('Model output'!E202," ",""),SEARCH("N",'Model output'!E202)+1,1)),SUBSTITUTE('Model output'!E202," ",""))),"")))</f>
        <v>1a</v>
      </c>
      <c r="E203" s="1" t="str">
        <f>IF(OR(ISNUMBER(SEARCH("Not applicable",'Model output'!F202)), ISNUMBER(SEARCH("N/A",'Model output'!F202))),"0",IF(OR(ISNUMBER(SEARCH("0",'Model output'!F202)), ISNUMBER(SEARCH("1",'Model output'!F202)), ISNUMBER(SEARCH("X",'Model output'!F202))), IF(ISNUMBER(SEARCH("pM",'Model output'!F202)),MID(SUBSTITUTE('Model output'!F202," ",""),SEARCH("pM",'Model output'!F202)+2,1),IF(ISNUMBER(SEARCH("M",'Model output'!F202)),MID(SUBSTITUTE('Model output'!F202," ",""),SEARCH("M",'Model output'!F202)+1,1),SUBSTITUTE('Model output'!F202," ",""))),""))</f>
        <v/>
      </c>
      <c r="F203" t="str">
        <f t="shared" si="37"/>
        <v>positive</v>
      </c>
      <c r="G203" t="str">
        <f>IF(OR('Model output'!G202="",AND(ISNUMBER('Model output'!J202),'Model output'!J202&lt;1)),"",IF(OR(ISNUMBER(SEARCH("lateral",'Model output'!G202)),ISNUMBER(SEARCH("cervical",'Model output'!G202)),ISNUMBER(SEARCH("jugular",'Model output'!G202)),ISNUMBER(SEARCH("left neck",'Model output'!G202)),ISNUMBER(SEARCH("left anterior neck",'Model output'!G202)),ISNUMBER(SEARCH("left posterior neck",'Model output'!G202)),ISNUMBER(SEARCH("right neck",'Model output'!G202)),ISNUMBER(SEARCH("right anterior neck",'Model output'!G202)),ISNUMBER(SEARCH("right posterior neck",'Model output'!G202)),AND(ISNUMBER(SEARCH("level",'Model output'!G202)),OR(,ISNUMBER(SEARCH("II",'Model output'!G202)),ISNUMBER(SEARCH("two",'Model output'!G202)),ISNUMBER(SEARCH("2",'Model output'!G202)),ISNUMBER(SEARCH("III",'Model output'!G202)),ISNUMBER(SEARCH("three",'Model output'!G202)),ISNUMBER(SEARCH("3",'Model output'!G202)),ISNUMBER(SEARCH("IV",'Model output'!G202)),ISNUMBER(SEARCH("four",'Model output'!G202)),ISNUMBER(SEARCH("4",'Model output'!G202)),ISNUMBER(SEARCH("V ",'Model output'!G202)),ISNUMBER(SEARCH("five",'Model output'!G202)),ISNUMBER(SEARCH("5",'Model output'!G202))))), "lateral", "central"))</f>
        <v>central</v>
      </c>
      <c r="H203" t="str">
        <f>IF('Model output'!H202="","negative",IF('Model output'!H202="[]", "negative", IF(OR(ISNUMBER(SEARCH("lymph node",'Model output'!H202)),ISNUMBER(SEARCH("Not mentioned",'Model output'!H202)),ISNUMBER(SEARCH("neck",'Model output'!H202)),ISNUMBER(SEARCH("Not applicable",'Model output'!H202))),"negative","positive")))</f>
        <v>negative</v>
      </c>
      <c r="I203">
        <f>IF('Model output'!I202="","",IF(ISNUMBER('Model output'!I202),'Model output'!I202,1))</f>
        <v>16</v>
      </c>
      <c r="J203">
        <f>IF('Model output'!J202="","",IF(AND(ISNUMBER('Model output'!J202),'Model output'!J202&lt;=I203),'Model output'!J202,IF(ISNUMBER(SEARCH("0/",'Model output'!J202)),0,1)))</f>
        <v>3</v>
      </c>
      <c r="K203" t="str" cm="1">
        <f t="array" ref="K203">IF(COUNT(FIND({0,1,2,3,4,5,6,7,8,9},'Model output'!K202))&gt;0,'Model output'!K202,"")</f>
        <v/>
      </c>
      <c r="L203" s="8" t="str">
        <f t="shared" si="39"/>
        <v/>
      </c>
      <c r="M203" t="str" cm="1">
        <f t="array" ref="M203">IF(L203="","",IF(ISNUMBER(SEARCH("cm",L203)),MAX(VALUE(SUBSTITUTE(_xlfn.FILTERXML("&lt;t&gt;&lt;s&gt;"&amp;SUBSTITUTE(L203,",","&lt;/s&gt;&lt;s&gt;")&amp;"&lt;/s&gt;&lt;/t&gt;","//s"),"cm",""))),MAX(VALUE(SUBSTITUTE(_xlfn.FILTERXML("&lt;t&gt;&lt;s&gt;"&amp;SUBSTITUTE(L203,",","&lt;/s&gt;&lt;s&gt;")&amp;"&lt;/s&gt;&lt;/t&gt;","//s"),"mm","")))/10))</f>
        <v/>
      </c>
      <c r="N203" t="str">
        <f>IF('Model output'!L202="","",'Model output'!L202)</f>
        <v>Papillary carcinoma, classical.</v>
      </c>
      <c r="O203" t="str">
        <f>IF('Model output'!M202="","",'Model output'!M202)</f>
        <v>Other variant with focal Warthin-like and hobnail cell change, and cribriform-morular architecture</v>
      </c>
      <c r="P203" t="str">
        <f>IF('Model output'!N202="","",'Model output'!N202)</f>
        <v>3.1 cm</v>
      </c>
      <c r="Q203" t="str">
        <f t="shared" si="38"/>
        <v>3.1cm</v>
      </c>
      <c r="R203" cm="1">
        <f t="array" ref="R203">IF(Q203="","",IF(ISNUMBER(SEARCH("cm",Q203)),MAX(VALUE(SUBSTITUTE(_xlfn.FILTERXML("&lt;t&gt;&lt;s&gt;"&amp;SUBSTITUTE(Q203,",","&lt;/s&gt;&lt;s&gt;")&amp;"&lt;/s&gt;&lt;/t&gt;","//s"),"cm",""))),MAX(VALUE(SUBSTITUTE(_xlfn.FILTERXML("&lt;t&gt;&lt;s&gt;"&amp;SUBSTITUTE(Q203,",","&lt;/s&gt;&lt;s&gt;")&amp;"&lt;/s&gt;&lt;/t&gt;","//s"),"mm","")))/10))</f>
        <v>3.1</v>
      </c>
      <c r="S203" t="str">
        <f>IF(OR('Model output'!P202="",ISNUMBER(SEARCH("Not identified", 'Model output'!P202)),ISNUMBER(SEARCH("Absent",'Model output'!P202)),AND(ISNUMBER(SEARCH("No",'Model output'!P202)),NOT(ISNUMBER(SEARCH("diagnostic",'Model output'!P202)))),ISNUMBER(SEARCH("Negative",'Model output'!P202))),"negative","positive")</f>
        <v>negative</v>
      </c>
      <c r="T203" t="str">
        <f>IF('Model output'!O202="","",'Model output'!O202)</f>
        <v/>
      </c>
      <c r="U203" t="str">
        <f>IF('Model output'!Q202&lt;&gt;"",'Model output'!Q202,IF('Classification result'!S203="positive",IF(ISNUMBER(SEARCH("single",'Model output'!P202)),1,IF(OR(ISNUMBER(SEARCH("&lt;4",'Model output'!P202)),ISNUMBER(SEARCH("&lt; 4",'Model output'!P202)),ISNUMBER(SEARCH("less than 4",'Model output'!P202))),"&lt;4",IF(OR(ISNUMBER(SEARCH("&gt;4",'Model output'!P202)),ISNUMBER(SEARCH("&gt; 4",'Model output'!P202)),ISNUMBER(SEARCH("4 or more",'Model output'!P202))),"&gt;4",""))),""))</f>
        <v/>
      </c>
      <c r="V203" t="str">
        <f>IF(S203="negative","",IF(OR(ISNUMBER(SEARCH("Focal",'Model output'!P202)),'Classification result'!U203&lt;4,ISNUMBER(SEARCH("Focal",'Classification result'!U203)),ISNUMBER(SEARCH("&lt;4",'Classification result'!U203)),ISNUMBER(SEARCH("&lt; 4",'Classification result'!U203))),"minimal", IF(OR(ISNUMBER(SEARCH("Extensive",'Model output'!P202)),ISNUMBER(SEARCH("Extensive",'Classification result'!U203)),ISNUMBER(SEARCH("&gt;4",'Classification result'!U203)),ISNUMBER(SEARCH("&gt; 4",'Classification result'!U203)),ISNUMBER(SEARCH("4 or more",'Classification result'!U203))),"extensive","")))</f>
        <v/>
      </c>
      <c r="W203" t="str">
        <f>IF(OR('Model output'!R202="",ISNUMBER(SEARCH("Not identified", 'Model output'!R202)),ISNUMBER(SEARCH("Absent",'Model output'!R202)),ISNUMBER(SEARCH("No",'Model output'!R202)),ISNUMBER(SEARCH("Negative",'Model output'!R202)),ISNUMBER(SEARCH("None seen",'Model output'!R202)),ISNUMBER(SEARCH("Free",'Model output'!R202)),ISNUMBER(SEARCH("Cannot be assessed",'Model output'!R202))),"negative","positive")</f>
        <v>positive</v>
      </c>
      <c r="X203" t="str">
        <f>IF('Model output'!S202="","", IF('Model output'!S202= "[]", "", 'Model output'!S202))</f>
        <v>Not identified</v>
      </c>
      <c r="Y203" t="str">
        <f>IF(OR('Model output'!S202="",ISNUMBER(SEARCH("Absent",'Model output'!S202)),ISNUMBER(SEARCH("Not identified",'Model output'!S202)),ISNUMBER(SEARCH("No",'Model output'!S202)),ISNUMBER(SEARCH("negative",'Model output'!S202))),"negative",IF(Z203="positive","gETE", "positive"))</f>
        <v>negative</v>
      </c>
      <c r="Z203" t="str">
        <f>IF(OR('Model output'!S202="",ISNUMBER(SEARCH("Absent",'Model output'!S202)),ISNUMBER(SEARCH("Not identified",'Model output'!S202)),ISNUMBER(SEARCH("No",'Model output'!S202)),ISNUMBER(SEARCH("Minimal",'Model output'!S202)),ISNUMBER(SEARCH("negative",'Model output'!S202))),"negative",IF(OR(ISNUMBER(SEARCH("extensive",X203)),ISNUMBER(SEARCH("skeletal muscle",X203)),ISNUMBER(SEARCH("larynx",X203)),ISNUMBER(SEARCH("trachea",X203)),ISNUMBER(SEARCH("esophagus",X203)),ISNUMBER(SEARCH("recurrent laryngeal nerve",X203))),"positive","negative"))</f>
        <v>negative</v>
      </c>
      <c r="AA203" t="str">
        <f>IF('Model output'!T202="","", IF('Model output'!T202="[]", "", IF('Model output'!T202="Not mentioned", "No", "Yes")))</f>
        <v/>
      </c>
      <c r="AB203" t="str">
        <f>IF(AA203&lt;&gt;"Yes","",IF(OR('Model output'!U202="",'Model output'!U202="[]",ISNUMBER(SEARCH("Not identified",'Model output'!U202))),"",'Model output'!U202))</f>
        <v/>
      </c>
      <c r="AC203" s="9" t="str">
        <f>IF(OR('Model output'!V202="", AND(ISERROR(SEARCH("Positive",'Model output'!V202)), ISNUMBER(SEARCH("Negative",'Model output'!V202))), 'Model output'!V202="No", ISNUMBER(SEARCH("Uninvolved",'Model output'!V202)), ISNUMBER(SEARCH("Not involved",'Model output'!V202)), ISNUMBER(SEARCH("Free",'Model output'!V202)), ISNUMBER(SEARCH("Cannot be assessed",'Model output'!V202)), ISNUMBER(SEARCH("1 mm",'Model output'!V202)), ISNUMBER(SEARCH("0.1 CM",'Model output'!V202)), ISNUMBER(SEARCH("less than 0.5 mm",'Model output'!V202)), ISNUMBER(SEARCH("abut",'Model output'!V202))), "negative", "positive")</f>
        <v>negative</v>
      </c>
      <c r="AE203" s="29" t="str" cm="1">
        <f t="array" aca="1" ref="AE203" ca="1">IF(OR(AC203="positive",Z203="positive",AND(OR(ISNUMBER(SEARCH("Follicular carcinoma",N203)),ISNUMBER(SEARCH("Follicular thyroid carcinoma",N203))),V203="extensive"),AND(AND(ISNUMBER(J203),J203&gt;0),AND(ISNUMBER(M203),M203&gt;3)),OR(H203="positive",AH203=1)),"high",IF(OR(ISNUMBER(SEARCH("lateral",G203,1)),ISNUMBER(SEARCH("positive",Y203,1)),ISNUMBER(SEARCH("tall",O203,1)),ISNUMBER(SEARCH("hobnail",O203,1)),ISNUMBER(SEARCH("cribriform",O203,1)),ISNUMBER(SEARCH("diffuse",O203,1)),ISNUMBER(SEARCH("columnar",O203,1)),ISNUMBER(SEARCH("solid",O203,1)),ISNUMBER(SEARCH("tall",N203,1)),ISNUMBER(SEARCH("hobnail",N203,1)),ISNUMBER(SEARCH("cribriform",N203,1)),ISNUMBER(SEARCH("diffuse",N203,1)),ISNUMBER(SEARCH("columnar",N203,1)),ISNUMBER(SEARCH("solid",N203,1)),AND(ISNUMBER(SEARCH("papillary",N203,1)),S203="positive"),AND(AND(ISNUMBER(J203),J203&gt;=5),M203=""),AND(AND(ISNUMBER(J203),J203&gt;=5),AND(ISNUMBER(M203),M203&gt;=1)),AND(ISNUMBER(SERACH("papillary",N203)),OR(Y203="positive",Z203="positive"), ISNUMBER(SEARCH("BRAF",AB203)))),"intermediate","low"))</f>
        <v>intermediate</v>
      </c>
      <c r="AF203" s="30" t="str">
        <f t="shared" si="40"/>
        <v>2</v>
      </c>
      <c r="AG203" s="30" t="str">
        <f t="shared" si="41"/>
        <v>1a</v>
      </c>
      <c r="AH203" s="30" t="str">
        <f t="shared" si="42"/>
        <v>0</v>
      </c>
      <c r="AI203" s="37" t="str">
        <f t="shared" si="43"/>
        <v>II</v>
      </c>
      <c r="AJ203" s="29" t="s">
        <v>887</v>
      </c>
      <c r="AK203" s="34" t="s">
        <v>893</v>
      </c>
      <c r="AL203" s="34" t="s">
        <v>895</v>
      </c>
      <c r="AM203" s="34" t="s">
        <v>894</v>
      </c>
      <c r="AN203" s="34" t="s">
        <v>892</v>
      </c>
      <c r="AO203" s="35">
        <f t="shared" ca="1" si="44"/>
        <v>1</v>
      </c>
      <c r="AP203" s="30">
        <f t="shared" si="45"/>
        <v>1</v>
      </c>
      <c r="AQ203" s="30">
        <f t="shared" si="46"/>
        <v>1</v>
      </c>
      <c r="AR203" s="30">
        <f t="shared" si="47"/>
        <v>1</v>
      </c>
      <c r="AS203" s="36">
        <f t="shared" si="48"/>
        <v>1</v>
      </c>
    </row>
    <row r="204" spans="1:45">
      <c r="A204" t="str">
        <f>'Model output'!A203</f>
        <v>TCGA-EM-A3O6</v>
      </c>
      <c r="B204" s="45">
        <v>54</v>
      </c>
      <c r="C204" s="1" t="str">
        <f>IF(OR(ISNUMBER(SEARCH("0",'Model output'!D203)), ISNUMBER(SEARCH("1",'Model output'!D203)), ISNUMBER(SEARCH("1a",'Model output'!D203)), ISNUMBER(SEARCH("1b",'Model output'!D203)), ISNUMBER(SEARCH("2",'Model output'!D203)), ISNUMBER(SEARCH("3",'Model output'!D203)), ISNUMBER(SEARCH("4a",'Model output'!D203)), ISNUMBER(SEARCH("4b",'Model output'!D203))), IF(ISNUMBER(SEARCH("pT",'Model output'!D203)),IF(OR(ISNUMBER(SEARCH("a",'Model output'!D203)),ISNUMBER(SEARCH("b",'Model output'!D203))),MID(SUBSTITUTE('Model output'!D203," ",""),SEARCH("pT",'Model output'!D203)+2,2),MID(SUBSTITUTE('Model output'!D203," ",""),SEARCH("pT",'Model output'!D203)+2,1)),IF(ISNUMBER(SEARCH("T",'Model output'!D203)),IF(OR(ISNUMBER(SEARCH("a",'Model output'!D203)),ISNUMBER(SEARCH("b",'Model output'!D203))),MID(SUBSTITUTE('Model output'!D203," ",""),SEARCH("T",'Model output'!D203)+1,2),MID(SUBSTITUTE('Model output'!D203," ",""),SEARCH("T",'Model output'!D203)+1,1)),SUBSTITUTE('Model output'!D203," ",""))),"")</f>
        <v>2</v>
      </c>
      <c r="D204" s="1" t="str">
        <f>IF(ISNUMBER(SEARCH("lymph node",'Model output'!E203)),"1", IF(AND('Model output'!E203&lt;&gt;"",ISNUMBER('Model output'!E203),'Model output'!E203&gt;0),"1",IF(OR(ISNUMBER(SEARCH("0",'Model output'!E203)), ISNUMBER(SEARCH("1",'Model output'!E203)), ISNUMBER(SEARCH("1a",'Model output'!E203)), ISNUMBER(SEARCH("1b",'Model output'!E203)), ISNUMBER(SEARCH("X",'Model output'!E203))), IF(ISNUMBER(SEARCH("pN",'Model output'!E203)),IF(OR(ISNUMBER(SEARCH("a",'Model output'!E203)),ISNUMBER(SEARCH("b",'Model output'!E203))),MID(SUBSTITUTE('Model output'!E203," ",""),SEARCH("pN",'Model output'!E203)+2,2),MID(SUBSTITUTE('Model output'!E203," ",""),SEARCH("pN",'Model output'!E203)+2,1)),IF(ISNUMBER(SEARCH("N",'Model output'!E203)),IF(OR(ISNUMBER(SEARCH("a",'Model output'!E203)),ISNUMBER(SEARCH("b",'Model output'!E203))),MID(SUBSTITUTE('Model output'!E203," ",""),SEARCH("N",'Model output'!E203)+1,2),MID(SUBSTITUTE('Model output'!E203," ",""),SEARCH("N",'Model output'!E203)+1,1)),SUBSTITUTE('Model output'!E203," ",""))),"")))</f>
        <v>X</v>
      </c>
      <c r="E204" s="1" t="str">
        <f>IF(OR(ISNUMBER(SEARCH("Not applicable",'Model output'!F203)), ISNUMBER(SEARCH("N/A",'Model output'!F203))),"0",IF(OR(ISNUMBER(SEARCH("0",'Model output'!F203)), ISNUMBER(SEARCH("1",'Model output'!F203)), ISNUMBER(SEARCH("X",'Model output'!F203))), IF(ISNUMBER(SEARCH("pM",'Model output'!F203)),MID(SUBSTITUTE('Model output'!F203," ",""),SEARCH("pM",'Model output'!F203)+2,1),IF(ISNUMBER(SEARCH("M",'Model output'!F203)),MID(SUBSTITUTE('Model output'!F203," ",""),SEARCH("M",'Model output'!F203)+1,1),SUBSTITUTE('Model output'!F203," ",""))),""))</f>
        <v/>
      </c>
      <c r="F204" t="str">
        <f t="shared" si="37"/>
        <v>negative</v>
      </c>
      <c r="G204" t="str">
        <f>IF(OR('Model output'!G203="",AND(ISNUMBER('Model output'!J203),'Model output'!J203&lt;1)),"",IF(OR(ISNUMBER(SEARCH("lateral",'Model output'!G203)),ISNUMBER(SEARCH("cervical",'Model output'!G203)),ISNUMBER(SEARCH("jugular",'Model output'!G203)),ISNUMBER(SEARCH("left neck",'Model output'!G203)),ISNUMBER(SEARCH("left anterior neck",'Model output'!G203)),ISNUMBER(SEARCH("left posterior neck",'Model output'!G203)),ISNUMBER(SEARCH("right neck",'Model output'!G203)),ISNUMBER(SEARCH("right anterior neck",'Model output'!G203)),ISNUMBER(SEARCH("right posterior neck",'Model output'!G203)),AND(ISNUMBER(SEARCH("level",'Model output'!G203)),OR(,ISNUMBER(SEARCH("II",'Model output'!G203)),ISNUMBER(SEARCH("two",'Model output'!G203)),ISNUMBER(SEARCH("2",'Model output'!G203)),ISNUMBER(SEARCH("III",'Model output'!G203)),ISNUMBER(SEARCH("three",'Model output'!G203)),ISNUMBER(SEARCH("3",'Model output'!G203)),ISNUMBER(SEARCH("IV",'Model output'!G203)),ISNUMBER(SEARCH("four",'Model output'!G203)),ISNUMBER(SEARCH("4",'Model output'!G203)),ISNUMBER(SEARCH("V ",'Model output'!G203)),ISNUMBER(SEARCH("five",'Model output'!G203)),ISNUMBER(SEARCH("5",'Model output'!G203))))), "lateral", "central"))</f>
        <v/>
      </c>
      <c r="H204" t="str">
        <f>IF('Model output'!H203="","negative",IF('Model output'!H203="[]", "negative", IF(OR(ISNUMBER(SEARCH("lymph node",'Model output'!H203)),ISNUMBER(SEARCH("Not mentioned",'Model output'!H203)),ISNUMBER(SEARCH("neck",'Model output'!H203)),ISNUMBER(SEARCH("Not applicable",'Model output'!H203))),"negative","positive")))</f>
        <v>negative</v>
      </c>
      <c r="I204">
        <f>IF('Model output'!I203="","",IF(ISNUMBER('Model output'!I203),'Model output'!I203,1))</f>
        <v>0</v>
      </c>
      <c r="J204">
        <f>IF('Model output'!J203="","",IF(AND(ISNUMBER('Model output'!J203),'Model output'!J203&lt;=I204),'Model output'!J203,IF(ISNUMBER(SEARCH("0/",'Model output'!J203)),0,1)))</f>
        <v>0</v>
      </c>
      <c r="K204" t="str" cm="1">
        <f t="array" ref="K204">IF(COUNT(FIND({0,1,2,3,4,5,6,7,8,9},'Model output'!K203))&gt;0,'Model output'!K203,"")</f>
        <v/>
      </c>
      <c r="L204" s="8" t="str">
        <f t="shared" si="39"/>
        <v/>
      </c>
      <c r="M204" t="str" cm="1">
        <f t="array" ref="M204">IF(L204="","",IF(ISNUMBER(SEARCH("cm",L204)),MAX(VALUE(SUBSTITUTE(_xlfn.FILTERXML("&lt;t&gt;&lt;s&gt;"&amp;SUBSTITUTE(L204,",","&lt;/s&gt;&lt;s&gt;")&amp;"&lt;/s&gt;&lt;/t&gt;","//s"),"cm",""))),MAX(VALUE(SUBSTITUTE(_xlfn.FILTERXML("&lt;t&gt;&lt;s&gt;"&amp;SUBSTITUTE(L204,",","&lt;/s&gt;&lt;s&gt;")&amp;"&lt;/s&gt;&lt;/t&gt;","//s"),"mm","")))/10))</f>
        <v/>
      </c>
      <c r="N204" t="str">
        <f>IF('Model output'!L203="","",'Model output'!L203)</f>
        <v>Papillary carcinoma, follicular variant</v>
      </c>
      <c r="O204" t="str">
        <f>IF('Model output'!M203="","",'Model output'!M203)</f>
        <v/>
      </c>
      <c r="P204" t="str">
        <f>IF('Model output'!N203="","",'Model output'!N203)</f>
        <v>4.0cm</v>
      </c>
      <c r="Q204" t="str">
        <f t="shared" si="38"/>
        <v>4.0cm</v>
      </c>
      <c r="R204" cm="1">
        <f t="array" ref="R204">IF(Q204="","",IF(ISNUMBER(SEARCH("cm",Q204)),MAX(VALUE(SUBSTITUTE(_xlfn.FILTERXML("&lt;t&gt;&lt;s&gt;"&amp;SUBSTITUTE(Q204,",","&lt;/s&gt;&lt;s&gt;")&amp;"&lt;/s&gt;&lt;/t&gt;","//s"),"cm",""))),MAX(VALUE(SUBSTITUTE(_xlfn.FILTERXML("&lt;t&gt;&lt;s&gt;"&amp;SUBSTITUTE(Q204,",","&lt;/s&gt;&lt;s&gt;")&amp;"&lt;/s&gt;&lt;/t&gt;","//s"),"mm","")))/10))</f>
        <v>4</v>
      </c>
      <c r="S204" t="str">
        <f>IF(OR('Model output'!P203="",ISNUMBER(SEARCH("Not identified", 'Model output'!P203)),ISNUMBER(SEARCH("Absent",'Model output'!P203)),AND(ISNUMBER(SEARCH("No",'Model output'!P203)),NOT(ISNUMBER(SEARCH("diagnostic",'Model output'!P203)))),ISNUMBER(SEARCH("Negative",'Model output'!P203))),"negative","positive")</f>
        <v>negative</v>
      </c>
      <c r="T204">
        <f>IF('Model output'!O203="","",'Model output'!O203)</f>
        <v>1</v>
      </c>
      <c r="U204" t="str">
        <f>IF('Model output'!Q203&lt;&gt;"",'Model output'!Q203,IF('Classification result'!S204="positive",IF(ISNUMBER(SEARCH("single",'Model output'!P203)),1,IF(OR(ISNUMBER(SEARCH("&lt;4",'Model output'!P203)),ISNUMBER(SEARCH("&lt; 4",'Model output'!P203)),ISNUMBER(SEARCH("less than 4",'Model output'!P203))),"&lt;4",IF(OR(ISNUMBER(SEARCH("&gt;4",'Model output'!P203)),ISNUMBER(SEARCH("&gt; 4",'Model output'!P203)),ISNUMBER(SEARCH("4 or more",'Model output'!P203))),"&gt;4",""))),""))</f>
        <v/>
      </c>
      <c r="V204" t="str">
        <f>IF(S204="negative","",IF(OR(ISNUMBER(SEARCH("Focal",'Model output'!P203)),'Classification result'!U204&lt;4,ISNUMBER(SEARCH("Focal",'Classification result'!U204)),ISNUMBER(SEARCH("&lt;4",'Classification result'!U204)),ISNUMBER(SEARCH("&lt; 4",'Classification result'!U204))),"minimal", IF(OR(ISNUMBER(SEARCH("Extensive",'Model output'!P203)),ISNUMBER(SEARCH("Extensive",'Classification result'!U204)),ISNUMBER(SEARCH("&gt;4",'Classification result'!U204)),ISNUMBER(SEARCH("&gt; 4",'Classification result'!U204)),ISNUMBER(SEARCH("4 or more",'Classification result'!U204))),"extensive","")))</f>
        <v/>
      </c>
      <c r="W204" t="str">
        <f>IF(OR('Model output'!R203="",ISNUMBER(SEARCH("Not identified", 'Model output'!R203)),ISNUMBER(SEARCH("Absent",'Model output'!R203)),ISNUMBER(SEARCH("No",'Model output'!R203)),ISNUMBER(SEARCH("Negative",'Model output'!R203)),ISNUMBER(SEARCH("None seen",'Model output'!R203)),ISNUMBER(SEARCH("Free",'Model output'!R203)),ISNUMBER(SEARCH("Cannot be assessed",'Model output'!R203))),"negative","positive")</f>
        <v>negative</v>
      </c>
      <c r="X204" t="str">
        <f>IF('Model output'!S203="","", IF('Model output'!S203= "[]", "", 'Model output'!S203))</f>
        <v>Not identified</v>
      </c>
      <c r="Y204" t="str">
        <f>IF(OR('Model output'!S203="",ISNUMBER(SEARCH("Absent",'Model output'!S203)),ISNUMBER(SEARCH("Not identified",'Model output'!S203)),ISNUMBER(SEARCH("No",'Model output'!S203)),ISNUMBER(SEARCH("negative",'Model output'!S203))),"negative",IF(Z204="positive","gETE", "positive"))</f>
        <v>negative</v>
      </c>
      <c r="Z204" t="str">
        <f>IF(OR('Model output'!S203="",ISNUMBER(SEARCH("Absent",'Model output'!S203)),ISNUMBER(SEARCH("Not identified",'Model output'!S203)),ISNUMBER(SEARCH("No",'Model output'!S203)),ISNUMBER(SEARCH("Minimal",'Model output'!S203)),ISNUMBER(SEARCH("negative",'Model output'!S203))),"negative",IF(OR(ISNUMBER(SEARCH("extensive",X204)),ISNUMBER(SEARCH("skeletal muscle",X204)),ISNUMBER(SEARCH("larynx",X204)),ISNUMBER(SEARCH("trachea",X204)),ISNUMBER(SEARCH("esophagus",X204)),ISNUMBER(SEARCH("recurrent laryngeal nerve",X204))),"positive","negative"))</f>
        <v>negative</v>
      </c>
      <c r="AA204" t="str">
        <f>IF('Model output'!T203="","", IF('Model output'!T203="[]", "", IF('Model output'!T203="Not mentioned", "No", "Yes")))</f>
        <v/>
      </c>
      <c r="AB204" t="str">
        <f>IF(AA204&lt;&gt;"Yes","",IF(OR('Model output'!U203="",'Model output'!U203="[]",ISNUMBER(SEARCH("Not identified",'Model output'!U203))),"",'Model output'!U203))</f>
        <v/>
      </c>
      <c r="AC204" s="9" t="str">
        <f>IF(OR('Model output'!V203="", AND(ISERROR(SEARCH("Positive",'Model output'!V203)), ISNUMBER(SEARCH("Negative",'Model output'!V203))), 'Model output'!V203="No", ISNUMBER(SEARCH("Uninvolved",'Model output'!V203)), ISNUMBER(SEARCH("Not involved",'Model output'!V203)), ISNUMBER(SEARCH("Free",'Model output'!V203)), ISNUMBER(SEARCH("Cannot be assessed",'Model output'!V203)), ISNUMBER(SEARCH("1 mm",'Model output'!V203)), ISNUMBER(SEARCH("0.1 CM",'Model output'!V203)), ISNUMBER(SEARCH("less than 0.5 mm",'Model output'!V203)), ISNUMBER(SEARCH("abut",'Model output'!V203))), "negative", "positive")</f>
        <v>negative</v>
      </c>
      <c r="AE204" s="29" t="str" cm="1">
        <f t="array" aca="1" ref="AE204" ca="1">IF(OR(AC204="positive",Z204="positive",AND(OR(ISNUMBER(SEARCH("Follicular carcinoma",N204)),ISNUMBER(SEARCH("Follicular thyroid carcinoma",N204))),V204="extensive"),AND(AND(ISNUMBER(J204),J204&gt;0),AND(ISNUMBER(M204),M204&gt;3)),OR(H204="positive",AH204=1)),"high",IF(OR(ISNUMBER(SEARCH("lateral",G204,1)),ISNUMBER(SEARCH("positive",Y204,1)),ISNUMBER(SEARCH("tall",O204,1)),ISNUMBER(SEARCH("hobnail",O204,1)),ISNUMBER(SEARCH("cribriform",O204,1)),ISNUMBER(SEARCH("diffuse",O204,1)),ISNUMBER(SEARCH("columnar",O204,1)),ISNUMBER(SEARCH("solid",O204,1)),ISNUMBER(SEARCH("tall",N204,1)),ISNUMBER(SEARCH("hobnail",N204,1)),ISNUMBER(SEARCH("cribriform",N204,1)),ISNUMBER(SEARCH("diffuse",N204,1)),ISNUMBER(SEARCH("columnar",N204,1)),ISNUMBER(SEARCH("solid",N204,1)),AND(ISNUMBER(SEARCH("papillary",N204,1)),S204="positive"),AND(AND(ISNUMBER(J204),J204&gt;=5),M204=""),AND(AND(ISNUMBER(J204),J204&gt;=5),AND(ISNUMBER(M204),M204&gt;=1)),AND(ISNUMBER(SERACH("papillary",N204)),OR(Y204="positive",Z204="positive"), ISNUMBER(SEARCH("BRAF",AB204)))),"intermediate","low"))</f>
        <v>low</v>
      </c>
      <c r="AF204" s="30" t="str">
        <f t="shared" si="40"/>
        <v>2</v>
      </c>
      <c r="AG204" s="30" t="str">
        <f t="shared" si="41"/>
        <v>0</v>
      </c>
      <c r="AH204" s="30" t="str">
        <f t="shared" si="42"/>
        <v>0</v>
      </c>
      <c r="AI204" s="37" t="str">
        <f t="shared" si="43"/>
        <v>I</v>
      </c>
      <c r="AJ204" s="29" t="s">
        <v>886</v>
      </c>
      <c r="AK204" s="34" t="s">
        <v>893</v>
      </c>
      <c r="AL204" s="34" t="s">
        <v>894</v>
      </c>
      <c r="AM204" s="34" t="s">
        <v>894</v>
      </c>
      <c r="AN204" s="34" t="s">
        <v>68</v>
      </c>
      <c r="AO204" s="35">
        <f t="shared" ca="1" si="44"/>
        <v>1</v>
      </c>
      <c r="AP204" s="30">
        <f t="shared" si="45"/>
        <v>1</v>
      </c>
      <c r="AQ204" s="30">
        <f t="shared" si="46"/>
        <v>1</v>
      </c>
      <c r="AR204" s="30">
        <f t="shared" si="47"/>
        <v>1</v>
      </c>
      <c r="AS204" s="36">
        <f t="shared" si="48"/>
        <v>1</v>
      </c>
    </row>
    <row r="205" spans="1:45">
      <c r="A205" t="str">
        <f>'Model output'!A204</f>
        <v>TCGA-EM-A3O7</v>
      </c>
      <c r="B205" s="45">
        <v>46</v>
      </c>
      <c r="C205" s="1" t="str">
        <f>IF(OR(ISNUMBER(SEARCH("0",'Model output'!D204)), ISNUMBER(SEARCH("1",'Model output'!D204)), ISNUMBER(SEARCH("1a",'Model output'!D204)), ISNUMBER(SEARCH("1b",'Model output'!D204)), ISNUMBER(SEARCH("2",'Model output'!D204)), ISNUMBER(SEARCH("3",'Model output'!D204)), ISNUMBER(SEARCH("4a",'Model output'!D204)), ISNUMBER(SEARCH("4b",'Model output'!D204))), IF(ISNUMBER(SEARCH("pT",'Model output'!D204)),IF(OR(ISNUMBER(SEARCH("a",'Model output'!D204)),ISNUMBER(SEARCH("b",'Model output'!D204))),MID(SUBSTITUTE('Model output'!D204," ",""),SEARCH("pT",'Model output'!D204)+2,2),MID(SUBSTITUTE('Model output'!D204," ",""),SEARCH("pT",'Model output'!D204)+2,1)),IF(ISNUMBER(SEARCH("T",'Model output'!D204)),IF(OR(ISNUMBER(SEARCH("a",'Model output'!D204)),ISNUMBER(SEARCH("b",'Model output'!D204))),MID(SUBSTITUTE('Model output'!D204," ",""),SEARCH("T",'Model output'!D204)+1,2),MID(SUBSTITUTE('Model output'!D204," ",""),SEARCH("T",'Model output'!D204)+1,1)),SUBSTITUTE('Model output'!D204," ",""))),"")</f>
        <v>3</v>
      </c>
      <c r="D205" s="1" t="str">
        <f>IF(ISNUMBER(SEARCH("lymph node",'Model output'!E204)),"1", IF(AND('Model output'!E204&lt;&gt;"",ISNUMBER('Model output'!E204),'Model output'!E204&gt;0),"1",IF(OR(ISNUMBER(SEARCH("0",'Model output'!E204)), ISNUMBER(SEARCH("1",'Model output'!E204)), ISNUMBER(SEARCH("1a",'Model output'!E204)), ISNUMBER(SEARCH("1b",'Model output'!E204)), ISNUMBER(SEARCH("X",'Model output'!E204))), IF(ISNUMBER(SEARCH("pN",'Model output'!E204)),IF(OR(ISNUMBER(SEARCH("a",'Model output'!E204)),ISNUMBER(SEARCH("b",'Model output'!E204))),MID(SUBSTITUTE('Model output'!E204," ",""),SEARCH("pN",'Model output'!E204)+2,2),MID(SUBSTITUTE('Model output'!E204," ",""),SEARCH("pN",'Model output'!E204)+2,1)),IF(ISNUMBER(SEARCH("N",'Model output'!E204)),IF(OR(ISNUMBER(SEARCH("a",'Model output'!E204)),ISNUMBER(SEARCH("b",'Model output'!E204))),MID(SUBSTITUTE('Model output'!E204," ",""),SEARCH("N",'Model output'!E204)+1,2),MID(SUBSTITUTE('Model output'!E204," ",""),SEARCH("N",'Model output'!E204)+1,1)),SUBSTITUTE('Model output'!E204," ",""))),"")))</f>
        <v>X</v>
      </c>
      <c r="E205" s="1" t="str">
        <f>IF(OR(ISNUMBER(SEARCH("Not applicable",'Model output'!F204)), ISNUMBER(SEARCH("N/A",'Model output'!F204))),"0",IF(OR(ISNUMBER(SEARCH("0",'Model output'!F204)), ISNUMBER(SEARCH("1",'Model output'!F204)), ISNUMBER(SEARCH("X",'Model output'!F204))), IF(ISNUMBER(SEARCH("pM",'Model output'!F204)),MID(SUBSTITUTE('Model output'!F204," ",""),SEARCH("pM",'Model output'!F204)+2,1),IF(ISNUMBER(SEARCH("M",'Model output'!F204)),MID(SUBSTITUTE('Model output'!F204," ",""),SEARCH("M",'Model output'!F204)+1,1),SUBSTITUTE('Model output'!F204," ",""))),""))</f>
        <v/>
      </c>
      <c r="F205" t="str">
        <f t="shared" si="37"/>
        <v>negative</v>
      </c>
      <c r="G205" t="str">
        <f>IF(OR('Model output'!G204="",AND(ISNUMBER('Model output'!J204),'Model output'!J204&lt;1)),"",IF(OR(ISNUMBER(SEARCH("lateral",'Model output'!G204)),ISNUMBER(SEARCH("cervical",'Model output'!G204)),ISNUMBER(SEARCH("jugular",'Model output'!G204)),ISNUMBER(SEARCH("left neck",'Model output'!G204)),ISNUMBER(SEARCH("left anterior neck",'Model output'!G204)),ISNUMBER(SEARCH("left posterior neck",'Model output'!G204)),ISNUMBER(SEARCH("right neck",'Model output'!G204)),ISNUMBER(SEARCH("right anterior neck",'Model output'!G204)),ISNUMBER(SEARCH("right posterior neck",'Model output'!G204)),AND(ISNUMBER(SEARCH("level",'Model output'!G204)),OR(,ISNUMBER(SEARCH("II",'Model output'!G204)),ISNUMBER(SEARCH("two",'Model output'!G204)),ISNUMBER(SEARCH("2",'Model output'!G204)),ISNUMBER(SEARCH("III",'Model output'!G204)),ISNUMBER(SEARCH("three",'Model output'!G204)),ISNUMBER(SEARCH("3",'Model output'!G204)),ISNUMBER(SEARCH("IV",'Model output'!G204)),ISNUMBER(SEARCH("four",'Model output'!G204)),ISNUMBER(SEARCH("4",'Model output'!G204)),ISNUMBER(SEARCH("V ",'Model output'!G204)),ISNUMBER(SEARCH("five",'Model output'!G204)),ISNUMBER(SEARCH("5",'Model output'!G204))))), "lateral", "central"))</f>
        <v/>
      </c>
      <c r="H205" t="str">
        <f>IF('Model output'!H204="","negative",IF('Model output'!H204="[]", "negative", IF(OR(ISNUMBER(SEARCH("lymph node",'Model output'!H204)),ISNUMBER(SEARCH("Not mentioned",'Model output'!H204)),ISNUMBER(SEARCH("neck",'Model output'!H204)),ISNUMBER(SEARCH("Not applicable",'Model output'!H204))),"negative","positive")))</f>
        <v>negative</v>
      </c>
      <c r="I205">
        <f>IF('Model output'!I204="","",IF(ISNUMBER('Model output'!I204),'Model output'!I204,1))</f>
        <v>0</v>
      </c>
      <c r="J205">
        <f>IF('Model output'!J204="","",IF(AND(ISNUMBER('Model output'!J204),'Model output'!J204&lt;=I205),'Model output'!J204,IF(ISNUMBER(SEARCH("0/",'Model output'!J204)),0,1)))</f>
        <v>0</v>
      </c>
      <c r="K205" t="str" cm="1">
        <f t="array" ref="K205">IF(COUNT(FIND({0,1,2,3,4,5,6,7,8,9},'Model output'!K204))&gt;0,'Model output'!K204,"")</f>
        <v/>
      </c>
      <c r="L205" s="8" t="str">
        <f t="shared" si="39"/>
        <v/>
      </c>
      <c r="M205" t="str" cm="1">
        <f t="array" ref="M205">IF(L205="","",IF(ISNUMBER(SEARCH("cm",L205)),MAX(VALUE(SUBSTITUTE(_xlfn.FILTERXML("&lt;t&gt;&lt;s&gt;"&amp;SUBSTITUTE(L205,",","&lt;/s&gt;&lt;s&gt;")&amp;"&lt;/s&gt;&lt;/t&gt;","//s"),"cm",""))),MAX(VALUE(SUBSTITUTE(_xlfn.FILTERXML("&lt;t&gt;&lt;s&gt;"&amp;SUBSTITUTE(L205,",","&lt;/s&gt;&lt;s&gt;")&amp;"&lt;/s&gt;&lt;/t&gt;","//s"),"mm","")))/10))</f>
        <v/>
      </c>
      <c r="N205" t="str">
        <f>IF('Model output'!L204="","",'Model output'!L204)</f>
        <v>Papillary carcinoma, classical (usual)</v>
      </c>
      <c r="O205" t="str">
        <f>IF('Model output'!M204="","",'Model output'!M204)</f>
        <v>Follicular variant</v>
      </c>
      <c r="P205" t="str">
        <f>IF('Model output'!N204="","",'Model output'!N204)</f>
        <v>5.0cm</v>
      </c>
      <c r="Q205" t="str">
        <f t="shared" si="38"/>
        <v>5.0cm</v>
      </c>
      <c r="R205" cm="1">
        <f t="array" ref="R205">IF(Q205="","",IF(ISNUMBER(SEARCH("cm",Q205)),MAX(VALUE(SUBSTITUTE(_xlfn.FILTERXML("&lt;t&gt;&lt;s&gt;"&amp;SUBSTITUTE(Q205,",","&lt;/s&gt;&lt;s&gt;")&amp;"&lt;/s&gt;&lt;/t&gt;","//s"),"cm",""))),MAX(VALUE(SUBSTITUTE(_xlfn.FILTERXML("&lt;t&gt;&lt;s&gt;"&amp;SUBSTITUTE(Q205,",","&lt;/s&gt;&lt;s&gt;")&amp;"&lt;/s&gt;&lt;/t&gt;","//s"),"mm","")))/10))</f>
        <v>5</v>
      </c>
      <c r="S205" t="str">
        <f>IF(OR('Model output'!P204="",ISNUMBER(SEARCH("Not identified", 'Model output'!P204)),ISNUMBER(SEARCH("Absent",'Model output'!P204)),AND(ISNUMBER(SEARCH("No",'Model output'!P204)),NOT(ISNUMBER(SEARCH("diagnostic",'Model output'!P204)))),ISNUMBER(SEARCH("Negative",'Model output'!P204))),"negative","positive")</f>
        <v>negative</v>
      </c>
      <c r="T205">
        <f>IF('Model output'!O204="","",'Model output'!O204)</f>
        <v>2</v>
      </c>
      <c r="U205" t="str">
        <f>IF('Model output'!Q204&lt;&gt;"",'Model output'!Q204,IF('Classification result'!S205="positive",IF(ISNUMBER(SEARCH("single",'Model output'!P204)),1,IF(OR(ISNUMBER(SEARCH("&lt;4",'Model output'!P204)),ISNUMBER(SEARCH("&lt; 4",'Model output'!P204)),ISNUMBER(SEARCH("less than 4",'Model output'!P204))),"&lt;4",IF(OR(ISNUMBER(SEARCH("&gt;4",'Model output'!P204)),ISNUMBER(SEARCH("&gt; 4",'Model output'!P204)),ISNUMBER(SEARCH("4 or more",'Model output'!P204))),"&gt;4",""))),""))</f>
        <v/>
      </c>
      <c r="V205" t="str">
        <f>IF(S205="negative","",IF(OR(ISNUMBER(SEARCH("Focal",'Model output'!P204)),'Classification result'!U205&lt;4,ISNUMBER(SEARCH("Focal",'Classification result'!U205)),ISNUMBER(SEARCH("&lt;4",'Classification result'!U205)),ISNUMBER(SEARCH("&lt; 4",'Classification result'!U205))),"minimal", IF(OR(ISNUMBER(SEARCH("Extensive",'Model output'!P204)),ISNUMBER(SEARCH("Extensive",'Classification result'!U205)),ISNUMBER(SEARCH("&gt;4",'Classification result'!U205)),ISNUMBER(SEARCH("&gt; 4",'Classification result'!U205)),ISNUMBER(SEARCH("4 or more",'Classification result'!U205))),"extensive","")))</f>
        <v/>
      </c>
      <c r="W205" t="str">
        <f>IF(OR('Model output'!R204="",ISNUMBER(SEARCH("Not identified", 'Model output'!R204)),ISNUMBER(SEARCH("Absent",'Model output'!R204)),ISNUMBER(SEARCH("No",'Model output'!R204)),ISNUMBER(SEARCH("Negative",'Model output'!R204)),ISNUMBER(SEARCH("None seen",'Model output'!R204)),ISNUMBER(SEARCH("Free",'Model output'!R204)),ISNUMBER(SEARCH("Cannot be assessed",'Model output'!R204))),"negative","positive")</f>
        <v>negative</v>
      </c>
      <c r="X205" t="str">
        <f>IF('Model output'!S204="","", IF('Model output'!S204= "[]", "", 'Model output'!S204))</f>
        <v>Not identified</v>
      </c>
      <c r="Y205" t="str">
        <f>IF(OR('Model output'!S204="",ISNUMBER(SEARCH("Absent",'Model output'!S204)),ISNUMBER(SEARCH("Not identified",'Model output'!S204)),ISNUMBER(SEARCH("No",'Model output'!S204)),ISNUMBER(SEARCH("negative",'Model output'!S204))),"negative",IF(Z205="positive","gETE", "positive"))</f>
        <v>negative</v>
      </c>
      <c r="Z205" t="str">
        <f>IF(OR('Model output'!S204="",ISNUMBER(SEARCH("Absent",'Model output'!S204)),ISNUMBER(SEARCH("Not identified",'Model output'!S204)),ISNUMBER(SEARCH("No",'Model output'!S204)),ISNUMBER(SEARCH("Minimal",'Model output'!S204)),ISNUMBER(SEARCH("negative",'Model output'!S204))),"negative",IF(OR(ISNUMBER(SEARCH("extensive",X205)),ISNUMBER(SEARCH("skeletal muscle",X205)),ISNUMBER(SEARCH("larynx",X205)),ISNUMBER(SEARCH("trachea",X205)),ISNUMBER(SEARCH("esophagus",X205)),ISNUMBER(SEARCH("recurrent laryngeal nerve",X205))),"positive","negative"))</f>
        <v>negative</v>
      </c>
      <c r="AA205" t="str">
        <f>IF('Model output'!T204="","", IF('Model output'!T204="[]", "", IF('Model output'!T204="Not mentioned", "No", "Yes")))</f>
        <v/>
      </c>
      <c r="AB205" t="str">
        <f>IF(AA205&lt;&gt;"Yes","",IF(OR('Model output'!U204="",'Model output'!U204="[]",ISNUMBER(SEARCH("Not identified",'Model output'!U204))),"",'Model output'!U204))</f>
        <v/>
      </c>
      <c r="AC205" s="9" t="str">
        <f>IF(OR('Model output'!V204="", AND(ISERROR(SEARCH("Positive",'Model output'!V204)), ISNUMBER(SEARCH("Negative",'Model output'!V204))), 'Model output'!V204="No", ISNUMBER(SEARCH("Uninvolved",'Model output'!V204)), ISNUMBER(SEARCH("Not involved",'Model output'!V204)), ISNUMBER(SEARCH("Free",'Model output'!V204)), ISNUMBER(SEARCH("Cannot be assessed",'Model output'!V204)), ISNUMBER(SEARCH("1 mm",'Model output'!V204)), ISNUMBER(SEARCH("0.1 CM",'Model output'!V204)), ISNUMBER(SEARCH("less than 0.5 mm",'Model output'!V204)), ISNUMBER(SEARCH("abut",'Model output'!V204))), "negative", "positive")</f>
        <v>negative</v>
      </c>
      <c r="AE205" s="29" t="str" cm="1">
        <f t="array" aca="1" ref="AE205" ca="1">IF(OR(AC205="positive",Z205="positive",AND(OR(ISNUMBER(SEARCH("Follicular carcinoma",N205)),ISNUMBER(SEARCH("Follicular thyroid carcinoma",N205))),V205="extensive"),AND(AND(ISNUMBER(J205),J205&gt;0),AND(ISNUMBER(M205),M205&gt;3)),OR(H205="positive",AH205=1)),"high",IF(OR(ISNUMBER(SEARCH("lateral",G205,1)),ISNUMBER(SEARCH("positive",Y205,1)),ISNUMBER(SEARCH("tall",O205,1)),ISNUMBER(SEARCH("hobnail",O205,1)),ISNUMBER(SEARCH("cribriform",O205,1)),ISNUMBER(SEARCH("diffuse",O205,1)),ISNUMBER(SEARCH("columnar",O205,1)),ISNUMBER(SEARCH("solid",O205,1)),ISNUMBER(SEARCH("tall",N205,1)),ISNUMBER(SEARCH("hobnail",N205,1)),ISNUMBER(SEARCH("cribriform",N205,1)),ISNUMBER(SEARCH("diffuse",N205,1)),ISNUMBER(SEARCH("columnar",N205,1)),ISNUMBER(SEARCH("solid",N205,1)),AND(ISNUMBER(SEARCH("papillary",N205,1)),S205="positive"),AND(AND(ISNUMBER(J205),J205&gt;=5),M205=""),AND(AND(ISNUMBER(J205),J205&gt;=5),AND(ISNUMBER(M205),M205&gt;=1)),AND(ISNUMBER(SERACH("papillary",N205)),OR(Y205="positive",Z205="positive"), ISNUMBER(SEARCH("BRAF",AB205)))),"intermediate","low"))</f>
        <v>low</v>
      </c>
      <c r="AF205" s="30" t="str">
        <f t="shared" si="40"/>
        <v>3a</v>
      </c>
      <c r="AG205" s="30" t="str">
        <f t="shared" si="41"/>
        <v>0</v>
      </c>
      <c r="AH205" s="30" t="str">
        <f t="shared" si="42"/>
        <v>0</v>
      </c>
      <c r="AI205" s="37" t="str">
        <f t="shared" si="43"/>
        <v>I</v>
      </c>
      <c r="AJ205" s="29" t="s">
        <v>886</v>
      </c>
      <c r="AK205" s="34" t="s">
        <v>896</v>
      </c>
      <c r="AL205" s="34" t="s">
        <v>894</v>
      </c>
      <c r="AM205" s="34" t="s">
        <v>894</v>
      </c>
      <c r="AN205" s="34" t="s">
        <v>68</v>
      </c>
      <c r="AO205" s="35">
        <f t="shared" ca="1" si="44"/>
        <v>1</v>
      </c>
      <c r="AP205" s="30">
        <f t="shared" si="45"/>
        <v>1</v>
      </c>
      <c r="AQ205" s="30">
        <f t="shared" si="46"/>
        <v>1</v>
      </c>
      <c r="AR205" s="30">
        <f t="shared" si="47"/>
        <v>1</v>
      </c>
      <c r="AS205" s="36">
        <f t="shared" si="48"/>
        <v>1</v>
      </c>
    </row>
    <row r="206" spans="1:45">
      <c r="A206" t="str">
        <f>'Model output'!A205</f>
        <v>TCGA-EM-A3O8</v>
      </c>
      <c r="B206" s="45">
        <v>33</v>
      </c>
      <c r="C206" s="1" t="str">
        <f>IF(OR(ISNUMBER(SEARCH("0",'Model output'!D205)), ISNUMBER(SEARCH("1",'Model output'!D205)), ISNUMBER(SEARCH("1a",'Model output'!D205)), ISNUMBER(SEARCH("1b",'Model output'!D205)), ISNUMBER(SEARCH("2",'Model output'!D205)), ISNUMBER(SEARCH("3",'Model output'!D205)), ISNUMBER(SEARCH("4a",'Model output'!D205)), ISNUMBER(SEARCH("4b",'Model output'!D205))), IF(ISNUMBER(SEARCH("pT",'Model output'!D205)),IF(OR(ISNUMBER(SEARCH("a",'Model output'!D205)),ISNUMBER(SEARCH("b",'Model output'!D205))),MID(SUBSTITUTE('Model output'!D205," ",""),SEARCH("pT",'Model output'!D205)+2,2),MID(SUBSTITUTE('Model output'!D205," ",""),SEARCH("pT",'Model output'!D205)+2,1)),IF(ISNUMBER(SEARCH("T",'Model output'!D205)),IF(OR(ISNUMBER(SEARCH("a",'Model output'!D205)),ISNUMBER(SEARCH("b",'Model output'!D205))),MID(SUBSTITUTE('Model output'!D205," ",""),SEARCH("T",'Model output'!D205)+1,2),MID(SUBSTITUTE('Model output'!D205," ",""),SEARCH("T",'Model output'!D205)+1,1)),SUBSTITUTE('Model output'!D205," ",""))),"")</f>
        <v>1b</v>
      </c>
      <c r="D206" s="1" t="str">
        <f>IF(ISNUMBER(SEARCH("lymph node",'Model output'!E205)),"1", IF(AND('Model output'!E205&lt;&gt;"",ISNUMBER('Model output'!E205),'Model output'!E205&gt;0),"1",IF(OR(ISNUMBER(SEARCH("0",'Model output'!E205)), ISNUMBER(SEARCH("1",'Model output'!E205)), ISNUMBER(SEARCH("1a",'Model output'!E205)), ISNUMBER(SEARCH("1b",'Model output'!E205)), ISNUMBER(SEARCH("X",'Model output'!E205))), IF(ISNUMBER(SEARCH("pN",'Model output'!E205)),IF(OR(ISNUMBER(SEARCH("a",'Model output'!E205)),ISNUMBER(SEARCH("b",'Model output'!E205))),MID(SUBSTITUTE('Model output'!E205," ",""),SEARCH("pN",'Model output'!E205)+2,2),MID(SUBSTITUTE('Model output'!E205," ",""),SEARCH("pN",'Model output'!E205)+2,1)),IF(ISNUMBER(SEARCH("N",'Model output'!E205)),IF(OR(ISNUMBER(SEARCH("a",'Model output'!E205)),ISNUMBER(SEARCH("b",'Model output'!E205))),MID(SUBSTITUTE('Model output'!E205," ",""),SEARCH("N",'Model output'!E205)+1,2),MID(SUBSTITUTE('Model output'!E205," ",""),SEARCH("N",'Model output'!E205)+1,1)),SUBSTITUTE('Model output'!E205," ",""))),"")))</f>
        <v>0</v>
      </c>
      <c r="E206" s="1" t="str">
        <f>IF(OR(ISNUMBER(SEARCH("Not applicable",'Model output'!F205)), ISNUMBER(SEARCH("N/A",'Model output'!F205))),"0",IF(OR(ISNUMBER(SEARCH("0",'Model output'!F205)), ISNUMBER(SEARCH("1",'Model output'!F205)), ISNUMBER(SEARCH("X",'Model output'!F205))), IF(ISNUMBER(SEARCH("pM",'Model output'!F205)),MID(SUBSTITUTE('Model output'!F205," ",""),SEARCH("pM",'Model output'!F205)+2,1),IF(ISNUMBER(SEARCH("M",'Model output'!F205)),MID(SUBSTITUTE('Model output'!F205," ",""),SEARCH("M",'Model output'!F205)+1,1),SUBSTITUTE('Model output'!F205," ",""))),""))</f>
        <v/>
      </c>
      <c r="F206" t="str">
        <f t="shared" si="37"/>
        <v>negative</v>
      </c>
      <c r="G206" t="str">
        <f>IF(OR('Model output'!G205="",AND(ISNUMBER('Model output'!J205),'Model output'!J205&lt;1)),"",IF(OR(ISNUMBER(SEARCH("lateral",'Model output'!G205)),ISNUMBER(SEARCH("cervical",'Model output'!G205)),ISNUMBER(SEARCH("jugular",'Model output'!G205)),ISNUMBER(SEARCH("left neck",'Model output'!G205)),ISNUMBER(SEARCH("left anterior neck",'Model output'!G205)),ISNUMBER(SEARCH("left posterior neck",'Model output'!G205)),ISNUMBER(SEARCH("right neck",'Model output'!G205)),ISNUMBER(SEARCH("right anterior neck",'Model output'!G205)),ISNUMBER(SEARCH("right posterior neck",'Model output'!G205)),AND(ISNUMBER(SEARCH("level",'Model output'!G205)),OR(,ISNUMBER(SEARCH("II",'Model output'!G205)),ISNUMBER(SEARCH("two",'Model output'!G205)),ISNUMBER(SEARCH("2",'Model output'!G205)),ISNUMBER(SEARCH("III",'Model output'!G205)),ISNUMBER(SEARCH("three",'Model output'!G205)),ISNUMBER(SEARCH("3",'Model output'!G205)),ISNUMBER(SEARCH("IV",'Model output'!G205)),ISNUMBER(SEARCH("four",'Model output'!G205)),ISNUMBER(SEARCH("4",'Model output'!G205)),ISNUMBER(SEARCH("V ",'Model output'!G205)),ISNUMBER(SEARCH("five",'Model output'!G205)),ISNUMBER(SEARCH("5",'Model output'!G205))))), "lateral", "central"))</f>
        <v/>
      </c>
      <c r="H206" t="str">
        <f>IF('Model output'!H205="","negative",IF('Model output'!H205="[]", "negative", IF(OR(ISNUMBER(SEARCH("lymph node",'Model output'!H205)),ISNUMBER(SEARCH("Not mentioned",'Model output'!H205)),ISNUMBER(SEARCH("neck",'Model output'!H205)),ISNUMBER(SEARCH("Not applicable",'Model output'!H205))),"negative","positive")))</f>
        <v>negative</v>
      </c>
      <c r="I206">
        <f>IF('Model output'!I205="","",IF(ISNUMBER('Model output'!I205),'Model output'!I205,1))</f>
        <v>3</v>
      </c>
      <c r="J206">
        <f>IF('Model output'!J205="","",IF(AND(ISNUMBER('Model output'!J205),'Model output'!J205&lt;=I206),'Model output'!J205,IF(ISNUMBER(SEARCH("0/",'Model output'!J205)),0,1)))</f>
        <v>0</v>
      </c>
      <c r="K206" t="str" cm="1">
        <f t="array" ref="K206">IF(COUNT(FIND({0,1,2,3,4,5,6,7,8,9},'Model output'!K205))&gt;0,'Model output'!K205,"")</f>
        <v/>
      </c>
      <c r="L206" s="8" t="str">
        <f t="shared" si="39"/>
        <v/>
      </c>
      <c r="M206" t="str" cm="1">
        <f t="array" ref="M206">IF(L206="","",IF(ISNUMBER(SEARCH("cm",L206)),MAX(VALUE(SUBSTITUTE(_xlfn.FILTERXML("&lt;t&gt;&lt;s&gt;"&amp;SUBSTITUTE(L206,",","&lt;/s&gt;&lt;s&gt;")&amp;"&lt;/s&gt;&lt;/t&gt;","//s"),"cm",""))),MAX(VALUE(SUBSTITUTE(_xlfn.FILTERXML("&lt;t&gt;&lt;s&gt;"&amp;SUBSTITUTE(L206,",","&lt;/s&gt;&lt;s&gt;")&amp;"&lt;/s&gt;&lt;/t&gt;","//s"),"mm","")))/10))</f>
        <v/>
      </c>
      <c r="N206" t="str">
        <f>IF('Model output'!L205="","",'Model output'!L205)</f>
        <v>Papillary carcinoma, follicular variant</v>
      </c>
      <c r="O206" t="str">
        <f>IF('Model output'!M205="","",'Model output'!M205)</f>
        <v/>
      </c>
      <c r="P206" t="str">
        <f>IF('Model output'!N205="","",'Model output'!N205)</f>
        <v>1.3cm</v>
      </c>
      <c r="Q206" t="str">
        <f t="shared" si="38"/>
        <v>1.3cm</v>
      </c>
      <c r="R206" cm="1">
        <f t="array" ref="R206">IF(Q206="","",IF(ISNUMBER(SEARCH("cm",Q206)),MAX(VALUE(SUBSTITUTE(_xlfn.FILTERXML("&lt;t&gt;&lt;s&gt;"&amp;SUBSTITUTE(Q206,",","&lt;/s&gt;&lt;s&gt;")&amp;"&lt;/s&gt;&lt;/t&gt;","//s"),"cm",""))),MAX(VALUE(SUBSTITUTE(_xlfn.FILTERXML("&lt;t&gt;&lt;s&gt;"&amp;SUBSTITUTE(Q206,",","&lt;/s&gt;&lt;s&gt;")&amp;"&lt;/s&gt;&lt;/t&gt;","//s"),"mm","")))/10))</f>
        <v>1.3</v>
      </c>
      <c r="S206" t="str">
        <f>IF(OR('Model output'!P205="",ISNUMBER(SEARCH("Not identified", 'Model output'!P205)),ISNUMBER(SEARCH("Absent",'Model output'!P205)),AND(ISNUMBER(SEARCH("No",'Model output'!P205)),NOT(ISNUMBER(SEARCH("diagnostic",'Model output'!P205)))),ISNUMBER(SEARCH("Negative",'Model output'!P205))),"negative","positive")</f>
        <v>negative</v>
      </c>
      <c r="T206">
        <f>IF('Model output'!O205="","",'Model output'!O205)</f>
        <v>2</v>
      </c>
      <c r="U206" t="str">
        <f>IF('Model output'!Q205&lt;&gt;"",'Model output'!Q205,IF('Classification result'!S206="positive",IF(ISNUMBER(SEARCH("single",'Model output'!P205)),1,IF(OR(ISNUMBER(SEARCH("&lt;4",'Model output'!P205)),ISNUMBER(SEARCH("&lt; 4",'Model output'!P205)),ISNUMBER(SEARCH("less than 4",'Model output'!P205))),"&lt;4",IF(OR(ISNUMBER(SEARCH("&gt;4",'Model output'!P205)),ISNUMBER(SEARCH("&gt; 4",'Model output'!P205)),ISNUMBER(SEARCH("4 or more",'Model output'!P205))),"&gt;4",""))),""))</f>
        <v/>
      </c>
      <c r="V206" t="str">
        <f>IF(S206="negative","",IF(OR(ISNUMBER(SEARCH("Focal",'Model output'!P205)),'Classification result'!U206&lt;4,ISNUMBER(SEARCH("Focal",'Classification result'!U206)),ISNUMBER(SEARCH("&lt;4",'Classification result'!U206)),ISNUMBER(SEARCH("&lt; 4",'Classification result'!U206))),"minimal", IF(OR(ISNUMBER(SEARCH("Extensive",'Model output'!P205)),ISNUMBER(SEARCH("Extensive",'Classification result'!U206)),ISNUMBER(SEARCH("&gt;4",'Classification result'!U206)),ISNUMBER(SEARCH("&gt; 4",'Classification result'!U206)),ISNUMBER(SEARCH("4 or more",'Classification result'!U206))),"extensive","")))</f>
        <v/>
      </c>
      <c r="W206" t="str">
        <f>IF(OR('Model output'!R205="",ISNUMBER(SEARCH("Not identified", 'Model output'!R205)),ISNUMBER(SEARCH("Absent",'Model output'!R205)),ISNUMBER(SEARCH("No",'Model output'!R205)),ISNUMBER(SEARCH("Negative",'Model output'!R205)),ISNUMBER(SEARCH("None seen",'Model output'!R205)),ISNUMBER(SEARCH("Free",'Model output'!R205)),ISNUMBER(SEARCH("Cannot be assessed",'Model output'!R205))),"negative","positive")</f>
        <v>positive</v>
      </c>
      <c r="X206" t="str">
        <f>IF('Model output'!S205="","", IF('Model output'!S205= "[]", "", 'Model output'!S205))</f>
        <v>Not identified</v>
      </c>
      <c r="Y206" t="str">
        <f>IF(OR('Model output'!S205="",ISNUMBER(SEARCH("Absent",'Model output'!S205)),ISNUMBER(SEARCH("Not identified",'Model output'!S205)),ISNUMBER(SEARCH("No",'Model output'!S205)),ISNUMBER(SEARCH("negative",'Model output'!S205))),"negative",IF(Z206="positive","gETE", "positive"))</f>
        <v>negative</v>
      </c>
      <c r="Z206" t="str">
        <f>IF(OR('Model output'!S205="",ISNUMBER(SEARCH("Absent",'Model output'!S205)),ISNUMBER(SEARCH("Not identified",'Model output'!S205)),ISNUMBER(SEARCH("No",'Model output'!S205)),ISNUMBER(SEARCH("Minimal",'Model output'!S205)),ISNUMBER(SEARCH("negative",'Model output'!S205))),"negative",IF(OR(ISNUMBER(SEARCH("extensive",X206)),ISNUMBER(SEARCH("skeletal muscle",X206)),ISNUMBER(SEARCH("larynx",X206)),ISNUMBER(SEARCH("trachea",X206)),ISNUMBER(SEARCH("esophagus",X206)),ISNUMBER(SEARCH("recurrent laryngeal nerve",X206))),"positive","negative"))</f>
        <v>negative</v>
      </c>
      <c r="AA206" t="str">
        <f>IF('Model output'!T205="","", IF('Model output'!T205="[]", "", IF('Model output'!T205="Not mentioned", "No", "Yes")))</f>
        <v/>
      </c>
      <c r="AB206" t="str">
        <f>IF(AA206&lt;&gt;"Yes","",IF(OR('Model output'!U205="",'Model output'!U205="[]",ISNUMBER(SEARCH("Not identified",'Model output'!U205))),"",'Model output'!U205))</f>
        <v/>
      </c>
      <c r="AC206" s="9" t="str">
        <f>IF(OR('Model output'!V205="", AND(ISERROR(SEARCH("Positive",'Model output'!V205)), ISNUMBER(SEARCH("Negative",'Model output'!V205))), 'Model output'!V205="No", ISNUMBER(SEARCH("Uninvolved",'Model output'!V205)), ISNUMBER(SEARCH("Not involved",'Model output'!V205)), ISNUMBER(SEARCH("Free",'Model output'!V205)), ISNUMBER(SEARCH("Cannot be assessed",'Model output'!V205)), ISNUMBER(SEARCH("1 mm",'Model output'!V205)), ISNUMBER(SEARCH("0.1 CM",'Model output'!V205)), ISNUMBER(SEARCH("less than 0.5 mm",'Model output'!V205)), ISNUMBER(SEARCH("abut",'Model output'!V205))), "negative", "positive")</f>
        <v>negative</v>
      </c>
      <c r="AE206" s="29" t="str" cm="1">
        <f t="array" aca="1" ref="AE206" ca="1">IF(OR(AC206="positive",Z206="positive",AND(OR(ISNUMBER(SEARCH("Follicular carcinoma",N206)),ISNUMBER(SEARCH("Follicular thyroid carcinoma",N206))),V206="extensive"),AND(AND(ISNUMBER(J206),J206&gt;0),AND(ISNUMBER(M206),M206&gt;3)),OR(H206="positive",AH206=1)),"high",IF(OR(ISNUMBER(SEARCH("lateral",G206,1)),ISNUMBER(SEARCH("positive",Y206,1)),ISNUMBER(SEARCH("tall",O206,1)),ISNUMBER(SEARCH("hobnail",O206,1)),ISNUMBER(SEARCH("cribriform",O206,1)),ISNUMBER(SEARCH("diffuse",O206,1)),ISNUMBER(SEARCH("columnar",O206,1)),ISNUMBER(SEARCH("solid",O206,1)),ISNUMBER(SEARCH("tall",N206,1)),ISNUMBER(SEARCH("hobnail",N206,1)),ISNUMBER(SEARCH("cribriform",N206,1)),ISNUMBER(SEARCH("diffuse",N206,1)),ISNUMBER(SEARCH("columnar",N206,1)),ISNUMBER(SEARCH("solid",N206,1)),AND(ISNUMBER(SEARCH("papillary",N206,1)),S206="positive"),AND(AND(ISNUMBER(J206),J206&gt;=5),M206=""),AND(AND(ISNUMBER(J206),J206&gt;=5),AND(ISNUMBER(M206),M206&gt;=1)),AND(ISNUMBER(SERACH("papillary",N206)),OR(Y206="positive",Z206="positive"), ISNUMBER(SEARCH("BRAF",AB206)))),"intermediate","low"))</f>
        <v>low</v>
      </c>
      <c r="AF206" s="30" t="str">
        <f t="shared" si="40"/>
        <v>1b</v>
      </c>
      <c r="AG206" s="30" t="str">
        <f t="shared" si="41"/>
        <v>0</v>
      </c>
      <c r="AH206" s="30" t="str">
        <f t="shared" si="42"/>
        <v>0</v>
      </c>
      <c r="AI206" s="37" t="str">
        <f t="shared" si="43"/>
        <v>I</v>
      </c>
      <c r="AJ206" s="29" t="s">
        <v>886</v>
      </c>
      <c r="AK206" s="34" t="s">
        <v>890</v>
      </c>
      <c r="AL206" s="34" t="s">
        <v>891</v>
      </c>
      <c r="AM206" s="34" t="s">
        <v>894</v>
      </c>
      <c r="AN206" s="34" t="s">
        <v>68</v>
      </c>
      <c r="AO206" s="35">
        <f t="shared" ca="1" si="44"/>
        <v>1</v>
      </c>
      <c r="AP206" s="30">
        <f t="shared" si="45"/>
        <v>1</v>
      </c>
      <c r="AQ206" s="30">
        <f t="shared" si="46"/>
        <v>1</v>
      </c>
      <c r="AR206" s="30">
        <f t="shared" si="47"/>
        <v>1</v>
      </c>
      <c r="AS206" s="36">
        <f t="shared" si="48"/>
        <v>1</v>
      </c>
    </row>
    <row r="207" spans="1:45">
      <c r="A207" t="str">
        <f>'Model output'!A206</f>
        <v>TCGA-EM-A3O9</v>
      </c>
      <c r="B207" s="45">
        <v>40</v>
      </c>
      <c r="C207" s="1" t="str">
        <f>IF(OR(ISNUMBER(SEARCH("0",'Model output'!D206)), ISNUMBER(SEARCH("1",'Model output'!D206)), ISNUMBER(SEARCH("1a",'Model output'!D206)), ISNUMBER(SEARCH("1b",'Model output'!D206)), ISNUMBER(SEARCH("2",'Model output'!D206)), ISNUMBER(SEARCH("3",'Model output'!D206)), ISNUMBER(SEARCH("4a",'Model output'!D206)), ISNUMBER(SEARCH("4b",'Model output'!D206))), IF(ISNUMBER(SEARCH("pT",'Model output'!D206)),IF(OR(ISNUMBER(SEARCH("a",'Model output'!D206)),ISNUMBER(SEARCH("b",'Model output'!D206))),MID(SUBSTITUTE('Model output'!D206," ",""),SEARCH("pT",'Model output'!D206)+2,2),MID(SUBSTITUTE('Model output'!D206," ",""),SEARCH("pT",'Model output'!D206)+2,1)),IF(ISNUMBER(SEARCH("T",'Model output'!D206)),IF(OR(ISNUMBER(SEARCH("a",'Model output'!D206)),ISNUMBER(SEARCH("b",'Model output'!D206))),MID(SUBSTITUTE('Model output'!D206," ",""),SEARCH("T",'Model output'!D206)+1,2),MID(SUBSTITUTE('Model output'!D206," ",""),SEARCH("T",'Model output'!D206)+1,1)),SUBSTITUTE('Model output'!D206," ",""))),"")</f>
        <v>3</v>
      </c>
      <c r="D207" s="1" t="str">
        <f>IF(ISNUMBER(SEARCH("lymph node",'Model output'!E206)),"1", IF(AND('Model output'!E206&lt;&gt;"",ISNUMBER('Model output'!E206),'Model output'!E206&gt;0),"1",IF(OR(ISNUMBER(SEARCH("0",'Model output'!E206)), ISNUMBER(SEARCH("1",'Model output'!E206)), ISNUMBER(SEARCH("1a",'Model output'!E206)), ISNUMBER(SEARCH("1b",'Model output'!E206)), ISNUMBER(SEARCH("X",'Model output'!E206))), IF(ISNUMBER(SEARCH("pN",'Model output'!E206)),IF(OR(ISNUMBER(SEARCH("a",'Model output'!E206)),ISNUMBER(SEARCH("b",'Model output'!E206))),MID(SUBSTITUTE('Model output'!E206," ",""),SEARCH("pN",'Model output'!E206)+2,2),MID(SUBSTITUTE('Model output'!E206," ",""),SEARCH("pN",'Model output'!E206)+2,1)),IF(ISNUMBER(SEARCH("N",'Model output'!E206)),IF(OR(ISNUMBER(SEARCH("a",'Model output'!E206)),ISNUMBER(SEARCH("b",'Model output'!E206))),MID(SUBSTITUTE('Model output'!E206," ",""),SEARCH("N",'Model output'!E206)+1,2),MID(SUBSTITUTE('Model output'!E206," ",""),SEARCH("N",'Model output'!E206)+1,1)),SUBSTITUTE('Model output'!E206," ",""))),"")))</f>
        <v>0</v>
      </c>
      <c r="E207" s="1" t="str">
        <f>IF(OR(ISNUMBER(SEARCH("Not applicable",'Model output'!F206)), ISNUMBER(SEARCH("N/A",'Model output'!F206))),"0",IF(OR(ISNUMBER(SEARCH("0",'Model output'!F206)), ISNUMBER(SEARCH("1",'Model output'!F206)), ISNUMBER(SEARCH("X",'Model output'!F206))), IF(ISNUMBER(SEARCH("pM",'Model output'!F206)),MID(SUBSTITUTE('Model output'!F206," ",""),SEARCH("pM",'Model output'!F206)+2,1),IF(ISNUMBER(SEARCH("M",'Model output'!F206)),MID(SUBSTITUTE('Model output'!F206," ",""),SEARCH("M",'Model output'!F206)+1,1),SUBSTITUTE('Model output'!F206," ",""))),""))</f>
        <v/>
      </c>
      <c r="F207" t="str">
        <f t="shared" si="37"/>
        <v>negative</v>
      </c>
      <c r="G207" t="str">
        <f>IF(OR('Model output'!G206="",AND(ISNUMBER('Model output'!J206),'Model output'!J206&lt;1)),"",IF(OR(ISNUMBER(SEARCH("lateral",'Model output'!G206)),ISNUMBER(SEARCH("cervical",'Model output'!G206)),ISNUMBER(SEARCH("jugular",'Model output'!G206)),ISNUMBER(SEARCH("left neck",'Model output'!G206)),ISNUMBER(SEARCH("left anterior neck",'Model output'!G206)),ISNUMBER(SEARCH("left posterior neck",'Model output'!G206)),ISNUMBER(SEARCH("right neck",'Model output'!G206)),ISNUMBER(SEARCH("right anterior neck",'Model output'!G206)),ISNUMBER(SEARCH("right posterior neck",'Model output'!G206)),AND(ISNUMBER(SEARCH("level",'Model output'!G206)),OR(,ISNUMBER(SEARCH("II",'Model output'!G206)),ISNUMBER(SEARCH("two",'Model output'!G206)),ISNUMBER(SEARCH("2",'Model output'!G206)),ISNUMBER(SEARCH("III",'Model output'!G206)),ISNUMBER(SEARCH("three",'Model output'!G206)),ISNUMBER(SEARCH("3",'Model output'!G206)),ISNUMBER(SEARCH("IV",'Model output'!G206)),ISNUMBER(SEARCH("four",'Model output'!G206)),ISNUMBER(SEARCH("4",'Model output'!G206)),ISNUMBER(SEARCH("V ",'Model output'!G206)),ISNUMBER(SEARCH("five",'Model output'!G206)),ISNUMBER(SEARCH("5",'Model output'!G206))))), "lateral", "central"))</f>
        <v/>
      </c>
      <c r="H207" t="str">
        <f>IF('Model output'!H206="","negative",IF('Model output'!H206="[]", "negative", IF(OR(ISNUMBER(SEARCH("lymph node",'Model output'!H206)),ISNUMBER(SEARCH("Not mentioned",'Model output'!H206)),ISNUMBER(SEARCH("neck",'Model output'!H206)),ISNUMBER(SEARCH("Not applicable",'Model output'!H206))),"negative","positive")))</f>
        <v>negative</v>
      </c>
      <c r="I207">
        <f>IF('Model output'!I206="","",IF(ISNUMBER('Model output'!I206),'Model output'!I206,1))</f>
        <v>2</v>
      </c>
      <c r="J207">
        <f>IF('Model output'!J206="","",IF(AND(ISNUMBER('Model output'!J206),'Model output'!J206&lt;=I207),'Model output'!J206,IF(ISNUMBER(SEARCH("0/",'Model output'!J206)),0,1)))</f>
        <v>0</v>
      </c>
      <c r="K207" t="str" cm="1">
        <f t="array" ref="K207">IF(COUNT(FIND({0,1,2,3,4,5,6,7,8,9},'Model output'!K206))&gt;0,'Model output'!K206,"")</f>
        <v/>
      </c>
      <c r="L207" s="8" t="str">
        <f t="shared" si="39"/>
        <v/>
      </c>
      <c r="M207" t="str" cm="1">
        <f t="array" ref="M207">IF(L207="","",IF(ISNUMBER(SEARCH("cm",L207)),MAX(VALUE(SUBSTITUTE(_xlfn.FILTERXML("&lt;t&gt;&lt;s&gt;"&amp;SUBSTITUTE(L207,",","&lt;/s&gt;&lt;s&gt;")&amp;"&lt;/s&gt;&lt;/t&gt;","//s"),"cm",""))),MAX(VALUE(SUBSTITUTE(_xlfn.FILTERXML("&lt;t&gt;&lt;s&gt;"&amp;SUBSTITUTE(L207,",","&lt;/s&gt;&lt;s&gt;")&amp;"&lt;/s&gt;&lt;/t&gt;","//s"),"mm","")))/10))</f>
        <v/>
      </c>
      <c r="N207" t="str">
        <f>IF('Model output'!L206="","",'Model output'!L206)</f>
        <v>Papillary carcinoma, follicular variant</v>
      </c>
      <c r="O207" t="str">
        <f>IF('Model output'!M206="","",'Model output'!M206)</f>
        <v>Oncocytic or oxyphilic variant</v>
      </c>
      <c r="P207" t="str">
        <f>IF('Model output'!N206="","",'Model output'!N206)</f>
        <v>4.5cm</v>
      </c>
      <c r="Q207" t="str">
        <f t="shared" si="38"/>
        <v>4.5cm</v>
      </c>
      <c r="R207" cm="1">
        <f t="array" ref="R207">IF(Q207="","",IF(ISNUMBER(SEARCH("cm",Q207)),MAX(VALUE(SUBSTITUTE(_xlfn.FILTERXML("&lt;t&gt;&lt;s&gt;"&amp;SUBSTITUTE(Q207,",","&lt;/s&gt;&lt;s&gt;")&amp;"&lt;/s&gt;&lt;/t&gt;","//s"),"cm",""))),MAX(VALUE(SUBSTITUTE(_xlfn.FILTERXML("&lt;t&gt;&lt;s&gt;"&amp;SUBSTITUTE(Q207,",","&lt;/s&gt;&lt;s&gt;")&amp;"&lt;/s&gt;&lt;/t&gt;","//s"),"mm","")))/10))</f>
        <v>4.5</v>
      </c>
      <c r="S207" t="str">
        <f>IF(OR('Model output'!P206="",ISNUMBER(SEARCH("Not identified", 'Model output'!P206)),ISNUMBER(SEARCH("Absent",'Model output'!P206)),AND(ISNUMBER(SEARCH("No",'Model output'!P206)),NOT(ISNUMBER(SEARCH("diagnostic",'Model output'!P206)))),ISNUMBER(SEARCH("Negative",'Model output'!P206))),"negative","positive")</f>
        <v>negative</v>
      </c>
      <c r="T207">
        <f>IF('Model output'!O206="","",'Model output'!O206)</f>
        <v>2</v>
      </c>
      <c r="U207" t="str">
        <f>IF('Model output'!Q206&lt;&gt;"",'Model output'!Q206,IF('Classification result'!S207="positive",IF(ISNUMBER(SEARCH("single",'Model output'!P206)),1,IF(OR(ISNUMBER(SEARCH("&lt;4",'Model output'!P206)),ISNUMBER(SEARCH("&lt; 4",'Model output'!P206)),ISNUMBER(SEARCH("less than 4",'Model output'!P206))),"&lt;4",IF(OR(ISNUMBER(SEARCH("&gt;4",'Model output'!P206)),ISNUMBER(SEARCH("&gt; 4",'Model output'!P206)),ISNUMBER(SEARCH("4 or more",'Model output'!P206))),"&gt;4",""))),""))</f>
        <v/>
      </c>
      <c r="V207" t="str">
        <f>IF(S207="negative","",IF(OR(ISNUMBER(SEARCH("Focal",'Model output'!P206)),'Classification result'!U207&lt;4,ISNUMBER(SEARCH("Focal",'Classification result'!U207)),ISNUMBER(SEARCH("&lt;4",'Classification result'!U207)),ISNUMBER(SEARCH("&lt; 4",'Classification result'!U207))),"minimal", IF(OR(ISNUMBER(SEARCH("Extensive",'Model output'!P206)),ISNUMBER(SEARCH("Extensive",'Classification result'!U207)),ISNUMBER(SEARCH("&gt;4",'Classification result'!U207)),ISNUMBER(SEARCH("&gt; 4",'Classification result'!U207)),ISNUMBER(SEARCH("4 or more",'Classification result'!U207))),"extensive","")))</f>
        <v/>
      </c>
      <c r="W207" t="str">
        <f>IF(OR('Model output'!R206="",ISNUMBER(SEARCH("Not identified", 'Model output'!R206)),ISNUMBER(SEARCH("Absent",'Model output'!R206)),ISNUMBER(SEARCH("No",'Model output'!R206)),ISNUMBER(SEARCH("Negative",'Model output'!R206)),ISNUMBER(SEARCH("None seen",'Model output'!R206)),ISNUMBER(SEARCH("Free",'Model output'!R206)),ISNUMBER(SEARCH("Cannot be assessed",'Model output'!R206))),"negative","positive")</f>
        <v>positive</v>
      </c>
      <c r="X207" t="str">
        <f>IF('Model output'!S206="","", IF('Model output'!S206= "[]", "", 'Model output'!S206))</f>
        <v>Not identified</v>
      </c>
      <c r="Y207" t="str">
        <f>IF(OR('Model output'!S206="",ISNUMBER(SEARCH("Absent",'Model output'!S206)),ISNUMBER(SEARCH("Not identified",'Model output'!S206)),ISNUMBER(SEARCH("No",'Model output'!S206)),ISNUMBER(SEARCH("negative",'Model output'!S206))),"negative",IF(Z207="positive","gETE", "positive"))</f>
        <v>negative</v>
      </c>
      <c r="Z207" t="str">
        <f>IF(OR('Model output'!S206="",ISNUMBER(SEARCH("Absent",'Model output'!S206)),ISNUMBER(SEARCH("Not identified",'Model output'!S206)),ISNUMBER(SEARCH("No",'Model output'!S206)),ISNUMBER(SEARCH("Minimal",'Model output'!S206)),ISNUMBER(SEARCH("negative",'Model output'!S206))),"negative",IF(OR(ISNUMBER(SEARCH("extensive",X207)),ISNUMBER(SEARCH("skeletal muscle",X207)),ISNUMBER(SEARCH("larynx",X207)),ISNUMBER(SEARCH("trachea",X207)),ISNUMBER(SEARCH("esophagus",X207)),ISNUMBER(SEARCH("recurrent laryngeal nerve",X207))),"positive","negative"))</f>
        <v>negative</v>
      </c>
      <c r="AA207" t="str">
        <f>IF('Model output'!T206="","", IF('Model output'!T206="[]", "", IF('Model output'!T206="Not mentioned", "No", "Yes")))</f>
        <v/>
      </c>
      <c r="AB207" t="str">
        <f>IF(AA207&lt;&gt;"Yes","",IF(OR('Model output'!U206="",'Model output'!U206="[]",ISNUMBER(SEARCH("Not identified",'Model output'!U206))),"",'Model output'!U206))</f>
        <v/>
      </c>
      <c r="AC207" s="9" t="str">
        <f>IF(OR('Model output'!V206="", AND(ISERROR(SEARCH("Positive",'Model output'!V206)), ISNUMBER(SEARCH("Negative",'Model output'!V206))), 'Model output'!V206="No", ISNUMBER(SEARCH("Uninvolved",'Model output'!V206)), ISNUMBER(SEARCH("Not involved",'Model output'!V206)), ISNUMBER(SEARCH("Free",'Model output'!V206)), ISNUMBER(SEARCH("Cannot be assessed",'Model output'!V206)), ISNUMBER(SEARCH("1 mm",'Model output'!V206)), ISNUMBER(SEARCH("0.1 CM",'Model output'!V206)), ISNUMBER(SEARCH("less than 0.5 mm",'Model output'!V206)), ISNUMBER(SEARCH("abut",'Model output'!V206))), "negative", "positive")</f>
        <v>negative</v>
      </c>
      <c r="AE207" s="29" t="str" cm="1">
        <f t="array" aca="1" ref="AE207" ca="1">IF(OR(AC207="positive",Z207="positive",AND(OR(ISNUMBER(SEARCH("Follicular carcinoma",N207)),ISNUMBER(SEARCH("Follicular thyroid carcinoma",N207))),V207="extensive"),AND(AND(ISNUMBER(J207),J207&gt;0),AND(ISNUMBER(M207),M207&gt;3)),OR(H207="positive",AH207=1)),"high",IF(OR(ISNUMBER(SEARCH("lateral",G207,1)),ISNUMBER(SEARCH("positive",Y207,1)),ISNUMBER(SEARCH("tall",O207,1)),ISNUMBER(SEARCH("hobnail",O207,1)),ISNUMBER(SEARCH("cribriform",O207,1)),ISNUMBER(SEARCH("diffuse",O207,1)),ISNUMBER(SEARCH("columnar",O207,1)),ISNUMBER(SEARCH("solid",O207,1)),ISNUMBER(SEARCH("tall",N207,1)),ISNUMBER(SEARCH("hobnail",N207,1)),ISNUMBER(SEARCH("cribriform",N207,1)),ISNUMBER(SEARCH("diffuse",N207,1)),ISNUMBER(SEARCH("columnar",N207,1)),ISNUMBER(SEARCH("solid",N207,1)),AND(ISNUMBER(SEARCH("papillary",N207,1)),S207="positive"),AND(AND(ISNUMBER(J207),J207&gt;=5),M207=""),AND(AND(ISNUMBER(J207),J207&gt;=5),AND(ISNUMBER(M207),M207&gt;=1)),AND(ISNUMBER(SERACH("papillary",N207)),OR(Y207="positive",Z207="positive"), ISNUMBER(SEARCH("BRAF",AB207)))),"intermediate","low"))</f>
        <v>low</v>
      </c>
      <c r="AF207" s="30" t="str">
        <f t="shared" si="40"/>
        <v>3a</v>
      </c>
      <c r="AG207" s="30" t="str">
        <f t="shared" si="41"/>
        <v>0</v>
      </c>
      <c r="AH207" s="30" t="str">
        <f t="shared" si="42"/>
        <v>0</v>
      </c>
      <c r="AI207" s="37" t="str">
        <f t="shared" si="43"/>
        <v>I</v>
      </c>
      <c r="AJ207" s="29" t="s">
        <v>886</v>
      </c>
      <c r="AK207" s="34" t="s">
        <v>896</v>
      </c>
      <c r="AL207" s="34" t="s">
        <v>891</v>
      </c>
      <c r="AM207" s="34" t="s">
        <v>894</v>
      </c>
      <c r="AN207" s="34" t="s">
        <v>68</v>
      </c>
      <c r="AO207" s="35">
        <f t="shared" ca="1" si="44"/>
        <v>1</v>
      </c>
      <c r="AP207" s="30">
        <f t="shared" si="45"/>
        <v>1</v>
      </c>
      <c r="AQ207" s="30">
        <f t="shared" si="46"/>
        <v>1</v>
      </c>
      <c r="AR207" s="30">
        <f t="shared" si="47"/>
        <v>1</v>
      </c>
      <c r="AS207" s="36">
        <f t="shared" si="48"/>
        <v>1</v>
      </c>
    </row>
    <row r="208" spans="1:45">
      <c r="A208" t="str">
        <f>'Model output'!A207</f>
        <v>TCGA-EM-A3OA</v>
      </c>
      <c r="B208" s="45">
        <v>55</v>
      </c>
      <c r="C208" s="1" t="str">
        <f>IF(OR(ISNUMBER(SEARCH("0",'Model output'!D207)), ISNUMBER(SEARCH("1",'Model output'!D207)), ISNUMBER(SEARCH("1a",'Model output'!D207)), ISNUMBER(SEARCH("1b",'Model output'!D207)), ISNUMBER(SEARCH("2",'Model output'!D207)), ISNUMBER(SEARCH("3",'Model output'!D207)), ISNUMBER(SEARCH("4a",'Model output'!D207)), ISNUMBER(SEARCH("4b",'Model output'!D207))), IF(ISNUMBER(SEARCH("pT",'Model output'!D207)),IF(OR(ISNUMBER(SEARCH("a",'Model output'!D207)),ISNUMBER(SEARCH("b",'Model output'!D207))),MID(SUBSTITUTE('Model output'!D207," ",""),SEARCH("pT",'Model output'!D207)+2,2),MID(SUBSTITUTE('Model output'!D207," ",""),SEARCH("pT",'Model output'!D207)+2,1)),IF(ISNUMBER(SEARCH("T",'Model output'!D207)),IF(OR(ISNUMBER(SEARCH("a",'Model output'!D207)),ISNUMBER(SEARCH("b",'Model output'!D207))),MID(SUBSTITUTE('Model output'!D207," ",""),SEARCH("T",'Model output'!D207)+1,2),MID(SUBSTITUTE('Model output'!D207," ",""),SEARCH("T",'Model output'!D207)+1,1)),SUBSTITUTE('Model output'!D207," ",""))),"")</f>
        <v>2</v>
      </c>
      <c r="D208" s="1" t="str">
        <f>IF(ISNUMBER(SEARCH("lymph node",'Model output'!E207)),"1", IF(AND('Model output'!E207&lt;&gt;"",ISNUMBER('Model output'!E207),'Model output'!E207&gt;0),"1",IF(OR(ISNUMBER(SEARCH("0",'Model output'!E207)), ISNUMBER(SEARCH("1",'Model output'!E207)), ISNUMBER(SEARCH("1a",'Model output'!E207)), ISNUMBER(SEARCH("1b",'Model output'!E207)), ISNUMBER(SEARCH("X",'Model output'!E207))), IF(ISNUMBER(SEARCH("pN",'Model output'!E207)),IF(OR(ISNUMBER(SEARCH("a",'Model output'!E207)),ISNUMBER(SEARCH("b",'Model output'!E207))),MID(SUBSTITUTE('Model output'!E207," ",""),SEARCH("pN",'Model output'!E207)+2,2),MID(SUBSTITUTE('Model output'!E207," ",""),SEARCH("pN",'Model output'!E207)+2,1)),IF(ISNUMBER(SEARCH("N",'Model output'!E207)),IF(OR(ISNUMBER(SEARCH("a",'Model output'!E207)),ISNUMBER(SEARCH("b",'Model output'!E207))),MID(SUBSTITUTE('Model output'!E207," ",""),SEARCH("N",'Model output'!E207)+1,2),MID(SUBSTITUTE('Model output'!E207," ",""),SEARCH("N",'Model output'!E207)+1,1)),SUBSTITUTE('Model output'!E207," ",""))),"")))</f>
        <v>X</v>
      </c>
      <c r="E208" s="1" t="str">
        <f>IF(OR(ISNUMBER(SEARCH("Not applicable",'Model output'!F207)), ISNUMBER(SEARCH("N/A",'Model output'!F207))),"0",IF(OR(ISNUMBER(SEARCH("0",'Model output'!F207)), ISNUMBER(SEARCH("1",'Model output'!F207)), ISNUMBER(SEARCH("X",'Model output'!F207))), IF(ISNUMBER(SEARCH("pM",'Model output'!F207)),MID(SUBSTITUTE('Model output'!F207," ",""),SEARCH("pM",'Model output'!F207)+2,1),IF(ISNUMBER(SEARCH("M",'Model output'!F207)),MID(SUBSTITUTE('Model output'!F207," ",""),SEARCH("M",'Model output'!F207)+1,1),SUBSTITUTE('Model output'!F207," ",""))),""))</f>
        <v/>
      </c>
      <c r="F208" t="str">
        <f t="shared" si="37"/>
        <v>negative</v>
      </c>
      <c r="G208" t="str">
        <f>IF(OR('Model output'!G207="",AND(ISNUMBER('Model output'!J207),'Model output'!J207&lt;1)),"",IF(OR(ISNUMBER(SEARCH("lateral",'Model output'!G207)),ISNUMBER(SEARCH("cervical",'Model output'!G207)),ISNUMBER(SEARCH("jugular",'Model output'!G207)),ISNUMBER(SEARCH("left neck",'Model output'!G207)),ISNUMBER(SEARCH("left anterior neck",'Model output'!G207)),ISNUMBER(SEARCH("left posterior neck",'Model output'!G207)),ISNUMBER(SEARCH("right neck",'Model output'!G207)),ISNUMBER(SEARCH("right anterior neck",'Model output'!G207)),ISNUMBER(SEARCH("right posterior neck",'Model output'!G207)),AND(ISNUMBER(SEARCH("level",'Model output'!G207)),OR(,ISNUMBER(SEARCH("II",'Model output'!G207)),ISNUMBER(SEARCH("two",'Model output'!G207)),ISNUMBER(SEARCH("2",'Model output'!G207)),ISNUMBER(SEARCH("III",'Model output'!G207)),ISNUMBER(SEARCH("three",'Model output'!G207)),ISNUMBER(SEARCH("3",'Model output'!G207)),ISNUMBER(SEARCH("IV",'Model output'!G207)),ISNUMBER(SEARCH("four",'Model output'!G207)),ISNUMBER(SEARCH("4",'Model output'!G207)),ISNUMBER(SEARCH("V ",'Model output'!G207)),ISNUMBER(SEARCH("five",'Model output'!G207)),ISNUMBER(SEARCH("5",'Model output'!G207))))), "lateral", "central"))</f>
        <v/>
      </c>
      <c r="H208" t="str">
        <f>IF('Model output'!H207="","negative",IF('Model output'!H207="[]", "negative", IF(OR(ISNUMBER(SEARCH("lymph node",'Model output'!H207)),ISNUMBER(SEARCH("Not mentioned",'Model output'!H207)),ISNUMBER(SEARCH("neck",'Model output'!H207)),ISNUMBER(SEARCH("Not applicable",'Model output'!H207))),"negative","positive")))</f>
        <v>negative</v>
      </c>
      <c r="I208">
        <f>IF('Model output'!I207="","",IF(ISNUMBER('Model output'!I207),'Model output'!I207,1))</f>
        <v>0</v>
      </c>
      <c r="J208">
        <f>IF('Model output'!J207="","",IF(AND(ISNUMBER('Model output'!J207),'Model output'!J207&lt;=I208),'Model output'!J207,IF(ISNUMBER(SEARCH("0/",'Model output'!J207)),0,1)))</f>
        <v>0</v>
      </c>
      <c r="K208" t="str" cm="1">
        <f t="array" ref="K208">IF(COUNT(FIND({0,1,2,3,4,5,6,7,8,9},'Model output'!K207))&gt;0,'Model output'!K207,"")</f>
        <v/>
      </c>
      <c r="L208" s="8" t="str">
        <f t="shared" si="39"/>
        <v/>
      </c>
      <c r="M208" t="str" cm="1">
        <f t="array" ref="M208">IF(L208="","",IF(ISNUMBER(SEARCH("cm",L208)),MAX(VALUE(SUBSTITUTE(_xlfn.FILTERXML("&lt;t&gt;&lt;s&gt;"&amp;SUBSTITUTE(L208,",","&lt;/s&gt;&lt;s&gt;")&amp;"&lt;/s&gt;&lt;/t&gt;","//s"),"cm",""))),MAX(VALUE(SUBSTITUTE(_xlfn.FILTERXML("&lt;t&gt;&lt;s&gt;"&amp;SUBSTITUTE(L208,",","&lt;/s&gt;&lt;s&gt;")&amp;"&lt;/s&gt;&lt;/t&gt;","//s"),"mm","")))/10))</f>
        <v/>
      </c>
      <c r="N208" t="str">
        <f>IF('Model output'!L207="","",'Model output'!L207)</f>
        <v>Papillary carcinoma, follicular variant</v>
      </c>
      <c r="O208" t="str">
        <f>IF('Model output'!M207="","",'Model output'!M207)</f>
        <v/>
      </c>
      <c r="P208" t="str">
        <f>IF('Model output'!N207="","",'Model output'!N207)</f>
        <v>2.2cm</v>
      </c>
      <c r="Q208" t="str">
        <f t="shared" si="38"/>
        <v>2.2cm</v>
      </c>
      <c r="R208" cm="1">
        <f t="array" ref="R208">IF(Q208="","",IF(ISNUMBER(SEARCH("cm",Q208)),MAX(VALUE(SUBSTITUTE(_xlfn.FILTERXML("&lt;t&gt;&lt;s&gt;"&amp;SUBSTITUTE(Q208,",","&lt;/s&gt;&lt;s&gt;")&amp;"&lt;/s&gt;&lt;/t&gt;","//s"),"cm",""))),MAX(VALUE(SUBSTITUTE(_xlfn.FILTERXML("&lt;t&gt;&lt;s&gt;"&amp;SUBSTITUTE(Q208,",","&lt;/s&gt;&lt;s&gt;")&amp;"&lt;/s&gt;&lt;/t&gt;","//s"),"mm","")))/10))</f>
        <v>2.2000000000000002</v>
      </c>
      <c r="S208" t="str">
        <f>IF(OR('Model output'!P207="",ISNUMBER(SEARCH("Not identified", 'Model output'!P207)),ISNUMBER(SEARCH("Absent",'Model output'!P207)),AND(ISNUMBER(SEARCH("No",'Model output'!P207)),NOT(ISNUMBER(SEARCH("diagnostic",'Model output'!P207)))),ISNUMBER(SEARCH("Negative",'Model output'!P207))),"negative","positive")</f>
        <v>negative</v>
      </c>
      <c r="T208">
        <f>IF('Model output'!O207="","",'Model output'!O207)</f>
        <v>1</v>
      </c>
      <c r="U208" t="str">
        <f>IF('Model output'!Q207&lt;&gt;"",'Model output'!Q207,IF('Classification result'!S208="positive",IF(ISNUMBER(SEARCH("single",'Model output'!P207)),1,IF(OR(ISNUMBER(SEARCH("&lt;4",'Model output'!P207)),ISNUMBER(SEARCH("&lt; 4",'Model output'!P207)),ISNUMBER(SEARCH("less than 4",'Model output'!P207))),"&lt;4",IF(OR(ISNUMBER(SEARCH("&gt;4",'Model output'!P207)),ISNUMBER(SEARCH("&gt; 4",'Model output'!P207)),ISNUMBER(SEARCH("4 or more",'Model output'!P207))),"&gt;4",""))),""))</f>
        <v/>
      </c>
      <c r="V208" t="str">
        <f>IF(S208="negative","",IF(OR(ISNUMBER(SEARCH("Focal",'Model output'!P207)),'Classification result'!U208&lt;4,ISNUMBER(SEARCH("Focal",'Classification result'!U208)),ISNUMBER(SEARCH("&lt;4",'Classification result'!U208)),ISNUMBER(SEARCH("&lt; 4",'Classification result'!U208))),"minimal", IF(OR(ISNUMBER(SEARCH("Extensive",'Model output'!P207)),ISNUMBER(SEARCH("Extensive",'Classification result'!U208)),ISNUMBER(SEARCH("&gt;4",'Classification result'!U208)),ISNUMBER(SEARCH("&gt; 4",'Classification result'!U208)),ISNUMBER(SEARCH("4 or more",'Classification result'!U208))),"extensive","")))</f>
        <v/>
      </c>
      <c r="W208" t="str">
        <f>IF(OR('Model output'!R207="",ISNUMBER(SEARCH("Not identified", 'Model output'!R207)),ISNUMBER(SEARCH("Absent",'Model output'!R207)),ISNUMBER(SEARCH("No",'Model output'!R207)),ISNUMBER(SEARCH("Negative",'Model output'!R207)),ISNUMBER(SEARCH("None seen",'Model output'!R207)),ISNUMBER(SEARCH("Free",'Model output'!R207)),ISNUMBER(SEARCH("Cannot be assessed",'Model output'!R207))),"negative","positive")</f>
        <v>positive</v>
      </c>
      <c r="X208" t="str">
        <f>IF('Model output'!S207="","", IF('Model output'!S207= "[]", "", 'Model output'!S207))</f>
        <v>Not identified</v>
      </c>
      <c r="Y208" t="str">
        <f>IF(OR('Model output'!S207="",ISNUMBER(SEARCH("Absent",'Model output'!S207)),ISNUMBER(SEARCH("Not identified",'Model output'!S207)),ISNUMBER(SEARCH("No",'Model output'!S207)),ISNUMBER(SEARCH("negative",'Model output'!S207))),"negative",IF(Z208="positive","gETE", "positive"))</f>
        <v>negative</v>
      </c>
      <c r="Z208" t="str">
        <f>IF(OR('Model output'!S207="",ISNUMBER(SEARCH("Absent",'Model output'!S207)),ISNUMBER(SEARCH("Not identified",'Model output'!S207)),ISNUMBER(SEARCH("No",'Model output'!S207)),ISNUMBER(SEARCH("Minimal",'Model output'!S207)),ISNUMBER(SEARCH("negative",'Model output'!S207))),"negative",IF(OR(ISNUMBER(SEARCH("extensive",X208)),ISNUMBER(SEARCH("skeletal muscle",X208)),ISNUMBER(SEARCH("larynx",X208)),ISNUMBER(SEARCH("trachea",X208)),ISNUMBER(SEARCH("esophagus",X208)),ISNUMBER(SEARCH("recurrent laryngeal nerve",X208))),"positive","negative"))</f>
        <v>negative</v>
      </c>
      <c r="AA208" t="str">
        <f>IF('Model output'!T207="","", IF('Model output'!T207="[]", "", IF('Model output'!T207="Not mentioned", "No", "Yes")))</f>
        <v/>
      </c>
      <c r="AB208" t="str">
        <f>IF(AA208&lt;&gt;"Yes","",IF(OR('Model output'!U207="",'Model output'!U207="[]",ISNUMBER(SEARCH("Not identified",'Model output'!U207))),"",'Model output'!U207))</f>
        <v/>
      </c>
      <c r="AC208" s="9" t="str">
        <f>IF(OR('Model output'!V207="", AND(ISERROR(SEARCH("Positive",'Model output'!V207)), ISNUMBER(SEARCH("Negative",'Model output'!V207))), 'Model output'!V207="No", ISNUMBER(SEARCH("Uninvolved",'Model output'!V207)), ISNUMBER(SEARCH("Not involved",'Model output'!V207)), ISNUMBER(SEARCH("Free",'Model output'!V207)), ISNUMBER(SEARCH("Cannot be assessed",'Model output'!V207)), ISNUMBER(SEARCH("1 mm",'Model output'!V207)), ISNUMBER(SEARCH("0.1 CM",'Model output'!V207)), ISNUMBER(SEARCH("less than 0.5 mm",'Model output'!V207)), ISNUMBER(SEARCH("abut",'Model output'!V207))), "negative", "positive")</f>
        <v>negative</v>
      </c>
      <c r="AE208" s="29" t="str" cm="1">
        <f t="array" aca="1" ref="AE208" ca="1">IF(OR(AC208="positive",Z208="positive",AND(OR(ISNUMBER(SEARCH("Follicular carcinoma",N208)),ISNUMBER(SEARCH("Follicular thyroid carcinoma",N208))),V208="extensive"),AND(AND(ISNUMBER(J208),J208&gt;0),AND(ISNUMBER(M208),M208&gt;3)),OR(H208="positive",AH208=1)),"high",IF(OR(ISNUMBER(SEARCH("lateral",G208,1)),ISNUMBER(SEARCH("positive",Y208,1)),ISNUMBER(SEARCH("tall",O208,1)),ISNUMBER(SEARCH("hobnail",O208,1)),ISNUMBER(SEARCH("cribriform",O208,1)),ISNUMBER(SEARCH("diffuse",O208,1)),ISNUMBER(SEARCH("columnar",O208,1)),ISNUMBER(SEARCH("solid",O208,1)),ISNUMBER(SEARCH("tall",N208,1)),ISNUMBER(SEARCH("hobnail",N208,1)),ISNUMBER(SEARCH("cribriform",N208,1)),ISNUMBER(SEARCH("diffuse",N208,1)),ISNUMBER(SEARCH("columnar",N208,1)),ISNUMBER(SEARCH("solid",N208,1)),AND(ISNUMBER(SEARCH("papillary",N208,1)),S208="positive"),AND(AND(ISNUMBER(J208),J208&gt;=5),M208=""),AND(AND(ISNUMBER(J208),J208&gt;=5),AND(ISNUMBER(M208),M208&gt;=1)),AND(ISNUMBER(SERACH("papillary",N208)),OR(Y208="positive",Z208="positive"), ISNUMBER(SEARCH("BRAF",AB208)))),"intermediate","low"))</f>
        <v>low</v>
      </c>
      <c r="AF208" s="30" t="str">
        <f t="shared" si="40"/>
        <v>2</v>
      </c>
      <c r="AG208" s="30" t="str">
        <f t="shared" si="41"/>
        <v>0</v>
      </c>
      <c r="AH208" s="30" t="str">
        <f t="shared" si="42"/>
        <v>0</v>
      </c>
      <c r="AI208" s="37" t="str">
        <f t="shared" si="43"/>
        <v>I</v>
      </c>
      <c r="AJ208" s="29" t="s">
        <v>886</v>
      </c>
      <c r="AK208" s="34" t="s">
        <v>893</v>
      </c>
      <c r="AL208" s="34" t="s">
        <v>894</v>
      </c>
      <c r="AM208" s="34" t="s">
        <v>894</v>
      </c>
      <c r="AN208" s="34" t="s">
        <v>68</v>
      </c>
      <c r="AO208" s="35">
        <f t="shared" ca="1" si="44"/>
        <v>1</v>
      </c>
      <c r="AP208" s="30">
        <f t="shared" si="45"/>
        <v>1</v>
      </c>
      <c r="AQ208" s="30">
        <f t="shared" si="46"/>
        <v>1</v>
      </c>
      <c r="AR208" s="30">
        <f t="shared" si="47"/>
        <v>1</v>
      </c>
      <c r="AS208" s="36">
        <f t="shared" si="48"/>
        <v>1</v>
      </c>
    </row>
    <row r="209" spans="1:45">
      <c r="A209" t="str">
        <f>'Model output'!A208</f>
        <v>TCGA-EM-A3OB</v>
      </c>
      <c r="B209" s="45">
        <v>33</v>
      </c>
      <c r="C209" s="1" t="str">
        <f>IF(OR(ISNUMBER(SEARCH("0",'Model output'!D208)), ISNUMBER(SEARCH("1",'Model output'!D208)), ISNUMBER(SEARCH("1a",'Model output'!D208)), ISNUMBER(SEARCH("1b",'Model output'!D208)), ISNUMBER(SEARCH("2",'Model output'!D208)), ISNUMBER(SEARCH("3",'Model output'!D208)), ISNUMBER(SEARCH("4a",'Model output'!D208)), ISNUMBER(SEARCH("4b",'Model output'!D208))), IF(ISNUMBER(SEARCH("pT",'Model output'!D208)),IF(OR(ISNUMBER(SEARCH("a",'Model output'!D208)),ISNUMBER(SEARCH("b",'Model output'!D208))),MID(SUBSTITUTE('Model output'!D208," ",""),SEARCH("pT",'Model output'!D208)+2,2),MID(SUBSTITUTE('Model output'!D208," ",""),SEARCH("pT",'Model output'!D208)+2,1)),IF(ISNUMBER(SEARCH("T",'Model output'!D208)),IF(OR(ISNUMBER(SEARCH("a",'Model output'!D208)),ISNUMBER(SEARCH("b",'Model output'!D208))),MID(SUBSTITUTE('Model output'!D208," ",""),SEARCH("T",'Model output'!D208)+1,2),MID(SUBSTITUTE('Model output'!D208," ",""),SEARCH("T",'Model output'!D208)+1,1)),SUBSTITUTE('Model output'!D208," ",""))),"")</f>
        <v>2</v>
      </c>
      <c r="D209" s="1" t="str">
        <f>IF(ISNUMBER(SEARCH("lymph node",'Model output'!E208)),"1", IF(AND('Model output'!E208&lt;&gt;"",ISNUMBER('Model output'!E208),'Model output'!E208&gt;0),"1",IF(OR(ISNUMBER(SEARCH("0",'Model output'!E208)), ISNUMBER(SEARCH("1",'Model output'!E208)), ISNUMBER(SEARCH("1a",'Model output'!E208)), ISNUMBER(SEARCH("1b",'Model output'!E208)), ISNUMBER(SEARCH("X",'Model output'!E208))), IF(ISNUMBER(SEARCH("pN",'Model output'!E208)),IF(OR(ISNUMBER(SEARCH("a",'Model output'!E208)),ISNUMBER(SEARCH("b",'Model output'!E208))),MID(SUBSTITUTE('Model output'!E208," ",""),SEARCH("pN",'Model output'!E208)+2,2),MID(SUBSTITUTE('Model output'!E208," ",""),SEARCH("pN",'Model output'!E208)+2,1)),IF(ISNUMBER(SEARCH("N",'Model output'!E208)),IF(OR(ISNUMBER(SEARCH("a",'Model output'!E208)),ISNUMBER(SEARCH("b",'Model output'!E208))),MID(SUBSTITUTE('Model output'!E208," ",""),SEARCH("N",'Model output'!E208)+1,2),MID(SUBSTITUTE('Model output'!E208," ",""),SEARCH("N",'Model output'!E208)+1,1)),SUBSTITUTE('Model output'!E208," ",""))),"")))</f>
        <v>0</v>
      </c>
      <c r="E209" s="1" t="str">
        <f>IF(OR(ISNUMBER(SEARCH("Not applicable",'Model output'!F208)), ISNUMBER(SEARCH("N/A",'Model output'!F208))),"0",IF(OR(ISNUMBER(SEARCH("0",'Model output'!F208)), ISNUMBER(SEARCH("1",'Model output'!F208)), ISNUMBER(SEARCH("X",'Model output'!F208))), IF(ISNUMBER(SEARCH("pM",'Model output'!F208)),MID(SUBSTITUTE('Model output'!F208," ",""),SEARCH("pM",'Model output'!F208)+2,1),IF(ISNUMBER(SEARCH("M",'Model output'!F208)),MID(SUBSTITUTE('Model output'!F208," ",""),SEARCH("M",'Model output'!F208)+1,1),SUBSTITUTE('Model output'!F208," ",""))),""))</f>
        <v/>
      </c>
      <c r="F209" t="str">
        <f t="shared" si="37"/>
        <v>negative</v>
      </c>
      <c r="G209" t="str">
        <f>IF(OR('Model output'!G208="",AND(ISNUMBER('Model output'!J208),'Model output'!J208&lt;1)),"",IF(OR(ISNUMBER(SEARCH("lateral",'Model output'!G208)),ISNUMBER(SEARCH("cervical",'Model output'!G208)),ISNUMBER(SEARCH("jugular",'Model output'!G208)),ISNUMBER(SEARCH("left neck",'Model output'!G208)),ISNUMBER(SEARCH("left anterior neck",'Model output'!G208)),ISNUMBER(SEARCH("left posterior neck",'Model output'!G208)),ISNUMBER(SEARCH("right neck",'Model output'!G208)),ISNUMBER(SEARCH("right anterior neck",'Model output'!G208)),ISNUMBER(SEARCH("right posterior neck",'Model output'!G208)),AND(ISNUMBER(SEARCH("level",'Model output'!G208)),OR(,ISNUMBER(SEARCH("II",'Model output'!G208)),ISNUMBER(SEARCH("two",'Model output'!G208)),ISNUMBER(SEARCH("2",'Model output'!G208)),ISNUMBER(SEARCH("III",'Model output'!G208)),ISNUMBER(SEARCH("three",'Model output'!G208)),ISNUMBER(SEARCH("3",'Model output'!G208)),ISNUMBER(SEARCH("IV",'Model output'!G208)),ISNUMBER(SEARCH("four",'Model output'!G208)),ISNUMBER(SEARCH("4",'Model output'!G208)),ISNUMBER(SEARCH("V ",'Model output'!G208)),ISNUMBER(SEARCH("five",'Model output'!G208)),ISNUMBER(SEARCH("5",'Model output'!G208))))), "lateral", "central"))</f>
        <v/>
      </c>
      <c r="H209" t="str">
        <f>IF('Model output'!H208="","negative",IF('Model output'!H208="[]", "negative", IF(OR(ISNUMBER(SEARCH("lymph node",'Model output'!H208)),ISNUMBER(SEARCH("Not mentioned",'Model output'!H208)),ISNUMBER(SEARCH("neck",'Model output'!H208)),ISNUMBER(SEARCH("Not applicable",'Model output'!H208))),"negative","positive")))</f>
        <v>negative</v>
      </c>
      <c r="I209">
        <f>IF('Model output'!I208="","",IF(ISNUMBER('Model output'!I208),'Model output'!I208,1))</f>
        <v>4</v>
      </c>
      <c r="J209">
        <f>IF('Model output'!J208="","",IF(AND(ISNUMBER('Model output'!J208),'Model output'!J208&lt;=I209),'Model output'!J208,IF(ISNUMBER(SEARCH("0/",'Model output'!J208)),0,1)))</f>
        <v>0</v>
      </c>
      <c r="K209" t="str" cm="1">
        <f t="array" ref="K209">IF(COUNT(FIND({0,1,2,3,4,5,6,7,8,9},'Model output'!K208))&gt;0,'Model output'!K208,"")</f>
        <v/>
      </c>
      <c r="L209" s="8" t="str">
        <f t="shared" si="39"/>
        <v/>
      </c>
      <c r="M209" t="str" cm="1">
        <f t="array" ref="M209">IF(L209="","",IF(ISNUMBER(SEARCH("cm",L209)),MAX(VALUE(SUBSTITUTE(_xlfn.FILTERXML("&lt;t&gt;&lt;s&gt;"&amp;SUBSTITUTE(L209,",","&lt;/s&gt;&lt;s&gt;")&amp;"&lt;/s&gt;&lt;/t&gt;","//s"),"cm",""))),MAX(VALUE(SUBSTITUTE(_xlfn.FILTERXML("&lt;t&gt;&lt;s&gt;"&amp;SUBSTITUTE(L209,",","&lt;/s&gt;&lt;s&gt;")&amp;"&lt;/s&gt;&lt;/t&gt;","//s"),"mm","")))/10))</f>
        <v/>
      </c>
      <c r="N209" t="str">
        <f>IF('Model output'!L208="","",'Model output'!L208)</f>
        <v>Papillary carcinoma, follicular variant</v>
      </c>
      <c r="O209" t="str">
        <f>IF('Model output'!M208="","",'Model output'!M208)</f>
        <v/>
      </c>
      <c r="P209" t="str">
        <f>IF('Model output'!N208="","",'Model output'!N208)</f>
        <v>2.2cm</v>
      </c>
      <c r="Q209" t="str">
        <f t="shared" si="38"/>
        <v>2.2cm</v>
      </c>
      <c r="R209" cm="1">
        <f t="array" ref="R209">IF(Q209="","",IF(ISNUMBER(SEARCH("cm",Q209)),MAX(VALUE(SUBSTITUTE(_xlfn.FILTERXML("&lt;t&gt;&lt;s&gt;"&amp;SUBSTITUTE(Q209,",","&lt;/s&gt;&lt;s&gt;")&amp;"&lt;/s&gt;&lt;/t&gt;","//s"),"cm",""))),MAX(VALUE(SUBSTITUTE(_xlfn.FILTERXML("&lt;t&gt;&lt;s&gt;"&amp;SUBSTITUTE(Q209,",","&lt;/s&gt;&lt;s&gt;")&amp;"&lt;/s&gt;&lt;/t&gt;","//s"),"mm","")))/10))</f>
        <v>2.2000000000000002</v>
      </c>
      <c r="S209" t="str">
        <f>IF(OR('Model output'!P208="",ISNUMBER(SEARCH("Not identified", 'Model output'!P208)),ISNUMBER(SEARCH("Absent",'Model output'!P208)),AND(ISNUMBER(SEARCH("No",'Model output'!P208)),NOT(ISNUMBER(SEARCH("diagnostic",'Model output'!P208)))),ISNUMBER(SEARCH("Negative",'Model output'!P208))),"negative","positive")</f>
        <v>negative</v>
      </c>
      <c r="T209">
        <f>IF('Model output'!O208="","",'Model output'!O208)</f>
        <v>1</v>
      </c>
      <c r="U209" t="str">
        <f>IF('Model output'!Q208&lt;&gt;"",'Model output'!Q208,IF('Classification result'!S209="positive",IF(ISNUMBER(SEARCH("single",'Model output'!P208)),1,IF(OR(ISNUMBER(SEARCH("&lt;4",'Model output'!P208)),ISNUMBER(SEARCH("&lt; 4",'Model output'!P208)),ISNUMBER(SEARCH("less than 4",'Model output'!P208))),"&lt;4",IF(OR(ISNUMBER(SEARCH("&gt;4",'Model output'!P208)),ISNUMBER(SEARCH("&gt; 4",'Model output'!P208)),ISNUMBER(SEARCH("4 or more",'Model output'!P208))),"&gt;4",""))),""))</f>
        <v/>
      </c>
      <c r="V209" t="str">
        <f>IF(S209="negative","",IF(OR(ISNUMBER(SEARCH("Focal",'Model output'!P208)),'Classification result'!U209&lt;4,ISNUMBER(SEARCH("Focal",'Classification result'!U209)),ISNUMBER(SEARCH("&lt;4",'Classification result'!U209)),ISNUMBER(SEARCH("&lt; 4",'Classification result'!U209))),"minimal", IF(OR(ISNUMBER(SEARCH("Extensive",'Model output'!P208)),ISNUMBER(SEARCH("Extensive",'Classification result'!U209)),ISNUMBER(SEARCH("&gt;4",'Classification result'!U209)),ISNUMBER(SEARCH("&gt; 4",'Classification result'!U209)),ISNUMBER(SEARCH("4 or more",'Classification result'!U209))),"extensive","")))</f>
        <v/>
      </c>
      <c r="W209" t="str">
        <f>IF(OR('Model output'!R208="",ISNUMBER(SEARCH("Not identified", 'Model output'!R208)),ISNUMBER(SEARCH("Absent",'Model output'!R208)),ISNUMBER(SEARCH("No",'Model output'!R208)),ISNUMBER(SEARCH("Negative",'Model output'!R208)),ISNUMBER(SEARCH("None seen",'Model output'!R208)),ISNUMBER(SEARCH("Free",'Model output'!R208)),ISNUMBER(SEARCH("Cannot be assessed",'Model output'!R208))),"negative","positive")</f>
        <v>negative</v>
      </c>
      <c r="X209" t="str">
        <f>IF('Model output'!S208="","", IF('Model output'!S208= "[]", "", 'Model output'!S208))</f>
        <v>Not identified</v>
      </c>
      <c r="Y209" t="str">
        <f>IF(OR('Model output'!S208="",ISNUMBER(SEARCH("Absent",'Model output'!S208)),ISNUMBER(SEARCH("Not identified",'Model output'!S208)),ISNUMBER(SEARCH("No",'Model output'!S208)),ISNUMBER(SEARCH("negative",'Model output'!S208))),"negative",IF(Z209="positive","gETE", "positive"))</f>
        <v>negative</v>
      </c>
      <c r="Z209" t="str">
        <f>IF(OR('Model output'!S208="",ISNUMBER(SEARCH("Absent",'Model output'!S208)),ISNUMBER(SEARCH("Not identified",'Model output'!S208)),ISNUMBER(SEARCH("No",'Model output'!S208)),ISNUMBER(SEARCH("Minimal",'Model output'!S208)),ISNUMBER(SEARCH("negative",'Model output'!S208))),"negative",IF(OR(ISNUMBER(SEARCH("extensive",X209)),ISNUMBER(SEARCH("skeletal muscle",X209)),ISNUMBER(SEARCH("larynx",X209)),ISNUMBER(SEARCH("trachea",X209)),ISNUMBER(SEARCH("esophagus",X209)),ISNUMBER(SEARCH("recurrent laryngeal nerve",X209))),"positive","negative"))</f>
        <v>negative</v>
      </c>
      <c r="AA209" t="str">
        <f>IF('Model output'!T208="","", IF('Model output'!T208="[]", "", IF('Model output'!T208="Not mentioned", "No", "Yes")))</f>
        <v/>
      </c>
      <c r="AB209" t="str">
        <f>IF(AA209&lt;&gt;"Yes","",IF(OR('Model output'!U208="",'Model output'!U208="[]",ISNUMBER(SEARCH("Not identified",'Model output'!U208))),"",'Model output'!U208))</f>
        <v/>
      </c>
      <c r="AC209" s="9" t="str">
        <f>IF(OR('Model output'!V208="", AND(ISERROR(SEARCH("Positive",'Model output'!V208)), ISNUMBER(SEARCH("Negative",'Model output'!V208))), 'Model output'!V208="No", ISNUMBER(SEARCH("Uninvolved",'Model output'!V208)), ISNUMBER(SEARCH("Not involved",'Model output'!V208)), ISNUMBER(SEARCH("Free",'Model output'!V208)), ISNUMBER(SEARCH("Cannot be assessed",'Model output'!V208)), ISNUMBER(SEARCH("1 mm",'Model output'!V208)), ISNUMBER(SEARCH("0.1 CM",'Model output'!V208)), ISNUMBER(SEARCH("less than 0.5 mm",'Model output'!V208)), ISNUMBER(SEARCH("abut",'Model output'!V208))), "negative", "positive")</f>
        <v>negative</v>
      </c>
      <c r="AE209" s="29" t="str" cm="1">
        <f t="array" aca="1" ref="AE209" ca="1">IF(OR(AC209="positive",Z209="positive",AND(OR(ISNUMBER(SEARCH("Follicular carcinoma",N209)),ISNUMBER(SEARCH("Follicular thyroid carcinoma",N209))),V209="extensive"),AND(AND(ISNUMBER(J209),J209&gt;0),AND(ISNUMBER(M209),M209&gt;3)),OR(H209="positive",AH209=1)),"high",IF(OR(ISNUMBER(SEARCH("lateral",G209,1)),ISNUMBER(SEARCH("positive",Y209,1)),ISNUMBER(SEARCH("tall",O209,1)),ISNUMBER(SEARCH("hobnail",O209,1)),ISNUMBER(SEARCH("cribriform",O209,1)),ISNUMBER(SEARCH("diffuse",O209,1)),ISNUMBER(SEARCH("columnar",O209,1)),ISNUMBER(SEARCH("solid",O209,1)),ISNUMBER(SEARCH("tall",N209,1)),ISNUMBER(SEARCH("hobnail",N209,1)),ISNUMBER(SEARCH("cribriform",N209,1)),ISNUMBER(SEARCH("diffuse",N209,1)),ISNUMBER(SEARCH("columnar",N209,1)),ISNUMBER(SEARCH("solid",N209,1)),AND(ISNUMBER(SEARCH("papillary",N209,1)),S209="positive"),AND(AND(ISNUMBER(J209),J209&gt;=5),M209=""),AND(AND(ISNUMBER(J209),J209&gt;=5),AND(ISNUMBER(M209),M209&gt;=1)),AND(ISNUMBER(SERACH("papillary",N209)),OR(Y209="positive",Z209="positive"), ISNUMBER(SEARCH("BRAF",AB209)))),"intermediate","low"))</f>
        <v>low</v>
      </c>
      <c r="AF209" s="30" t="str">
        <f t="shared" si="40"/>
        <v>2</v>
      </c>
      <c r="AG209" s="30" t="str">
        <f t="shared" si="41"/>
        <v>0</v>
      </c>
      <c r="AH209" s="30" t="str">
        <f t="shared" si="42"/>
        <v>0</v>
      </c>
      <c r="AI209" s="37" t="str">
        <f t="shared" si="43"/>
        <v>I</v>
      </c>
      <c r="AJ209" s="29" t="s">
        <v>886</v>
      </c>
      <c r="AK209" s="34" t="s">
        <v>893</v>
      </c>
      <c r="AL209" s="34" t="s">
        <v>891</v>
      </c>
      <c r="AM209" s="34" t="s">
        <v>894</v>
      </c>
      <c r="AN209" s="34" t="s">
        <v>68</v>
      </c>
      <c r="AO209" s="35">
        <f t="shared" ca="1" si="44"/>
        <v>1</v>
      </c>
      <c r="AP209" s="30">
        <f t="shared" si="45"/>
        <v>1</v>
      </c>
      <c r="AQ209" s="30">
        <f t="shared" si="46"/>
        <v>1</v>
      </c>
      <c r="AR209" s="30">
        <f t="shared" si="47"/>
        <v>1</v>
      </c>
      <c r="AS209" s="36">
        <f t="shared" si="48"/>
        <v>1</v>
      </c>
    </row>
    <row r="210" spans="1:45">
      <c r="A210" t="str">
        <f>'Model output'!A209</f>
        <v>TCGA-EM-A3ST</v>
      </c>
      <c r="B210" s="45">
        <v>62</v>
      </c>
      <c r="C210" s="1" t="str">
        <f>IF(OR(ISNUMBER(SEARCH("0",'Model output'!D209)), ISNUMBER(SEARCH("1",'Model output'!D209)), ISNUMBER(SEARCH("1a",'Model output'!D209)), ISNUMBER(SEARCH("1b",'Model output'!D209)), ISNUMBER(SEARCH("2",'Model output'!D209)), ISNUMBER(SEARCH("3",'Model output'!D209)), ISNUMBER(SEARCH("4a",'Model output'!D209)), ISNUMBER(SEARCH("4b",'Model output'!D209))), IF(ISNUMBER(SEARCH("pT",'Model output'!D209)),IF(OR(ISNUMBER(SEARCH("a",'Model output'!D209)),ISNUMBER(SEARCH("b",'Model output'!D209))),MID(SUBSTITUTE('Model output'!D209," ",""),SEARCH("pT",'Model output'!D209)+2,2),MID(SUBSTITUTE('Model output'!D209," ",""),SEARCH("pT",'Model output'!D209)+2,1)),IF(ISNUMBER(SEARCH("T",'Model output'!D209)),IF(OR(ISNUMBER(SEARCH("a",'Model output'!D209)),ISNUMBER(SEARCH("b",'Model output'!D209))),MID(SUBSTITUTE('Model output'!D209," ",""),SEARCH("T",'Model output'!D209)+1,2),MID(SUBSTITUTE('Model output'!D209," ",""),SEARCH("T",'Model output'!D209)+1,1)),SUBSTITUTE('Model output'!D209," ",""))),"")</f>
        <v>3</v>
      </c>
      <c r="D210" s="1" t="str">
        <f>IF(ISNUMBER(SEARCH("lymph node",'Model output'!E209)),"1", IF(AND('Model output'!E209&lt;&gt;"",ISNUMBER('Model output'!E209),'Model output'!E209&gt;0),"1",IF(OR(ISNUMBER(SEARCH("0",'Model output'!E209)), ISNUMBER(SEARCH("1",'Model output'!E209)), ISNUMBER(SEARCH("1a",'Model output'!E209)), ISNUMBER(SEARCH("1b",'Model output'!E209)), ISNUMBER(SEARCH("X",'Model output'!E209))), IF(ISNUMBER(SEARCH("pN",'Model output'!E209)),IF(OR(ISNUMBER(SEARCH("a",'Model output'!E209)),ISNUMBER(SEARCH("b",'Model output'!E209))),MID(SUBSTITUTE('Model output'!E209," ",""),SEARCH("pN",'Model output'!E209)+2,2),MID(SUBSTITUTE('Model output'!E209," ",""),SEARCH("pN",'Model output'!E209)+2,1)),IF(ISNUMBER(SEARCH("N",'Model output'!E209)),IF(OR(ISNUMBER(SEARCH("a",'Model output'!E209)),ISNUMBER(SEARCH("b",'Model output'!E209))),MID(SUBSTITUTE('Model output'!E209," ",""),SEARCH("N",'Model output'!E209)+1,2),MID(SUBSTITUTE('Model output'!E209," ",""),SEARCH("N",'Model output'!E209)+1,1)),SUBSTITUTE('Model output'!E209," ",""))),"")))</f>
        <v>0</v>
      </c>
      <c r="E210" s="1" t="str">
        <f>IF(OR(ISNUMBER(SEARCH("Not applicable",'Model output'!F209)), ISNUMBER(SEARCH("N/A",'Model output'!F209))),"0",IF(OR(ISNUMBER(SEARCH("0",'Model output'!F209)), ISNUMBER(SEARCH("1",'Model output'!F209)), ISNUMBER(SEARCH("X",'Model output'!F209))), IF(ISNUMBER(SEARCH("pM",'Model output'!F209)),MID(SUBSTITUTE('Model output'!F209," ",""),SEARCH("pM",'Model output'!F209)+2,1),IF(ISNUMBER(SEARCH("M",'Model output'!F209)),MID(SUBSTITUTE('Model output'!F209," ",""),SEARCH("M",'Model output'!F209)+1,1),SUBSTITUTE('Model output'!F209," ",""))),""))</f>
        <v/>
      </c>
      <c r="F210" t="str">
        <f t="shared" si="37"/>
        <v>negative</v>
      </c>
      <c r="G210" t="str">
        <f>IF(OR('Model output'!G209="",AND(ISNUMBER('Model output'!J209),'Model output'!J209&lt;1)),"",IF(OR(ISNUMBER(SEARCH("lateral",'Model output'!G209)),ISNUMBER(SEARCH("cervical",'Model output'!G209)),ISNUMBER(SEARCH("jugular",'Model output'!G209)),ISNUMBER(SEARCH("left neck",'Model output'!G209)),ISNUMBER(SEARCH("left anterior neck",'Model output'!G209)),ISNUMBER(SEARCH("left posterior neck",'Model output'!G209)),ISNUMBER(SEARCH("right neck",'Model output'!G209)),ISNUMBER(SEARCH("right anterior neck",'Model output'!G209)),ISNUMBER(SEARCH("right posterior neck",'Model output'!G209)),AND(ISNUMBER(SEARCH("level",'Model output'!G209)),OR(,ISNUMBER(SEARCH("II",'Model output'!G209)),ISNUMBER(SEARCH("two",'Model output'!G209)),ISNUMBER(SEARCH("2",'Model output'!G209)),ISNUMBER(SEARCH("III",'Model output'!G209)),ISNUMBER(SEARCH("three",'Model output'!G209)),ISNUMBER(SEARCH("3",'Model output'!G209)),ISNUMBER(SEARCH("IV",'Model output'!G209)),ISNUMBER(SEARCH("four",'Model output'!G209)),ISNUMBER(SEARCH("4",'Model output'!G209)),ISNUMBER(SEARCH("V ",'Model output'!G209)),ISNUMBER(SEARCH("five",'Model output'!G209)),ISNUMBER(SEARCH("5",'Model output'!G209))))), "lateral", "central"))</f>
        <v/>
      </c>
      <c r="H210" t="str">
        <f>IF('Model output'!H209="","negative",IF('Model output'!H209="[]", "negative", IF(OR(ISNUMBER(SEARCH("lymph node",'Model output'!H209)),ISNUMBER(SEARCH("Not mentioned",'Model output'!H209)),ISNUMBER(SEARCH("neck",'Model output'!H209)),ISNUMBER(SEARCH("Not applicable",'Model output'!H209))),"negative","positive")))</f>
        <v>negative</v>
      </c>
      <c r="I210">
        <f>IF('Model output'!I209="","",IF(ISNUMBER('Model output'!I209),'Model output'!I209,1))</f>
        <v>1</v>
      </c>
      <c r="J210">
        <f>IF('Model output'!J209="","",IF(AND(ISNUMBER('Model output'!J209),'Model output'!J209&lt;=I210),'Model output'!J209,IF(ISNUMBER(SEARCH("0/",'Model output'!J209)),0,1)))</f>
        <v>0</v>
      </c>
      <c r="K210" t="str" cm="1">
        <f t="array" ref="K210">IF(COUNT(FIND({0,1,2,3,4,5,6,7,8,9},'Model output'!K209))&gt;0,'Model output'!K209,"")</f>
        <v/>
      </c>
      <c r="L210" s="8" t="str">
        <f t="shared" si="39"/>
        <v/>
      </c>
      <c r="M210" t="str" cm="1">
        <f t="array" ref="M210">IF(L210="","",IF(ISNUMBER(SEARCH("cm",L210)),MAX(VALUE(SUBSTITUTE(_xlfn.FILTERXML("&lt;t&gt;&lt;s&gt;"&amp;SUBSTITUTE(L210,",","&lt;/s&gt;&lt;s&gt;")&amp;"&lt;/s&gt;&lt;/t&gt;","//s"),"cm",""))),MAX(VALUE(SUBSTITUTE(_xlfn.FILTERXML("&lt;t&gt;&lt;s&gt;"&amp;SUBSTITUTE(L210,",","&lt;/s&gt;&lt;s&gt;")&amp;"&lt;/s&gt;&lt;/t&gt;","//s"),"mm","")))/10))</f>
        <v/>
      </c>
      <c r="N210" t="str">
        <f>IF('Model output'!L209="","",'Model output'!L209)</f>
        <v>Papillary carcinoma, follicular variant</v>
      </c>
      <c r="O210" t="str">
        <f>IF('Model output'!M209="","",'Model output'!M209)</f>
        <v/>
      </c>
      <c r="P210" t="str">
        <f>IF('Model output'!N209="","",'Model output'!N209)</f>
        <v>5.4cm</v>
      </c>
      <c r="Q210" t="str">
        <f t="shared" si="38"/>
        <v>5.4cm</v>
      </c>
      <c r="R210" cm="1">
        <f t="array" ref="R210">IF(Q210="","",IF(ISNUMBER(SEARCH("cm",Q210)),MAX(VALUE(SUBSTITUTE(_xlfn.FILTERXML("&lt;t&gt;&lt;s&gt;"&amp;SUBSTITUTE(Q210,",","&lt;/s&gt;&lt;s&gt;")&amp;"&lt;/s&gt;&lt;/t&gt;","//s"),"cm",""))),MAX(VALUE(SUBSTITUTE(_xlfn.FILTERXML("&lt;t&gt;&lt;s&gt;"&amp;SUBSTITUTE(Q210,",","&lt;/s&gt;&lt;s&gt;")&amp;"&lt;/s&gt;&lt;/t&gt;","//s"),"mm","")))/10))</f>
        <v>5.4</v>
      </c>
      <c r="S210" t="str">
        <f>IF(OR('Model output'!P209="",ISNUMBER(SEARCH("Not identified", 'Model output'!P209)),ISNUMBER(SEARCH("Absent",'Model output'!P209)),AND(ISNUMBER(SEARCH("No",'Model output'!P209)),NOT(ISNUMBER(SEARCH("diagnostic",'Model output'!P209)))),ISNUMBER(SEARCH("Negative",'Model output'!P209))),"negative","positive")</f>
        <v>positive</v>
      </c>
      <c r="T210">
        <f>IF('Model output'!O209="","",'Model output'!O209)</f>
        <v>2</v>
      </c>
      <c r="U210" t="str">
        <f>IF('Model output'!Q209&lt;&gt;"",'Model output'!Q209,IF('Classification result'!S210="positive",IF(ISNUMBER(SEARCH("single",'Model output'!P209)),1,IF(OR(ISNUMBER(SEARCH("&lt;4",'Model output'!P209)),ISNUMBER(SEARCH("&lt; 4",'Model output'!P209)),ISNUMBER(SEARCH("less than 4",'Model output'!P209))),"&lt;4",IF(OR(ISNUMBER(SEARCH("&gt;4",'Model output'!P209)),ISNUMBER(SEARCH("&gt; 4",'Model output'!P209)),ISNUMBER(SEARCH("4 or more",'Model output'!P209))),"&gt;4",""))),""))</f>
        <v>&lt;4</v>
      </c>
      <c r="V210" t="str">
        <f>IF(S210="negative","",IF(OR(ISNUMBER(SEARCH("Focal",'Model output'!P209)),'Classification result'!U210&lt;4,ISNUMBER(SEARCH("Focal",'Classification result'!U210)),ISNUMBER(SEARCH("&lt;4",'Classification result'!U210)),ISNUMBER(SEARCH("&lt; 4",'Classification result'!U210))),"minimal", IF(OR(ISNUMBER(SEARCH("Extensive",'Model output'!P209)),ISNUMBER(SEARCH("Extensive",'Classification result'!U210)),ISNUMBER(SEARCH("&gt;4",'Classification result'!U210)),ISNUMBER(SEARCH("&gt; 4",'Classification result'!U210)),ISNUMBER(SEARCH("4 or more",'Classification result'!U210))),"extensive","")))</f>
        <v>minimal</v>
      </c>
      <c r="W210" t="str">
        <f>IF(OR('Model output'!R209="",ISNUMBER(SEARCH("Not identified", 'Model output'!R209)),ISNUMBER(SEARCH("Absent",'Model output'!R209)),ISNUMBER(SEARCH("No",'Model output'!R209)),ISNUMBER(SEARCH("Negative",'Model output'!R209)),ISNUMBER(SEARCH("None seen",'Model output'!R209)),ISNUMBER(SEARCH("Free",'Model output'!R209)),ISNUMBER(SEARCH("Cannot be assessed",'Model output'!R209))),"negative","positive")</f>
        <v>positive</v>
      </c>
      <c r="X210" t="str">
        <f>IF('Model output'!S209="","", IF('Model output'!S209= "[]", "", 'Model output'!S209))</f>
        <v>Not identified</v>
      </c>
      <c r="Y210" t="str">
        <f>IF(OR('Model output'!S209="",ISNUMBER(SEARCH("Absent",'Model output'!S209)),ISNUMBER(SEARCH("Not identified",'Model output'!S209)),ISNUMBER(SEARCH("No",'Model output'!S209)),ISNUMBER(SEARCH("negative",'Model output'!S209))),"negative",IF(Z210="positive","gETE", "positive"))</f>
        <v>negative</v>
      </c>
      <c r="Z210" t="str">
        <f>IF(OR('Model output'!S209="",ISNUMBER(SEARCH("Absent",'Model output'!S209)),ISNUMBER(SEARCH("Not identified",'Model output'!S209)),ISNUMBER(SEARCH("No",'Model output'!S209)),ISNUMBER(SEARCH("Minimal",'Model output'!S209)),ISNUMBER(SEARCH("negative",'Model output'!S209))),"negative",IF(OR(ISNUMBER(SEARCH("extensive",X210)),ISNUMBER(SEARCH("skeletal muscle",X210)),ISNUMBER(SEARCH("larynx",X210)),ISNUMBER(SEARCH("trachea",X210)),ISNUMBER(SEARCH("esophagus",X210)),ISNUMBER(SEARCH("recurrent laryngeal nerve",X210))),"positive","negative"))</f>
        <v>negative</v>
      </c>
      <c r="AA210" t="str">
        <f>IF('Model output'!T209="","", IF('Model output'!T209="[]", "", IF('Model output'!T209="Not mentioned", "No", "Yes")))</f>
        <v/>
      </c>
      <c r="AB210" t="str">
        <f>IF(AA210&lt;&gt;"Yes","",IF(OR('Model output'!U209="",'Model output'!U209="[]",ISNUMBER(SEARCH("Not identified",'Model output'!U209))),"",'Model output'!U209))</f>
        <v/>
      </c>
      <c r="AC210" s="9" t="str">
        <f>IF(OR('Model output'!V209="", AND(ISERROR(SEARCH("Positive",'Model output'!V209)), ISNUMBER(SEARCH("Negative",'Model output'!V209))), 'Model output'!V209="No", ISNUMBER(SEARCH("Uninvolved",'Model output'!V209)), ISNUMBER(SEARCH("Not involved",'Model output'!V209)), ISNUMBER(SEARCH("Free",'Model output'!V209)), ISNUMBER(SEARCH("Cannot be assessed",'Model output'!V209)), ISNUMBER(SEARCH("1 mm",'Model output'!V209)), ISNUMBER(SEARCH("0.1 CM",'Model output'!V209)), ISNUMBER(SEARCH("less than 0.5 mm",'Model output'!V209)), ISNUMBER(SEARCH("abut",'Model output'!V209))), "negative", "positive")</f>
        <v>negative</v>
      </c>
      <c r="AE210" s="29" t="str" cm="1">
        <f t="array" aca="1" ref="AE210" ca="1">IF(OR(AC210="positive",Z210="positive",AND(OR(ISNUMBER(SEARCH("Follicular carcinoma",N210)),ISNUMBER(SEARCH("Follicular thyroid carcinoma",N210))),V210="extensive"),AND(AND(ISNUMBER(J210),J210&gt;0),AND(ISNUMBER(M210),M210&gt;3)),OR(H210="positive",AH210=1)),"high",IF(OR(ISNUMBER(SEARCH("lateral",G210,1)),ISNUMBER(SEARCH("positive",Y210,1)),ISNUMBER(SEARCH("tall",O210,1)),ISNUMBER(SEARCH("hobnail",O210,1)),ISNUMBER(SEARCH("cribriform",O210,1)),ISNUMBER(SEARCH("diffuse",O210,1)),ISNUMBER(SEARCH("columnar",O210,1)),ISNUMBER(SEARCH("solid",O210,1)),ISNUMBER(SEARCH("tall",N210,1)),ISNUMBER(SEARCH("hobnail",N210,1)),ISNUMBER(SEARCH("cribriform",N210,1)),ISNUMBER(SEARCH("diffuse",N210,1)),ISNUMBER(SEARCH("columnar",N210,1)),ISNUMBER(SEARCH("solid",N210,1)),AND(ISNUMBER(SEARCH("papillary",N210,1)),S210="positive"),AND(AND(ISNUMBER(J210),J210&gt;=5),M210=""),AND(AND(ISNUMBER(J210),J210&gt;=5),AND(ISNUMBER(M210),M210&gt;=1)),AND(ISNUMBER(SERACH("papillary",N210)),OR(Y210="positive",Z210="positive"), ISNUMBER(SEARCH("BRAF",AB210)))),"intermediate","low"))</f>
        <v>intermediate</v>
      </c>
      <c r="AF210" s="30" t="str">
        <f t="shared" si="40"/>
        <v>3a</v>
      </c>
      <c r="AG210" s="30" t="str">
        <f t="shared" si="41"/>
        <v>0</v>
      </c>
      <c r="AH210" s="30" t="str">
        <f t="shared" si="42"/>
        <v>0</v>
      </c>
      <c r="AI210" s="37" t="str">
        <f t="shared" si="43"/>
        <v>II</v>
      </c>
      <c r="AJ210" s="29" t="s">
        <v>887</v>
      </c>
      <c r="AK210" s="34" t="s">
        <v>896</v>
      </c>
      <c r="AL210" s="34" t="s">
        <v>891</v>
      </c>
      <c r="AM210" s="34" t="s">
        <v>894</v>
      </c>
      <c r="AN210" s="34" t="s">
        <v>892</v>
      </c>
      <c r="AO210" s="35">
        <f t="shared" ca="1" si="44"/>
        <v>1</v>
      </c>
      <c r="AP210" s="30">
        <f t="shared" si="45"/>
        <v>1</v>
      </c>
      <c r="AQ210" s="30">
        <f t="shared" si="46"/>
        <v>1</v>
      </c>
      <c r="AR210" s="30">
        <f t="shared" si="47"/>
        <v>1</v>
      </c>
      <c r="AS210" s="36">
        <f t="shared" si="48"/>
        <v>1</v>
      </c>
    </row>
    <row r="211" spans="1:45">
      <c r="A211" t="str">
        <f>'Model output'!A210</f>
        <v>TCGA-EM-A3SU</v>
      </c>
      <c r="B211" s="45">
        <v>43</v>
      </c>
      <c r="C211" s="1" t="str">
        <f>IF(OR(ISNUMBER(SEARCH("0",'Model output'!D210)), ISNUMBER(SEARCH("1",'Model output'!D210)), ISNUMBER(SEARCH("1a",'Model output'!D210)), ISNUMBER(SEARCH("1b",'Model output'!D210)), ISNUMBER(SEARCH("2",'Model output'!D210)), ISNUMBER(SEARCH("3",'Model output'!D210)), ISNUMBER(SEARCH("4a",'Model output'!D210)), ISNUMBER(SEARCH("4b",'Model output'!D210))), IF(ISNUMBER(SEARCH("pT",'Model output'!D210)),IF(OR(ISNUMBER(SEARCH("a",'Model output'!D210)),ISNUMBER(SEARCH("b",'Model output'!D210))),MID(SUBSTITUTE('Model output'!D210," ",""),SEARCH("pT",'Model output'!D210)+2,2),MID(SUBSTITUTE('Model output'!D210," ",""),SEARCH("pT",'Model output'!D210)+2,1)),IF(ISNUMBER(SEARCH("T",'Model output'!D210)),IF(OR(ISNUMBER(SEARCH("a",'Model output'!D210)),ISNUMBER(SEARCH("b",'Model output'!D210))),MID(SUBSTITUTE('Model output'!D210," ",""),SEARCH("T",'Model output'!D210)+1,2),MID(SUBSTITUTE('Model output'!D210," ",""),SEARCH("T",'Model output'!D210)+1,1)),SUBSTITUTE('Model output'!D210," ",""))),"")</f>
        <v>2</v>
      </c>
      <c r="D211" s="1" t="str">
        <f>IF(ISNUMBER(SEARCH("lymph node",'Model output'!E210)),"1", IF(AND('Model output'!E210&lt;&gt;"",ISNUMBER('Model output'!E210),'Model output'!E210&gt;0),"1",IF(OR(ISNUMBER(SEARCH("0",'Model output'!E210)), ISNUMBER(SEARCH("1",'Model output'!E210)), ISNUMBER(SEARCH("1a",'Model output'!E210)), ISNUMBER(SEARCH("1b",'Model output'!E210)), ISNUMBER(SEARCH("X",'Model output'!E210))), IF(ISNUMBER(SEARCH("pN",'Model output'!E210)),IF(OR(ISNUMBER(SEARCH("a",'Model output'!E210)),ISNUMBER(SEARCH("b",'Model output'!E210))),MID(SUBSTITUTE('Model output'!E210," ",""),SEARCH("pN",'Model output'!E210)+2,2),MID(SUBSTITUTE('Model output'!E210," ",""),SEARCH("pN",'Model output'!E210)+2,1)),IF(ISNUMBER(SEARCH("N",'Model output'!E210)),IF(OR(ISNUMBER(SEARCH("a",'Model output'!E210)),ISNUMBER(SEARCH("b",'Model output'!E210))),MID(SUBSTITUTE('Model output'!E210," ",""),SEARCH("N",'Model output'!E210)+1,2),MID(SUBSTITUTE('Model output'!E210," ",""),SEARCH("N",'Model output'!E210)+1,1)),SUBSTITUTE('Model output'!E210," ",""))),"")))</f>
        <v>1b</v>
      </c>
      <c r="E211" s="1" t="str">
        <f>IF(OR(ISNUMBER(SEARCH("Not applicable",'Model output'!F210)), ISNUMBER(SEARCH("N/A",'Model output'!F210))),"0",IF(OR(ISNUMBER(SEARCH("0",'Model output'!F210)), ISNUMBER(SEARCH("1",'Model output'!F210)), ISNUMBER(SEARCH("X",'Model output'!F210))), IF(ISNUMBER(SEARCH("pM",'Model output'!F210)),MID(SUBSTITUTE('Model output'!F210," ",""),SEARCH("pM",'Model output'!F210)+2,1),IF(ISNUMBER(SEARCH("M",'Model output'!F210)),MID(SUBSTITUTE('Model output'!F210," ",""),SEARCH("M",'Model output'!F210)+1,1),SUBSTITUTE('Model output'!F210," ",""))),""))</f>
        <v/>
      </c>
      <c r="F211" t="str">
        <f t="shared" si="37"/>
        <v>positive</v>
      </c>
      <c r="G211" t="str">
        <f>IF(OR('Model output'!G210="",AND(ISNUMBER('Model output'!J210),'Model output'!J210&lt;1)),"",IF(OR(ISNUMBER(SEARCH("lateral",'Model output'!G210)),ISNUMBER(SEARCH("cervical",'Model output'!G210)),ISNUMBER(SEARCH("jugular",'Model output'!G210)),ISNUMBER(SEARCH("left neck",'Model output'!G210)),ISNUMBER(SEARCH("left anterior neck",'Model output'!G210)),ISNUMBER(SEARCH("left posterior neck",'Model output'!G210)),ISNUMBER(SEARCH("right neck",'Model output'!G210)),ISNUMBER(SEARCH("right anterior neck",'Model output'!G210)),ISNUMBER(SEARCH("right posterior neck",'Model output'!G210)),AND(ISNUMBER(SEARCH("level",'Model output'!G210)),OR(,ISNUMBER(SEARCH("II",'Model output'!G210)),ISNUMBER(SEARCH("two",'Model output'!G210)),ISNUMBER(SEARCH("2",'Model output'!G210)),ISNUMBER(SEARCH("III",'Model output'!G210)),ISNUMBER(SEARCH("three",'Model output'!G210)),ISNUMBER(SEARCH("3",'Model output'!G210)),ISNUMBER(SEARCH("IV",'Model output'!G210)),ISNUMBER(SEARCH("four",'Model output'!G210)),ISNUMBER(SEARCH("4",'Model output'!G210)),ISNUMBER(SEARCH("V ",'Model output'!G210)),ISNUMBER(SEARCH("five",'Model output'!G210)),ISNUMBER(SEARCH("5",'Model output'!G210))))), "lateral", "central"))</f>
        <v>lateral</v>
      </c>
      <c r="H211" t="str">
        <f>IF('Model output'!H210="","negative",IF('Model output'!H210="[]", "negative", IF(OR(ISNUMBER(SEARCH("lymph node",'Model output'!H210)),ISNUMBER(SEARCH("Not mentioned",'Model output'!H210)),ISNUMBER(SEARCH("neck",'Model output'!H210)),ISNUMBER(SEARCH("Not applicable",'Model output'!H210))),"negative","positive")))</f>
        <v>negative</v>
      </c>
      <c r="I211">
        <f>IF('Model output'!I210="","",IF(ISNUMBER('Model output'!I210),'Model output'!I210,1))</f>
        <v>33</v>
      </c>
      <c r="J211">
        <f>IF('Model output'!J210="","",IF(AND(ISNUMBER('Model output'!J210),'Model output'!J210&lt;=I211),'Model output'!J210,IF(ISNUMBER(SEARCH("0/",'Model output'!J210)),0,1)))</f>
        <v>3</v>
      </c>
      <c r="K211" t="str" cm="1">
        <f t="array" ref="K211">IF(COUNT(FIND({0,1,2,3,4,5,6,7,8,9},'Model output'!K210))&gt;0,'Model output'!K210,"")</f>
        <v>1.7 cm</v>
      </c>
      <c r="L211" s="8" t="str">
        <f t="shared" si="39"/>
        <v>1.7cm</v>
      </c>
      <c r="M211" cm="1">
        <f t="array" ref="M211">IF(L211="","",IF(ISNUMBER(SEARCH("cm",L211)),MAX(VALUE(SUBSTITUTE(_xlfn.FILTERXML("&lt;t&gt;&lt;s&gt;"&amp;SUBSTITUTE(L211,",","&lt;/s&gt;&lt;s&gt;")&amp;"&lt;/s&gt;&lt;/t&gt;","//s"),"cm",""))),MAX(VALUE(SUBSTITUTE(_xlfn.FILTERXML("&lt;t&gt;&lt;s&gt;"&amp;SUBSTITUTE(L211,",","&lt;/s&gt;&lt;s&gt;")&amp;"&lt;/s&gt;&lt;/t&gt;","//s"),"mm","")))/10))</f>
        <v>1.7</v>
      </c>
      <c r="N211" t="str">
        <f>IF('Model output'!L210="","",'Model output'!L210)</f>
        <v>Papillary carcinoma, classical (usual)</v>
      </c>
      <c r="O211" t="str">
        <f>IF('Model output'!M210="","",'Model output'!M210)</f>
        <v>with focal Warthin-like areas and tall cell change (&lt;5%)</v>
      </c>
      <c r="P211" t="str">
        <f>IF('Model output'!N210="","",'Model output'!N210)</f>
        <v>2.1 cm</v>
      </c>
      <c r="Q211" t="str">
        <f t="shared" si="38"/>
        <v>2.1cm</v>
      </c>
      <c r="R211" cm="1">
        <f t="array" ref="R211">IF(Q211="","",IF(ISNUMBER(SEARCH("cm",Q211)),MAX(VALUE(SUBSTITUTE(_xlfn.FILTERXML("&lt;t&gt;&lt;s&gt;"&amp;SUBSTITUTE(Q211,",","&lt;/s&gt;&lt;s&gt;")&amp;"&lt;/s&gt;&lt;/t&gt;","//s"),"cm",""))),MAX(VALUE(SUBSTITUTE(_xlfn.FILTERXML("&lt;t&gt;&lt;s&gt;"&amp;SUBSTITUTE(Q211,",","&lt;/s&gt;&lt;s&gt;")&amp;"&lt;/s&gt;&lt;/t&gt;","//s"),"mm","")))/10))</f>
        <v>2.1</v>
      </c>
      <c r="S211" t="str">
        <f>IF(OR('Model output'!P210="",ISNUMBER(SEARCH("Not identified", 'Model output'!P210)),ISNUMBER(SEARCH("Absent",'Model output'!P210)),AND(ISNUMBER(SEARCH("No",'Model output'!P210)),NOT(ISNUMBER(SEARCH("diagnostic",'Model output'!P210)))),ISNUMBER(SEARCH("Negative",'Model output'!P210))),"negative","positive")</f>
        <v>positive</v>
      </c>
      <c r="T211" t="str">
        <f>IF('Model output'!O210="","",'Model output'!O210)</f>
        <v/>
      </c>
      <c r="U211" t="str">
        <f>IF('Model output'!Q210&lt;&gt;"",'Model output'!Q210,IF('Classification result'!S211="positive",IF(ISNUMBER(SEARCH("single",'Model output'!P210)),1,IF(OR(ISNUMBER(SEARCH("&lt;4",'Model output'!P210)),ISNUMBER(SEARCH("&lt; 4",'Model output'!P210)),ISNUMBER(SEARCH("less than 4",'Model output'!P210))),"&lt;4",IF(OR(ISNUMBER(SEARCH("&gt;4",'Model output'!P210)),ISNUMBER(SEARCH("&gt; 4",'Model output'!P210)),ISNUMBER(SEARCH("4 or more",'Model output'!P210))),"&gt;4",""))),""))</f>
        <v/>
      </c>
      <c r="V211" t="str">
        <f>IF(S211="negative","",IF(OR(ISNUMBER(SEARCH("Focal",'Model output'!P210)),'Classification result'!U211&lt;4,ISNUMBER(SEARCH("Focal",'Classification result'!U211)),ISNUMBER(SEARCH("&lt;4",'Classification result'!U211)),ISNUMBER(SEARCH("&lt; 4",'Classification result'!U211))),"minimal", IF(OR(ISNUMBER(SEARCH("Extensive",'Model output'!P210)),ISNUMBER(SEARCH("Extensive",'Classification result'!U211)),ISNUMBER(SEARCH("&gt;4",'Classification result'!U211)),ISNUMBER(SEARCH("&gt; 4",'Classification result'!U211)),ISNUMBER(SEARCH("4 or more",'Classification result'!U211))),"extensive","")))</f>
        <v/>
      </c>
      <c r="W211" t="str">
        <f>IF(OR('Model output'!R210="",ISNUMBER(SEARCH("Not identified", 'Model output'!R210)),ISNUMBER(SEARCH("Absent",'Model output'!R210)),ISNUMBER(SEARCH("No",'Model output'!R210)),ISNUMBER(SEARCH("Negative",'Model output'!R210)),ISNUMBER(SEARCH("None seen",'Model output'!R210)),ISNUMBER(SEARCH("Free",'Model output'!R210)),ISNUMBER(SEARCH("Cannot be assessed",'Model output'!R210))),"negative","positive")</f>
        <v>positive</v>
      </c>
      <c r="X211" t="str">
        <f>IF('Model output'!S210="","", IF('Model output'!S210= "[]", "", 'Model output'!S210))</f>
        <v>Not identified</v>
      </c>
      <c r="Y211" t="str">
        <f>IF(OR('Model output'!S210="",ISNUMBER(SEARCH("Absent",'Model output'!S210)),ISNUMBER(SEARCH("Not identified",'Model output'!S210)),ISNUMBER(SEARCH("No",'Model output'!S210)),ISNUMBER(SEARCH("negative",'Model output'!S210))),"negative",IF(Z211="positive","gETE", "positive"))</f>
        <v>negative</v>
      </c>
      <c r="Z211" t="str">
        <f>IF(OR('Model output'!S210="",ISNUMBER(SEARCH("Absent",'Model output'!S210)),ISNUMBER(SEARCH("Not identified",'Model output'!S210)),ISNUMBER(SEARCH("No",'Model output'!S210)),ISNUMBER(SEARCH("Minimal",'Model output'!S210)),ISNUMBER(SEARCH("negative",'Model output'!S210))),"negative",IF(OR(ISNUMBER(SEARCH("extensive",X211)),ISNUMBER(SEARCH("skeletal muscle",X211)),ISNUMBER(SEARCH("larynx",X211)),ISNUMBER(SEARCH("trachea",X211)),ISNUMBER(SEARCH("esophagus",X211)),ISNUMBER(SEARCH("recurrent laryngeal nerve",X211))),"positive","negative"))</f>
        <v>negative</v>
      </c>
      <c r="AA211" t="str">
        <f>IF('Model output'!T210="","", IF('Model output'!T210="[]", "", IF('Model output'!T210="Not mentioned", "No", "Yes")))</f>
        <v/>
      </c>
      <c r="AB211" t="str">
        <f>IF(AA211&lt;&gt;"Yes","",IF(OR('Model output'!U210="",'Model output'!U210="[]",ISNUMBER(SEARCH("Not identified",'Model output'!U210))),"",'Model output'!U210))</f>
        <v/>
      </c>
      <c r="AC211" s="9" t="str">
        <f>IF(OR('Model output'!V210="", AND(ISERROR(SEARCH("Positive",'Model output'!V210)), ISNUMBER(SEARCH("Negative",'Model output'!V210))), 'Model output'!V210="No", ISNUMBER(SEARCH("Uninvolved",'Model output'!V210)), ISNUMBER(SEARCH("Not involved",'Model output'!V210)), ISNUMBER(SEARCH("Free",'Model output'!V210)), ISNUMBER(SEARCH("Cannot be assessed",'Model output'!V210)), ISNUMBER(SEARCH("1 mm",'Model output'!V210)), ISNUMBER(SEARCH("0.1 CM",'Model output'!V210)), ISNUMBER(SEARCH("less than 0.5 mm",'Model output'!V210)), ISNUMBER(SEARCH("abut",'Model output'!V210))), "negative", "positive")</f>
        <v>negative</v>
      </c>
      <c r="AE211" s="29" t="str" cm="1">
        <f t="array" aca="1" ref="AE211" ca="1">IF(OR(AC211="positive",Z211="positive",AND(OR(ISNUMBER(SEARCH("Follicular carcinoma",N211)),ISNUMBER(SEARCH("Follicular thyroid carcinoma",N211))),V211="extensive"),AND(AND(ISNUMBER(J211),J211&gt;0),AND(ISNUMBER(M211),M211&gt;3)),OR(H211="positive",AH211=1)),"high",IF(OR(ISNUMBER(SEARCH("lateral",G211,1)),ISNUMBER(SEARCH("positive",Y211,1)),ISNUMBER(SEARCH("tall",O211,1)),ISNUMBER(SEARCH("hobnail",O211,1)),ISNUMBER(SEARCH("cribriform",O211,1)),ISNUMBER(SEARCH("diffuse",O211,1)),ISNUMBER(SEARCH("columnar",O211,1)),ISNUMBER(SEARCH("solid",O211,1)),ISNUMBER(SEARCH("tall",N211,1)),ISNUMBER(SEARCH("hobnail",N211,1)),ISNUMBER(SEARCH("cribriform",N211,1)),ISNUMBER(SEARCH("diffuse",N211,1)),ISNUMBER(SEARCH("columnar",N211,1)),ISNUMBER(SEARCH("solid",N211,1)),AND(ISNUMBER(SEARCH("papillary",N211,1)),S211="positive"),AND(AND(ISNUMBER(J211),J211&gt;=5),M211=""),AND(AND(ISNUMBER(J211),J211&gt;=5),AND(ISNUMBER(M211),M211&gt;=1)),AND(ISNUMBER(SERACH("papillary",N211)),OR(Y211="positive",Z211="positive"), ISNUMBER(SEARCH("BRAF",AB211)))),"intermediate","low"))</f>
        <v>intermediate</v>
      </c>
      <c r="AF211" s="30" t="str">
        <f t="shared" si="40"/>
        <v>2</v>
      </c>
      <c r="AG211" s="30" t="str">
        <f t="shared" si="41"/>
        <v>1b</v>
      </c>
      <c r="AH211" s="30" t="str">
        <f t="shared" si="42"/>
        <v>0</v>
      </c>
      <c r="AI211" s="37" t="str">
        <f t="shared" si="43"/>
        <v>I</v>
      </c>
      <c r="AJ211" s="29" t="s">
        <v>887</v>
      </c>
      <c r="AK211" s="34" t="s">
        <v>893</v>
      </c>
      <c r="AL211" s="34" t="s">
        <v>890</v>
      </c>
      <c r="AM211" s="34" t="s">
        <v>894</v>
      </c>
      <c r="AN211" s="34" t="s">
        <v>68</v>
      </c>
      <c r="AO211" s="35">
        <f t="shared" ca="1" si="44"/>
        <v>1</v>
      </c>
      <c r="AP211" s="30">
        <f t="shared" si="45"/>
        <v>1</v>
      </c>
      <c r="AQ211" s="30">
        <f t="shared" si="46"/>
        <v>1</v>
      </c>
      <c r="AR211" s="30">
        <f t="shared" si="47"/>
        <v>1</v>
      </c>
      <c r="AS211" s="36">
        <f t="shared" si="48"/>
        <v>1</v>
      </c>
    </row>
    <row r="212" spans="1:45">
      <c r="A212" t="str">
        <f>'Model output'!A211</f>
        <v>TCGA-EM-A3SX</v>
      </c>
      <c r="B212" s="45">
        <v>28</v>
      </c>
      <c r="C212" s="1" t="str">
        <f>IF(OR(ISNUMBER(SEARCH("0",'Model output'!D211)), ISNUMBER(SEARCH("1",'Model output'!D211)), ISNUMBER(SEARCH("1a",'Model output'!D211)), ISNUMBER(SEARCH("1b",'Model output'!D211)), ISNUMBER(SEARCH("2",'Model output'!D211)), ISNUMBER(SEARCH("3",'Model output'!D211)), ISNUMBER(SEARCH("4a",'Model output'!D211)), ISNUMBER(SEARCH("4b",'Model output'!D211))), IF(ISNUMBER(SEARCH("pT",'Model output'!D211)),IF(OR(ISNUMBER(SEARCH("a",'Model output'!D211)),ISNUMBER(SEARCH("b",'Model output'!D211))),MID(SUBSTITUTE('Model output'!D211," ",""),SEARCH("pT",'Model output'!D211)+2,2),MID(SUBSTITUTE('Model output'!D211," ",""),SEARCH("pT",'Model output'!D211)+2,1)),IF(ISNUMBER(SEARCH("T",'Model output'!D211)),IF(OR(ISNUMBER(SEARCH("a",'Model output'!D211)),ISNUMBER(SEARCH("b",'Model output'!D211))),MID(SUBSTITUTE('Model output'!D211," ",""),SEARCH("T",'Model output'!D211)+1,2),MID(SUBSTITUTE('Model output'!D211," ",""),SEARCH("T",'Model output'!D211)+1,1)),SUBSTITUTE('Model output'!D211," ",""))),"")</f>
        <v>3</v>
      </c>
      <c r="D212" s="1" t="str">
        <f>IF(ISNUMBER(SEARCH("lymph node",'Model output'!E211)),"1", IF(AND('Model output'!E211&lt;&gt;"",ISNUMBER('Model output'!E211),'Model output'!E211&gt;0),"1",IF(OR(ISNUMBER(SEARCH("0",'Model output'!E211)), ISNUMBER(SEARCH("1",'Model output'!E211)), ISNUMBER(SEARCH("1a",'Model output'!E211)), ISNUMBER(SEARCH("1b",'Model output'!E211)), ISNUMBER(SEARCH("X",'Model output'!E211))), IF(ISNUMBER(SEARCH("pN",'Model output'!E211)),IF(OR(ISNUMBER(SEARCH("a",'Model output'!E211)),ISNUMBER(SEARCH("b",'Model output'!E211))),MID(SUBSTITUTE('Model output'!E211," ",""),SEARCH("pN",'Model output'!E211)+2,2),MID(SUBSTITUTE('Model output'!E211," ",""),SEARCH("pN",'Model output'!E211)+2,1)),IF(ISNUMBER(SEARCH("N",'Model output'!E211)),IF(OR(ISNUMBER(SEARCH("a",'Model output'!E211)),ISNUMBER(SEARCH("b",'Model output'!E211))),MID(SUBSTITUTE('Model output'!E211," ",""),SEARCH("N",'Model output'!E211)+1,2),MID(SUBSTITUTE('Model output'!E211," ",""),SEARCH("N",'Model output'!E211)+1,1)),SUBSTITUTE('Model output'!E211," ",""))),"")))</f>
        <v>1a</v>
      </c>
      <c r="E212" s="1" t="str">
        <f>IF(OR(ISNUMBER(SEARCH("Not applicable",'Model output'!F211)), ISNUMBER(SEARCH("N/A",'Model output'!F211))),"0",IF(OR(ISNUMBER(SEARCH("0",'Model output'!F211)), ISNUMBER(SEARCH("1",'Model output'!F211)), ISNUMBER(SEARCH("X",'Model output'!F211))), IF(ISNUMBER(SEARCH("pM",'Model output'!F211)),MID(SUBSTITUTE('Model output'!F211," ",""),SEARCH("pM",'Model output'!F211)+2,1),IF(ISNUMBER(SEARCH("M",'Model output'!F211)),MID(SUBSTITUTE('Model output'!F211," ",""),SEARCH("M",'Model output'!F211)+1,1),SUBSTITUTE('Model output'!F211," ",""))),""))</f>
        <v/>
      </c>
      <c r="F212" t="str">
        <f t="shared" si="37"/>
        <v>positive</v>
      </c>
      <c r="G212" t="str">
        <f>IF(OR('Model output'!G211="",AND(ISNUMBER('Model output'!J211),'Model output'!J211&lt;1)),"",IF(OR(ISNUMBER(SEARCH("lateral",'Model output'!G211)),ISNUMBER(SEARCH("cervical",'Model output'!G211)),ISNUMBER(SEARCH("jugular",'Model output'!G211)),ISNUMBER(SEARCH("left neck",'Model output'!G211)),ISNUMBER(SEARCH("left anterior neck",'Model output'!G211)),ISNUMBER(SEARCH("left posterior neck",'Model output'!G211)),ISNUMBER(SEARCH("right neck",'Model output'!G211)),ISNUMBER(SEARCH("right anterior neck",'Model output'!G211)),ISNUMBER(SEARCH("right posterior neck",'Model output'!G211)),AND(ISNUMBER(SEARCH("level",'Model output'!G211)),OR(,ISNUMBER(SEARCH("II",'Model output'!G211)),ISNUMBER(SEARCH("two",'Model output'!G211)),ISNUMBER(SEARCH("2",'Model output'!G211)),ISNUMBER(SEARCH("III",'Model output'!G211)),ISNUMBER(SEARCH("three",'Model output'!G211)),ISNUMBER(SEARCH("3",'Model output'!G211)),ISNUMBER(SEARCH("IV",'Model output'!G211)),ISNUMBER(SEARCH("four",'Model output'!G211)),ISNUMBER(SEARCH("4",'Model output'!G211)),ISNUMBER(SEARCH("V ",'Model output'!G211)),ISNUMBER(SEARCH("five",'Model output'!G211)),ISNUMBER(SEARCH("5",'Model output'!G211))))), "lateral", "central"))</f>
        <v>lateral</v>
      </c>
      <c r="H212" t="str">
        <f>IF('Model output'!H211="","negative",IF('Model output'!H211="[]", "negative", IF(OR(ISNUMBER(SEARCH("lymph node",'Model output'!H211)),ISNUMBER(SEARCH("Not mentioned",'Model output'!H211)),ISNUMBER(SEARCH("neck",'Model output'!H211)),ISNUMBER(SEARCH("Not applicable",'Model output'!H211))),"negative","positive")))</f>
        <v>negative</v>
      </c>
      <c r="I212">
        <f>IF('Model output'!I211="","",IF(ISNUMBER('Model output'!I211),'Model output'!I211,1))</f>
        <v>4</v>
      </c>
      <c r="J212">
        <f>IF('Model output'!J211="","",IF(AND(ISNUMBER('Model output'!J211),'Model output'!J211&lt;=I212),'Model output'!J211,IF(ISNUMBER(SEARCH("0/",'Model output'!J211)),0,1)))</f>
        <v>3</v>
      </c>
      <c r="K212" t="str" cm="1">
        <f t="array" ref="K212">IF(COUNT(FIND({0,1,2,3,4,5,6,7,8,9},'Model output'!K211))&gt;0,'Model output'!K211,"")</f>
        <v/>
      </c>
      <c r="L212" s="8" t="str">
        <f t="shared" si="39"/>
        <v/>
      </c>
      <c r="M212" t="str" cm="1">
        <f t="array" ref="M212">IF(L212="","",IF(ISNUMBER(SEARCH("cm",L212)),MAX(VALUE(SUBSTITUTE(_xlfn.FILTERXML("&lt;t&gt;&lt;s&gt;"&amp;SUBSTITUTE(L212,",","&lt;/s&gt;&lt;s&gt;")&amp;"&lt;/s&gt;&lt;/t&gt;","//s"),"cm",""))),MAX(VALUE(SUBSTITUTE(_xlfn.FILTERXML("&lt;t&gt;&lt;s&gt;"&amp;SUBSTITUTE(L212,",","&lt;/s&gt;&lt;s&gt;")&amp;"&lt;/s&gt;&lt;/t&gt;","//s"),"mm","")))/10))</f>
        <v/>
      </c>
      <c r="N212" t="str">
        <f>IF('Model output'!L211="","",'Model output'!L211)</f>
        <v>Papillary carcinoma</v>
      </c>
      <c r="O212" t="str">
        <f>IF('Model output'!M211="","",'Model output'!M211)</f>
        <v>Classical (usual)</v>
      </c>
      <c r="P212" t="str">
        <f>IF('Model output'!N211="","",'Model output'!N211)</f>
        <v>4.4cm</v>
      </c>
      <c r="Q212" t="str">
        <f t="shared" si="38"/>
        <v>4.4cm</v>
      </c>
      <c r="R212" cm="1">
        <f t="array" ref="R212">IF(Q212="","",IF(ISNUMBER(SEARCH("cm",Q212)),MAX(VALUE(SUBSTITUTE(_xlfn.FILTERXML("&lt;t&gt;&lt;s&gt;"&amp;SUBSTITUTE(Q212,",","&lt;/s&gt;&lt;s&gt;")&amp;"&lt;/s&gt;&lt;/t&gt;","//s"),"cm",""))),MAX(VALUE(SUBSTITUTE(_xlfn.FILTERXML("&lt;t&gt;&lt;s&gt;"&amp;SUBSTITUTE(Q212,",","&lt;/s&gt;&lt;s&gt;")&amp;"&lt;/s&gt;&lt;/t&gt;","//s"),"mm","")))/10))</f>
        <v>4.4000000000000004</v>
      </c>
      <c r="S212" t="str">
        <f>IF(OR('Model output'!P211="",ISNUMBER(SEARCH("Not identified", 'Model output'!P211)),ISNUMBER(SEARCH("Absent",'Model output'!P211)),AND(ISNUMBER(SEARCH("No",'Model output'!P211)),NOT(ISNUMBER(SEARCH("diagnostic",'Model output'!P211)))),ISNUMBER(SEARCH("Negative",'Model output'!P211))),"negative","positive")</f>
        <v>negative</v>
      </c>
      <c r="T212">
        <f>IF('Model output'!O211="","",'Model output'!O211)</f>
        <v>2</v>
      </c>
      <c r="U212" t="str">
        <f>IF('Model output'!Q211&lt;&gt;"",'Model output'!Q211,IF('Classification result'!S212="positive",IF(ISNUMBER(SEARCH("single",'Model output'!P211)),1,IF(OR(ISNUMBER(SEARCH("&lt;4",'Model output'!P211)),ISNUMBER(SEARCH("&lt; 4",'Model output'!P211)),ISNUMBER(SEARCH("less than 4",'Model output'!P211))),"&lt;4",IF(OR(ISNUMBER(SEARCH("&gt;4",'Model output'!P211)),ISNUMBER(SEARCH("&gt; 4",'Model output'!P211)),ISNUMBER(SEARCH("4 or more",'Model output'!P211))),"&gt;4",""))),""))</f>
        <v/>
      </c>
      <c r="V212" t="str">
        <f>IF(S212="negative","",IF(OR(ISNUMBER(SEARCH("Focal",'Model output'!P211)),'Classification result'!U212&lt;4,ISNUMBER(SEARCH("Focal",'Classification result'!U212)),ISNUMBER(SEARCH("&lt;4",'Classification result'!U212)),ISNUMBER(SEARCH("&lt; 4",'Classification result'!U212))),"minimal", IF(OR(ISNUMBER(SEARCH("Extensive",'Model output'!P211)),ISNUMBER(SEARCH("Extensive",'Classification result'!U212)),ISNUMBER(SEARCH("&gt;4",'Classification result'!U212)),ISNUMBER(SEARCH("&gt; 4",'Classification result'!U212)),ISNUMBER(SEARCH("4 or more",'Classification result'!U212))),"extensive","")))</f>
        <v/>
      </c>
      <c r="W212" t="str">
        <f>IF(OR('Model output'!R211="",ISNUMBER(SEARCH("Not identified", 'Model output'!R211)),ISNUMBER(SEARCH("Absent",'Model output'!R211)),ISNUMBER(SEARCH("No",'Model output'!R211)),ISNUMBER(SEARCH("Negative",'Model output'!R211)),ISNUMBER(SEARCH("None seen",'Model output'!R211)),ISNUMBER(SEARCH("Free",'Model output'!R211)),ISNUMBER(SEARCH("Cannot be assessed",'Model output'!R211))),"negative","positive")</f>
        <v>positive</v>
      </c>
      <c r="X212" t="str">
        <f>IF('Model output'!S211="","", IF('Model output'!S211= "[]", "", 'Model output'!S211))</f>
        <v>Not identified</v>
      </c>
      <c r="Y212" t="str">
        <f>IF(OR('Model output'!S211="",ISNUMBER(SEARCH("Absent",'Model output'!S211)),ISNUMBER(SEARCH("Not identified",'Model output'!S211)),ISNUMBER(SEARCH("No",'Model output'!S211)),ISNUMBER(SEARCH("negative",'Model output'!S211))),"negative",IF(Z212="positive","gETE", "positive"))</f>
        <v>negative</v>
      </c>
      <c r="Z212" t="str">
        <f>IF(OR('Model output'!S211="",ISNUMBER(SEARCH("Absent",'Model output'!S211)),ISNUMBER(SEARCH("Not identified",'Model output'!S211)),ISNUMBER(SEARCH("No",'Model output'!S211)),ISNUMBER(SEARCH("Minimal",'Model output'!S211)),ISNUMBER(SEARCH("negative",'Model output'!S211))),"negative",IF(OR(ISNUMBER(SEARCH("extensive",X212)),ISNUMBER(SEARCH("skeletal muscle",X212)),ISNUMBER(SEARCH("larynx",X212)),ISNUMBER(SEARCH("trachea",X212)),ISNUMBER(SEARCH("esophagus",X212)),ISNUMBER(SEARCH("recurrent laryngeal nerve",X212))),"positive","negative"))</f>
        <v>negative</v>
      </c>
      <c r="AA212" t="str">
        <f>IF('Model output'!T211="","", IF('Model output'!T211="[]", "", IF('Model output'!T211="Not mentioned", "No", "Yes")))</f>
        <v/>
      </c>
      <c r="AB212" t="str">
        <f>IF(AA212&lt;&gt;"Yes","",IF(OR('Model output'!U211="",'Model output'!U211="[]",ISNUMBER(SEARCH("Not identified",'Model output'!U211))),"",'Model output'!U211))</f>
        <v/>
      </c>
      <c r="AC212" s="9" t="str">
        <f>IF(OR('Model output'!V211="", AND(ISERROR(SEARCH("Positive",'Model output'!V211)), ISNUMBER(SEARCH("Negative",'Model output'!V211))), 'Model output'!V211="No", ISNUMBER(SEARCH("Uninvolved",'Model output'!V211)), ISNUMBER(SEARCH("Not involved",'Model output'!V211)), ISNUMBER(SEARCH("Free",'Model output'!V211)), ISNUMBER(SEARCH("Cannot be assessed",'Model output'!V211)), ISNUMBER(SEARCH("1 mm",'Model output'!V211)), ISNUMBER(SEARCH("0.1 CM",'Model output'!V211)), ISNUMBER(SEARCH("less than 0.5 mm",'Model output'!V211)), ISNUMBER(SEARCH("abut",'Model output'!V211))), "negative", "positive")</f>
        <v>positive</v>
      </c>
      <c r="AE212" s="29" t="str" cm="1">
        <f t="array" ref="AE212">IF(OR(AC212="positive",Z212="positive",AND(OR(ISNUMBER(SEARCH("Follicular carcinoma",N212)),ISNUMBER(SEARCH("Follicular thyroid carcinoma",N212))),V212="extensive"),AND(AND(ISNUMBER(J212),J212&gt;0),AND(ISNUMBER(M212),M212&gt;3)),OR(H212="positive",AH212=1)),"high",IF(OR(ISNUMBER(SEARCH("lateral",G212,1)),ISNUMBER(SEARCH("positive",Y212,1)),ISNUMBER(SEARCH("tall",O212,1)),ISNUMBER(SEARCH("hobnail",O212,1)),ISNUMBER(SEARCH("cribriform",O212,1)),ISNUMBER(SEARCH("diffuse",O212,1)),ISNUMBER(SEARCH("columnar",O212,1)),ISNUMBER(SEARCH("solid",O212,1)),ISNUMBER(SEARCH("tall",N212,1)),ISNUMBER(SEARCH("hobnail",N212,1)),ISNUMBER(SEARCH("cribriform",N212,1)),ISNUMBER(SEARCH("diffuse",N212,1)),ISNUMBER(SEARCH("columnar",N212,1)),ISNUMBER(SEARCH("solid",N212,1)),AND(ISNUMBER(SEARCH("papillary",N212,1)),S212="positive"),AND(AND(ISNUMBER(J212),J212&gt;=5),M212=""),AND(AND(ISNUMBER(J212),J212&gt;=5),AND(ISNUMBER(M212),M212&gt;=1)),AND(ISNUMBER(SERACH("papillary",N212)),OR(Y212="positive",Z212="positive"), ISNUMBER(SEARCH("BRAF",AB212)))),"intermediate","low"))</f>
        <v>high</v>
      </c>
      <c r="AF212" s="30" t="str">
        <f t="shared" si="40"/>
        <v>3a</v>
      </c>
      <c r="AG212" s="30" t="str">
        <f t="shared" si="41"/>
        <v>1b</v>
      </c>
      <c r="AH212" s="30" t="str">
        <f t="shared" si="42"/>
        <v>0</v>
      </c>
      <c r="AI212" s="37" t="str">
        <f t="shared" si="43"/>
        <v>I</v>
      </c>
      <c r="AJ212" s="29" t="s">
        <v>885</v>
      </c>
      <c r="AK212" s="34" t="s">
        <v>896</v>
      </c>
      <c r="AL212" s="34" t="s">
        <v>895</v>
      </c>
      <c r="AM212" s="34" t="s">
        <v>894</v>
      </c>
      <c r="AN212" s="34" t="s">
        <v>68</v>
      </c>
      <c r="AO212" s="35">
        <f t="shared" si="44"/>
        <v>1</v>
      </c>
      <c r="AP212" s="30">
        <f t="shared" si="45"/>
        <v>1</v>
      </c>
      <c r="AQ212" s="30">
        <f t="shared" si="46"/>
        <v>0</v>
      </c>
      <c r="AR212" s="30">
        <f t="shared" si="47"/>
        <v>1</v>
      </c>
      <c r="AS212" s="36">
        <f t="shared" si="48"/>
        <v>1</v>
      </c>
    </row>
    <row r="213" spans="1:45">
      <c r="A213" t="str">
        <f>'Model output'!A212</f>
        <v>TCGA-EM-A3SY</v>
      </c>
      <c r="B213" s="45">
        <v>36</v>
      </c>
      <c r="C213" s="1" t="str">
        <f>IF(OR(ISNUMBER(SEARCH("0",'Model output'!D212)), ISNUMBER(SEARCH("1",'Model output'!D212)), ISNUMBER(SEARCH("1a",'Model output'!D212)), ISNUMBER(SEARCH("1b",'Model output'!D212)), ISNUMBER(SEARCH("2",'Model output'!D212)), ISNUMBER(SEARCH("3",'Model output'!D212)), ISNUMBER(SEARCH("4a",'Model output'!D212)), ISNUMBER(SEARCH("4b",'Model output'!D212))), IF(ISNUMBER(SEARCH("pT",'Model output'!D212)),IF(OR(ISNUMBER(SEARCH("a",'Model output'!D212)),ISNUMBER(SEARCH("b",'Model output'!D212))),MID(SUBSTITUTE('Model output'!D212," ",""),SEARCH("pT",'Model output'!D212)+2,2),MID(SUBSTITUTE('Model output'!D212," ",""),SEARCH("pT",'Model output'!D212)+2,1)),IF(ISNUMBER(SEARCH("T",'Model output'!D212)),IF(OR(ISNUMBER(SEARCH("a",'Model output'!D212)),ISNUMBER(SEARCH("b",'Model output'!D212))),MID(SUBSTITUTE('Model output'!D212," ",""),SEARCH("T",'Model output'!D212)+1,2),MID(SUBSTITUTE('Model output'!D212," ",""),SEARCH("T",'Model output'!D212)+1,1)),SUBSTITUTE('Model output'!D212," ",""))),"")</f>
        <v>1b</v>
      </c>
      <c r="D213" s="1" t="str">
        <f>IF(ISNUMBER(SEARCH("lymph node",'Model output'!E212)),"1", IF(AND('Model output'!E212&lt;&gt;"",ISNUMBER('Model output'!E212),'Model output'!E212&gt;0),"1",IF(OR(ISNUMBER(SEARCH("0",'Model output'!E212)), ISNUMBER(SEARCH("1",'Model output'!E212)), ISNUMBER(SEARCH("1a",'Model output'!E212)), ISNUMBER(SEARCH("1b",'Model output'!E212)), ISNUMBER(SEARCH("X",'Model output'!E212))), IF(ISNUMBER(SEARCH("pN",'Model output'!E212)),IF(OR(ISNUMBER(SEARCH("a",'Model output'!E212)),ISNUMBER(SEARCH("b",'Model output'!E212))),MID(SUBSTITUTE('Model output'!E212," ",""),SEARCH("pN",'Model output'!E212)+2,2),MID(SUBSTITUTE('Model output'!E212," ",""),SEARCH("pN",'Model output'!E212)+2,1)),IF(ISNUMBER(SEARCH("N",'Model output'!E212)),IF(OR(ISNUMBER(SEARCH("a",'Model output'!E212)),ISNUMBER(SEARCH("b",'Model output'!E212))),MID(SUBSTITUTE('Model output'!E212," ",""),SEARCH("N",'Model output'!E212)+1,2),MID(SUBSTITUTE('Model output'!E212," ",""),SEARCH("N",'Model output'!E212)+1,1)),SUBSTITUTE('Model output'!E212," ",""))),"")))</f>
        <v>X</v>
      </c>
      <c r="E213" s="1" t="str">
        <f>IF(OR(ISNUMBER(SEARCH("Not applicable",'Model output'!F212)), ISNUMBER(SEARCH("N/A",'Model output'!F212))),"0",IF(OR(ISNUMBER(SEARCH("0",'Model output'!F212)), ISNUMBER(SEARCH("1",'Model output'!F212)), ISNUMBER(SEARCH("X",'Model output'!F212))), IF(ISNUMBER(SEARCH("pM",'Model output'!F212)),MID(SUBSTITUTE('Model output'!F212," ",""),SEARCH("pM",'Model output'!F212)+2,1),IF(ISNUMBER(SEARCH("M",'Model output'!F212)),MID(SUBSTITUTE('Model output'!F212," ",""),SEARCH("M",'Model output'!F212)+1,1),SUBSTITUTE('Model output'!F212," ",""))),""))</f>
        <v/>
      </c>
      <c r="F213" t="str">
        <f t="shared" si="37"/>
        <v>negative</v>
      </c>
      <c r="G213" t="str">
        <f>IF(OR('Model output'!G212="",AND(ISNUMBER('Model output'!J212),'Model output'!J212&lt;1)),"",IF(OR(ISNUMBER(SEARCH("lateral",'Model output'!G212)),ISNUMBER(SEARCH("cervical",'Model output'!G212)),ISNUMBER(SEARCH("jugular",'Model output'!G212)),ISNUMBER(SEARCH("left neck",'Model output'!G212)),ISNUMBER(SEARCH("left anterior neck",'Model output'!G212)),ISNUMBER(SEARCH("left posterior neck",'Model output'!G212)),ISNUMBER(SEARCH("right neck",'Model output'!G212)),ISNUMBER(SEARCH("right anterior neck",'Model output'!G212)),ISNUMBER(SEARCH("right posterior neck",'Model output'!G212)),AND(ISNUMBER(SEARCH("level",'Model output'!G212)),OR(,ISNUMBER(SEARCH("II",'Model output'!G212)),ISNUMBER(SEARCH("two",'Model output'!G212)),ISNUMBER(SEARCH("2",'Model output'!G212)),ISNUMBER(SEARCH("III",'Model output'!G212)),ISNUMBER(SEARCH("three",'Model output'!G212)),ISNUMBER(SEARCH("3",'Model output'!G212)),ISNUMBER(SEARCH("IV",'Model output'!G212)),ISNUMBER(SEARCH("four",'Model output'!G212)),ISNUMBER(SEARCH("4",'Model output'!G212)),ISNUMBER(SEARCH("V ",'Model output'!G212)),ISNUMBER(SEARCH("five",'Model output'!G212)),ISNUMBER(SEARCH("5",'Model output'!G212))))), "lateral", "central"))</f>
        <v/>
      </c>
      <c r="H213" t="str">
        <f>IF('Model output'!H212="","negative",IF('Model output'!H212="[]", "negative", IF(OR(ISNUMBER(SEARCH("lymph node",'Model output'!H212)),ISNUMBER(SEARCH("Not mentioned",'Model output'!H212)),ISNUMBER(SEARCH("neck",'Model output'!H212)),ISNUMBER(SEARCH("Not applicable",'Model output'!H212))),"negative","positive")))</f>
        <v>negative</v>
      </c>
      <c r="I213">
        <f>IF('Model output'!I212="","",IF(ISNUMBER('Model output'!I212),'Model output'!I212,1))</f>
        <v>0</v>
      </c>
      <c r="J213">
        <f>IF('Model output'!J212="","",IF(AND(ISNUMBER('Model output'!J212),'Model output'!J212&lt;=I213),'Model output'!J212,IF(ISNUMBER(SEARCH("0/",'Model output'!J212)),0,1)))</f>
        <v>0</v>
      </c>
      <c r="K213" t="str" cm="1">
        <f t="array" ref="K213">IF(COUNT(FIND({0,1,2,3,4,5,6,7,8,9},'Model output'!K212))&gt;0,'Model output'!K212,"")</f>
        <v/>
      </c>
      <c r="L213" s="8" t="str">
        <f t="shared" si="39"/>
        <v/>
      </c>
      <c r="M213" t="str" cm="1">
        <f t="array" ref="M213">IF(L213="","",IF(ISNUMBER(SEARCH("cm",L213)),MAX(VALUE(SUBSTITUTE(_xlfn.FILTERXML("&lt;t&gt;&lt;s&gt;"&amp;SUBSTITUTE(L213,",","&lt;/s&gt;&lt;s&gt;")&amp;"&lt;/s&gt;&lt;/t&gt;","//s"),"cm",""))),MAX(VALUE(SUBSTITUTE(_xlfn.FILTERXML("&lt;t&gt;&lt;s&gt;"&amp;SUBSTITUTE(L213,",","&lt;/s&gt;&lt;s&gt;")&amp;"&lt;/s&gt;&lt;/t&gt;","//s"),"mm","")))/10))</f>
        <v/>
      </c>
      <c r="N213" t="str">
        <f>IF('Model output'!L212="","",'Model output'!L212)</f>
        <v>Papillary carcinoma</v>
      </c>
      <c r="O213" t="str">
        <f>IF('Model output'!M212="","",'Model output'!M212)</f>
        <v>Oncocytic or oxyphilic variant</v>
      </c>
      <c r="P213" t="str">
        <f>IF('Model output'!N212="","",'Model output'!N212)</f>
        <v>1.4cm</v>
      </c>
      <c r="Q213" t="str">
        <f t="shared" si="38"/>
        <v>1.4cm</v>
      </c>
      <c r="R213" cm="1">
        <f t="array" ref="R213">IF(Q213="","",IF(ISNUMBER(SEARCH("cm",Q213)),MAX(VALUE(SUBSTITUTE(_xlfn.FILTERXML("&lt;t&gt;&lt;s&gt;"&amp;SUBSTITUTE(Q213,",","&lt;/s&gt;&lt;s&gt;")&amp;"&lt;/s&gt;&lt;/t&gt;","//s"),"cm",""))),MAX(VALUE(SUBSTITUTE(_xlfn.FILTERXML("&lt;t&gt;&lt;s&gt;"&amp;SUBSTITUTE(Q213,",","&lt;/s&gt;&lt;s&gt;")&amp;"&lt;/s&gt;&lt;/t&gt;","//s"),"mm","")))/10))</f>
        <v>1.4</v>
      </c>
      <c r="S213" t="str">
        <f>IF(OR('Model output'!P212="",ISNUMBER(SEARCH("Not identified", 'Model output'!P212)),ISNUMBER(SEARCH("Absent",'Model output'!P212)),AND(ISNUMBER(SEARCH("No",'Model output'!P212)),NOT(ISNUMBER(SEARCH("diagnostic",'Model output'!P212)))),ISNUMBER(SEARCH("Negative",'Model output'!P212))),"negative","positive")</f>
        <v>negative</v>
      </c>
      <c r="T213">
        <f>IF('Model output'!O212="","",'Model output'!O212)</f>
        <v>1</v>
      </c>
      <c r="U213" t="str">
        <f>IF('Model output'!Q212&lt;&gt;"",'Model output'!Q212,IF('Classification result'!S213="positive",IF(ISNUMBER(SEARCH("single",'Model output'!P212)),1,IF(OR(ISNUMBER(SEARCH("&lt;4",'Model output'!P212)),ISNUMBER(SEARCH("&lt; 4",'Model output'!P212)),ISNUMBER(SEARCH("less than 4",'Model output'!P212))),"&lt;4",IF(OR(ISNUMBER(SEARCH("&gt;4",'Model output'!P212)),ISNUMBER(SEARCH("&gt; 4",'Model output'!P212)),ISNUMBER(SEARCH("4 or more",'Model output'!P212))),"&gt;4",""))),""))</f>
        <v/>
      </c>
      <c r="V213" t="str">
        <f>IF(S213="negative","",IF(OR(ISNUMBER(SEARCH("Focal",'Model output'!P212)),'Classification result'!U213&lt;4,ISNUMBER(SEARCH("Focal",'Classification result'!U213)),ISNUMBER(SEARCH("&lt;4",'Classification result'!U213)),ISNUMBER(SEARCH("&lt; 4",'Classification result'!U213))),"minimal", IF(OR(ISNUMBER(SEARCH("Extensive",'Model output'!P212)),ISNUMBER(SEARCH("Extensive",'Classification result'!U213)),ISNUMBER(SEARCH("&gt;4",'Classification result'!U213)),ISNUMBER(SEARCH("&gt; 4",'Classification result'!U213)),ISNUMBER(SEARCH("4 or more",'Classification result'!U213))),"extensive","")))</f>
        <v/>
      </c>
      <c r="W213" t="str">
        <f>IF(OR('Model output'!R212="",ISNUMBER(SEARCH("Not identified", 'Model output'!R212)),ISNUMBER(SEARCH("Absent",'Model output'!R212)),ISNUMBER(SEARCH("No",'Model output'!R212)),ISNUMBER(SEARCH("Negative",'Model output'!R212)),ISNUMBER(SEARCH("None seen",'Model output'!R212)),ISNUMBER(SEARCH("Free",'Model output'!R212)),ISNUMBER(SEARCH("Cannot be assessed",'Model output'!R212))),"negative","positive")</f>
        <v>positive</v>
      </c>
      <c r="X213" t="str">
        <f>IF('Model output'!S212="","", IF('Model output'!S212= "[]", "", 'Model output'!S212))</f>
        <v>Not identified</v>
      </c>
      <c r="Y213" t="str">
        <f>IF(OR('Model output'!S212="",ISNUMBER(SEARCH("Absent",'Model output'!S212)),ISNUMBER(SEARCH("Not identified",'Model output'!S212)),ISNUMBER(SEARCH("No",'Model output'!S212)),ISNUMBER(SEARCH("negative",'Model output'!S212))),"negative",IF(Z213="positive","gETE", "positive"))</f>
        <v>negative</v>
      </c>
      <c r="Z213" t="str">
        <f>IF(OR('Model output'!S212="",ISNUMBER(SEARCH("Absent",'Model output'!S212)),ISNUMBER(SEARCH("Not identified",'Model output'!S212)),ISNUMBER(SEARCH("No",'Model output'!S212)),ISNUMBER(SEARCH("Minimal",'Model output'!S212)),ISNUMBER(SEARCH("negative",'Model output'!S212))),"negative",IF(OR(ISNUMBER(SEARCH("extensive",X213)),ISNUMBER(SEARCH("skeletal muscle",X213)),ISNUMBER(SEARCH("larynx",X213)),ISNUMBER(SEARCH("trachea",X213)),ISNUMBER(SEARCH("esophagus",X213)),ISNUMBER(SEARCH("recurrent laryngeal nerve",X213))),"positive","negative"))</f>
        <v>negative</v>
      </c>
      <c r="AA213" t="str">
        <f>IF('Model output'!T212="","", IF('Model output'!T212="[]", "", IF('Model output'!T212="Not mentioned", "No", "Yes")))</f>
        <v/>
      </c>
      <c r="AB213" t="str">
        <f>IF(AA213&lt;&gt;"Yes","",IF(OR('Model output'!U212="",'Model output'!U212="[]",ISNUMBER(SEARCH("Not identified",'Model output'!U212))),"",'Model output'!U212))</f>
        <v/>
      </c>
      <c r="AC213" s="9" t="str">
        <f>IF(OR('Model output'!V212="", AND(ISERROR(SEARCH("Positive",'Model output'!V212)), ISNUMBER(SEARCH("Negative",'Model output'!V212))), 'Model output'!V212="No", ISNUMBER(SEARCH("Uninvolved",'Model output'!V212)), ISNUMBER(SEARCH("Not involved",'Model output'!V212)), ISNUMBER(SEARCH("Free",'Model output'!V212)), ISNUMBER(SEARCH("Cannot be assessed",'Model output'!V212)), ISNUMBER(SEARCH("1 mm",'Model output'!V212)), ISNUMBER(SEARCH("0.1 CM",'Model output'!V212)), ISNUMBER(SEARCH("less than 0.5 mm",'Model output'!V212)), ISNUMBER(SEARCH("abut",'Model output'!V212))), "negative", "positive")</f>
        <v>negative</v>
      </c>
      <c r="AE213" s="29" t="str" cm="1">
        <f t="array" aca="1" ref="AE213" ca="1">IF(OR(AC213="positive",Z213="positive",AND(OR(ISNUMBER(SEARCH("Follicular carcinoma",N213)),ISNUMBER(SEARCH("Follicular thyroid carcinoma",N213))),V213="extensive"),AND(AND(ISNUMBER(J213),J213&gt;0),AND(ISNUMBER(M213),M213&gt;3)),OR(H213="positive",AH213=1)),"high",IF(OR(ISNUMBER(SEARCH("lateral",G213,1)),ISNUMBER(SEARCH("positive",Y213,1)),ISNUMBER(SEARCH("tall",O213,1)),ISNUMBER(SEARCH("hobnail",O213,1)),ISNUMBER(SEARCH("cribriform",O213,1)),ISNUMBER(SEARCH("diffuse",O213,1)),ISNUMBER(SEARCH("columnar",O213,1)),ISNUMBER(SEARCH("solid",O213,1)),ISNUMBER(SEARCH("tall",N213,1)),ISNUMBER(SEARCH("hobnail",N213,1)),ISNUMBER(SEARCH("cribriform",N213,1)),ISNUMBER(SEARCH("diffuse",N213,1)),ISNUMBER(SEARCH("columnar",N213,1)),ISNUMBER(SEARCH("solid",N213,1)),AND(ISNUMBER(SEARCH("papillary",N213,1)),S213="positive"),AND(AND(ISNUMBER(J213),J213&gt;=5),M213=""),AND(AND(ISNUMBER(J213),J213&gt;=5),AND(ISNUMBER(M213),M213&gt;=1)),AND(ISNUMBER(SERACH("papillary",N213)),OR(Y213="positive",Z213="positive"), ISNUMBER(SEARCH("BRAF",AB213)))),"intermediate","low"))</f>
        <v>low</v>
      </c>
      <c r="AF213" s="30" t="str">
        <f t="shared" si="40"/>
        <v>1b</v>
      </c>
      <c r="AG213" s="30" t="str">
        <f t="shared" si="41"/>
        <v>0</v>
      </c>
      <c r="AH213" s="30" t="str">
        <f t="shared" si="42"/>
        <v>0</v>
      </c>
      <c r="AI213" s="37" t="str">
        <f t="shared" si="43"/>
        <v>I</v>
      </c>
      <c r="AJ213" s="29" t="s">
        <v>886</v>
      </c>
      <c r="AK213" s="34" t="s">
        <v>890</v>
      </c>
      <c r="AL213" s="34" t="s">
        <v>894</v>
      </c>
      <c r="AM213" s="34" t="s">
        <v>894</v>
      </c>
      <c r="AN213" s="34" t="s">
        <v>68</v>
      </c>
      <c r="AO213" s="35">
        <f t="shared" ca="1" si="44"/>
        <v>1</v>
      </c>
      <c r="AP213" s="30">
        <f t="shared" si="45"/>
        <v>1</v>
      </c>
      <c r="AQ213" s="30">
        <f t="shared" si="46"/>
        <v>1</v>
      </c>
      <c r="AR213" s="30">
        <f t="shared" si="47"/>
        <v>1</v>
      </c>
      <c r="AS213" s="36">
        <f t="shared" si="48"/>
        <v>1</v>
      </c>
    </row>
    <row r="214" spans="1:45">
      <c r="A214" t="str">
        <f>'Model output'!A213</f>
        <v>TCGA-EM-A3SZ</v>
      </c>
      <c r="B214" s="45">
        <v>42</v>
      </c>
      <c r="C214" s="1" t="str">
        <f>IF(OR(ISNUMBER(SEARCH("0",'Model output'!D213)), ISNUMBER(SEARCH("1",'Model output'!D213)), ISNUMBER(SEARCH("1a",'Model output'!D213)), ISNUMBER(SEARCH("1b",'Model output'!D213)), ISNUMBER(SEARCH("2",'Model output'!D213)), ISNUMBER(SEARCH("3",'Model output'!D213)), ISNUMBER(SEARCH("4a",'Model output'!D213)), ISNUMBER(SEARCH("4b",'Model output'!D213))), IF(ISNUMBER(SEARCH("pT",'Model output'!D213)),IF(OR(ISNUMBER(SEARCH("a",'Model output'!D213)),ISNUMBER(SEARCH("b",'Model output'!D213))),MID(SUBSTITUTE('Model output'!D213," ",""),SEARCH("pT",'Model output'!D213)+2,2),MID(SUBSTITUTE('Model output'!D213," ",""),SEARCH("pT",'Model output'!D213)+2,1)),IF(ISNUMBER(SEARCH("T",'Model output'!D213)),IF(OR(ISNUMBER(SEARCH("a",'Model output'!D213)),ISNUMBER(SEARCH("b",'Model output'!D213))),MID(SUBSTITUTE('Model output'!D213," ",""),SEARCH("T",'Model output'!D213)+1,2),MID(SUBSTITUTE('Model output'!D213," ",""),SEARCH("T",'Model output'!D213)+1,1)),SUBSTITUTE('Model output'!D213," ",""))),"")</f>
        <v>2</v>
      </c>
      <c r="D214" s="1" t="str">
        <f>IF(ISNUMBER(SEARCH("lymph node",'Model output'!E213)),"1", IF(AND('Model output'!E213&lt;&gt;"",ISNUMBER('Model output'!E213),'Model output'!E213&gt;0),"1",IF(OR(ISNUMBER(SEARCH("0",'Model output'!E213)), ISNUMBER(SEARCH("1",'Model output'!E213)), ISNUMBER(SEARCH("1a",'Model output'!E213)), ISNUMBER(SEARCH("1b",'Model output'!E213)), ISNUMBER(SEARCH("X",'Model output'!E213))), IF(ISNUMBER(SEARCH("pN",'Model output'!E213)),IF(OR(ISNUMBER(SEARCH("a",'Model output'!E213)),ISNUMBER(SEARCH("b",'Model output'!E213))),MID(SUBSTITUTE('Model output'!E213," ",""),SEARCH("pN",'Model output'!E213)+2,2),MID(SUBSTITUTE('Model output'!E213," ",""),SEARCH("pN",'Model output'!E213)+2,1)),IF(ISNUMBER(SEARCH("N",'Model output'!E213)),IF(OR(ISNUMBER(SEARCH("a",'Model output'!E213)),ISNUMBER(SEARCH("b",'Model output'!E213))),MID(SUBSTITUTE('Model output'!E213," ",""),SEARCH("N",'Model output'!E213)+1,2),MID(SUBSTITUTE('Model output'!E213," ",""),SEARCH("N",'Model output'!E213)+1,1)),SUBSTITUTE('Model output'!E213," ",""))),"")))</f>
        <v>0</v>
      </c>
      <c r="E214" s="1" t="str">
        <f>IF(OR(ISNUMBER(SEARCH("Not applicable",'Model output'!F213)), ISNUMBER(SEARCH("N/A",'Model output'!F213))),"0",IF(OR(ISNUMBER(SEARCH("0",'Model output'!F213)), ISNUMBER(SEARCH("1",'Model output'!F213)), ISNUMBER(SEARCH("X",'Model output'!F213))), IF(ISNUMBER(SEARCH("pM",'Model output'!F213)),MID(SUBSTITUTE('Model output'!F213," ",""),SEARCH("pM",'Model output'!F213)+2,1),IF(ISNUMBER(SEARCH("M",'Model output'!F213)),MID(SUBSTITUTE('Model output'!F213," ",""),SEARCH("M",'Model output'!F213)+1,1),SUBSTITUTE('Model output'!F213," ",""))),""))</f>
        <v/>
      </c>
      <c r="F214" t="str">
        <f t="shared" si="37"/>
        <v>negative</v>
      </c>
      <c r="G214" t="str">
        <f>IF(OR('Model output'!G213="",AND(ISNUMBER('Model output'!J213),'Model output'!J213&lt;1)),"",IF(OR(ISNUMBER(SEARCH("lateral",'Model output'!G213)),ISNUMBER(SEARCH("cervical",'Model output'!G213)),ISNUMBER(SEARCH("jugular",'Model output'!G213)),ISNUMBER(SEARCH("left neck",'Model output'!G213)),ISNUMBER(SEARCH("left anterior neck",'Model output'!G213)),ISNUMBER(SEARCH("left posterior neck",'Model output'!G213)),ISNUMBER(SEARCH("right neck",'Model output'!G213)),ISNUMBER(SEARCH("right anterior neck",'Model output'!G213)),ISNUMBER(SEARCH("right posterior neck",'Model output'!G213)),AND(ISNUMBER(SEARCH("level",'Model output'!G213)),OR(,ISNUMBER(SEARCH("II",'Model output'!G213)),ISNUMBER(SEARCH("two",'Model output'!G213)),ISNUMBER(SEARCH("2",'Model output'!G213)),ISNUMBER(SEARCH("III",'Model output'!G213)),ISNUMBER(SEARCH("three",'Model output'!G213)),ISNUMBER(SEARCH("3",'Model output'!G213)),ISNUMBER(SEARCH("IV",'Model output'!G213)),ISNUMBER(SEARCH("four",'Model output'!G213)),ISNUMBER(SEARCH("4",'Model output'!G213)),ISNUMBER(SEARCH("V ",'Model output'!G213)),ISNUMBER(SEARCH("five",'Model output'!G213)),ISNUMBER(SEARCH("5",'Model output'!G213))))), "lateral", "central"))</f>
        <v/>
      </c>
      <c r="H214" t="str">
        <f>IF('Model output'!H213="","negative",IF('Model output'!H213="[]", "negative", IF(OR(ISNUMBER(SEARCH("lymph node",'Model output'!H213)),ISNUMBER(SEARCH("Not mentioned",'Model output'!H213)),ISNUMBER(SEARCH("neck",'Model output'!H213)),ISNUMBER(SEARCH("Not applicable",'Model output'!H213))),"negative","positive")))</f>
        <v>negative</v>
      </c>
      <c r="I214">
        <f>IF('Model output'!I213="","",IF(ISNUMBER('Model output'!I213),'Model output'!I213,1))</f>
        <v>4</v>
      </c>
      <c r="J214">
        <f>IF('Model output'!J213="","",IF(AND(ISNUMBER('Model output'!J213),'Model output'!J213&lt;=I214),'Model output'!J213,IF(ISNUMBER(SEARCH("0/",'Model output'!J213)),0,1)))</f>
        <v>0</v>
      </c>
      <c r="K214" t="str" cm="1">
        <f t="array" ref="K214">IF(COUNT(FIND({0,1,2,3,4,5,6,7,8,9},'Model output'!K213))&gt;0,'Model output'!K213,"")</f>
        <v/>
      </c>
      <c r="L214" s="8" t="str">
        <f t="shared" si="39"/>
        <v/>
      </c>
      <c r="M214" t="str" cm="1">
        <f t="array" ref="M214">IF(L214="","",IF(ISNUMBER(SEARCH("cm",L214)),MAX(VALUE(SUBSTITUTE(_xlfn.FILTERXML("&lt;t&gt;&lt;s&gt;"&amp;SUBSTITUTE(L214,",","&lt;/s&gt;&lt;s&gt;")&amp;"&lt;/s&gt;&lt;/t&gt;","//s"),"cm",""))),MAX(VALUE(SUBSTITUTE(_xlfn.FILTERXML("&lt;t&gt;&lt;s&gt;"&amp;SUBSTITUTE(L214,",","&lt;/s&gt;&lt;s&gt;")&amp;"&lt;/s&gt;&lt;/t&gt;","//s"),"mm","")))/10))</f>
        <v/>
      </c>
      <c r="N214" t="str">
        <f>IF('Model output'!L213="","",'Model output'!L213)</f>
        <v>Papillary carcinoma</v>
      </c>
      <c r="O214" t="str">
        <f>IF('Model output'!M213="","",'Model output'!M213)</f>
        <v>Classical (usual), Warthin-like, Follicular variant, Microcarcinoma (occult, small or microscopic) variant</v>
      </c>
      <c r="P214" t="str">
        <f>IF('Model output'!N213="","",'Model output'!N213)</f>
        <v>2.6cm</v>
      </c>
      <c r="Q214" t="str">
        <f t="shared" si="38"/>
        <v>2.6cm</v>
      </c>
      <c r="R214" cm="1">
        <f t="array" ref="R214">IF(Q214="","",IF(ISNUMBER(SEARCH("cm",Q214)),MAX(VALUE(SUBSTITUTE(_xlfn.FILTERXML("&lt;t&gt;&lt;s&gt;"&amp;SUBSTITUTE(Q214,",","&lt;/s&gt;&lt;s&gt;")&amp;"&lt;/s&gt;&lt;/t&gt;","//s"),"cm",""))),MAX(VALUE(SUBSTITUTE(_xlfn.FILTERXML("&lt;t&gt;&lt;s&gt;"&amp;SUBSTITUTE(Q214,",","&lt;/s&gt;&lt;s&gt;")&amp;"&lt;/s&gt;&lt;/t&gt;","//s"),"mm","")))/10))</f>
        <v>2.6</v>
      </c>
      <c r="S214" t="str">
        <f>IF(OR('Model output'!P213="",ISNUMBER(SEARCH("Not identified", 'Model output'!P213)),ISNUMBER(SEARCH("Absent",'Model output'!P213)),AND(ISNUMBER(SEARCH("No",'Model output'!P213)),NOT(ISNUMBER(SEARCH("diagnostic",'Model output'!P213)))),ISNUMBER(SEARCH("Negative",'Model output'!P213))),"negative","positive")</f>
        <v>negative</v>
      </c>
      <c r="T214" t="str">
        <f>IF('Model output'!O213="","",'Model output'!O213)</f>
        <v/>
      </c>
      <c r="U214" t="str">
        <f>IF('Model output'!Q213&lt;&gt;"",'Model output'!Q213,IF('Classification result'!S214="positive",IF(ISNUMBER(SEARCH("single",'Model output'!P213)),1,IF(OR(ISNUMBER(SEARCH("&lt;4",'Model output'!P213)),ISNUMBER(SEARCH("&lt; 4",'Model output'!P213)),ISNUMBER(SEARCH("less than 4",'Model output'!P213))),"&lt;4",IF(OR(ISNUMBER(SEARCH("&gt;4",'Model output'!P213)),ISNUMBER(SEARCH("&gt; 4",'Model output'!P213)),ISNUMBER(SEARCH("4 or more",'Model output'!P213))),"&gt;4",""))),""))</f>
        <v/>
      </c>
      <c r="V214" t="str">
        <f>IF(S214="negative","",IF(OR(ISNUMBER(SEARCH("Focal",'Model output'!P213)),'Classification result'!U214&lt;4,ISNUMBER(SEARCH("Focal",'Classification result'!U214)),ISNUMBER(SEARCH("&lt;4",'Classification result'!U214)),ISNUMBER(SEARCH("&lt; 4",'Classification result'!U214))),"minimal", IF(OR(ISNUMBER(SEARCH("Extensive",'Model output'!P213)),ISNUMBER(SEARCH("Extensive",'Classification result'!U214)),ISNUMBER(SEARCH("&gt;4",'Classification result'!U214)),ISNUMBER(SEARCH("&gt; 4",'Classification result'!U214)),ISNUMBER(SEARCH("4 or more",'Classification result'!U214))),"extensive","")))</f>
        <v/>
      </c>
      <c r="W214" t="str">
        <f>IF(OR('Model output'!R213="",ISNUMBER(SEARCH("Not identified", 'Model output'!R213)),ISNUMBER(SEARCH("Absent",'Model output'!R213)),ISNUMBER(SEARCH("No",'Model output'!R213)),ISNUMBER(SEARCH("Negative",'Model output'!R213)),ISNUMBER(SEARCH("None seen",'Model output'!R213)),ISNUMBER(SEARCH("Free",'Model output'!R213)),ISNUMBER(SEARCH("Cannot be assessed",'Model output'!R213))),"negative","positive")</f>
        <v>positive</v>
      </c>
      <c r="X214" t="str">
        <f>IF('Model output'!S213="","", IF('Model output'!S213= "[]", "", 'Model output'!S213))</f>
        <v>Not identified</v>
      </c>
      <c r="Y214" t="str">
        <f>IF(OR('Model output'!S213="",ISNUMBER(SEARCH("Absent",'Model output'!S213)),ISNUMBER(SEARCH("Not identified",'Model output'!S213)),ISNUMBER(SEARCH("No",'Model output'!S213)),ISNUMBER(SEARCH("negative",'Model output'!S213))),"negative",IF(Z214="positive","gETE", "positive"))</f>
        <v>negative</v>
      </c>
      <c r="Z214" t="str">
        <f>IF(OR('Model output'!S213="",ISNUMBER(SEARCH("Absent",'Model output'!S213)),ISNUMBER(SEARCH("Not identified",'Model output'!S213)),ISNUMBER(SEARCH("No",'Model output'!S213)),ISNUMBER(SEARCH("Minimal",'Model output'!S213)),ISNUMBER(SEARCH("negative",'Model output'!S213))),"negative",IF(OR(ISNUMBER(SEARCH("extensive",X214)),ISNUMBER(SEARCH("skeletal muscle",X214)),ISNUMBER(SEARCH("larynx",X214)),ISNUMBER(SEARCH("trachea",X214)),ISNUMBER(SEARCH("esophagus",X214)),ISNUMBER(SEARCH("recurrent laryngeal nerve",X214))),"positive","negative"))</f>
        <v>negative</v>
      </c>
      <c r="AA214" t="str">
        <f>IF('Model output'!T213="","", IF('Model output'!T213="[]", "", IF('Model output'!T213="Not mentioned", "No", "Yes")))</f>
        <v/>
      </c>
      <c r="AB214" t="str">
        <f>IF(AA214&lt;&gt;"Yes","",IF(OR('Model output'!U213="",'Model output'!U213="[]",ISNUMBER(SEARCH("Not identified",'Model output'!U213))),"",'Model output'!U213))</f>
        <v/>
      </c>
      <c r="AC214" s="9" t="str">
        <f>IF(OR('Model output'!V213="", AND(ISERROR(SEARCH("Positive",'Model output'!V213)), ISNUMBER(SEARCH("Negative",'Model output'!V213))), 'Model output'!V213="No", ISNUMBER(SEARCH("Uninvolved",'Model output'!V213)), ISNUMBER(SEARCH("Not involved",'Model output'!V213)), ISNUMBER(SEARCH("Free",'Model output'!V213)), ISNUMBER(SEARCH("Cannot be assessed",'Model output'!V213)), ISNUMBER(SEARCH("1 mm",'Model output'!V213)), ISNUMBER(SEARCH("0.1 CM",'Model output'!V213)), ISNUMBER(SEARCH("less than 0.5 mm",'Model output'!V213)), ISNUMBER(SEARCH("abut",'Model output'!V213))), "negative", "positive")</f>
        <v>negative</v>
      </c>
      <c r="AE214" s="29" t="str" cm="1">
        <f t="array" aca="1" ref="AE214" ca="1">IF(OR(AC214="positive",Z214="positive",AND(OR(ISNUMBER(SEARCH("Follicular carcinoma",N214)),ISNUMBER(SEARCH("Follicular thyroid carcinoma",N214))),V214="extensive"),AND(AND(ISNUMBER(J214),J214&gt;0),AND(ISNUMBER(M214),M214&gt;3)),OR(H214="positive",AH214=1)),"high",IF(OR(ISNUMBER(SEARCH("lateral",G214,1)),ISNUMBER(SEARCH("positive",Y214,1)),ISNUMBER(SEARCH("tall",O214,1)),ISNUMBER(SEARCH("hobnail",O214,1)),ISNUMBER(SEARCH("cribriform",O214,1)),ISNUMBER(SEARCH("diffuse",O214,1)),ISNUMBER(SEARCH("columnar",O214,1)),ISNUMBER(SEARCH("solid",O214,1)),ISNUMBER(SEARCH("tall",N214,1)),ISNUMBER(SEARCH("hobnail",N214,1)),ISNUMBER(SEARCH("cribriform",N214,1)),ISNUMBER(SEARCH("diffuse",N214,1)),ISNUMBER(SEARCH("columnar",N214,1)),ISNUMBER(SEARCH("solid",N214,1)),AND(ISNUMBER(SEARCH("papillary",N214,1)),S214="positive"),AND(AND(ISNUMBER(J214),J214&gt;=5),M214=""),AND(AND(ISNUMBER(J214),J214&gt;=5),AND(ISNUMBER(M214),M214&gt;=1)),AND(ISNUMBER(SERACH("papillary",N214)),OR(Y214="positive",Z214="positive"), ISNUMBER(SEARCH("BRAF",AB214)))),"intermediate","low"))</f>
        <v>low</v>
      </c>
      <c r="AF214" s="30" t="str">
        <f t="shared" si="40"/>
        <v>2</v>
      </c>
      <c r="AG214" s="30" t="str">
        <f t="shared" si="41"/>
        <v>0</v>
      </c>
      <c r="AH214" s="30" t="str">
        <f t="shared" si="42"/>
        <v>0</v>
      </c>
      <c r="AI214" s="37" t="str">
        <f t="shared" si="43"/>
        <v>I</v>
      </c>
      <c r="AJ214" s="29" t="s">
        <v>887</v>
      </c>
      <c r="AK214" s="34" t="s">
        <v>893</v>
      </c>
      <c r="AL214" s="34" t="s">
        <v>891</v>
      </c>
      <c r="AM214" s="34" t="s">
        <v>894</v>
      </c>
      <c r="AN214" s="34" t="s">
        <v>68</v>
      </c>
      <c r="AO214" s="35">
        <f t="shared" ca="1" si="44"/>
        <v>0</v>
      </c>
      <c r="AP214" s="30">
        <f t="shared" si="45"/>
        <v>1</v>
      </c>
      <c r="AQ214" s="30">
        <f t="shared" si="46"/>
        <v>1</v>
      </c>
      <c r="AR214" s="30">
        <f t="shared" si="47"/>
        <v>1</v>
      </c>
      <c r="AS214" s="36">
        <f t="shared" si="48"/>
        <v>1</v>
      </c>
    </row>
    <row r="215" spans="1:45">
      <c r="A215" t="str">
        <f>'Model output'!A214</f>
        <v>TCGA-EM-A4FH</v>
      </c>
      <c r="B215" s="45">
        <v>69</v>
      </c>
      <c r="C215" s="1" t="str">
        <f>IF(OR(ISNUMBER(SEARCH("0",'Model output'!D214)), ISNUMBER(SEARCH("1",'Model output'!D214)), ISNUMBER(SEARCH("1a",'Model output'!D214)), ISNUMBER(SEARCH("1b",'Model output'!D214)), ISNUMBER(SEARCH("2",'Model output'!D214)), ISNUMBER(SEARCH("3",'Model output'!D214)), ISNUMBER(SEARCH("4a",'Model output'!D214)), ISNUMBER(SEARCH("4b",'Model output'!D214))), IF(ISNUMBER(SEARCH("pT",'Model output'!D214)),IF(OR(ISNUMBER(SEARCH("a",'Model output'!D214)),ISNUMBER(SEARCH("b",'Model output'!D214))),MID(SUBSTITUTE('Model output'!D214," ",""),SEARCH("pT",'Model output'!D214)+2,2),MID(SUBSTITUTE('Model output'!D214," ",""),SEARCH("pT",'Model output'!D214)+2,1)),IF(ISNUMBER(SEARCH("T",'Model output'!D214)),IF(OR(ISNUMBER(SEARCH("a",'Model output'!D214)),ISNUMBER(SEARCH("b",'Model output'!D214))),MID(SUBSTITUTE('Model output'!D214," ",""),SEARCH("T",'Model output'!D214)+1,2),MID(SUBSTITUTE('Model output'!D214," ",""),SEARCH("T",'Model output'!D214)+1,1)),SUBSTITUTE('Model output'!D214," ",""))),"")</f>
        <v>3</v>
      </c>
      <c r="D215" s="1" t="str">
        <f>IF(ISNUMBER(SEARCH("lymph node",'Model output'!E214)),"1", IF(AND('Model output'!E214&lt;&gt;"",ISNUMBER('Model output'!E214),'Model output'!E214&gt;0),"1",IF(OR(ISNUMBER(SEARCH("0",'Model output'!E214)), ISNUMBER(SEARCH("1",'Model output'!E214)), ISNUMBER(SEARCH("1a",'Model output'!E214)), ISNUMBER(SEARCH("1b",'Model output'!E214)), ISNUMBER(SEARCH("X",'Model output'!E214))), IF(ISNUMBER(SEARCH("pN",'Model output'!E214)),IF(OR(ISNUMBER(SEARCH("a",'Model output'!E214)),ISNUMBER(SEARCH("b",'Model output'!E214))),MID(SUBSTITUTE('Model output'!E214," ",""),SEARCH("pN",'Model output'!E214)+2,2),MID(SUBSTITUTE('Model output'!E214," ",""),SEARCH("pN",'Model output'!E214)+2,1)),IF(ISNUMBER(SEARCH("N",'Model output'!E214)),IF(OR(ISNUMBER(SEARCH("a",'Model output'!E214)),ISNUMBER(SEARCH("b",'Model output'!E214))),MID(SUBSTITUTE('Model output'!E214," ",""),SEARCH("N",'Model output'!E214)+1,2),MID(SUBSTITUTE('Model output'!E214," ",""),SEARCH("N",'Model output'!E214)+1,1)),SUBSTITUTE('Model output'!E214," ",""))),"")))</f>
        <v>X</v>
      </c>
      <c r="E215" s="1" t="str">
        <f>IF(OR(ISNUMBER(SEARCH("Not applicable",'Model output'!F214)), ISNUMBER(SEARCH("N/A",'Model output'!F214))),"0",IF(OR(ISNUMBER(SEARCH("0",'Model output'!F214)), ISNUMBER(SEARCH("1",'Model output'!F214)), ISNUMBER(SEARCH("X",'Model output'!F214))), IF(ISNUMBER(SEARCH("pM",'Model output'!F214)),MID(SUBSTITUTE('Model output'!F214," ",""),SEARCH("pM",'Model output'!F214)+2,1),IF(ISNUMBER(SEARCH("M",'Model output'!F214)),MID(SUBSTITUTE('Model output'!F214," ",""),SEARCH("M",'Model output'!F214)+1,1),SUBSTITUTE('Model output'!F214," ",""))),""))</f>
        <v/>
      </c>
      <c r="F215" t="str">
        <f t="shared" si="37"/>
        <v>negative</v>
      </c>
      <c r="G215" t="str">
        <f>IF(OR('Model output'!G214="",AND(ISNUMBER('Model output'!J214),'Model output'!J214&lt;1)),"",IF(OR(ISNUMBER(SEARCH("lateral",'Model output'!G214)),ISNUMBER(SEARCH("cervical",'Model output'!G214)),ISNUMBER(SEARCH("jugular",'Model output'!G214)),ISNUMBER(SEARCH("left neck",'Model output'!G214)),ISNUMBER(SEARCH("left anterior neck",'Model output'!G214)),ISNUMBER(SEARCH("left posterior neck",'Model output'!G214)),ISNUMBER(SEARCH("right neck",'Model output'!G214)),ISNUMBER(SEARCH("right anterior neck",'Model output'!G214)),ISNUMBER(SEARCH("right posterior neck",'Model output'!G214)),AND(ISNUMBER(SEARCH("level",'Model output'!G214)),OR(,ISNUMBER(SEARCH("II",'Model output'!G214)),ISNUMBER(SEARCH("two",'Model output'!G214)),ISNUMBER(SEARCH("2",'Model output'!G214)),ISNUMBER(SEARCH("III",'Model output'!G214)),ISNUMBER(SEARCH("three",'Model output'!G214)),ISNUMBER(SEARCH("3",'Model output'!G214)),ISNUMBER(SEARCH("IV",'Model output'!G214)),ISNUMBER(SEARCH("four",'Model output'!G214)),ISNUMBER(SEARCH("4",'Model output'!G214)),ISNUMBER(SEARCH("V ",'Model output'!G214)),ISNUMBER(SEARCH("five",'Model output'!G214)),ISNUMBER(SEARCH("5",'Model output'!G214))))), "lateral", "central"))</f>
        <v/>
      </c>
      <c r="H215" t="str">
        <f>IF('Model output'!H214="","negative",IF('Model output'!H214="[]", "negative", IF(OR(ISNUMBER(SEARCH("lymph node",'Model output'!H214)),ISNUMBER(SEARCH("Not mentioned",'Model output'!H214)),ISNUMBER(SEARCH("neck",'Model output'!H214)),ISNUMBER(SEARCH("Not applicable",'Model output'!H214))),"negative","positive")))</f>
        <v>negative</v>
      </c>
      <c r="I215">
        <f>IF('Model output'!I214="","",IF(ISNUMBER('Model output'!I214),'Model output'!I214,1))</f>
        <v>0</v>
      </c>
      <c r="J215">
        <f>IF('Model output'!J214="","",IF(AND(ISNUMBER('Model output'!J214),'Model output'!J214&lt;=I215),'Model output'!J214,IF(ISNUMBER(SEARCH("0/",'Model output'!J214)),0,1)))</f>
        <v>0</v>
      </c>
      <c r="K215" t="str" cm="1">
        <f t="array" ref="K215">IF(COUNT(FIND({0,1,2,3,4,5,6,7,8,9},'Model output'!K214))&gt;0,'Model output'!K214,"")</f>
        <v/>
      </c>
      <c r="L215" s="8" t="str">
        <f t="shared" si="39"/>
        <v/>
      </c>
      <c r="M215" t="str" cm="1">
        <f t="array" ref="M215">IF(L215="","",IF(ISNUMBER(SEARCH("cm",L215)),MAX(VALUE(SUBSTITUTE(_xlfn.FILTERXML("&lt;t&gt;&lt;s&gt;"&amp;SUBSTITUTE(L215,",","&lt;/s&gt;&lt;s&gt;")&amp;"&lt;/s&gt;&lt;/t&gt;","//s"),"cm",""))),MAX(VALUE(SUBSTITUTE(_xlfn.FILTERXML("&lt;t&gt;&lt;s&gt;"&amp;SUBSTITUTE(L215,",","&lt;/s&gt;&lt;s&gt;")&amp;"&lt;/s&gt;&lt;/t&gt;","//s"),"mm","")))/10))</f>
        <v/>
      </c>
      <c r="N215" t="str">
        <f>IF('Model output'!L214="","",'Model output'!L214)</f>
        <v>Papillary carcinoma, follicular variant</v>
      </c>
      <c r="O215" t="str">
        <f>IF('Model output'!M214="","",'Model output'!M214)</f>
        <v/>
      </c>
      <c r="P215" t="str">
        <f>IF('Model output'!N214="","",'Model output'!N214)</f>
        <v>4.7cm</v>
      </c>
      <c r="Q215" t="str">
        <f t="shared" si="38"/>
        <v>4.7cm</v>
      </c>
      <c r="R215" cm="1">
        <f t="array" ref="R215">IF(Q215="","",IF(ISNUMBER(SEARCH("cm",Q215)),MAX(VALUE(SUBSTITUTE(_xlfn.FILTERXML("&lt;t&gt;&lt;s&gt;"&amp;SUBSTITUTE(Q215,",","&lt;/s&gt;&lt;s&gt;")&amp;"&lt;/s&gt;&lt;/t&gt;","//s"),"cm",""))),MAX(VALUE(SUBSTITUTE(_xlfn.FILTERXML("&lt;t&gt;&lt;s&gt;"&amp;SUBSTITUTE(Q215,",","&lt;/s&gt;&lt;s&gt;")&amp;"&lt;/s&gt;&lt;/t&gt;","//s"),"mm","")))/10))</f>
        <v>4.7</v>
      </c>
      <c r="S215" t="str">
        <f>IF(OR('Model output'!P214="",ISNUMBER(SEARCH("Not identified", 'Model output'!P214)),ISNUMBER(SEARCH("Absent",'Model output'!P214)),AND(ISNUMBER(SEARCH("No",'Model output'!P214)),NOT(ISNUMBER(SEARCH("diagnostic",'Model output'!P214)))),ISNUMBER(SEARCH("Negative",'Model output'!P214))),"negative","positive")</f>
        <v>negative</v>
      </c>
      <c r="T215">
        <f>IF('Model output'!O214="","",'Model output'!O214)</f>
        <v>2</v>
      </c>
      <c r="U215" t="str">
        <f>IF('Model output'!Q214&lt;&gt;"",'Model output'!Q214,IF('Classification result'!S215="positive",IF(ISNUMBER(SEARCH("single",'Model output'!P214)),1,IF(OR(ISNUMBER(SEARCH("&lt;4",'Model output'!P214)),ISNUMBER(SEARCH("&lt; 4",'Model output'!P214)),ISNUMBER(SEARCH("less than 4",'Model output'!P214))),"&lt;4",IF(OR(ISNUMBER(SEARCH("&gt;4",'Model output'!P214)),ISNUMBER(SEARCH("&gt; 4",'Model output'!P214)),ISNUMBER(SEARCH("4 or more",'Model output'!P214))),"&gt;4",""))),""))</f>
        <v/>
      </c>
      <c r="V215" t="str">
        <f>IF(S215="negative","",IF(OR(ISNUMBER(SEARCH("Focal",'Model output'!P214)),'Classification result'!U215&lt;4,ISNUMBER(SEARCH("Focal",'Classification result'!U215)),ISNUMBER(SEARCH("&lt;4",'Classification result'!U215)),ISNUMBER(SEARCH("&lt; 4",'Classification result'!U215))),"minimal", IF(OR(ISNUMBER(SEARCH("Extensive",'Model output'!P214)),ISNUMBER(SEARCH("Extensive",'Classification result'!U215)),ISNUMBER(SEARCH("&gt;4",'Classification result'!U215)),ISNUMBER(SEARCH("&gt; 4",'Classification result'!U215)),ISNUMBER(SEARCH("4 or more",'Classification result'!U215))),"extensive","")))</f>
        <v/>
      </c>
      <c r="W215" t="str">
        <f>IF(OR('Model output'!R214="",ISNUMBER(SEARCH("Not identified", 'Model output'!R214)),ISNUMBER(SEARCH("Absent",'Model output'!R214)),ISNUMBER(SEARCH("No",'Model output'!R214)),ISNUMBER(SEARCH("Negative",'Model output'!R214)),ISNUMBER(SEARCH("None seen",'Model output'!R214)),ISNUMBER(SEARCH("Free",'Model output'!R214)),ISNUMBER(SEARCH("Cannot be assessed",'Model output'!R214))),"negative","positive")</f>
        <v>positive</v>
      </c>
      <c r="X215" t="str">
        <f>IF('Model output'!S214="","", IF('Model output'!S214= "[]", "", 'Model output'!S214))</f>
        <v>Not identified</v>
      </c>
      <c r="Y215" t="str">
        <f>IF(OR('Model output'!S214="",ISNUMBER(SEARCH("Absent",'Model output'!S214)),ISNUMBER(SEARCH("Not identified",'Model output'!S214)),ISNUMBER(SEARCH("No",'Model output'!S214)),ISNUMBER(SEARCH("negative",'Model output'!S214))),"negative",IF(Z215="positive","gETE", "positive"))</f>
        <v>negative</v>
      </c>
      <c r="Z215" t="str">
        <f>IF(OR('Model output'!S214="",ISNUMBER(SEARCH("Absent",'Model output'!S214)),ISNUMBER(SEARCH("Not identified",'Model output'!S214)),ISNUMBER(SEARCH("No",'Model output'!S214)),ISNUMBER(SEARCH("Minimal",'Model output'!S214)),ISNUMBER(SEARCH("negative",'Model output'!S214))),"negative",IF(OR(ISNUMBER(SEARCH("extensive",X215)),ISNUMBER(SEARCH("skeletal muscle",X215)),ISNUMBER(SEARCH("larynx",X215)),ISNUMBER(SEARCH("trachea",X215)),ISNUMBER(SEARCH("esophagus",X215)),ISNUMBER(SEARCH("recurrent laryngeal nerve",X215))),"positive","negative"))</f>
        <v>negative</v>
      </c>
      <c r="AA215" t="str">
        <f>IF('Model output'!T214="","", IF('Model output'!T214="[]", "", IF('Model output'!T214="Not mentioned", "No", "Yes")))</f>
        <v/>
      </c>
      <c r="AB215" t="str">
        <f>IF(AA215&lt;&gt;"Yes","",IF(OR('Model output'!U214="",'Model output'!U214="[]",ISNUMBER(SEARCH("Not identified",'Model output'!U214))),"",'Model output'!U214))</f>
        <v/>
      </c>
      <c r="AC215" s="9" t="str">
        <f>IF(OR('Model output'!V214="", AND(ISERROR(SEARCH("Positive",'Model output'!V214)), ISNUMBER(SEARCH("Negative",'Model output'!V214))), 'Model output'!V214="No", ISNUMBER(SEARCH("Uninvolved",'Model output'!V214)), ISNUMBER(SEARCH("Not involved",'Model output'!V214)), ISNUMBER(SEARCH("Free",'Model output'!V214)), ISNUMBER(SEARCH("Cannot be assessed",'Model output'!V214)), ISNUMBER(SEARCH("1 mm",'Model output'!V214)), ISNUMBER(SEARCH("0.1 CM",'Model output'!V214)), ISNUMBER(SEARCH("less than 0.5 mm",'Model output'!V214)), ISNUMBER(SEARCH("abut",'Model output'!V214))), "negative", "positive")</f>
        <v>negative</v>
      </c>
      <c r="AE215" s="29" t="str" cm="1">
        <f t="array" aca="1" ref="AE215" ca="1">IF(OR(AC215="positive",Z215="positive",AND(OR(ISNUMBER(SEARCH("Follicular carcinoma",N215)),ISNUMBER(SEARCH("Follicular thyroid carcinoma",N215))),V215="extensive"),AND(AND(ISNUMBER(J215),J215&gt;0),AND(ISNUMBER(M215),M215&gt;3)),OR(H215="positive",AH215=1)),"high",IF(OR(ISNUMBER(SEARCH("lateral",G215,1)),ISNUMBER(SEARCH("positive",Y215,1)),ISNUMBER(SEARCH("tall",O215,1)),ISNUMBER(SEARCH("hobnail",O215,1)),ISNUMBER(SEARCH("cribriform",O215,1)),ISNUMBER(SEARCH("diffuse",O215,1)),ISNUMBER(SEARCH("columnar",O215,1)),ISNUMBER(SEARCH("solid",O215,1)),ISNUMBER(SEARCH("tall",N215,1)),ISNUMBER(SEARCH("hobnail",N215,1)),ISNUMBER(SEARCH("cribriform",N215,1)),ISNUMBER(SEARCH("diffuse",N215,1)),ISNUMBER(SEARCH("columnar",N215,1)),ISNUMBER(SEARCH("solid",N215,1)),AND(ISNUMBER(SEARCH("papillary",N215,1)),S215="positive"),AND(AND(ISNUMBER(J215),J215&gt;=5),M215=""),AND(AND(ISNUMBER(J215),J215&gt;=5),AND(ISNUMBER(M215),M215&gt;=1)),AND(ISNUMBER(SERACH("papillary",N215)),OR(Y215="positive",Z215="positive"), ISNUMBER(SEARCH("BRAF",AB215)))),"intermediate","low"))</f>
        <v>low</v>
      </c>
      <c r="AF215" s="30" t="str">
        <f t="shared" si="40"/>
        <v>3a</v>
      </c>
      <c r="AG215" s="30" t="str">
        <f t="shared" si="41"/>
        <v>0</v>
      </c>
      <c r="AH215" s="30" t="str">
        <f t="shared" si="42"/>
        <v>0</v>
      </c>
      <c r="AI215" s="37" t="str">
        <f t="shared" si="43"/>
        <v>II</v>
      </c>
      <c r="AJ215" s="29" t="s">
        <v>886</v>
      </c>
      <c r="AK215" s="34" t="s">
        <v>896</v>
      </c>
      <c r="AL215" s="34" t="s">
        <v>894</v>
      </c>
      <c r="AM215" s="34" t="s">
        <v>894</v>
      </c>
      <c r="AN215" s="34" t="s">
        <v>892</v>
      </c>
      <c r="AO215" s="35">
        <f t="shared" ca="1" si="44"/>
        <v>1</v>
      </c>
      <c r="AP215" s="30">
        <f t="shared" si="45"/>
        <v>1</v>
      </c>
      <c r="AQ215" s="30">
        <f t="shared" si="46"/>
        <v>1</v>
      </c>
      <c r="AR215" s="30">
        <f t="shared" si="47"/>
        <v>1</v>
      </c>
      <c r="AS215" s="36">
        <f t="shared" si="48"/>
        <v>1</v>
      </c>
    </row>
    <row r="216" spans="1:45">
      <c r="A216" t="str">
        <f>'Model output'!A215</f>
        <v>TCGA-EM-A4FK</v>
      </c>
      <c r="B216" s="45">
        <v>33</v>
      </c>
      <c r="C216" s="1" t="str">
        <f>IF(OR(ISNUMBER(SEARCH("0",'Model output'!D215)), ISNUMBER(SEARCH("1",'Model output'!D215)), ISNUMBER(SEARCH("1a",'Model output'!D215)), ISNUMBER(SEARCH("1b",'Model output'!D215)), ISNUMBER(SEARCH("2",'Model output'!D215)), ISNUMBER(SEARCH("3",'Model output'!D215)), ISNUMBER(SEARCH("4a",'Model output'!D215)), ISNUMBER(SEARCH("4b",'Model output'!D215))), IF(ISNUMBER(SEARCH("pT",'Model output'!D215)),IF(OR(ISNUMBER(SEARCH("a",'Model output'!D215)),ISNUMBER(SEARCH("b",'Model output'!D215))),MID(SUBSTITUTE('Model output'!D215," ",""),SEARCH("pT",'Model output'!D215)+2,2),MID(SUBSTITUTE('Model output'!D215," ",""),SEARCH("pT",'Model output'!D215)+2,1)),IF(ISNUMBER(SEARCH("T",'Model output'!D215)),IF(OR(ISNUMBER(SEARCH("a",'Model output'!D215)),ISNUMBER(SEARCH("b",'Model output'!D215))),MID(SUBSTITUTE('Model output'!D215," ",""),SEARCH("T",'Model output'!D215)+1,2),MID(SUBSTITUTE('Model output'!D215," ",""),SEARCH("T",'Model output'!D215)+1,1)),SUBSTITUTE('Model output'!D215," ",""))),"")</f>
        <v>2</v>
      </c>
      <c r="D216" s="1" t="str">
        <f>IF(ISNUMBER(SEARCH("lymph node",'Model output'!E215)),"1", IF(AND('Model output'!E215&lt;&gt;"",ISNUMBER('Model output'!E215),'Model output'!E215&gt;0),"1",IF(OR(ISNUMBER(SEARCH("0",'Model output'!E215)), ISNUMBER(SEARCH("1",'Model output'!E215)), ISNUMBER(SEARCH("1a",'Model output'!E215)), ISNUMBER(SEARCH("1b",'Model output'!E215)), ISNUMBER(SEARCH("X",'Model output'!E215))), IF(ISNUMBER(SEARCH("pN",'Model output'!E215)),IF(OR(ISNUMBER(SEARCH("a",'Model output'!E215)),ISNUMBER(SEARCH("b",'Model output'!E215))),MID(SUBSTITUTE('Model output'!E215," ",""),SEARCH("pN",'Model output'!E215)+2,2),MID(SUBSTITUTE('Model output'!E215," ",""),SEARCH("pN",'Model output'!E215)+2,1)),IF(ISNUMBER(SEARCH("N",'Model output'!E215)),IF(OR(ISNUMBER(SEARCH("a",'Model output'!E215)),ISNUMBER(SEARCH("b",'Model output'!E215))),MID(SUBSTITUTE('Model output'!E215," ",""),SEARCH("N",'Model output'!E215)+1,2),MID(SUBSTITUTE('Model output'!E215," ",""),SEARCH("N",'Model output'!E215)+1,1)),SUBSTITUTE('Model output'!E215," ",""))),"")))</f>
        <v>X</v>
      </c>
      <c r="E216" s="1" t="str">
        <f>IF(OR(ISNUMBER(SEARCH("Not applicable",'Model output'!F215)), ISNUMBER(SEARCH("N/A",'Model output'!F215))),"0",IF(OR(ISNUMBER(SEARCH("0",'Model output'!F215)), ISNUMBER(SEARCH("1",'Model output'!F215)), ISNUMBER(SEARCH("X",'Model output'!F215))), IF(ISNUMBER(SEARCH("pM",'Model output'!F215)),MID(SUBSTITUTE('Model output'!F215," ",""),SEARCH("pM",'Model output'!F215)+2,1),IF(ISNUMBER(SEARCH("M",'Model output'!F215)),MID(SUBSTITUTE('Model output'!F215," ",""),SEARCH("M",'Model output'!F215)+1,1),SUBSTITUTE('Model output'!F215," ",""))),""))</f>
        <v>X</v>
      </c>
      <c r="F216" t="str">
        <f t="shared" si="37"/>
        <v>negative</v>
      </c>
      <c r="G216" t="str">
        <f>IF(OR('Model output'!G215="",AND(ISNUMBER('Model output'!J215),'Model output'!J215&lt;1)),"",IF(OR(ISNUMBER(SEARCH("lateral",'Model output'!G215)),ISNUMBER(SEARCH("cervical",'Model output'!G215)),ISNUMBER(SEARCH("jugular",'Model output'!G215)),ISNUMBER(SEARCH("left neck",'Model output'!G215)),ISNUMBER(SEARCH("left anterior neck",'Model output'!G215)),ISNUMBER(SEARCH("left posterior neck",'Model output'!G215)),ISNUMBER(SEARCH("right neck",'Model output'!G215)),ISNUMBER(SEARCH("right anterior neck",'Model output'!G215)),ISNUMBER(SEARCH("right posterior neck",'Model output'!G215)),AND(ISNUMBER(SEARCH("level",'Model output'!G215)),OR(,ISNUMBER(SEARCH("II",'Model output'!G215)),ISNUMBER(SEARCH("two",'Model output'!G215)),ISNUMBER(SEARCH("2",'Model output'!G215)),ISNUMBER(SEARCH("III",'Model output'!G215)),ISNUMBER(SEARCH("three",'Model output'!G215)),ISNUMBER(SEARCH("3",'Model output'!G215)),ISNUMBER(SEARCH("IV",'Model output'!G215)),ISNUMBER(SEARCH("four",'Model output'!G215)),ISNUMBER(SEARCH("4",'Model output'!G215)),ISNUMBER(SEARCH("V ",'Model output'!G215)),ISNUMBER(SEARCH("five",'Model output'!G215)),ISNUMBER(SEARCH("5",'Model output'!G215))))), "lateral", "central"))</f>
        <v/>
      </c>
      <c r="H216" t="str">
        <f>IF('Model output'!H215="","negative",IF('Model output'!H215="[]", "negative", IF(OR(ISNUMBER(SEARCH("lymph node",'Model output'!H215)),ISNUMBER(SEARCH("Not mentioned",'Model output'!H215)),ISNUMBER(SEARCH("neck",'Model output'!H215)),ISNUMBER(SEARCH("Not applicable",'Model output'!H215))),"negative","positive")))</f>
        <v>negative</v>
      </c>
      <c r="I216">
        <f>IF('Model output'!I215="","",IF(ISNUMBER('Model output'!I215),'Model output'!I215,1))</f>
        <v>0</v>
      </c>
      <c r="J216">
        <f>IF('Model output'!J215="","",IF(AND(ISNUMBER('Model output'!J215),'Model output'!J215&lt;=I216),'Model output'!J215,IF(ISNUMBER(SEARCH("0/",'Model output'!J215)),0,1)))</f>
        <v>0</v>
      </c>
      <c r="K216" t="str" cm="1">
        <f t="array" ref="K216">IF(COUNT(FIND({0,1,2,3,4,5,6,7,8,9},'Model output'!K215))&gt;0,'Model output'!K215,"")</f>
        <v/>
      </c>
      <c r="L216" s="8" t="str">
        <f t="shared" si="39"/>
        <v/>
      </c>
      <c r="M216" t="str" cm="1">
        <f t="array" ref="M216">IF(L216="","",IF(ISNUMBER(SEARCH("cm",L216)),MAX(VALUE(SUBSTITUTE(_xlfn.FILTERXML("&lt;t&gt;&lt;s&gt;"&amp;SUBSTITUTE(L216,",","&lt;/s&gt;&lt;s&gt;")&amp;"&lt;/s&gt;&lt;/t&gt;","//s"),"cm",""))),MAX(VALUE(SUBSTITUTE(_xlfn.FILTERXML("&lt;t&gt;&lt;s&gt;"&amp;SUBSTITUTE(L216,",","&lt;/s&gt;&lt;s&gt;")&amp;"&lt;/s&gt;&lt;/t&gt;","//s"),"mm","")))/10))</f>
        <v/>
      </c>
      <c r="N216" t="str">
        <f>IF('Model output'!L215="","",'Model output'!L215)</f>
        <v>Papillary carcinoma</v>
      </c>
      <c r="O216" t="str">
        <f>IF('Model output'!M215="","",'Model output'!M215)</f>
        <v>Oncocytic or oxyphilic variant</v>
      </c>
      <c r="P216" t="str">
        <f>IF('Model output'!N215="","",'Model output'!N215)</f>
        <v>2.6cm</v>
      </c>
      <c r="Q216" t="str">
        <f t="shared" si="38"/>
        <v>2.6cm</v>
      </c>
      <c r="R216" cm="1">
        <f t="array" ref="R216">IF(Q216="","",IF(ISNUMBER(SEARCH("cm",Q216)),MAX(VALUE(SUBSTITUTE(_xlfn.FILTERXML("&lt;t&gt;&lt;s&gt;"&amp;SUBSTITUTE(Q216,",","&lt;/s&gt;&lt;s&gt;")&amp;"&lt;/s&gt;&lt;/t&gt;","//s"),"cm",""))),MAX(VALUE(SUBSTITUTE(_xlfn.FILTERXML("&lt;t&gt;&lt;s&gt;"&amp;SUBSTITUTE(Q216,",","&lt;/s&gt;&lt;s&gt;")&amp;"&lt;/s&gt;&lt;/t&gt;","//s"),"mm","")))/10))</f>
        <v>2.6</v>
      </c>
      <c r="S216" t="str">
        <f>IF(OR('Model output'!P215="",ISNUMBER(SEARCH("Not identified", 'Model output'!P215)),ISNUMBER(SEARCH("Absent",'Model output'!P215)),AND(ISNUMBER(SEARCH("No",'Model output'!P215)),NOT(ISNUMBER(SEARCH("diagnostic",'Model output'!P215)))),ISNUMBER(SEARCH("Negative",'Model output'!P215))),"negative","positive")</f>
        <v>negative</v>
      </c>
      <c r="T216">
        <f>IF('Model output'!O215="","",'Model output'!O215)</f>
        <v>1</v>
      </c>
      <c r="U216" t="str">
        <f>IF('Model output'!Q215&lt;&gt;"",'Model output'!Q215,IF('Classification result'!S216="positive",IF(ISNUMBER(SEARCH("single",'Model output'!P215)),1,IF(OR(ISNUMBER(SEARCH("&lt;4",'Model output'!P215)),ISNUMBER(SEARCH("&lt; 4",'Model output'!P215)),ISNUMBER(SEARCH("less than 4",'Model output'!P215))),"&lt;4",IF(OR(ISNUMBER(SEARCH("&gt;4",'Model output'!P215)),ISNUMBER(SEARCH("&gt; 4",'Model output'!P215)),ISNUMBER(SEARCH("4 or more",'Model output'!P215))),"&gt;4",""))),""))</f>
        <v/>
      </c>
      <c r="V216" t="str">
        <f>IF(S216="negative","",IF(OR(ISNUMBER(SEARCH("Focal",'Model output'!P215)),'Classification result'!U216&lt;4,ISNUMBER(SEARCH("Focal",'Classification result'!U216)),ISNUMBER(SEARCH("&lt;4",'Classification result'!U216)),ISNUMBER(SEARCH("&lt; 4",'Classification result'!U216))),"minimal", IF(OR(ISNUMBER(SEARCH("Extensive",'Model output'!P215)),ISNUMBER(SEARCH("Extensive",'Classification result'!U216)),ISNUMBER(SEARCH("&gt;4",'Classification result'!U216)),ISNUMBER(SEARCH("&gt; 4",'Classification result'!U216)),ISNUMBER(SEARCH("4 or more",'Classification result'!U216))),"extensive","")))</f>
        <v/>
      </c>
      <c r="W216" t="str">
        <f>IF(OR('Model output'!R215="",ISNUMBER(SEARCH("Not identified", 'Model output'!R215)),ISNUMBER(SEARCH("Absent",'Model output'!R215)),ISNUMBER(SEARCH("No",'Model output'!R215)),ISNUMBER(SEARCH("Negative",'Model output'!R215)),ISNUMBER(SEARCH("None seen",'Model output'!R215)),ISNUMBER(SEARCH("Free",'Model output'!R215)),ISNUMBER(SEARCH("Cannot be assessed",'Model output'!R215))),"negative","positive")</f>
        <v>negative</v>
      </c>
      <c r="X216" t="str">
        <f>IF('Model output'!S215="","", IF('Model output'!S215= "[]", "", 'Model output'!S215))</f>
        <v>Not identified</v>
      </c>
      <c r="Y216" t="str">
        <f>IF(OR('Model output'!S215="",ISNUMBER(SEARCH("Absent",'Model output'!S215)),ISNUMBER(SEARCH("Not identified",'Model output'!S215)),ISNUMBER(SEARCH("No",'Model output'!S215)),ISNUMBER(SEARCH("negative",'Model output'!S215))),"negative",IF(Z216="positive","gETE", "positive"))</f>
        <v>negative</v>
      </c>
      <c r="Z216" t="str">
        <f>IF(OR('Model output'!S215="",ISNUMBER(SEARCH("Absent",'Model output'!S215)),ISNUMBER(SEARCH("Not identified",'Model output'!S215)),ISNUMBER(SEARCH("No",'Model output'!S215)),ISNUMBER(SEARCH("Minimal",'Model output'!S215)),ISNUMBER(SEARCH("negative",'Model output'!S215))),"negative",IF(OR(ISNUMBER(SEARCH("extensive",X216)),ISNUMBER(SEARCH("skeletal muscle",X216)),ISNUMBER(SEARCH("larynx",X216)),ISNUMBER(SEARCH("trachea",X216)),ISNUMBER(SEARCH("esophagus",X216)),ISNUMBER(SEARCH("recurrent laryngeal nerve",X216))),"positive","negative"))</f>
        <v>negative</v>
      </c>
      <c r="AA216" t="str">
        <f>IF('Model output'!T215="","", IF('Model output'!T215="[]", "", IF('Model output'!T215="Not mentioned", "No", "Yes")))</f>
        <v/>
      </c>
      <c r="AB216" t="str">
        <f>IF(AA216&lt;&gt;"Yes","",IF(OR('Model output'!U215="",'Model output'!U215="[]",ISNUMBER(SEARCH("Not identified",'Model output'!U215))),"",'Model output'!U215))</f>
        <v/>
      </c>
      <c r="AC216" s="9" t="str">
        <f>IF(OR('Model output'!V215="", AND(ISERROR(SEARCH("Positive",'Model output'!V215)), ISNUMBER(SEARCH("Negative",'Model output'!V215))), 'Model output'!V215="No", ISNUMBER(SEARCH("Uninvolved",'Model output'!V215)), ISNUMBER(SEARCH("Not involved",'Model output'!V215)), ISNUMBER(SEARCH("Free",'Model output'!V215)), ISNUMBER(SEARCH("Cannot be assessed",'Model output'!V215)), ISNUMBER(SEARCH("1 mm",'Model output'!V215)), ISNUMBER(SEARCH("0.1 CM",'Model output'!V215)), ISNUMBER(SEARCH("less than 0.5 mm",'Model output'!V215)), ISNUMBER(SEARCH("abut",'Model output'!V215))), "negative", "positive")</f>
        <v>negative</v>
      </c>
      <c r="AE216" s="29" t="str" cm="1">
        <f t="array" aca="1" ref="AE216" ca="1">IF(OR(AC216="positive",Z216="positive",AND(OR(ISNUMBER(SEARCH("Follicular carcinoma",N216)),ISNUMBER(SEARCH("Follicular thyroid carcinoma",N216))),V216="extensive"),AND(AND(ISNUMBER(J216),J216&gt;0),AND(ISNUMBER(M216),M216&gt;3)),OR(H216="positive",AH216=1)),"high",IF(OR(ISNUMBER(SEARCH("lateral",G216,1)),ISNUMBER(SEARCH("positive",Y216,1)),ISNUMBER(SEARCH("tall",O216,1)),ISNUMBER(SEARCH("hobnail",O216,1)),ISNUMBER(SEARCH("cribriform",O216,1)),ISNUMBER(SEARCH("diffuse",O216,1)),ISNUMBER(SEARCH("columnar",O216,1)),ISNUMBER(SEARCH("solid",O216,1)),ISNUMBER(SEARCH("tall",N216,1)),ISNUMBER(SEARCH("hobnail",N216,1)),ISNUMBER(SEARCH("cribriform",N216,1)),ISNUMBER(SEARCH("diffuse",N216,1)),ISNUMBER(SEARCH("columnar",N216,1)),ISNUMBER(SEARCH("solid",N216,1)),AND(ISNUMBER(SEARCH("papillary",N216,1)),S216="positive"),AND(AND(ISNUMBER(J216),J216&gt;=5),M216=""),AND(AND(ISNUMBER(J216),J216&gt;=5),AND(ISNUMBER(M216),M216&gt;=1)),AND(ISNUMBER(SERACH("papillary",N216)),OR(Y216="positive",Z216="positive"), ISNUMBER(SEARCH("BRAF",AB216)))),"intermediate","low"))</f>
        <v>low</v>
      </c>
      <c r="AF216" s="30" t="str">
        <f t="shared" si="40"/>
        <v>2</v>
      </c>
      <c r="AG216" s="30" t="str">
        <f t="shared" si="41"/>
        <v>0</v>
      </c>
      <c r="AH216" s="30" t="str">
        <f t="shared" si="42"/>
        <v>0</v>
      </c>
      <c r="AI216" s="37" t="str">
        <f t="shared" si="43"/>
        <v>I</v>
      </c>
      <c r="AJ216" s="29" t="s">
        <v>886</v>
      </c>
      <c r="AK216" s="34" t="s">
        <v>893</v>
      </c>
      <c r="AL216" s="34" t="s">
        <v>894</v>
      </c>
      <c r="AM216" s="34" t="s">
        <v>894</v>
      </c>
      <c r="AN216" s="34" t="s">
        <v>68</v>
      </c>
      <c r="AO216" s="35">
        <f t="shared" ca="1" si="44"/>
        <v>1</v>
      </c>
      <c r="AP216" s="30">
        <f t="shared" si="45"/>
        <v>1</v>
      </c>
      <c r="AQ216" s="30">
        <f t="shared" si="46"/>
        <v>1</v>
      </c>
      <c r="AR216" s="30">
        <f t="shared" si="47"/>
        <v>1</v>
      </c>
      <c r="AS216" s="36">
        <f t="shared" si="48"/>
        <v>1</v>
      </c>
    </row>
    <row r="217" spans="1:45">
      <c r="A217" t="str">
        <f>'Model output'!A216</f>
        <v>TCGA-EM-A4FM</v>
      </c>
      <c r="B217" s="45">
        <v>59</v>
      </c>
      <c r="C217" s="1" t="str">
        <f>IF(OR(ISNUMBER(SEARCH("0",'Model output'!D216)), ISNUMBER(SEARCH("1",'Model output'!D216)), ISNUMBER(SEARCH("1a",'Model output'!D216)), ISNUMBER(SEARCH("1b",'Model output'!D216)), ISNUMBER(SEARCH("2",'Model output'!D216)), ISNUMBER(SEARCH("3",'Model output'!D216)), ISNUMBER(SEARCH("4a",'Model output'!D216)), ISNUMBER(SEARCH("4b",'Model output'!D216))), IF(ISNUMBER(SEARCH("pT",'Model output'!D216)),IF(OR(ISNUMBER(SEARCH("a",'Model output'!D216)),ISNUMBER(SEARCH("b",'Model output'!D216))),MID(SUBSTITUTE('Model output'!D216," ",""),SEARCH("pT",'Model output'!D216)+2,2),MID(SUBSTITUTE('Model output'!D216," ",""),SEARCH("pT",'Model output'!D216)+2,1)),IF(ISNUMBER(SEARCH("T",'Model output'!D216)),IF(OR(ISNUMBER(SEARCH("a",'Model output'!D216)),ISNUMBER(SEARCH("b",'Model output'!D216))),MID(SUBSTITUTE('Model output'!D216," ",""),SEARCH("T",'Model output'!D216)+1,2),MID(SUBSTITUTE('Model output'!D216," ",""),SEARCH("T",'Model output'!D216)+1,1)),SUBSTITUTE('Model output'!D216," ",""))),"")</f>
        <v>3</v>
      </c>
      <c r="D217" s="1" t="str">
        <f>IF(ISNUMBER(SEARCH("lymph node",'Model output'!E216)),"1", IF(AND('Model output'!E216&lt;&gt;"",ISNUMBER('Model output'!E216),'Model output'!E216&gt;0),"1",IF(OR(ISNUMBER(SEARCH("0",'Model output'!E216)), ISNUMBER(SEARCH("1",'Model output'!E216)), ISNUMBER(SEARCH("1a",'Model output'!E216)), ISNUMBER(SEARCH("1b",'Model output'!E216)), ISNUMBER(SEARCH("X",'Model output'!E216))), IF(ISNUMBER(SEARCH("pN",'Model output'!E216)),IF(OR(ISNUMBER(SEARCH("a",'Model output'!E216)),ISNUMBER(SEARCH("b",'Model output'!E216))),MID(SUBSTITUTE('Model output'!E216," ",""),SEARCH("pN",'Model output'!E216)+2,2),MID(SUBSTITUTE('Model output'!E216," ",""),SEARCH("pN",'Model output'!E216)+2,1)),IF(ISNUMBER(SEARCH("N",'Model output'!E216)),IF(OR(ISNUMBER(SEARCH("a",'Model output'!E216)),ISNUMBER(SEARCH("b",'Model output'!E216))),MID(SUBSTITUTE('Model output'!E216," ",""),SEARCH("N",'Model output'!E216)+1,2),MID(SUBSTITUTE('Model output'!E216," ",""),SEARCH("N",'Model output'!E216)+1,1)),SUBSTITUTE('Model output'!E216," ",""))),"")))</f>
        <v>1b</v>
      </c>
      <c r="E217" s="1" t="str">
        <f>IF(OR(ISNUMBER(SEARCH("Not applicable",'Model output'!F216)), ISNUMBER(SEARCH("N/A",'Model output'!F216))),"0",IF(OR(ISNUMBER(SEARCH("0",'Model output'!F216)), ISNUMBER(SEARCH("1",'Model output'!F216)), ISNUMBER(SEARCH("X",'Model output'!F216))), IF(ISNUMBER(SEARCH("pM",'Model output'!F216)),MID(SUBSTITUTE('Model output'!F216," ",""),SEARCH("pM",'Model output'!F216)+2,1),IF(ISNUMBER(SEARCH("M",'Model output'!F216)),MID(SUBSTITUTE('Model output'!F216," ",""),SEARCH("M",'Model output'!F216)+1,1),SUBSTITUTE('Model output'!F216," ",""))),""))</f>
        <v/>
      </c>
      <c r="F217" t="str">
        <f t="shared" si="37"/>
        <v>positive</v>
      </c>
      <c r="G217" t="str">
        <f>IF(OR('Model output'!G216="",AND(ISNUMBER('Model output'!J216),'Model output'!J216&lt;1)),"",IF(OR(ISNUMBER(SEARCH("lateral",'Model output'!G216)),ISNUMBER(SEARCH("cervical",'Model output'!G216)),ISNUMBER(SEARCH("jugular",'Model output'!G216)),ISNUMBER(SEARCH("left neck",'Model output'!G216)),ISNUMBER(SEARCH("left anterior neck",'Model output'!G216)),ISNUMBER(SEARCH("left posterior neck",'Model output'!G216)),ISNUMBER(SEARCH("right neck",'Model output'!G216)),ISNUMBER(SEARCH("right anterior neck",'Model output'!G216)),ISNUMBER(SEARCH("right posterior neck",'Model output'!G216)),AND(ISNUMBER(SEARCH("level",'Model output'!G216)),OR(,ISNUMBER(SEARCH("II",'Model output'!G216)),ISNUMBER(SEARCH("two",'Model output'!G216)),ISNUMBER(SEARCH("2",'Model output'!G216)),ISNUMBER(SEARCH("III",'Model output'!G216)),ISNUMBER(SEARCH("three",'Model output'!G216)),ISNUMBER(SEARCH("3",'Model output'!G216)),ISNUMBER(SEARCH("IV",'Model output'!G216)),ISNUMBER(SEARCH("four",'Model output'!G216)),ISNUMBER(SEARCH("4",'Model output'!G216)),ISNUMBER(SEARCH("V ",'Model output'!G216)),ISNUMBER(SEARCH("five",'Model output'!G216)),ISNUMBER(SEARCH("5",'Model output'!G216))))), "lateral", "central"))</f>
        <v>lateral</v>
      </c>
      <c r="H217" t="str">
        <f>IF('Model output'!H216="","negative",IF('Model output'!H216="[]", "negative", IF(OR(ISNUMBER(SEARCH("lymph node",'Model output'!H216)),ISNUMBER(SEARCH("Not mentioned",'Model output'!H216)),ISNUMBER(SEARCH("neck",'Model output'!H216)),ISNUMBER(SEARCH("Not applicable",'Model output'!H216))),"negative","positive")))</f>
        <v>negative</v>
      </c>
      <c r="I217">
        <f>IF('Model output'!I216="","",IF(ISNUMBER('Model output'!I216),'Model output'!I216,1))</f>
        <v>40</v>
      </c>
      <c r="J217">
        <f>IF('Model output'!J216="","",IF(AND(ISNUMBER('Model output'!J216),'Model output'!J216&lt;=I217),'Model output'!J216,IF(ISNUMBER(SEARCH("0/",'Model output'!J216)),0,1)))</f>
        <v>12</v>
      </c>
      <c r="K217" t="str" cm="1">
        <f t="array" ref="K217">IF(COUNT(FIND({0,1,2,3,4,5,6,7,8,9},'Model output'!K216))&gt;0,'Model output'!K216,"")</f>
        <v/>
      </c>
      <c r="L217" s="8" t="str">
        <f t="shared" si="39"/>
        <v/>
      </c>
      <c r="M217" t="str" cm="1">
        <f t="array" ref="M217">IF(L217="","",IF(ISNUMBER(SEARCH("cm",L217)),MAX(VALUE(SUBSTITUTE(_xlfn.FILTERXML("&lt;t&gt;&lt;s&gt;"&amp;SUBSTITUTE(L217,",","&lt;/s&gt;&lt;s&gt;")&amp;"&lt;/s&gt;&lt;/t&gt;","//s"),"cm",""))),MAX(VALUE(SUBSTITUTE(_xlfn.FILTERXML("&lt;t&gt;&lt;s&gt;"&amp;SUBSTITUTE(L217,",","&lt;/s&gt;&lt;s&gt;")&amp;"&lt;/s&gt;&lt;/t&gt;","//s"),"mm","")))/10))</f>
        <v/>
      </c>
      <c r="N217" t="str">
        <f>IF('Model output'!L216="","",'Model output'!L216)</f>
        <v>Papillary carcinoma</v>
      </c>
      <c r="O217" t="str">
        <f>IF('Model output'!M216="","",'Model output'!M216)</f>
        <v>Classical (usual), Follicular variant, with focal tall cell change</v>
      </c>
      <c r="P217" t="str">
        <f>IF('Model output'!N216="","",'Model output'!N216)</f>
        <v>3.0cm</v>
      </c>
      <c r="Q217" t="str">
        <f t="shared" si="38"/>
        <v>3.0cm</v>
      </c>
      <c r="R217" cm="1">
        <f t="array" ref="R217">IF(Q217="","",IF(ISNUMBER(SEARCH("cm",Q217)),MAX(VALUE(SUBSTITUTE(_xlfn.FILTERXML("&lt;t&gt;&lt;s&gt;"&amp;SUBSTITUTE(Q217,",","&lt;/s&gt;&lt;s&gt;")&amp;"&lt;/s&gt;&lt;/t&gt;","//s"),"cm",""))),MAX(VALUE(SUBSTITUTE(_xlfn.FILTERXML("&lt;t&gt;&lt;s&gt;"&amp;SUBSTITUTE(Q217,",","&lt;/s&gt;&lt;s&gt;")&amp;"&lt;/s&gt;&lt;/t&gt;","//s"),"mm","")))/10))</f>
        <v>3</v>
      </c>
      <c r="S217" t="str">
        <f>IF(OR('Model output'!P216="",ISNUMBER(SEARCH("Not identified", 'Model output'!P216)),ISNUMBER(SEARCH("Absent",'Model output'!P216)),AND(ISNUMBER(SEARCH("No",'Model output'!P216)),NOT(ISNUMBER(SEARCH("diagnostic",'Model output'!P216)))),ISNUMBER(SEARCH("Negative",'Model output'!P216))),"negative","positive")</f>
        <v>negative</v>
      </c>
      <c r="T217">
        <f>IF('Model output'!O216="","",'Model output'!O216)</f>
        <v>2</v>
      </c>
      <c r="U217" t="str">
        <f>IF('Model output'!Q216&lt;&gt;"",'Model output'!Q216,IF('Classification result'!S217="positive",IF(ISNUMBER(SEARCH("single",'Model output'!P216)),1,IF(OR(ISNUMBER(SEARCH("&lt;4",'Model output'!P216)),ISNUMBER(SEARCH("&lt; 4",'Model output'!P216)),ISNUMBER(SEARCH("less than 4",'Model output'!P216))),"&lt;4",IF(OR(ISNUMBER(SEARCH("&gt;4",'Model output'!P216)),ISNUMBER(SEARCH("&gt; 4",'Model output'!P216)),ISNUMBER(SEARCH("4 or more",'Model output'!P216))),"&gt;4",""))),""))</f>
        <v/>
      </c>
      <c r="V217" t="str">
        <f>IF(S217="negative","",IF(OR(ISNUMBER(SEARCH("Focal",'Model output'!P216)),'Classification result'!U217&lt;4,ISNUMBER(SEARCH("Focal",'Classification result'!U217)),ISNUMBER(SEARCH("&lt;4",'Classification result'!U217)),ISNUMBER(SEARCH("&lt; 4",'Classification result'!U217))),"minimal", IF(OR(ISNUMBER(SEARCH("Extensive",'Model output'!P216)),ISNUMBER(SEARCH("Extensive",'Classification result'!U217)),ISNUMBER(SEARCH("&gt;4",'Classification result'!U217)),ISNUMBER(SEARCH("&gt; 4",'Classification result'!U217)),ISNUMBER(SEARCH("4 or more",'Classification result'!U217))),"extensive","")))</f>
        <v/>
      </c>
      <c r="W217" t="str">
        <f>IF(OR('Model output'!R216="",ISNUMBER(SEARCH("Not identified", 'Model output'!R216)),ISNUMBER(SEARCH("Absent",'Model output'!R216)),ISNUMBER(SEARCH("No",'Model output'!R216)),ISNUMBER(SEARCH("Negative",'Model output'!R216)),ISNUMBER(SEARCH("None seen",'Model output'!R216)),ISNUMBER(SEARCH("Free",'Model output'!R216)),ISNUMBER(SEARCH("Cannot be assessed",'Model output'!R216))),"negative","positive")</f>
        <v>positive</v>
      </c>
      <c r="X217" t="str">
        <f>IF('Model output'!S216="","", IF('Model output'!S216= "[]", "", 'Model output'!S216))</f>
        <v>Present, minimal</v>
      </c>
      <c r="Y217" t="str">
        <f>IF(OR('Model output'!S216="",ISNUMBER(SEARCH("Absent",'Model output'!S216)),ISNUMBER(SEARCH("Not identified",'Model output'!S216)),ISNUMBER(SEARCH("No",'Model output'!S216)),ISNUMBER(SEARCH("negative",'Model output'!S216))),"negative",IF(Z217="positive","gETE", "positive"))</f>
        <v>positive</v>
      </c>
      <c r="Z217" t="str">
        <f>IF(OR('Model output'!S216="",ISNUMBER(SEARCH("Absent",'Model output'!S216)),ISNUMBER(SEARCH("Not identified",'Model output'!S216)),ISNUMBER(SEARCH("No",'Model output'!S216)),ISNUMBER(SEARCH("Minimal",'Model output'!S216)),ISNUMBER(SEARCH("negative",'Model output'!S216))),"negative",IF(OR(ISNUMBER(SEARCH("extensive",X217)),ISNUMBER(SEARCH("skeletal muscle",X217)),ISNUMBER(SEARCH("larynx",X217)),ISNUMBER(SEARCH("trachea",X217)),ISNUMBER(SEARCH("esophagus",X217)),ISNUMBER(SEARCH("recurrent laryngeal nerve",X217))),"positive","negative"))</f>
        <v>negative</v>
      </c>
      <c r="AA217" t="str">
        <f>IF('Model output'!T216="","", IF('Model output'!T216="[]", "", IF('Model output'!T216="Not mentioned", "No", "Yes")))</f>
        <v/>
      </c>
      <c r="AB217" t="str">
        <f>IF(AA217&lt;&gt;"Yes","",IF(OR('Model output'!U216="",'Model output'!U216="[]",ISNUMBER(SEARCH("Not identified",'Model output'!U216))),"",'Model output'!U216))</f>
        <v/>
      </c>
      <c r="AC217" s="9" t="str">
        <f>IF(OR('Model output'!V216="", AND(ISERROR(SEARCH("Positive",'Model output'!V216)), ISNUMBER(SEARCH("Negative",'Model output'!V216))), 'Model output'!V216="No", ISNUMBER(SEARCH("Uninvolved",'Model output'!V216)), ISNUMBER(SEARCH("Not involved",'Model output'!V216)), ISNUMBER(SEARCH("Free",'Model output'!V216)), ISNUMBER(SEARCH("Cannot be assessed",'Model output'!V216)), ISNUMBER(SEARCH("1 mm",'Model output'!V216)), ISNUMBER(SEARCH("0.1 CM",'Model output'!V216)), ISNUMBER(SEARCH("less than 0.5 mm",'Model output'!V216)), ISNUMBER(SEARCH("abut",'Model output'!V216))), "negative", "positive")</f>
        <v>positive</v>
      </c>
      <c r="AE217" s="29" t="str" cm="1">
        <f t="array" ref="AE217">IF(OR(AC217="positive",Z217="positive",AND(OR(ISNUMBER(SEARCH("Follicular carcinoma",N217)),ISNUMBER(SEARCH("Follicular thyroid carcinoma",N217))),V217="extensive"),AND(AND(ISNUMBER(J217),J217&gt;0),AND(ISNUMBER(M217),M217&gt;3)),OR(H217="positive",AH217=1)),"high",IF(OR(ISNUMBER(SEARCH("lateral",G217,1)),ISNUMBER(SEARCH("positive",Y217,1)),ISNUMBER(SEARCH("tall",O217,1)),ISNUMBER(SEARCH("hobnail",O217,1)),ISNUMBER(SEARCH("cribriform",O217,1)),ISNUMBER(SEARCH("diffuse",O217,1)),ISNUMBER(SEARCH("columnar",O217,1)),ISNUMBER(SEARCH("solid",O217,1)),ISNUMBER(SEARCH("tall",N217,1)),ISNUMBER(SEARCH("hobnail",N217,1)),ISNUMBER(SEARCH("cribriform",N217,1)),ISNUMBER(SEARCH("diffuse",N217,1)),ISNUMBER(SEARCH("columnar",N217,1)),ISNUMBER(SEARCH("solid",N217,1)),AND(ISNUMBER(SEARCH("papillary",N217,1)),S217="positive"),AND(AND(ISNUMBER(J217),J217&gt;=5),M217=""),AND(AND(ISNUMBER(J217),J217&gt;=5),AND(ISNUMBER(M217),M217&gt;=1)),AND(ISNUMBER(SERACH("papillary",N217)),OR(Y217="positive",Z217="positive"), ISNUMBER(SEARCH("BRAF",AB217)))),"intermediate","low"))</f>
        <v>high</v>
      </c>
      <c r="AF217" s="30" t="str">
        <f t="shared" si="40"/>
        <v>2</v>
      </c>
      <c r="AG217" s="30" t="str">
        <f t="shared" si="41"/>
        <v>1b</v>
      </c>
      <c r="AH217" s="30" t="str">
        <f t="shared" si="42"/>
        <v>0</v>
      </c>
      <c r="AI217" s="37" t="str">
        <f t="shared" si="43"/>
        <v>II</v>
      </c>
      <c r="AJ217" s="29" t="s">
        <v>885</v>
      </c>
      <c r="AK217" s="34" t="s">
        <v>893</v>
      </c>
      <c r="AL217" s="34" t="s">
        <v>890</v>
      </c>
      <c r="AM217" s="34" t="s">
        <v>894</v>
      </c>
      <c r="AN217" s="34" t="s">
        <v>892</v>
      </c>
      <c r="AO217" s="35">
        <f t="shared" si="44"/>
        <v>1</v>
      </c>
      <c r="AP217" s="30">
        <f t="shared" si="45"/>
        <v>1</v>
      </c>
      <c r="AQ217" s="30">
        <f t="shared" si="46"/>
        <v>1</v>
      </c>
      <c r="AR217" s="30">
        <f t="shared" si="47"/>
        <v>1</v>
      </c>
      <c r="AS217" s="36">
        <f t="shared" si="48"/>
        <v>1</v>
      </c>
    </row>
    <row r="218" spans="1:45">
      <c r="A218" t="str">
        <f>'Model output'!A217</f>
        <v>TCGA-EM-A4FN</v>
      </c>
      <c r="B218" s="45">
        <v>49</v>
      </c>
      <c r="C218" s="1" t="str">
        <f>IF(OR(ISNUMBER(SEARCH("0",'Model output'!D217)), ISNUMBER(SEARCH("1",'Model output'!D217)), ISNUMBER(SEARCH("1a",'Model output'!D217)), ISNUMBER(SEARCH("1b",'Model output'!D217)), ISNUMBER(SEARCH("2",'Model output'!D217)), ISNUMBER(SEARCH("3",'Model output'!D217)), ISNUMBER(SEARCH("4a",'Model output'!D217)), ISNUMBER(SEARCH("4b",'Model output'!D217))), IF(ISNUMBER(SEARCH("pT",'Model output'!D217)),IF(OR(ISNUMBER(SEARCH("a",'Model output'!D217)),ISNUMBER(SEARCH("b",'Model output'!D217))),MID(SUBSTITUTE('Model output'!D217," ",""),SEARCH("pT",'Model output'!D217)+2,2),MID(SUBSTITUTE('Model output'!D217," ",""),SEARCH("pT",'Model output'!D217)+2,1)),IF(ISNUMBER(SEARCH("T",'Model output'!D217)),IF(OR(ISNUMBER(SEARCH("a",'Model output'!D217)),ISNUMBER(SEARCH("b",'Model output'!D217))),MID(SUBSTITUTE('Model output'!D217," ",""),SEARCH("T",'Model output'!D217)+1,2),MID(SUBSTITUTE('Model output'!D217," ",""),SEARCH("T",'Model output'!D217)+1,1)),SUBSTITUTE('Model output'!D217," ",""))),"")</f>
        <v>1b</v>
      </c>
      <c r="D218" s="1" t="str">
        <f>IF(ISNUMBER(SEARCH("lymph node",'Model output'!E217)),"1", IF(AND('Model output'!E217&lt;&gt;"",ISNUMBER('Model output'!E217),'Model output'!E217&gt;0),"1",IF(OR(ISNUMBER(SEARCH("0",'Model output'!E217)), ISNUMBER(SEARCH("1",'Model output'!E217)), ISNUMBER(SEARCH("1a",'Model output'!E217)), ISNUMBER(SEARCH("1b",'Model output'!E217)), ISNUMBER(SEARCH("X",'Model output'!E217))), IF(ISNUMBER(SEARCH("pN",'Model output'!E217)),IF(OR(ISNUMBER(SEARCH("a",'Model output'!E217)),ISNUMBER(SEARCH("b",'Model output'!E217))),MID(SUBSTITUTE('Model output'!E217," ",""),SEARCH("pN",'Model output'!E217)+2,2),MID(SUBSTITUTE('Model output'!E217," ",""),SEARCH("pN",'Model output'!E217)+2,1)),IF(ISNUMBER(SEARCH("N",'Model output'!E217)),IF(OR(ISNUMBER(SEARCH("a",'Model output'!E217)),ISNUMBER(SEARCH("b",'Model output'!E217))),MID(SUBSTITUTE('Model output'!E217," ",""),SEARCH("N",'Model output'!E217)+1,2),MID(SUBSTITUTE('Model output'!E217," ",""),SEARCH("N",'Model output'!E217)+1,1)),SUBSTITUTE('Model output'!E217," ",""))),"")))</f>
        <v>1b</v>
      </c>
      <c r="E218" s="1" t="str">
        <f>IF(OR(ISNUMBER(SEARCH("Not applicable",'Model output'!F217)), ISNUMBER(SEARCH("N/A",'Model output'!F217))),"0",IF(OR(ISNUMBER(SEARCH("0",'Model output'!F217)), ISNUMBER(SEARCH("1",'Model output'!F217)), ISNUMBER(SEARCH("X",'Model output'!F217))), IF(ISNUMBER(SEARCH("pM",'Model output'!F217)),MID(SUBSTITUTE('Model output'!F217," ",""),SEARCH("pM",'Model output'!F217)+2,1),IF(ISNUMBER(SEARCH("M",'Model output'!F217)),MID(SUBSTITUTE('Model output'!F217," ",""),SEARCH("M",'Model output'!F217)+1,1),SUBSTITUTE('Model output'!F217," ",""))),""))</f>
        <v>X</v>
      </c>
      <c r="F218" t="str">
        <f t="shared" si="37"/>
        <v>positive</v>
      </c>
      <c r="G218" t="str">
        <f>IF(OR('Model output'!G217="",AND(ISNUMBER('Model output'!J217),'Model output'!J217&lt;1)),"",IF(OR(ISNUMBER(SEARCH("lateral",'Model output'!G217)),ISNUMBER(SEARCH("cervical",'Model output'!G217)),ISNUMBER(SEARCH("jugular",'Model output'!G217)),ISNUMBER(SEARCH("left neck",'Model output'!G217)),ISNUMBER(SEARCH("left anterior neck",'Model output'!G217)),ISNUMBER(SEARCH("left posterior neck",'Model output'!G217)),ISNUMBER(SEARCH("right neck",'Model output'!G217)),ISNUMBER(SEARCH("right anterior neck",'Model output'!G217)),ISNUMBER(SEARCH("right posterior neck",'Model output'!G217)),AND(ISNUMBER(SEARCH("level",'Model output'!G217)),OR(,ISNUMBER(SEARCH("II",'Model output'!G217)),ISNUMBER(SEARCH("two",'Model output'!G217)),ISNUMBER(SEARCH("2",'Model output'!G217)),ISNUMBER(SEARCH("III",'Model output'!G217)),ISNUMBER(SEARCH("three",'Model output'!G217)),ISNUMBER(SEARCH("3",'Model output'!G217)),ISNUMBER(SEARCH("IV",'Model output'!G217)),ISNUMBER(SEARCH("four",'Model output'!G217)),ISNUMBER(SEARCH("4",'Model output'!G217)),ISNUMBER(SEARCH("V ",'Model output'!G217)),ISNUMBER(SEARCH("five",'Model output'!G217)),ISNUMBER(SEARCH("5",'Model output'!G217))))), "lateral", "central"))</f>
        <v>lateral</v>
      </c>
      <c r="H218" t="str">
        <f>IF('Model output'!H217="","negative",IF('Model output'!H217="[]", "negative", IF(OR(ISNUMBER(SEARCH("lymph node",'Model output'!H217)),ISNUMBER(SEARCH("Not mentioned",'Model output'!H217)),ISNUMBER(SEARCH("neck",'Model output'!H217)),ISNUMBER(SEARCH("Not applicable",'Model output'!H217))),"negative","positive")))</f>
        <v>negative</v>
      </c>
      <c r="I218">
        <f>IF('Model output'!I217="","",IF(ISNUMBER('Model output'!I217),'Model output'!I217,1))</f>
        <v>32</v>
      </c>
      <c r="J218">
        <f>IF('Model output'!J217="","",IF(AND(ISNUMBER('Model output'!J217),'Model output'!J217&lt;=I218),'Model output'!J217,IF(ISNUMBER(SEARCH("0/",'Model output'!J217)),0,1)))</f>
        <v>8</v>
      </c>
      <c r="K218" t="str" cm="1">
        <f t="array" ref="K218">IF(COUNT(FIND({0,1,2,3,4,5,6,7,8,9},'Model output'!K217))&gt;0,'Model output'!K217,"")</f>
        <v>1.7 x 0.9 x 0.8 cm</v>
      </c>
      <c r="L218" s="8" t="str">
        <f t="shared" si="39"/>
        <v>1.7,0.9,0.8cm</v>
      </c>
      <c r="M218" cm="1">
        <f t="array" ref="M218">IF(L218="","",IF(ISNUMBER(SEARCH("cm",L218)),MAX(VALUE(SUBSTITUTE(_xlfn.FILTERXML("&lt;t&gt;&lt;s&gt;"&amp;SUBSTITUTE(L218,",","&lt;/s&gt;&lt;s&gt;")&amp;"&lt;/s&gt;&lt;/t&gt;","//s"),"cm",""))),MAX(VALUE(SUBSTITUTE(_xlfn.FILTERXML("&lt;t&gt;&lt;s&gt;"&amp;SUBSTITUTE(L218,",","&lt;/s&gt;&lt;s&gt;")&amp;"&lt;/s&gt;&lt;/t&gt;","//s"),"mm","")))/10))</f>
        <v>1.7</v>
      </c>
      <c r="N218" t="str">
        <f>IF('Model output'!L217="","",'Model output'!L217)</f>
        <v>Papillary carcinoma, classical (usual); Papillary carcinoma, follicular variant; Papillary carcinoma, other variant with focal tall cell change (&lt;5%)</v>
      </c>
      <c r="O218" t="str">
        <f>IF('Model output'!M217="","",'Model output'!M217)</f>
        <v/>
      </c>
      <c r="P218" t="str">
        <f>IF('Model output'!N217="","",'Model output'!N217)</f>
        <v>1.9 cm</v>
      </c>
      <c r="Q218" t="str">
        <f t="shared" si="38"/>
        <v>1.9cm</v>
      </c>
      <c r="R218" cm="1">
        <f t="array" ref="R218">IF(Q218="","",IF(ISNUMBER(SEARCH("cm",Q218)),MAX(VALUE(SUBSTITUTE(_xlfn.FILTERXML("&lt;t&gt;&lt;s&gt;"&amp;SUBSTITUTE(Q218,",","&lt;/s&gt;&lt;s&gt;")&amp;"&lt;/s&gt;&lt;/t&gt;","//s"),"cm",""))),MAX(VALUE(SUBSTITUTE(_xlfn.FILTERXML("&lt;t&gt;&lt;s&gt;"&amp;SUBSTITUTE(Q218,",","&lt;/s&gt;&lt;s&gt;")&amp;"&lt;/s&gt;&lt;/t&gt;","//s"),"mm","")))/10))</f>
        <v>1.9</v>
      </c>
      <c r="S218" t="str">
        <f>IF(OR('Model output'!P217="",ISNUMBER(SEARCH("Not identified", 'Model output'!P217)),ISNUMBER(SEARCH("Absent",'Model output'!P217)),AND(ISNUMBER(SEARCH("No",'Model output'!P217)),NOT(ISNUMBER(SEARCH("diagnostic",'Model output'!P217)))),ISNUMBER(SEARCH("Negative",'Model output'!P217))),"negative","positive")</f>
        <v>negative</v>
      </c>
      <c r="T218">
        <f>IF('Model output'!O217="","",'Model output'!O217)</f>
        <v>2</v>
      </c>
      <c r="U218" t="str">
        <f>IF('Model output'!Q217&lt;&gt;"",'Model output'!Q217,IF('Classification result'!S218="positive",IF(ISNUMBER(SEARCH("single",'Model output'!P217)),1,IF(OR(ISNUMBER(SEARCH("&lt;4",'Model output'!P217)),ISNUMBER(SEARCH("&lt; 4",'Model output'!P217)),ISNUMBER(SEARCH("less than 4",'Model output'!P217))),"&lt;4",IF(OR(ISNUMBER(SEARCH("&gt;4",'Model output'!P217)),ISNUMBER(SEARCH("&gt; 4",'Model output'!P217)),ISNUMBER(SEARCH("4 or more",'Model output'!P217))),"&gt;4",""))),""))</f>
        <v/>
      </c>
      <c r="V218" t="str">
        <f>IF(S218="negative","",IF(OR(ISNUMBER(SEARCH("Focal",'Model output'!P217)),'Classification result'!U218&lt;4,ISNUMBER(SEARCH("Focal",'Classification result'!U218)),ISNUMBER(SEARCH("&lt;4",'Classification result'!U218)),ISNUMBER(SEARCH("&lt; 4",'Classification result'!U218))),"minimal", IF(OR(ISNUMBER(SEARCH("Extensive",'Model output'!P217)),ISNUMBER(SEARCH("Extensive",'Classification result'!U218)),ISNUMBER(SEARCH("&gt;4",'Classification result'!U218)),ISNUMBER(SEARCH("&gt; 4",'Classification result'!U218)),ISNUMBER(SEARCH("4 or more",'Classification result'!U218))),"extensive","")))</f>
        <v/>
      </c>
      <c r="W218" t="str">
        <f>IF(OR('Model output'!R217="",ISNUMBER(SEARCH("Not identified", 'Model output'!R217)),ISNUMBER(SEARCH("Absent",'Model output'!R217)),ISNUMBER(SEARCH("No",'Model output'!R217)),ISNUMBER(SEARCH("Negative",'Model output'!R217)),ISNUMBER(SEARCH("None seen",'Model output'!R217)),ISNUMBER(SEARCH("Free",'Model output'!R217)),ISNUMBER(SEARCH("Cannot be assessed",'Model output'!R217))),"negative","positive")</f>
        <v>positive</v>
      </c>
      <c r="X218" t="str">
        <f>IF('Model output'!S217="","", IF('Model output'!S217= "[]", "", 'Model output'!S217))</f>
        <v>Not identified</v>
      </c>
      <c r="Y218" t="str">
        <f>IF(OR('Model output'!S217="",ISNUMBER(SEARCH("Absent",'Model output'!S217)),ISNUMBER(SEARCH("Not identified",'Model output'!S217)),ISNUMBER(SEARCH("No",'Model output'!S217)),ISNUMBER(SEARCH("negative",'Model output'!S217))),"negative",IF(Z218="positive","gETE", "positive"))</f>
        <v>negative</v>
      </c>
      <c r="Z218" t="str">
        <f>IF(OR('Model output'!S217="",ISNUMBER(SEARCH("Absent",'Model output'!S217)),ISNUMBER(SEARCH("Not identified",'Model output'!S217)),ISNUMBER(SEARCH("No",'Model output'!S217)),ISNUMBER(SEARCH("Minimal",'Model output'!S217)),ISNUMBER(SEARCH("negative",'Model output'!S217))),"negative",IF(OR(ISNUMBER(SEARCH("extensive",X218)),ISNUMBER(SEARCH("skeletal muscle",X218)),ISNUMBER(SEARCH("larynx",X218)),ISNUMBER(SEARCH("trachea",X218)),ISNUMBER(SEARCH("esophagus",X218)),ISNUMBER(SEARCH("recurrent laryngeal nerve",X218))),"positive","negative"))</f>
        <v>negative</v>
      </c>
      <c r="AA218" t="str">
        <f>IF('Model output'!T217="","", IF('Model output'!T217="[]", "", IF('Model output'!T217="Not mentioned", "No", "Yes")))</f>
        <v/>
      </c>
      <c r="AB218" t="str">
        <f>IF(AA218&lt;&gt;"Yes","",IF(OR('Model output'!U217="",'Model output'!U217="[]",ISNUMBER(SEARCH("Not identified",'Model output'!U217))),"",'Model output'!U217))</f>
        <v/>
      </c>
      <c r="AC218" s="9" t="str">
        <f>IF(OR('Model output'!V217="", AND(ISERROR(SEARCH("Positive",'Model output'!V217)), ISNUMBER(SEARCH("Negative",'Model output'!V217))), 'Model output'!V217="No", ISNUMBER(SEARCH("Uninvolved",'Model output'!V217)), ISNUMBER(SEARCH("Not involved",'Model output'!V217)), ISNUMBER(SEARCH("Free",'Model output'!V217)), ISNUMBER(SEARCH("Cannot be assessed",'Model output'!V217)), ISNUMBER(SEARCH("1 mm",'Model output'!V217)), ISNUMBER(SEARCH("0.1 CM",'Model output'!V217)), ISNUMBER(SEARCH("less than 0.5 mm",'Model output'!V217)), ISNUMBER(SEARCH("abut",'Model output'!V217))), "negative", "positive")</f>
        <v>negative</v>
      </c>
      <c r="AE218" s="29" t="str" cm="1">
        <f t="array" aca="1" ref="AE218" ca="1">IF(OR(AC218="positive",Z218="positive",AND(OR(ISNUMBER(SEARCH("Follicular carcinoma",N218)),ISNUMBER(SEARCH("Follicular thyroid carcinoma",N218))),V218="extensive"),AND(AND(ISNUMBER(J218),J218&gt;0),AND(ISNUMBER(M218),M218&gt;3)),OR(H218="positive",AH218=1)),"high",IF(OR(ISNUMBER(SEARCH("lateral",G218,1)),ISNUMBER(SEARCH("positive",Y218,1)),ISNUMBER(SEARCH("tall",O218,1)),ISNUMBER(SEARCH("hobnail",O218,1)),ISNUMBER(SEARCH("cribriform",O218,1)),ISNUMBER(SEARCH("diffuse",O218,1)),ISNUMBER(SEARCH("columnar",O218,1)),ISNUMBER(SEARCH("solid",O218,1)),ISNUMBER(SEARCH("tall",N218,1)),ISNUMBER(SEARCH("hobnail",N218,1)),ISNUMBER(SEARCH("cribriform",N218,1)),ISNUMBER(SEARCH("diffuse",N218,1)),ISNUMBER(SEARCH("columnar",N218,1)),ISNUMBER(SEARCH("solid",N218,1)),AND(ISNUMBER(SEARCH("papillary",N218,1)),S218="positive"),AND(AND(ISNUMBER(J218),J218&gt;=5),M218=""),AND(AND(ISNUMBER(J218),J218&gt;=5),AND(ISNUMBER(M218),M218&gt;=1)),AND(ISNUMBER(SERACH("papillary",N218)),OR(Y218="positive",Z218="positive"), ISNUMBER(SEARCH("BRAF",AB218)))),"intermediate","low"))</f>
        <v>intermediate</v>
      </c>
      <c r="AF218" s="30" t="str">
        <f t="shared" si="40"/>
        <v>1b</v>
      </c>
      <c r="AG218" s="30" t="str">
        <f t="shared" si="41"/>
        <v>1b</v>
      </c>
      <c r="AH218" s="30" t="str">
        <f t="shared" si="42"/>
        <v>0</v>
      </c>
      <c r="AI218" s="37" t="str">
        <f t="shared" si="43"/>
        <v>I</v>
      </c>
      <c r="AJ218" s="29" t="s">
        <v>887</v>
      </c>
      <c r="AK218" s="34" t="s">
        <v>890</v>
      </c>
      <c r="AL218" s="34" t="s">
        <v>890</v>
      </c>
      <c r="AM218" s="34" t="s">
        <v>894</v>
      </c>
      <c r="AN218" s="34" t="s">
        <v>68</v>
      </c>
      <c r="AO218" s="35">
        <f t="shared" ca="1" si="44"/>
        <v>1</v>
      </c>
      <c r="AP218" s="30">
        <f t="shared" si="45"/>
        <v>1</v>
      </c>
      <c r="AQ218" s="30">
        <f t="shared" si="46"/>
        <v>1</v>
      </c>
      <c r="AR218" s="30">
        <f t="shared" si="47"/>
        <v>1</v>
      </c>
      <c r="AS218" s="36">
        <f t="shared" si="48"/>
        <v>1</v>
      </c>
    </row>
    <row r="219" spans="1:45">
      <c r="A219" t="str">
        <f>'Model output'!A218</f>
        <v>TCGA-EM-A4FO</v>
      </c>
      <c r="B219" s="45">
        <v>72</v>
      </c>
      <c r="C219" s="1" t="str">
        <f>IF(OR(ISNUMBER(SEARCH("0",'Model output'!D218)), ISNUMBER(SEARCH("1",'Model output'!D218)), ISNUMBER(SEARCH("1a",'Model output'!D218)), ISNUMBER(SEARCH("1b",'Model output'!D218)), ISNUMBER(SEARCH("2",'Model output'!D218)), ISNUMBER(SEARCH("3",'Model output'!D218)), ISNUMBER(SEARCH("4a",'Model output'!D218)), ISNUMBER(SEARCH("4b",'Model output'!D218))), IF(ISNUMBER(SEARCH("pT",'Model output'!D218)),IF(OR(ISNUMBER(SEARCH("a",'Model output'!D218)),ISNUMBER(SEARCH("b",'Model output'!D218))),MID(SUBSTITUTE('Model output'!D218," ",""),SEARCH("pT",'Model output'!D218)+2,2),MID(SUBSTITUTE('Model output'!D218," ",""),SEARCH("pT",'Model output'!D218)+2,1)),IF(ISNUMBER(SEARCH("T",'Model output'!D218)),IF(OR(ISNUMBER(SEARCH("a",'Model output'!D218)),ISNUMBER(SEARCH("b",'Model output'!D218))),MID(SUBSTITUTE('Model output'!D218," ",""),SEARCH("T",'Model output'!D218)+1,2),MID(SUBSTITUTE('Model output'!D218," ",""),SEARCH("T",'Model output'!D218)+1,1)),SUBSTITUTE('Model output'!D218," ",""))),"")</f>
        <v>1b</v>
      </c>
      <c r="D219" s="1" t="str">
        <f>IF(ISNUMBER(SEARCH("lymph node",'Model output'!E218)),"1", IF(AND('Model output'!E218&lt;&gt;"",ISNUMBER('Model output'!E218),'Model output'!E218&gt;0),"1",IF(OR(ISNUMBER(SEARCH("0",'Model output'!E218)), ISNUMBER(SEARCH("1",'Model output'!E218)), ISNUMBER(SEARCH("1a",'Model output'!E218)), ISNUMBER(SEARCH("1b",'Model output'!E218)), ISNUMBER(SEARCH("X",'Model output'!E218))), IF(ISNUMBER(SEARCH("pN",'Model output'!E218)),IF(OR(ISNUMBER(SEARCH("a",'Model output'!E218)),ISNUMBER(SEARCH("b",'Model output'!E218))),MID(SUBSTITUTE('Model output'!E218," ",""),SEARCH("pN",'Model output'!E218)+2,2),MID(SUBSTITUTE('Model output'!E218," ",""),SEARCH("pN",'Model output'!E218)+2,1)),IF(ISNUMBER(SEARCH("N",'Model output'!E218)),IF(OR(ISNUMBER(SEARCH("a",'Model output'!E218)),ISNUMBER(SEARCH("b",'Model output'!E218))),MID(SUBSTITUTE('Model output'!E218," ",""),SEARCH("N",'Model output'!E218)+1,2),MID(SUBSTITUTE('Model output'!E218," ",""),SEARCH("N",'Model output'!E218)+1,1)),SUBSTITUTE('Model output'!E218," ",""))),"")))</f>
        <v>0</v>
      </c>
      <c r="E219" s="1" t="str">
        <f>IF(OR(ISNUMBER(SEARCH("Not applicable",'Model output'!F218)), ISNUMBER(SEARCH("N/A",'Model output'!F218))),"0",IF(OR(ISNUMBER(SEARCH("0",'Model output'!F218)), ISNUMBER(SEARCH("1",'Model output'!F218)), ISNUMBER(SEARCH("X",'Model output'!F218))), IF(ISNUMBER(SEARCH("pM",'Model output'!F218)),MID(SUBSTITUTE('Model output'!F218," ",""),SEARCH("pM",'Model output'!F218)+2,1),IF(ISNUMBER(SEARCH("M",'Model output'!F218)),MID(SUBSTITUTE('Model output'!F218," ",""),SEARCH("M",'Model output'!F218)+1,1),SUBSTITUTE('Model output'!F218," ",""))),""))</f>
        <v/>
      </c>
      <c r="F219" t="str">
        <f t="shared" si="37"/>
        <v>negative</v>
      </c>
      <c r="G219" t="str">
        <f>IF(OR('Model output'!G218="",AND(ISNUMBER('Model output'!J218),'Model output'!J218&lt;1)),"",IF(OR(ISNUMBER(SEARCH("lateral",'Model output'!G218)),ISNUMBER(SEARCH("cervical",'Model output'!G218)),ISNUMBER(SEARCH("jugular",'Model output'!G218)),ISNUMBER(SEARCH("left neck",'Model output'!G218)),ISNUMBER(SEARCH("left anterior neck",'Model output'!G218)),ISNUMBER(SEARCH("left posterior neck",'Model output'!G218)),ISNUMBER(SEARCH("right neck",'Model output'!G218)),ISNUMBER(SEARCH("right anterior neck",'Model output'!G218)),ISNUMBER(SEARCH("right posterior neck",'Model output'!G218)),AND(ISNUMBER(SEARCH("level",'Model output'!G218)),OR(,ISNUMBER(SEARCH("II",'Model output'!G218)),ISNUMBER(SEARCH("two",'Model output'!G218)),ISNUMBER(SEARCH("2",'Model output'!G218)),ISNUMBER(SEARCH("III",'Model output'!G218)),ISNUMBER(SEARCH("three",'Model output'!G218)),ISNUMBER(SEARCH("3",'Model output'!G218)),ISNUMBER(SEARCH("IV",'Model output'!G218)),ISNUMBER(SEARCH("four",'Model output'!G218)),ISNUMBER(SEARCH("4",'Model output'!G218)),ISNUMBER(SEARCH("V ",'Model output'!G218)),ISNUMBER(SEARCH("five",'Model output'!G218)),ISNUMBER(SEARCH("5",'Model output'!G218))))), "lateral", "central"))</f>
        <v/>
      </c>
      <c r="H219" t="str">
        <f>IF('Model output'!H218="","negative",IF('Model output'!H218="[]", "negative", IF(OR(ISNUMBER(SEARCH("lymph node",'Model output'!H218)),ISNUMBER(SEARCH("Not mentioned",'Model output'!H218)),ISNUMBER(SEARCH("neck",'Model output'!H218)),ISNUMBER(SEARCH("Not applicable",'Model output'!H218))),"negative","positive")))</f>
        <v>negative</v>
      </c>
      <c r="I219">
        <f>IF('Model output'!I218="","",IF(ISNUMBER('Model output'!I218),'Model output'!I218,1))</f>
        <v>6</v>
      </c>
      <c r="J219">
        <f>IF('Model output'!J218="","",IF(AND(ISNUMBER('Model output'!J218),'Model output'!J218&lt;=I219),'Model output'!J218,IF(ISNUMBER(SEARCH("0/",'Model output'!J218)),0,1)))</f>
        <v>0</v>
      </c>
      <c r="K219" t="str" cm="1">
        <f t="array" ref="K219">IF(COUNT(FIND({0,1,2,3,4,5,6,7,8,9},'Model output'!K218))&gt;0,'Model output'!K218,"")</f>
        <v/>
      </c>
      <c r="L219" s="8" t="str">
        <f t="shared" si="39"/>
        <v/>
      </c>
      <c r="M219" t="str" cm="1">
        <f t="array" ref="M219">IF(L219="","",IF(ISNUMBER(SEARCH("cm",L219)),MAX(VALUE(SUBSTITUTE(_xlfn.FILTERXML("&lt;t&gt;&lt;s&gt;"&amp;SUBSTITUTE(L219,",","&lt;/s&gt;&lt;s&gt;")&amp;"&lt;/s&gt;&lt;/t&gt;","//s"),"cm",""))),MAX(VALUE(SUBSTITUTE(_xlfn.FILTERXML("&lt;t&gt;&lt;s&gt;"&amp;SUBSTITUTE(L219,",","&lt;/s&gt;&lt;s&gt;")&amp;"&lt;/s&gt;&lt;/t&gt;","//s"),"mm","")))/10))</f>
        <v/>
      </c>
      <c r="N219" t="str">
        <f>IF('Model output'!L218="","",'Model output'!L218)</f>
        <v>Papillary carcinoma, classical (usual)</v>
      </c>
      <c r="O219" t="str">
        <f>IF('Model output'!M218="","",'Model output'!M218)</f>
        <v>with focal tall cell change (&lt;5%) and with focal Warthin-like change</v>
      </c>
      <c r="P219" t="str">
        <f>IF('Model output'!N218="","",'Model output'!N218)</f>
        <v>1.1 cm</v>
      </c>
      <c r="Q219" t="str">
        <f t="shared" si="38"/>
        <v>1.1cm</v>
      </c>
      <c r="R219" cm="1">
        <f t="array" ref="R219">IF(Q219="","",IF(ISNUMBER(SEARCH("cm",Q219)),MAX(VALUE(SUBSTITUTE(_xlfn.FILTERXML("&lt;t&gt;&lt;s&gt;"&amp;SUBSTITUTE(Q219,",","&lt;/s&gt;&lt;s&gt;")&amp;"&lt;/s&gt;&lt;/t&gt;","//s"),"cm",""))),MAX(VALUE(SUBSTITUTE(_xlfn.FILTERXML("&lt;t&gt;&lt;s&gt;"&amp;SUBSTITUTE(Q219,",","&lt;/s&gt;&lt;s&gt;")&amp;"&lt;/s&gt;&lt;/t&gt;","//s"),"mm","")))/10))</f>
        <v>1.1000000000000001</v>
      </c>
      <c r="S219" t="str">
        <f>IF(OR('Model output'!P218="",ISNUMBER(SEARCH("Not identified", 'Model output'!P218)),ISNUMBER(SEARCH("Absent",'Model output'!P218)),AND(ISNUMBER(SEARCH("No",'Model output'!P218)),NOT(ISNUMBER(SEARCH("diagnostic",'Model output'!P218)))),ISNUMBER(SEARCH("Negative",'Model output'!P218))),"negative","positive")</f>
        <v>negative</v>
      </c>
      <c r="T219" t="str">
        <f>IF('Model output'!O218="","",'Model output'!O218)</f>
        <v/>
      </c>
      <c r="U219" t="str">
        <f>IF('Model output'!Q218&lt;&gt;"",'Model output'!Q218,IF('Classification result'!S219="positive",IF(ISNUMBER(SEARCH("single",'Model output'!P218)),1,IF(OR(ISNUMBER(SEARCH("&lt;4",'Model output'!P218)),ISNUMBER(SEARCH("&lt; 4",'Model output'!P218)),ISNUMBER(SEARCH("less than 4",'Model output'!P218))),"&lt;4",IF(OR(ISNUMBER(SEARCH("&gt;4",'Model output'!P218)),ISNUMBER(SEARCH("&gt; 4",'Model output'!P218)),ISNUMBER(SEARCH("4 or more",'Model output'!P218))),"&gt;4",""))),""))</f>
        <v/>
      </c>
      <c r="V219" t="str">
        <f>IF(S219="negative","",IF(OR(ISNUMBER(SEARCH("Focal",'Model output'!P218)),'Classification result'!U219&lt;4,ISNUMBER(SEARCH("Focal",'Classification result'!U219)),ISNUMBER(SEARCH("&lt;4",'Classification result'!U219)),ISNUMBER(SEARCH("&lt; 4",'Classification result'!U219))),"minimal", IF(OR(ISNUMBER(SEARCH("Extensive",'Model output'!P218)),ISNUMBER(SEARCH("Extensive",'Classification result'!U219)),ISNUMBER(SEARCH("&gt;4",'Classification result'!U219)),ISNUMBER(SEARCH("&gt; 4",'Classification result'!U219)),ISNUMBER(SEARCH("4 or more",'Classification result'!U219))),"extensive","")))</f>
        <v/>
      </c>
      <c r="W219" t="str">
        <f>IF(OR('Model output'!R218="",ISNUMBER(SEARCH("Not identified", 'Model output'!R218)),ISNUMBER(SEARCH("Absent",'Model output'!R218)),ISNUMBER(SEARCH("No",'Model output'!R218)),ISNUMBER(SEARCH("Negative",'Model output'!R218)),ISNUMBER(SEARCH("None seen",'Model output'!R218)),ISNUMBER(SEARCH("Free",'Model output'!R218)),ISNUMBER(SEARCH("Cannot be assessed",'Model output'!R218))),"negative","positive")</f>
        <v>positive</v>
      </c>
      <c r="X219" t="str">
        <f>IF('Model output'!S218="","", IF('Model output'!S218= "[]", "", 'Model output'!S218))</f>
        <v>Not identified</v>
      </c>
      <c r="Y219" t="str">
        <f>IF(OR('Model output'!S218="",ISNUMBER(SEARCH("Absent",'Model output'!S218)),ISNUMBER(SEARCH("Not identified",'Model output'!S218)),ISNUMBER(SEARCH("No",'Model output'!S218)),ISNUMBER(SEARCH("negative",'Model output'!S218))),"negative",IF(Z219="positive","gETE", "positive"))</f>
        <v>negative</v>
      </c>
      <c r="Z219" t="str">
        <f>IF(OR('Model output'!S218="",ISNUMBER(SEARCH("Absent",'Model output'!S218)),ISNUMBER(SEARCH("Not identified",'Model output'!S218)),ISNUMBER(SEARCH("No",'Model output'!S218)),ISNUMBER(SEARCH("Minimal",'Model output'!S218)),ISNUMBER(SEARCH("negative",'Model output'!S218))),"negative",IF(OR(ISNUMBER(SEARCH("extensive",X219)),ISNUMBER(SEARCH("skeletal muscle",X219)),ISNUMBER(SEARCH("larynx",X219)),ISNUMBER(SEARCH("trachea",X219)),ISNUMBER(SEARCH("esophagus",X219)),ISNUMBER(SEARCH("recurrent laryngeal nerve",X219))),"positive","negative"))</f>
        <v>negative</v>
      </c>
      <c r="AA219" t="str">
        <f>IF('Model output'!T218="","", IF('Model output'!T218="[]", "", IF('Model output'!T218="Not mentioned", "No", "Yes")))</f>
        <v/>
      </c>
      <c r="AB219" t="str">
        <f>IF(AA219&lt;&gt;"Yes","",IF(OR('Model output'!U218="",'Model output'!U218="[]",ISNUMBER(SEARCH("Not identified",'Model output'!U218))),"",'Model output'!U218))</f>
        <v/>
      </c>
      <c r="AC219" s="9" t="str">
        <f>IF(OR('Model output'!V218="", AND(ISERROR(SEARCH("Positive",'Model output'!V218)), ISNUMBER(SEARCH("Negative",'Model output'!V218))), 'Model output'!V218="No", ISNUMBER(SEARCH("Uninvolved",'Model output'!V218)), ISNUMBER(SEARCH("Not involved",'Model output'!V218)), ISNUMBER(SEARCH("Free",'Model output'!V218)), ISNUMBER(SEARCH("Cannot be assessed",'Model output'!V218)), ISNUMBER(SEARCH("1 mm",'Model output'!V218)), ISNUMBER(SEARCH("0.1 CM",'Model output'!V218)), ISNUMBER(SEARCH("less than 0.5 mm",'Model output'!V218)), ISNUMBER(SEARCH("abut",'Model output'!V218))), "negative", "positive")</f>
        <v>negative</v>
      </c>
      <c r="AE219" s="29" t="str" cm="1">
        <f t="array" aca="1" ref="AE219" ca="1">IF(OR(AC219="positive",Z219="positive",AND(OR(ISNUMBER(SEARCH("Follicular carcinoma",N219)),ISNUMBER(SEARCH("Follicular thyroid carcinoma",N219))),V219="extensive"),AND(AND(ISNUMBER(J219),J219&gt;0),AND(ISNUMBER(M219),M219&gt;3)),OR(H219="positive",AH219=1)),"high",IF(OR(ISNUMBER(SEARCH("lateral",G219,1)),ISNUMBER(SEARCH("positive",Y219,1)),ISNUMBER(SEARCH("tall",O219,1)),ISNUMBER(SEARCH("hobnail",O219,1)),ISNUMBER(SEARCH("cribriform",O219,1)),ISNUMBER(SEARCH("diffuse",O219,1)),ISNUMBER(SEARCH("columnar",O219,1)),ISNUMBER(SEARCH("solid",O219,1)),ISNUMBER(SEARCH("tall",N219,1)),ISNUMBER(SEARCH("hobnail",N219,1)),ISNUMBER(SEARCH("cribriform",N219,1)),ISNUMBER(SEARCH("diffuse",N219,1)),ISNUMBER(SEARCH("columnar",N219,1)),ISNUMBER(SEARCH("solid",N219,1)),AND(ISNUMBER(SEARCH("papillary",N219,1)),S219="positive"),AND(AND(ISNUMBER(J219),J219&gt;=5),M219=""),AND(AND(ISNUMBER(J219),J219&gt;=5),AND(ISNUMBER(M219),M219&gt;=1)),AND(ISNUMBER(SERACH("papillary",N219)),OR(Y219="positive",Z219="positive"), ISNUMBER(SEARCH("BRAF",AB219)))),"intermediate","low"))</f>
        <v>intermediate</v>
      </c>
      <c r="AF219" s="30" t="str">
        <f t="shared" si="40"/>
        <v>1b</v>
      </c>
      <c r="AG219" s="30" t="str">
        <f t="shared" si="41"/>
        <v>0</v>
      </c>
      <c r="AH219" s="30" t="str">
        <f t="shared" si="42"/>
        <v>0</v>
      </c>
      <c r="AI219" s="37" t="str">
        <f t="shared" si="43"/>
        <v>I</v>
      </c>
      <c r="AJ219" s="29" t="s">
        <v>887</v>
      </c>
      <c r="AK219" s="34" t="s">
        <v>890</v>
      </c>
      <c r="AL219" s="34" t="s">
        <v>891</v>
      </c>
      <c r="AM219" s="34" t="s">
        <v>894</v>
      </c>
      <c r="AN219" s="34" t="s">
        <v>68</v>
      </c>
      <c r="AO219" s="35">
        <f t="shared" ca="1" si="44"/>
        <v>1</v>
      </c>
      <c r="AP219" s="30">
        <f t="shared" si="45"/>
        <v>1</v>
      </c>
      <c r="AQ219" s="30">
        <f t="shared" si="46"/>
        <v>1</v>
      </c>
      <c r="AR219" s="30">
        <f t="shared" si="47"/>
        <v>1</v>
      </c>
      <c r="AS219" s="36">
        <f t="shared" si="48"/>
        <v>1</v>
      </c>
    </row>
    <row r="220" spans="1:45">
      <c r="A220" t="str">
        <f>'Model output'!A219</f>
        <v>TCGA-EM-A4FQ</v>
      </c>
      <c r="B220" s="45">
        <v>42</v>
      </c>
      <c r="C220" s="1" t="str">
        <f>IF(OR(ISNUMBER(SEARCH("0",'Model output'!D219)), ISNUMBER(SEARCH("1",'Model output'!D219)), ISNUMBER(SEARCH("1a",'Model output'!D219)), ISNUMBER(SEARCH("1b",'Model output'!D219)), ISNUMBER(SEARCH("2",'Model output'!D219)), ISNUMBER(SEARCH("3",'Model output'!D219)), ISNUMBER(SEARCH("4a",'Model output'!D219)), ISNUMBER(SEARCH("4b",'Model output'!D219))), IF(ISNUMBER(SEARCH("pT",'Model output'!D219)),IF(OR(ISNUMBER(SEARCH("a",'Model output'!D219)),ISNUMBER(SEARCH("b",'Model output'!D219))),MID(SUBSTITUTE('Model output'!D219," ",""),SEARCH("pT",'Model output'!D219)+2,2),MID(SUBSTITUTE('Model output'!D219," ",""),SEARCH("pT",'Model output'!D219)+2,1)),IF(ISNUMBER(SEARCH("T",'Model output'!D219)),IF(OR(ISNUMBER(SEARCH("a",'Model output'!D219)),ISNUMBER(SEARCH("b",'Model output'!D219))),MID(SUBSTITUTE('Model output'!D219," ",""),SEARCH("T",'Model output'!D219)+1,2),MID(SUBSTITUTE('Model output'!D219," ",""),SEARCH("T",'Model output'!D219)+1,1)),SUBSTITUTE('Model output'!D219," ",""))),"")</f>
        <v>2</v>
      </c>
      <c r="D220" s="1" t="str">
        <f>IF(ISNUMBER(SEARCH("lymph node",'Model output'!E219)),"1", IF(AND('Model output'!E219&lt;&gt;"",ISNUMBER('Model output'!E219),'Model output'!E219&gt;0),"1",IF(OR(ISNUMBER(SEARCH("0",'Model output'!E219)), ISNUMBER(SEARCH("1",'Model output'!E219)), ISNUMBER(SEARCH("1a",'Model output'!E219)), ISNUMBER(SEARCH("1b",'Model output'!E219)), ISNUMBER(SEARCH("X",'Model output'!E219))), IF(ISNUMBER(SEARCH("pN",'Model output'!E219)),IF(OR(ISNUMBER(SEARCH("a",'Model output'!E219)),ISNUMBER(SEARCH("b",'Model output'!E219))),MID(SUBSTITUTE('Model output'!E219," ",""),SEARCH("pN",'Model output'!E219)+2,2),MID(SUBSTITUTE('Model output'!E219," ",""),SEARCH("pN",'Model output'!E219)+2,1)),IF(ISNUMBER(SEARCH("N",'Model output'!E219)),IF(OR(ISNUMBER(SEARCH("a",'Model output'!E219)),ISNUMBER(SEARCH("b",'Model output'!E219))),MID(SUBSTITUTE('Model output'!E219," ",""),SEARCH("N",'Model output'!E219)+1,2),MID(SUBSTITUTE('Model output'!E219," ",""),SEARCH("N",'Model output'!E219)+1,1)),SUBSTITUTE('Model output'!E219," ",""))),"")))</f>
        <v>1b</v>
      </c>
      <c r="E220" s="1" t="str">
        <f>IF(OR(ISNUMBER(SEARCH("Not applicable",'Model output'!F219)), ISNUMBER(SEARCH("N/A",'Model output'!F219))),"0",IF(OR(ISNUMBER(SEARCH("0",'Model output'!F219)), ISNUMBER(SEARCH("1",'Model output'!F219)), ISNUMBER(SEARCH("X",'Model output'!F219))), IF(ISNUMBER(SEARCH("pM",'Model output'!F219)),MID(SUBSTITUTE('Model output'!F219," ",""),SEARCH("pM",'Model output'!F219)+2,1),IF(ISNUMBER(SEARCH("M",'Model output'!F219)),MID(SUBSTITUTE('Model output'!F219," ",""),SEARCH("M",'Model output'!F219)+1,1),SUBSTITUTE('Model output'!F219," ",""))),""))</f>
        <v/>
      </c>
      <c r="F220" t="str">
        <f t="shared" si="37"/>
        <v>positive</v>
      </c>
      <c r="G220" t="str">
        <f>IF(OR('Model output'!G219="",AND(ISNUMBER('Model output'!J219),'Model output'!J219&lt;1)),"",IF(OR(ISNUMBER(SEARCH("lateral",'Model output'!G219)),ISNUMBER(SEARCH("cervical",'Model output'!G219)),ISNUMBER(SEARCH("jugular",'Model output'!G219)),ISNUMBER(SEARCH("left neck",'Model output'!G219)),ISNUMBER(SEARCH("left anterior neck",'Model output'!G219)),ISNUMBER(SEARCH("left posterior neck",'Model output'!G219)),ISNUMBER(SEARCH("right neck",'Model output'!G219)),ISNUMBER(SEARCH("right anterior neck",'Model output'!G219)),ISNUMBER(SEARCH("right posterior neck",'Model output'!G219)),AND(ISNUMBER(SEARCH("level",'Model output'!G219)),OR(,ISNUMBER(SEARCH("II",'Model output'!G219)),ISNUMBER(SEARCH("two",'Model output'!G219)),ISNUMBER(SEARCH("2",'Model output'!G219)),ISNUMBER(SEARCH("III",'Model output'!G219)),ISNUMBER(SEARCH("three",'Model output'!G219)),ISNUMBER(SEARCH("3",'Model output'!G219)),ISNUMBER(SEARCH("IV",'Model output'!G219)),ISNUMBER(SEARCH("four",'Model output'!G219)),ISNUMBER(SEARCH("4",'Model output'!G219)),ISNUMBER(SEARCH("V ",'Model output'!G219)),ISNUMBER(SEARCH("five",'Model output'!G219)),ISNUMBER(SEARCH("5",'Model output'!G219))))), "lateral", "central"))</f>
        <v>lateral</v>
      </c>
      <c r="H220" t="str">
        <f>IF('Model output'!H219="","negative",IF('Model output'!H219="[]", "negative", IF(OR(ISNUMBER(SEARCH("lymph node",'Model output'!H219)),ISNUMBER(SEARCH("Not mentioned",'Model output'!H219)),ISNUMBER(SEARCH("neck",'Model output'!H219)),ISNUMBER(SEARCH("Not applicable",'Model output'!H219))),"negative","positive")))</f>
        <v>negative</v>
      </c>
      <c r="I220">
        <f>IF('Model output'!I219="","",IF(ISNUMBER('Model output'!I219),'Model output'!I219,1))</f>
        <v>55</v>
      </c>
      <c r="J220">
        <f>IF('Model output'!J219="","",IF(AND(ISNUMBER('Model output'!J219),'Model output'!J219&lt;=I220),'Model output'!J219,IF(ISNUMBER(SEARCH("0/",'Model output'!J219)),0,1)))</f>
        <v>17</v>
      </c>
      <c r="K220" t="str" cm="1">
        <f t="array" ref="K220">IF(COUNT(FIND({0,1,2,3,4,5,6,7,8,9},'Model output'!K219))&gt;0,'Model output'!K219,"")</f>
        <v>1.7 cm</v>
      </c>
      <c r="L220" s="8" t="str">
        <f t="shared" si="39"/>
        <v>1.7cm</v>
      </c>
      <c r="M220" cm="1">
        <f t="array" ref="M220">IF(L220="","",IF(ISNUMBER(SEARCH("cm",L220)),MAX(VALUE(SUBSTITUTE(_xlfn.FILTERXML("&lt;t&gt;&lt;s&gt;"&amp;SUBSTITUTE(L220,",","&lt;/s&gt;&lt;s&gt;")&amp;"&lt;/s&gt;&lt;/t&gt;","//s"),"cm",""))),MAX(VALUE(SUBSTITUTE(_xlfn.FILTERXML("&lt;t&gt;&lt;s&gt;"&amp;SUBSTITUTE(L220,",","&lt;/s&gt;&lt;s&gt;")&amp;"&lt;/s&gt;&lt;/t&gt;","//s"),"mm","")))/10))</f>
        <v>1.7</v>
      </c>
      <c r="N220" t="str">
        <f>IF('Model output'!L219="","",'Model output'!L219)</f>
        <v>Papillary carcinoma, follicular variant and classical (usual)</v>
      </c>
      <c r="O220" t="str">
        <f>IF('Model output'!M219="","",'Model output'!M219)</f>
        <v/>
      </c>
      <c r="P220" t="str">
        <f>IF('Model output'!N219="","",'Model output'!N219)</f>
        <v>3.5 cm</v>
      </c>
      <c r="Q220" t="str">
        <f t="shared" si="38"/>
        <v>3.5cm</v>
      </c>
      <c r="R220" cm="1">
        <f t="array" ref="R220">IF(Q220="","",IF(ISNUMBER(SEARCH("cm",Q220)),MAX(VALUE(SUBSTITUTE(_xlfn.FILTERXML("&lt;t&gt;&lt;s&gt;"&amp;SUBSTITUTE(Q220,",","&lt;/s&gt;&lt;s&gt;")&amp;"&lt;/s&gt;&lt;/t&gt;","//s"),"cm",""))),MAX(VALUE(SUBSTITUTE(_xlfn.FILTERXML("&lt;t&gt;&lt;s&gt;"&amp;SUBSTITUTE(Q220,",","&lt;/s&gt;&lt;s&gt;")&amp;"&lt;/s&gt;&lt;/t&gt;","//s"),"mm","")))/10))</f>
        <v>3.5</v>
      </c>
      <c r="S220" t="str">
        <f>IF(OR('Model output'!P219="",ISNUMBER(SEARCH("Not identified", 'Model output'!P219)),ISNUMBER(SEARCH("Absent",'Model output'!P219)),AND(ISNUMBER(SEARCH("No",'Model output'!P219)),NOT(ISNUMBER(SEARCH("diagnostic",'Model output'!P219)))),ISNUMBER(SEARCH("Negative",'Model output'!P219))),"negative","positive")</f>
        <v>negative</v>
      </c>
      <c r="T220">
        <f>IF('Model output'!O219="","",'Model output'!O219)</f>
        <v>2</v>
      </c>
      <c r="U220" t="str">
        <f>IF('Model output'!Q219&lt;&gt;"",'Model output'!Q219,IF('Classification result'!S220="positive",IF(ISNUMBER(SEARCH("single",'Model output'!P219)),1,IF(OR(ISNUMBER(SEARCH("&lt;4",'Model output'!P219)),ISNUMBER(SEARCH("&lt; 4",'Model output'!P219)),ISNUMBER(SEARCH("less than 4",'Model output'!P219))),"&lt;4",IF(OR(ISNUMBER(SEARCH("&gt;4",'Model output'!P219)),ISNUMBER(SEARCH("&gt; 4",'Model output'!P219)),ISNUMBER(SEARCH("4 or more",'Model output'!P219))),"&gt;4",""))),""))</f>
        <v/>
      </c>
      <c r="V220" t="str">
        <f>IF(S220="negative","",IF(OR(ISNUMBER(SEARCH("Focal",'Model output'!P219)),'Classification result'!U220&lt;4,ISNUMBER(SEARCH("Focal",'Classification result'!U220)),ISNUMBER(SEARCH("&lt;4",'Classification result'!U220)),ISNUMBER(SEARCH("&lt; 4",'Classification result'!U220))),"minimal", IF(OR(ISNUMBER(SEARCH("Extensive",'Model output'!P219)),ISNUMBER(SEARCH("Extensive",'Classification result'!U220)),ISNUMBER(SEARCH("&gt;4",'Classification result'!U220)),ISNUMBER(SEARCH("&gt; 4",'Classification result'!U220)),ISNUMBER(SEARCH("4 or more",'Classification result'!U220))),"extensive","")))</f>
        <v/>
      </c>
      <c r="W220" t="str">
        <f>IF(OR('Model output'!R219="",ISNUMBER(SEARCH("Not identified", 'Model output'!R219)),ISNUMBER(SEARCH("Absent",'Model output'!R219)),ISNUMBER(SEARCH("No",'Model output'!R219)),ISNUMBER(SEARCH("Negative",'Model output'!R219)),ISNUMBER(SEARCH("None seen",'Model output'!R219)),ISNUMBER(SEARCH("Free",'Model output'!R219)),ISNUMBER(SEARCH("Cannot be assessed",'Model output'!R219))),"negative","positive")</f>
        <v>positive</v>
      </c>
      <c r="X220" t="str">
        <f>IF('Model output'!S219="","", IF('Model output'!S219= "[]", "", 'Model output'!S219))</f>
        <v>Not identified</v>
      </c>
      <c r="Y220" t="str">
        <f>IF(OR('Model output'!S219="",ISNUMBER(SEARCH("Absent",'Model output'!S219)),ISNUMBER(SEARCH("Not identified",'Model output'!S219)),ISNUMBER(SEARCH("No",'Model output'!S219)),ISNUMBER(SEARCH("negative",'Model output'!S219))),"negative",IF(Z220="positive","gETE", "positive"))</f>
        <v>negative</v>
      </c>
      <c r="Z220" t="str">
        <f>IF(OR('Model output'!S219="",ISNUMBER(SEARCH("Absent",'Model output'!S219)),ISNUMBER(SEARCH("Not identified",'Model output'!S219)),ISNUMBER(SEARCH("No",'Model output'!S219)),ISNUMBER(SEARCH("Minimal",'Model output'!S219)),ISNUMBER(SEARCH("negative",'Model output'!S219))),"negative",IF(OR(ISNUMBER(SEARCH("extensive",X220)),ISNUMBER(SEARCH("skeletal muscle",X220)),ISNUMBER(SEARCH("larynx",X220)),ISNUMBER(SEARCH("trachea",X220)),ISNUMBER(SEARCH("esophagus",X220)),ISNUMBER(SEARCH("recurrent laryngeal nerve",X220))),"positive","negative"))</f>
        <v>negative</v>
      </c>
      <c r="AA220" t="str">
        <f>IF('Model output'!T219="","", IF('Model output'!T219="[]", "", IF('Model output'!T219="Not mentioned", "No", "Yes")))</f>
        <v/>
      </c>
      <c r="AB220" t="str">
        <f>IF(AA220&lt;&gt;"Yes","",IF(OR('Model output'!U219="",'Model output'!U219="[]",ISNUMBER(SEARCH("Not identified",'Model output'!U219))),"",'Model output'!U219))</f>
        <v/>
      </c>
      <c r="AC220" s="9" t="str">
        <f>IF(OR('Model output'!V219="", AND(ISERROR(SEARCH("Positive",'Model output'!V219)), ISNUMBER(SEARCH("Negative",'Model output'!V219))), 'Model output'!V219="No", ISNUMBER(SEARCH("Uninvolved",'Model output'!V219)), ISNUMBER(SEARCH("Not involved",'Model output'!V219)), ISNUMBER(SEARCH("Free",'Model output'!V219)), ISNUMBER(SEARCH("Cannot be assessed",'Model output'!V219)), ISNUMBER(SEARCH("1 mm",'Model output'!V219)), ISNUMBER(SEARCH("0.1 CM",'Model output'!V219)), ISNUMBER(SEARCH("less than 0.5 mm",'Model output'!V219)), ISNUMBER(SEARCH("abut",'Model output'!V219))), "negative", "positive")</f>
        <v>negative</v>
      </c>
      <c r="AE220" s="29" t="str" cm="1">
        <f t="array" aca="1" ref="AE220" ca="1">IF(OR(AC220="positive",Z220="positive",AND(OR(ISNUMBER(SEARCH("Follicular carcinoma",N220)),ISNUMBER(SEARCH("Follicular thyroid carcinoma",N220))),V220="extensive"),AND(AND(ISNUMBER(J220),J220&gt;0),AND(ISNUMBER(M220),M220&gt;3)),OR(H220="positive",AH220=1)),"high",IF(OR(ISNUMBER(SEARCH("lateral",G220,1)),ISNUMBER(SEARCH("positive",Y220,1)),ISNUMBER(SEARCH("tall",O220,1)),ISNUMBER(SEARCH("hobnail",O220,1)),ISNUMBER(SEARCH("cribriform",O220,1)),ISNUMBER(SEARCH("diffuse",O220,1)),ISNUMBER(SEARCH("columnar",O220,1)),ISNUMBER(SEARCH("solid",O220,1)),ISNUMBER(SEARCH("tall",N220,1)),ISNUMBER(SEARCH("hobnail",N220,1)),ISNUMBER(SEARCH("cribriform",N220,1)),ISNUMBER(SEARCH("diffuse",N220,1)),ISNUMBER(SEARCH("columnar",N220,1)),ISNUMBER(SEARCH("solid",N220,1)),AND(ISNUMBER(SEARCH("papillary",N220,1)),S220="positive"),AND(AND(ISNUMBER(J220),J220&gt;=5),M220=""),AND(AND(ISNUMBER(J220),J220&gt;=5),AND(ISNUMBER(M220),M220&gt;=1)),AND(ISNUMBER(SERACH("papillary",N220)),OR(Y220="positive",Z220="positive"), ISNUMBER(SEARCH("BRAF",AB220)))),"intermediate","low"))</f>
        <v>intermediate</v>
      </c>
      <c r="AF220" s="30" t="str">
        <f t="shared" si="40"/>
        <v>2</v>
      </c>
      <c r="AG220" s="30" t="str">
        <f t="shared" si="41"/>
        <v>1b</v>
      </c>
      <c r="AH220" s="30" t="str">
        <f t="shared" si="42"/>
        <v>0</v>
      </c>
      <c r="AI220" s="37" t="str">
        <f t="shared" si="43"/>
        <v>I</v>
      </c>
      <c r="AJ220" s="29" t="s">
        <v>887</v>
      </c>
      <c r="AK220" s="34" t="s">
        <v>893</v>
      </c>
      <c r="AL220" s="34" t="s">
        <v>890</v>
      </c>
      <c r="AM220" s="34" t="s">
        <v>894</v>
      </c>
      <c r="AN220" s="34" t="s">
        <v>68</v>
      </c>
      <c r="AO220" s="35">
        <f t="shared" ca="1" si="44"/>
        <v>1</v>
      </c>
      <c r="AP220" s="30">
        <f t="shared" si="45"/>
        <v>1</v>
      </c>
      <c r="AQ220" s="30">
        <f t="shared" si="46"/>
        <v>1</v>
      </c>
      <c r="AR220" s="30">
        <f t="shared" si="47"/>
        <v>1</v>
      </c>
      <c r="AS220" s="36">
        <f t="shared" si="48"/>
        <v>1</v>
      </c>
    </row>
    <row r="221" spans="1:45">
      <c r="A221" t="str">
        <f>'Model output'!A220</f>
        <v>TCGA-EM-A4FR</v>
      </c>
      <c r="B221" s="45">
        <v>28</v>
      </c>
      <c r="C221" s="1" t="str">
        <f>IF(OR(ISNUMBER(SEARCH("0",'Model output'!D220)), ISNUMBER(SEARCH("1",'Model output'!D220)), ISNUMBER(SEARCH("1a",'Model output'!D220)), ISNUMBER(SEARCH("1b",'Model output'!D220)), ISNUMBER(SEARCH("2",'Model output'!D220)), ISNUMBER(SEARCH("3",'Model output'!D220)), ISNUMBER(SEARCH("4a",'Model output'!D220)), ISNUMBER(SEARCH("4b",'Model output'!D220))), IF(ISNUMBER(SEARCH("pT",'Model output'!D220)),IF(OR(ISNUMBER(SEARCH("a",'Model output'!D220)),ISNUMBER(SEARCH("b",'Model output'!D220))),MID(SUBSTITUTE('Model output'!D220," ",""),SEARCH("pT",'Model output'!D220)+2,2),MID(SUBSTITUTE('Model output'!D220," ",""),SEARCH("pT",'Model output'!D220)+2,1)),IF(ISNUMBER(SEARCH("T",'Model output'!D220)),IF(OR(ISNUMBER(SEARCH("a",'Model output'!D220)),ISNUMBER(SEARCH("b",'Model output'!D220))),MID(SUBSTITUTE('Model output'!D220," ",""),SEARCH("T",'Model output'!D220)+1,2),MID(SUBSTITUTE('Model output'!D220," ",""),SEARCH("T",'Model output'!D220)+1,1)),SUBSTITUTE('Model output'!D220," ",""))),"")</f>
        <v>3</v>
      </c>
      <c r="D221" s="1" t="str">
        <f>IF(ISNUMBER(SEARCH("lymph node",'Model output'!E220)),"1", IF(AND('Model output'!E220&lt;&gt;"",ISNUMBER('Model output'!E220),'Model output'!E220&gt;0),"1",IF(OR(ISNUMBER(SEARCH("0",'Model output'!E220)), ISNUMBER(SEARCH("1",'Model output'!E220)), ISNUMBER(SEARCH("1a",'Model output'!E220)), ISNUMBER(SEARCH("1b",'Model output'!E220)), ISNUMBER(SEARCH("X",'Model output'!E220))), IF(ISNUMBER(SEARCH("pN",'Model output'!E220)),IF(OR(ISNUMBER(SEARCH("a",'Model output'!E220)),ISNUMBER(SEARCH("b",'Model output'!E220))),MID(SUBSTITUTE('Model output'!E220," ",""),SEARCH("pN",'Model output'!E220)+2,2),MID(SUBSTITUTE('Model output'!E220," ",""),SEARCH("pN",'Model output'!E220)+2,1)),IF(ISNUMBER(SEARCH("N",'Model output'!E220)),IF(OR(ISNUMBER(SEARCH("a",'Model output'!E220)),ISNUMBER(SEARCH("b",'Model output'!E220))),MID(SUBSTITUTE('Model output'!E220," ",""),SEARCH("N",'Model output'!E220)+1,2),MID(SUBSTITUTE('Model output'!E220," ",""),SEARCH("N",'Model output'!E220)+1,1)),SUBSTITUTE('Model output'!E220," ",""))),"")))</f>
        <v>1a</v>
      </c>
      <c r="E221" s="1" t="str">
        <f>IF(OR(ISNUMBER(SEARCH("Not applicable",'Model output'!F220)), ISNUMBER(SEARCH("N/A",'Model output'!F220))),"0",IF(OR(ISNUMBER(SEARCH("0",'Model output'!F220)), ISNUMBER(SEARCH("1",'Model output'!F220)), ISNUMBER(SEARCH("X",'Model output'!F220))), IF(ISNUMBER(SEARCH("pM",'Model output'!F220)),MID(SUBSTITUTE('Model output'!F220," ",""),SEARCH("pM",'Model output'!F220)+2,1),IF(ISNUMBER(SEARCH("M",'Model output'!F220)),MID(SUBSTITUTE('Model output'!F220," ",""),SEARCH("M",'Model output'!F220)+1,1),SUBSTITUTE('Model output'!F220," ",""))),""))</f>
        <v/>
      </c>
      <c r="F221" t="str">
        <f t="shared" si="37"/>
        <v>positive</v>
      </c>
      <c r="G221" t="str">
        <f>IF(OR('Model output'!G220="",AND(ISNUMBER('Model output'!J220),'Model output'!J220&lt;1)),"",IF(OR(ISNUMBER(SEARCH("lateral",'Model output'!G220)),ISNUMBER(SEARCH("cervical",'Model output'!G220)),ISNUMBER(SEARCH("jugular",'Model output'!G220)),ISNUMBER(SEARCH("left neck",'Model output'!G220)),ISNUMBER(SEARCH("left anterior neck",'Model output'!G220)),ISNUMBER(SEARCH("left posterior neck",'Model output'!G220)),ISNUMBER(SEARCH("right neck",'Model output'!G220)),ISNUMBER(SEARCH("right anterior neck",'Model output'!G220)),ISNUMBER(SEARCH("right posterior neck",'Model output'!G220)),AND(ISNUMBER(SEARCH("level",'Model output'!G220)),OR(,ISNUMBER(SEARCH("II",'Model output'!G220)),ISNUMBER(SEARCH("two",'Model output'!G220)),ISNUMBER(SEARCH("2",'Model output'!G220)),ISNUMBER(SEARCH("III",'Model output'!G220)),ISNUMBER(SEARCH("three",'Model output'!G220)),ISNUMBER(SEARCH("3",'Model output'!G220)),ISNUMBER(SEARCH("IV",'Model output'!G220)),ISNUMBER(SEARCH("four",'Model output'!G220)),ISNUMBER(SEARCH("4",'Model output'!G220)),ISNUMBER(SEARCH("V ",'Model output'!G220)),ISNUMBER(SEARCH("five",'Model output'!G220)),ISNUMBER(SEARCH("5",'Model output'!G220))))), "lateral", "central"))</f>
        <v>central</v>
      </c>
      <c r="H221" t="str">
        <f>IF('Model output'!H220="","negative",IF('Model output'!H220="[]", "negative", IF(OR(ISNUMBER(SEARCH("lymph node",'Model output'!H220)),ISNUMBER(SEARCH("Not mentioned",'Model output'!H220)),ISNUMBER(SEARCH("neck",'Model output'!H220)),ISNUMBER(SEARCH("Not applicable",'Model output'!H220))),"negative","positive")))</f>
        <v>negative</v>
      </c>
      <c r="I221">
        <f>IF('Model output'!I220="","",IF(ISNUMBER('Model output'!I220),'Model output'!I220,1))</f>
        <v>3</v>
      </c>
      <c r="J221">
        <f>IF('Model output'!J220="","",IF(AND(ISNUMBER('Model output'!J220),'Model output'!J220&lt;=I221),'Model output'!J220,IF(ISNUMBER(SEARCH("0/",'Model output'!J220)),0,1)))</f>
        <v>3</v>
      </c>
      <c r="K221" t="str" cm="1">
        <f t="array" ref="K221">IF(COUNT(FIND({0,1,2,3,4,5,6,7,8,9},'Model output'!K220))&gt;0,'Model output'!K220,"")</f>
        <v/>
      </c>
      <c r="L221" s="8" t="str">
        <f t="shared" si="39"/>
        <v/>
      </c>
      <c r="M221" t="str" cm="1">
        <f t="array" ref="M221">IF(L221="","",IF(ISNUMBER(SEARCH("cm",L221)),MAX(VALUE(SUBSTITUTE(_xlfn.FILTERXML("&lt;t&gt;&lt;s&gt;"&amp;SUBSTITUTE(L221,",","&lt;/s&gt;&lt;s&gt;")&amp;"&lt;/s&gt;&lt;/t&gt;","//s"),"cm",""))),MAX(VALUE(SUBSTITUTE(_xlfn.FILTERXML("&lt;t&gt;&lt;s&gt;"&amp;SUBSTITUTE(L221,",","&lt;/s&gt;&lt;s&gt;")&amp;"&lt;/s&gt;&lt;/t&gt;","//s"),"mm","")))/10))</f>
        <v/>
      </c>
      <c r="N221" t="str">
        <f>IF('Model output'!L220="","",'Model output'!L220)</f>
        <v>Papillary carcinoma</v>
      </c>
      <c r="O221" t="str">
        <f>IF('Model output'!M220="","",'Model output'!M220)</f>
        <v>Cribriform without morules</v>
      </c>
      <c r="P221" t="str">
        <f>IF('Model output'!N220="","",'Model output'!N220)</f>
        <v>5.1cm</v>
      </c>
      <c r="Q221" t="str">
        <f t="shared" si="38"/>
        <v>5.1cm</v>
      </c>
      <c r="R221" cm="1">
        <f t="array" ref="R221">IF(Q221="","",IF(ISNUMBER(SEARCH("cm",Q221)),MAX(VALUE(SUBSTITUTE(_xlfn.FILTERXML("&lt;t&gt;&lt;s&gt;"&amp;SUBSTITUTE(Q221,",","&lt;/s&gt;&lt;s&gt;")&amp;"&lt;/s&gt;&lt;/t&gt;","//s"),"cm",""))),MAX(VALUE(SUBSTITUTE(_xlfn.FILTERXML("&lt;t&gt;&lt;s&gt;"&amp;SUBSTITUTE(Q221,",","&lt;/s&gt;&lt;s&gt;")&amp;"&lt;/s&gt;&lt;/t&gt;","//s"),"mm","")))/10))</f>
        <v>5.0999999999999996</v>
      </c>
      <c r="S221" t="str">
        <f>IF(OR('Model output'!P220="",ISNUMBER(SEARCH("Not identified", 'Model output'!P220)),ISNUMBER(SEARCH("Absent",'Model output'!P220)),AND(ISNUMBER(SEARCH("No",'Model output'!P220)),NOT(ISNUMBER(SEARCH("diagnostic",'Model output'!P220)))),ISNUMBER(SEARCH("Negative",'Model output'!P220))),"negative","positive")</f>
        <v>negative</v>
      </c>
      <c r="T221">
        <f>IF('Model output'!O220="","",'Model output'!O220)</f>
        <v>2</v>
      </c>
      <c r="U221" t="str">
        <f>IF('Model output'!Q220&lt;&gt;"",'Model output'!Q220,IF('Classification result'!S221="positive",IF(ISNUMBER(SEARCH("single",'Model output'!P220)),1,IF(OR(ISNUMBER(SEARCH("&lt;4",'Model output'!P220)),ISNUMBER(SEARCH("&lt; 4",'Model output'!P220)),ISNUMBER(SEARCH("less than 4",'Model output'!P220))),"&lt;4",IF(OR(ISNUMBER(SEARCH("&gt;4",'Model output'!P220)),ISNUMBER(SEARCH("&gt; 4",'Model output'!P220)),ISNUMBER(SEARCH("4 or more",'Model output'!P220))),"&gt;4",""))),""))</f>
        <v/>
      </c>
      <c r="V221" t="str">
        <f>IF(S221="negative","",IF(OR(ISNUMBER(SEARCH("Focal",'Model output'!P220)),'Classification result'!U221&lt;4,ISNUMBER(SEARCH("Focal",'Classification result'!U221)),ISNUMBER(SEARCH("&lt;4",'Classification result'!U221)),ISNUMBER(SEARCH("&lt; 4",'Classification result'!U221))),"minimal", IF(OR(ISNUMBER(SEARCH("Extensive",'Model output'!P220)),ISNUMBER(SEARCH("Extensive",'Classification result'!U221)),ISNUMBER(SEARCH("&gt;4",'Classification result'!U221)),ISNUMBER(SEARCH("&gt; 4",'Classification result'!U221)),ISNUMBER(SEARCH("4 or more",'Classification result'!U221))),"extensive","")))</f>
        <v/>
      </c>
      <c r="W221" t="str">
        <f>IF(OR('Model output'!R220="",ISNUMBER(SEARCH("Not identified", 'Model output'!R220)),ISNUMBER(SEARCH("Absent",'Model output'!R220)),ISNUMBER(SEARCH("No",'Model output'!R220)),ISNUMBER(SEARCH("Negative",'Model output'!R220)),ISNUMBER(SEARCH("None seen",'Model output'!R220)),ISNUMBER(SEARCH("Free",'Model output'!R220)),ISNUMBER(SEARCH("Cannot be assessed",'Model output'!R220))),"negative","positive")</f>
        <v>positive</v>
      </c>
      <c r="X221" t="str">
        <f>IF('Model output'!S220="","", IF('Model output'!S220= "[]", "", 'Model output'!S220))</f>
        <v>Not identified</v>
      </c>
      <c r="Y221" t="str">
        <f>IF(OR('Model output'!S220="",ISNUMBER(SEARCH("Absent",'Model output'!S220)),ISNUMBER(SEARCH("Not identified",'Model output'!S220)),ISNUMBER(SEARCH("No",'Model output'!S220)),ISNUMBER(SEARCH("negative",'Model output'!S220))),"negative",IF(Z221="positive","gETE", "positive"))</f>
        <v>negative</v>
      </c>
      <c r="Z221" t="str">
        <f>IF(OR('Model output'!S220="",ISNUMBER(SEARCH("Absent",'Model output'!S220)),ISNUMBER(SEARCH("Not identified",'Model output'!S220)),ISNUMBER(SEARCH("No",'Model output'!S220)),ISNUMBER(SEARCH("Minimal",'Model output'!S220)),ISNUMBER(SEARCH("negative",'Model output'!S220))),"negative",IF(OR(ISNUMBER(SEARCH("extensive",X221)),ISNUMBER(SEARCH("skeletal muscle",X221)),ISNUMBER(SEARCH("larynx",X221)),ISNUMBER(SEARCH("trachea",X221)),ISNUMBER(SEARCH("esophagus",X221)),ISNUMBER(SEARCH("recurrent laryngeal nerve",X221))),"positive","negative"))</f>
        <v>negative</v>
      </c>
      <c r="AA221" t="str">
        <f>IF('Model output'!T220="","", IF('Model output'!T220="[]", "", IF('Model output'!T220="Not mentioned", "No", "Yes")))</f>
        <v/>
      </c>
      <c r="AB221" t="str">
        <f>IF(AA221&lt;&gt;"Yes","",IF(OR('Model output'!U220="",'Model output'!U220="[]",ISNUMBER(SEARCH("Not identified",'Model output'!U220))),"",'Model output'!U220))</f>
        <v/>
      </c>
      <c r="AC221" s="9" t="str">
        <f>IF(OR('Model output'!V220="", AND(ISERROR(SEARCH("Positive",'Model output'!V220)), ISNUMBER(SEARCH("Negative",'Model output'!V220))), 'Model output'!V220="No", ISNUMBER(SEARCH("Uninvolved",'Model output'!V220)), ISNUMBER(SEARCH("Not involved",'Model output'!V220)), ISNUMBER(SEARCH("Free",'Model output'!V220)), ISNUMBER(SEARCH("Cannot be assessed",'Model output'!V220)), ISNUMBER(SEARCH("1 mm",'Model output'!V220)), ISNUMBER(SEARCH("0.1 CM",'Model output'!V220)), ISNUMBER(SEARCH("less than 0.5 mm",'Model output'!V220)), ISNUMBER(SEARCH("abut",'Model output'!V220))), "negative", "positive")</f>
        <v>negative</v>
      </c>
      <c r="AE221" s="29" t="str" cm="1">
        <f t="array" aca="1" ref="AE221" ca="1">IF(OR(AC221="positive",Z221="positive",AND(OR(ISNUMBER(SEARCH("Follicular carcinoma",N221)),ISNUMBER(SEARCH("Follicular thyroid carcinoma",N221))),V221="extensive"),AND(AND(ISNUMBER(J221),J221&gt;0),AND(ISNUMBER(M221),M221&gt;3)),OR(H221="positive",AH221=1)),"high",IF(OR(ISNUMBER(SEARCH("lateral",G221,1)),ISNUMBER(SEARCH("positive",Y221,1)),ISNUMBER(SEARCH("tall",O221,1)),ISNUMBER(SEARCH("hobnail",O221,1)),ISNUMBER(SEARCH("cribriform",O221,1)),ISNUMBER(SEARCH("diffuse",O221,1)),ISNUMBER(SEARCH("columnar",O221,1)),ISNUMBER(SEARCH("solid",O221,1)),ISNUMBER(SEARCH("tall",N221,1)),ISNUMBER(SEARCH("hobnail",N221,1)),ISNUMBER(SEARCH("cribriform",N221,1)),ISNUMBER(SEARCH("diffuse",N221,1)),ISNUMBER(SEARCH("columnar",N221,1)),ISNUMBER(SEARCH("solid",N221,1)),AND(ISNUMBER(SEARCH("papillary",N221,1)),S221="positive"),AND(AND(ISNUMBER(J221),J221&gt;=5),M221=""),AND(AND(ISNUMBER(J221),J221&gt;=5),AND(ISNUMBER(M221),M221&gt;=1)),AND(ISNUMBER(SERACH("papillary",N221)),OR(Y221="positive",Z221="positive"), ISNUMBER(SEARCH("BRAF",AB221)))),"intermediate","low"))</f>
        <v>intermediate</v>
      </c>
      <c r="AF221" s="30" t="str">
        <f t="shared" si="40"/>
        <v>3a</v>
      </c>
      <c r="AG221" s="30" t="str">
        <f t="shared" si="41"/>
        <v>1a</v>
      </c>
      <c r="AH221" s="30" t="str">
        <f t="shared" si="42"/>
        <v>0</v>
      </c>
      <c r="AI221" s="37" t="str">
        <f t="shared" si="43"/>
        <v>I</v>
      </c>
      <c r="AJ221" s="29" t="s">
        <v>887</v>
      </c>
      <c r="AK221" s="34" t="s">
        <v>896</v>
      </c>
      <c r="AL221" s="34" t="s">
        <v>895</v>
      </c>
      <c r="AM221" s="34" t="s">
        <v>894</v>
      </c>
      <c r="AN221" s="34" t="s">
        <v>68</v>
      </c>
      <c r="AO221" s="35">
        <f t="shared" ca="1" si="44"/>
        <v>1</v>
      </c>
      <c r="AP221" s="30">
        <f t="shared" si="45"/>
        <v>1</v>
      </c>
      <c r="AQ221" s="30">
        <f t="shared" si="46"/>
        <v>1</v>
      </c>
      <c r="AR221" s="30">
        <f t="shared" si="47"/>
        <v>1</v>
      </c>
      <c r="AS221" s="36">
        <f t="shared" si="48"/>
        <v>1</v>
      </c>
    </row>
    <row r="222" spans="1:45">
      <c r="A222" t="str">
        <f>'Model output'!A221</f>
        <v>TCGA-EM-A4FV</v>
      </c>
      <c r="B222" s="45">
        <v>64</v>
      </c>
      <c r="C222" s="1" t="str">
        <f>IF(OR(ISNUMBER(SEARCH("0",'Model output'!D221)), ISNUMBER(SEARCH("1",'Model output'!D221)), ISNUMBER(SEARCH("1a",'Model output'!D221)), ISNUMBER(SEARCH("1b",'Model output'!D221)), ISNUMBER(SEARCH("2",'Model output'!D221)), ISNUMBER(SEARCH("3",'Model output'!D221)), ISNUMBER(SEARCH("4a",'Model output'!D221)), ISNUMBER(SEARCH("4b",'Model output'!D221))), IF(ISNUMBER(SEARCH("pT",'Model output'!D221)),IF(OR(ISNUMBER(SEARCH("a",'Model output'!D221)),ISNUMBER(SEARCH("b",'Model output'!D221))),MID(SUBSTITUTE('Model output'!D221," ",""),SEARCH("pT",'Model output'!D221)+2,2),MID(SUBSTITUTE('Model output'!D221," ",""),SEARCH("pT",'Model output'!D221)+2,1)),IF(ISNUMBER(SEARCH("T",'Model output'!D221)),IF(OR(ISNUMBER(SEARCH("a",'Model output'!D221)),ISNUMBER(SEARCH("b",'Model output'!D221))),MID(SUBSTITUTE('Model output'!D221," ",""),SEARCH("T",'Model output'!D221)+1,2),MID(SUBSTITUTE('Model output'!D221," ",""),SEARCH("T",'Model output'!D221)+1,1)),SUBSTITUTE('Model output'!D221," ",""))),"")</f>
        <v>1b</v>
      </c>
      <c r="D222" s="1" t="str">
        <f>IF(ISNUMBER(SEARCH("lymph node",'Model output'!E221)),"1", IF(AND('Model output'!E221&lt;&gt;"",ISNUMBER('Model output'!E221),'Model output'!E221&gt;0),"1",IF(OR(ISNUMBER(SEARCH("0",'Model output'!E221)), ISNUMBER(SEARCH("1",'Model output'!E221)), ISNUMBER(SEARCH("1a",'Model output'!E221)), ISNUMBER(SEARCH("1b",'Model output'!E221)), ISNUMBER(SEARCH("X",'Model output'!E221))), IF(ISNUMBER(SEARCH("pN",'Model output'!E221)),IF(OR(ISNUMBER(SEARCH("a",'Model output'!E221)),ISNUMBER(SEARCH("b",'Model output'!E221))),MID(SUBSTITUTE('Model output'!E221," ",""),SEARCH("pN",'Model output'!E221)+2,2),MID(SUBSTITUTE('Model output'!E221," ",""),SEARCH("pN",'Model output'!E221)+2,1)),IF(ISNUMBER(SEARCH("N",'Model output'!E221)),IF(OR(ISNUMBER(SEARCH("a",'Model output'!E221)),ISNUMBER(SEARCH("b",'Model output'!E221))),MID(SUBSTITUTE('Model output'!E221," ",""),SEARCH("N",'Model output'!E221)+1,2),MID(SUBSTITUTE('Model output'!E221," ",""),SEARCH("N",'Model output'!E221)+1,1)),SUBSTITUTE('Model output'!E221," ",""))),"")))</f>
        <v>0</v>
      </c>
      <c r="E222" s="1" t="str">
        <f>IF(OR(ISNUMBER(SEARCH("Not applicable",'Model output'!F221)), ISNUMBER(SEARCH("N/A",'Model output'!F221))),"0",IF(OR(ISNUMBER(SEARCH("0",'Model output'!F221)), ISNUMBER(SEARCH("1",'Model output'!F221)), ISNUMBER(SEARCH("X",'Model output'!F221))), IF(ISNUMBER(SEARCH("pM",'Model output'!F221)),MID(SUBSTITUTE('Model output'!F221," ",""),SEARCH("pM",'Model output'!F221)+2,1),IF(ISNUMBER(SEARCH("M",'Model output'!F221)),MID(SUBSTITUTE('Model output'!F221," ",""),SEARCH("M",'Model output'!F221)+1,1),SUBSTITUTE('Model output'!F221," ",""))),""))</f>
        <v/>
      </c>
      <c r="F222" t="str">
        <f t="shared" si="37"/>
        <v>negative</v>
      </c>
      <c r="G222" t="str">
        <f>IF(OR('Model output'!G221="",AND(ISNUMBER('Model output'!J221),'Model output'!J221&lt;1)),"",IF(OR(ISNUMBER(SEARCH("lateral",'Model output'!G221)),ISNUMBER(SEARCH("cervical",'Model output'!G221)),ISNUMBER(SEARCH("jugular",'Model output'!G221)),ISNUMBER(SEARCH("left neck",'Model output'!G221)),ISNUMBER(SEARCH("left anterior neck",'Model output'!G221)),ISNUMBER(SEARCH("left posterior neck",'Model output'!G221)),ISNUMBER(SEARCH("right neck",'Model output'!G221)),ISNUMBER(SEARCH("right anterior neck",'Model output'!G221)),ISNUMBER(SEARCH("right posterior neck",'Model output'!G221)),AND(ISNUMBER(SEARCH("level",'Model output'!G221)),OR(,ISNUMBER(SEARCH("II",'Model output'!G221)),ISNUMBER(SEARCH("two",'Model output'!G221)),ISNUMBER(SEARCH("2",'Model output'!G221)),ISNUMBER(SEARCH("III",'Model output'!G221)),ISNUMBER(SEARCH("three",'Model output'!G221)),ISNUMBER(SEARCH("3",'Model output'!G221)),ISNUMBER(SEARCH("IV",'Model output'!G221)),ISNUMBER(SEARCH("four",'Model output'!G221)),ISNUMBER(SEARCH("4",'Model output'!G221)),ISNUMBER(SEARCH("V ",'Model output'!G221)),ISNUMBER(SEARCH("five",'Model output'!G221)),ISNUMBER(SEARCH("5",'Model output'!G221))))), "lateral", "central"))</f>
        <v/>
      </c>
      <c r="H222" t="str">
        <f>IF('Model output'!H221="","negative",IF('Model output'!H221="[]", "negative", IF(OR(ISNUMBER(SEARCH("lymph node",'Model output'!H221)),ISNUMBER(SEARCH("Not mentioned",'Model output'!H221)),ISNUMBER(SEARCH("neck",'Model output'!H221)),ISNUMBER(SEARCH("Not applicable",'Model output'!H221))),"negative","positive")))</f>
        <v>negative</v>
      </c>
      <c r="I222">
        <f>IF('Model output'!I221="","",IF(ISNUMBER('Model output'!I221),'Model output'!I221,1))</f>
        <v>5</v>
      </c>
      <c r="J222">
        <f>IF('Model output'!J221="","",IF(AND(ISNUMBER('Model output'!J221),'Model output'!J221&lt;=I222),'Model output'!J221,IF(ISNUMBER(SEARCH("0/",'Model output'!J221)),0,1)))</f>
        <v>0</v>
      </c>
      <c r="K222" t="str" cm="1">
        <f t="array" ref="K222">IF(COUNT(FIND({0,1,2,3,4,5,6,7,8,9},'Model output'!K221))&gt;0,'Model output'!K221,"")</f>
        <v/>
      </c>
      <c r="L222" s="8" t="str">
        <f t="shared" si="39"/>
        <v/>
      </c>
      <c r="M222" t="str" cm="1">
        <f t="array" ref="M222">IF(L222="","",IF(ISNUMBER(SEARCH("cm",L222)),MAX(VALUE(SUBSTITUTE(_xlfn.FILTERXML("&lt;t&gt;&lt;s&gt;"&amp;SUBSTITUTE(L222,",","&lt;/s&gt;&lt;s&gt;")&amp;"&lt;/s&gt;&lt;/t&gt;","//s"),"cm",""))),MAX(VALUE(SUBSTITUTE(_xlfn.FILTERXML("&lt;t&gt;&lt;s&gt;"&amp;SUBSTITUTE(L222,",","&lt;/s&gt;&lt;s&gt;")&amp;"&lt;/s&gt;&lt;/t&gt;","//s"),"mm","")))/10))</f>
        <v/>
      </c>
      <c r="N222" t="str">
        <f>IF('Model output'!L221="","",'Model output'!L221)</f>
        <v>Papillary carcinoma, follicular variant</v>
      </c>
      <c r="O222" t="str">
        <f>IF('Model output'!M221="","",'Model output'!M221)</f>
        <v/>
      </c>
      <c r="P222" t="str">
        <f>IF('Model output'!N221="","",'Model output'!N221)</f>
        <v>1.3cm</v>
      </c>
      <c r="Q222" t="str">
        <f t="shared" si="38"/>
        <v>1.3cm</v>
      </c>
      <c r="R222" cm="1">
        <f t="array" ref="R222">IF(Q222="","",IF(ISNUMBER(SEARCH("cm",Q222)),MAX(VALUE(SUBSTITUTE(_xlfn.FILTERXML("&lt;t&gt;&lt;s&gt;"&amp;SUBSTITUTE(Q222,",","&lt;/s&gt;&lt;s&gt;")&amp;"&lt;/s&gt;&lt;/t&gt;","//s"),"cm",""))),MAX(VALUE(SUBSTITUTE(_xlfn.FILTERXML("&lt;t&gt;&lt;s&gt;"&amp;SUBSTITUTE(Q222,",","&lt;/s&gt;&lt;s&gt;")&amp;"&lt;/s&gt;&lt;/t&gt;","//s"),"mm","")))/10))</f>
        <v>1.3</v>
      </c>
      <c r="S222" t="str">
        <f>IF(OR('Model output'!P221="",ISNUMBER(SEARCH("Not identified", 'Model output'!P221)),ISNUMBER(SEARCH("Absent",'Model output'!P221)),AND(ISNUMBER(SEARCH("No",'Model output'!P221)),NOT(ISNUMBER(SEARCH("diagnostic",'Model output'!P221)))),ISNUMBER(SEARCH("Negative",'Model output'!P221))),"negative","positive")</f>
        <v>negative</v>
      </c>
      <c r="T222">
        <f>IF('Model output'!O221="","",'Model output'!O221)</f>
        <v>1</v>
      </c>
      <c r="U222" t="str">
        <f>IF('Model output'!Q221&lt;&gt;"",'Model output'!Q221,IF('Classification result'!S222="positive",IF(ISNUMBER(SEARCH("single",'Model output'!P221)),1,IF(OR(ISNUMBER(SEARCH("&lt;4",'Model output'!P221)),ISNUMBER(SEARCH("&lt; 4",'Model output'!P221)),ISNUMBER(SEARCH("less than 4",'Model output'!P221))),"&lt;4",IF(OR(ISNUMBER(SEARCH("&gt;4",'Model output'!P221)),ISNUMBER(SEARCH("&gt; 4",'Model output'!P221)),ISNUMBER(SEARCH("4 or more",'Model output'!P221))),"&gt;4",""))),""))</f>
        <v/>
      </c>
      <c r="V222" t="str">
        <f>IF(S222="negative","",IF(OR(ISNUMBER(SEARCH("Focal",'Model output'!P221)),'Classification result'!U222&lt;4,ISNUMBER(SEARCH("Focal",'Classification result'!U222)),ISNUMBER(SEARCH("&lt;4",'Classification result'!U222)),ISNUMBER(SEARCH("&lt; 4",'Classification result'!U222))),"minimal", IF(OR(ISNUMBER(SEARCH("Extensive",'Model output'!P221)),ISNUMBER(SEARCH("Extensive",'Classification result'!U222)),ISNUMBER(SEARCH("&gt;4",'Classification result'!U222)),ISNUMBER(SEARCH("&gt; 4",'Classification result'!U222)),ISNUMBER(SEARCH("4 or more",'Classification result'!U222))),"extensive","")))</f>
        <v/>
      </c>
      <c r="W222" t="str">
        <f>IF(OR('Model output'!R221="",ISNUMBER(SEARCH("Not identified", 'Model output'!R221)),ISNUMBER(SEARCH("Absent",'Model output'!R221)),ISNUMBER(SEARCH("No",'Model output'!R221)),ISNUMBER(SEARCH("Negative",'Model output'!R221)),ISNUMBER(SEARCH("None seen",'Model output'!R221)),ISNUMBER(SEARCH("Free",'Model output'!R221)),ISNUMBER(SEARCH("Cannot be assessed",'Model output'!R221))),"negative","positive")</f>
        <v>positive</v>
      </c>
      <c r="X222" t="str">
        <f>IF('Model output'!S221="","", IF('Model output'!S221= "[]", "", 'Model output'!S221))</f>
        <v>Not identified</v>
      </c>
      <c r="Y222" t="str">
        <f>IF(OR('Model output'!S221="",ISNUMBER(SEARCH("Absent",'Model output'!S221)),ISNUMBER(SEARCH("Not identified",'Model output'!S221)),ISNUMBER(SEARCH("No",'Model output'!S221)),ISNUMBER(SEARCH("negative",'Model output'!S221))),"negative",IF(Z222="positive","gETE", "positive"))</f>
        <v>negative</v>
      </c>
      <c r="Z222" t="str">
        <f>IF(OR('Model output'!S221="",ISNUMBER(SEARCH("Absent",'Model output'!S221)),ISNUMBER(SEARCH("Not identified",'Model output'!S221)),ISNUMBER(SEARCH("No",'Model output'!S221)),ISNUMBER(SEARCH("Minimal",'Model output'!S221)),ISNUMBER(SEARCH("negative",'Model output'!S221))),"negative",IF(OR(ISNUMBER(SEARCH("extensive",X222)),ISNUMBER(SEARCH("skeletal muscle",X222)),ISNUMBER(SEARCH("larynx",X222)),ISNUMBER(SEARCH("trachea",X222)),ISNUMBER(SEARCH("esophagus",X222)),ISNUMBER(SEARCH("recurrent laryngeal nerve",X222))),"positive","negative"))</f>
        <v>negative</v>
      </c>
      <c r="AA222" t="str">
        <f>IF('Model output'!T221="","", IF('Model output'!T221="[]", "", IF('Model output'!T221="Not mentioned", "No", "Yes")))</f>
        <v/>
      </c>
      <c r="AB222" t="str">
        <f>IF(AA222&lt;&gt;"Yes","",IF(OR('Model output'!U221="",'Model output'!U221="[]",ISNUMBER(SEARCH("Not identified",'Model output'!U221))),"",'Model output'!U221))</f>
        <v/>
      </c>
      <c r="AC222" s="9" t="str">
        <f>IF(OR('Model output'!V221="", AND(ISERROR(SEARCH("Positive",'Model output'!V221)), ISNUMBER(SEARCH("Negative",'Model output'!V221))), 'Model output'!V221="No", ISNUMBER(SEARCH("Uninvolved",'Model output'!V221)), ISNUMBER(SEARCH("Not involved",'Model output'!V221)), ISNUMBER(SEARCH("Free",'Model output'!V221)), ISNUMBER(SEARCH("Cannot be assessed",'Model output'!V221)), ISNUMBER(SEARCH("1 mm",'Model output'!V221)), ISNUMBER(SEARCH("0.1 CM",'Model output'!V221)), ISNUMBER(SEARCH("less than 0.5 mm",'Model output'!V221)), ISNUMBER(SEARCH("abut",'Model output'!V221))), "negative", "positive")</f>
        <v>negative</v>
      </c>
      <c r="AE222" s="29" t="str" cm="1">
        <f t="array" aca="1" ref="AE222" ca="1">IF(OR(AC222="positive",Z222="positive",AND(OR(ISNUMBER(SEARCH("Follicular carcinoma",N222)),ISNUMBER(SEARCH("Follicular thyroid carcinoma",N222))),V222="extensive"),AND(AND(ISNUMBER(J222),J222&gt;0),AND(ISNUMBER(M222),M222&gt;3)),OR(H222="positive",AH222=1)),"high",IF(OR(ISNUMBER(SEARCH("lateral",G222,1)),ISNUMBER(SEARCH("positive",Y222,1)),ISNUMBER(SEARCH("tall",O222,1)),ISNUMBER(SEARCH("hobnail",O222,1)),ISNUMBER(SEARCH("cribriform",O222,1)),ISNUMBER(SEARCH("diffuse",O222,1)),ISNUMBER(SEARCH("columnar",O222,1)),ISNUMBER(SEARCH("solid",O222,1)),ISNUMBER(SEARCH("tall",N222,1)),ISNUMBER(SEARCH("hobnail",N222,1)),ISNUMBER(SEARCH("cribriform",N222,1)),ISNUMBER(SEARCH("diffuse",N222,1)),ISNUMBER(SEARCH("columnar",N222,1)),ISNUMBER(SEARCH("solid",N222,1)),AND(ISNUMBER(SEARCH("papillary",N222,1)),S222="positive"),AND(AND(ISNUMBER(J222),J222&gt;=5),M222=""),AND(AND(ISNUMBER(J222),J222&gt;=5),AND(ISNUMBER(M222),M222&gt;=1)),AND(ISNUMBER(SERACH("papillary",N222)),OR(Y222="positive",Z222="positive"), ISNUMBER(SEARCH("BRAF",AB222)))),"intermediate","low"))</f>
        <v>low</v>
      </c>
      <c r="AF222" s="30" t="str">
        <f t="shared" si="40"/>
        <v>1b</v>
      </c>
      <c r="AG222" s="30" t="str">
        <f t="shared" si="41"/>
        <v>0</v>
      </c>
      <c r="AH222" s="30" t="str">
        <f t="shared" si="42"/>
        <v>0</v>
      </c>
      <c r="AI222" s="37" t="str">
        <f t="shared" si="43"/>
        <v>I</v>
      </c>
      <c r="AJ222" s="29" t="s">
        <v>886</v>
      </c>
      <c r="AK222" s="34" t="s">
        <v>890</v>
      </c>
      <c r="AL222" s="34" t="s">
        <v>891</v>
      </c>
      <c r="AM222" s="34" t="s">
        <v>894</v>
      </c>
      <c r="AN222" s="34" t="s">
        <v>68</v>
      </c>
      <c r="AO222" s="35">
        <f t="shared" ca="1" si="44"/>
        <v>1</v>
      </c>
      <c r="AP222" s="30">
        <f t="shared" si="45"/>
        <v>1</v>
      </c>
      <c r="AQ222" s="30">
        <f t="shared" si="46"/>
        <v>1</v>
      </c>
      <c r="AR222" s="30">
        <f t="shared" si="47"/>
        <v>1</v>
      </c>
      <c r="AS222" s="36">
        <f t="shared" si="48"/>
        <v>1</v>
      </c>
    </row>
    <row r="223" spans="1:45">
      <c r="A223" t="str">
        <f>'Model output'!A222</f>
        <v>TCGA-EM-A4G1</v>
      </c>
      <c r="B223" s="45">
        <v>26</v>
      </c>
      <c r="C223" s="1" t="str">
        <f>IF(OR(ISNUMBER(SEARCH("0",'Model output'!D222)), ISNUMBER(SEARCH("1",'Model output'!D222)), ISNUMBER(SEARCH("1a",'Model output'!D222)), ISNUMBER(SEARCH("1b",'Model output'!D222)), ISNUMBER(SEARCH("2",'Model output'!D222)), ISNUMBER(SEARCH("3",'Model output'!D222)), ISNUMBER(SEARCH("4a",'Model output'!D222)), ISNUMBER(SEARCH("4b",'Model output'!D222))), IF(ISNUMBER(SEARCH("pT",'Model output'!D222)),IF(OR(ISNUMBER(SEARCH("a",'Model output'!D222)),ISNUMBER(SEARCH("b",'Model output'!D222))),MID(SUBSTITUTE('Model output'!D222," ",""),SEARCH("pT",'Model output'!D222)+2,2),MID(SUBSTITUTE('Model output'!D222," ",""),SEARCH("pT",'Model output'!D222)+2,1)),IF(ISNUMBER(SEARCH("T",'Model output'!D222)),IF(OR(ISNUMBER(SEARCH("a",'Model output'!D222)),ISNUMBER(SEARCH("b",'Model output'!D222))),MID(SUBSTITUTE('Model output'!D222," ",""),SEARCH("T",'Model output'!D222)+1,2),MID(SUBSTITUTE('Model output'!D222," ",""),SEARCH("T",'Model output'!D222)+1,1)),SUBSTITUTE('Model output'!D222," ",""))),"")</f>
        <v>1b</v>
      </c>
      <c r="D223" s="1" t="str">
        <f>IF(ISNUMBER(SEARCH("lymph node",'Model output'!E222)),"1", IF(AND('Model output'!E222&lt;&gt;"",ISNUMBER('Model output'!E222),'Model output'!E222&gt;0),"1",IF(OR(ISNUMBER(SEARCH("0",'Model output'!E222)), ISNUMBER(SEARCH("1",'Model output'!E222)), ISNUMBER(SEARCH("1a",'Model output'!E222)), ISNUMBER(SEARCH("1b",'Model output'!E222)), ISNUMBER(SEARCH("X",'Model output'!E222))), IF(ISNUMBER(SEARCH("pN",'Model output'!E222)),IF(OR(ISNUMBER(SEARCH("a",'Model output'!E222)),ISNUMBER(SEARCH("b",'Model output'!E222))),MID(SUBSTITUTE('Model output'!E222," ",""),SEARCH("pN",'Model output'!E222)+2,2),MID(SUBSTITUTE('Model output'!E222," ",""),SEARCH("pN",'Model output'!E222)+2,1)),IF(ISNUMBER(SEARCH("N",'Model output'!E222)),IF(OR(ISNUMBER(SEARCH("a",'Model output'!E222)),ISNUMBER(SEARCH("b",'Model output'!E222))),MID(SUBSTITUTE('Model output'!E222," ",""),SEARCH("N",'Model output'!E222)+1,2),MID(SUBSTITUTE('Model output'!E222," ",""),SEARCH("N",'Model output'!E222)+1,1)),SUBSTITUTE('Model output'!E222," ",""))),"")))</f>
        <v>0</v>
      </c>
      <c r="E223" s="1" t="str">
        <f>IF(OR(ISNUMBER(SEARCH("Not applicable",'Model output'!F222)), ISNUMBER(SEARCH("N/A",'Model output'!F222))),"0",IF(OR(ISNUMBER(SEARCH("0",'Model output'!F222)), ISNUMBER(SEARCH("1",'Model output'!F222)), ISNUMBER(SEARCH("X",'Model output'!F222))), IF(ISNUMBER(SEARCH("pM",'Model output'!F222)),MID(SUBSTITUTE('Model output'!F222," ",""),SEARCH("pM",'Model output'!F222)+2,1),IF(ISNUMBER(SEARCH("M",'Model output'!F222)),MID(SUBSTITUTE('Model output'!F222," ",""),SEARCH("M",'Model output'!F222)+1,1),SUBSTITUTE('Model output'!F222," ",""))),""))</f>
        <v/>
      </c>
      <c r="F223" t="str">
        <f t="shared" si="37"/>
        <v>negative</v>
      </c>
      <c r="G223" t="str">
        <f>IF(OR('Model output'!G222="",AND(ISNUMBER('Model output'!J222),'Model output'!J222&lt;1)),"",IF(OR(ISNUMBER(SEARCH("lateral",'Model output'!G222)),ISNUMBER(SEARCH("cervical",'Model output'!G222)),ISNUMBER(SEARCH("jugular",'Model output'!G222)),ISNUMBER(SEARCH("left neck",'Model output'!G222)),ISNUMBER(SEARCH("left anterior neck",'Model output'!G222)),ISNUMBER(SEARCH("left posterior neck",'Model output'!G222)),ISNUMBER(SEARCH("right neck",'Model output'!G222)),ISNUMBER(SEARCH("right anterior neck",'Model output'!G222)),ISNUMBER(SEARCH("right posterior neck",'Model output'!G222)),AND(ISNUMBER(SEARCH("level",'Model output'!G222)),OR(,ISNUMBER(SEARCH("II",'Model output'!G222)),ISNUMBER(SEARCH("two",'Model output'!G222)),ISNUMBER(SEARCH("2",'Model output'!G222)),ISNUMBER(SEARCH("III",'Model output'!G222)),ISNUMBER(SEARCH("three",'Model output'!G222)),ISNUMBER(SEARCH("3",'Model output'!G222)),ISNUMBER(SEARCH("IV",'Model output'!G222)),ISNUMBER(SEARCH("four",'Model output'!G222)),ISNUMBER(SEARCH("4",'Model output'!G222)),ISNUMBER(SEARCH("V ",'Model output'!G222)),ISNUMBER(SEARCH("five",'Model output'!G222)),ISNUMBER(SEARCH("5",'Model output'!G222))))), "lateral", "central"))</f>
        <v/>
      </c>
      <c r="H223" t="str">
        <f>IF('Model output'!H222="","negative",IF('Model output'!H222="[]", "negative", IF(OR(ISNUMBER(SEARCH("lymph node",'Model output'!H222)),ISNUMBER(SEARCH("Not mentioned",'Model output'!H222)),ISNUMBER(SEARCH("neck",'Model output'!H222)),ISNUMBER(SEARCH("Not applicable",'Model output'!H222))),"negative","positive")))</f>
        <v>negative</v>
      </c>
      <c r="I223">
        <f>IF('Model output'!I222="","",IF(ISNUMBER('Model output'!I222),'Model output'!I222,1))</f>
        <v>2</v>
      </c>
      <c r="J223">
        <f>IF('Model output'!J222="","",IF(AND(ISNUMBER('Model output'!J222),'Model output'!J222&lt;=I223),'Model output'!J222,IF(ISNUMBER(SEARCH("0/",'Model output'!J222)),0,1)))</f>
        <v>0</v>
      </c>
      <c r="K223" t="str" cm="1">
        <f t="array" ref="K223">IF(COUNT(FIND({0,1,2,3,4,5,6,7,8,9},'Model output'!K222))&gt;0,'Model output'!K222,"")</f>
        <v/>
      </c>
      <c r="L223" s="8" t="str">
        <f t="shared" si="39"/>
        <v/>
      </c>
      <c r="M223" t="str" cm="1">
        <f t="array" ref="M223">IF(L223="","",IF(ISNUMBER(SEARCH("cm",L223)),MAX(VALUE(SUBSTITUTE(_xlfn.FILTERXML("&lt;t&gt;&lt;s&gt;"&amp;SUBSTITUTE(L223,",","&lt;/s&gt;&lt;s&gt;")&amp;"&lt;/s&gt;&lt;/t&gt;","//s"),"cm",""))),MAX(VALUE(SUBSTITUTE(_xlfn.FILTERXML("&lt;t&gt;&lt;s&gt;"&amp;SUBSTITUTE(L223,",","&lt;/s&gt;&lt;s&gt;")&amp;"&lt;/s&gt;&lt;/t&gt;","//s"),"mm","")))/10))</f>
        <v/>
      </c>
      <c r="N223" t="str">
        <f>IF('Model output'!L222="","",'Model output'!L222)</f>
        <v>Papillary carcinoma</v>
      </c>
      <c r="O223" t="str">
        <f>IF('Model output'!M222="","",'Model output'!M222)</f>
        <v>Follicular variant and Classical (usual)</v>
      </c>
      <c r="P223" t="str">
        <f>IF('Model output'!N222="","",'Model output'!N222)</f>
        <v>1.7cm</v>
      </c>
      <c r="Q223" t="str">
        <f t="shared" si="38"/>
        <v>1.7cm</v>
      </c>
      <c r="R223" cm="1">
        <f t="array" ref="R223">IF(Q223="","",IF(ISNUMBER(SEARCH("cm",Q223)),MAX(VALUE(SUBSTITUTE(_xlfn.FILTERXML("&lt;t&gt;&lt;s&gt;"&amp;SUBSTITUTE(Q223,",","&lt;/s&gt;&lt;s&gt;")&amp;"&lt;/s&gt;&lt;/t&gt;","//s"),"cm",""))),MAX(VALUE(SUBSTITUTE(_xlfn.FILTERXML("&lt;t&gt;&lt;s&gt;"&amp;SUBSTITUTE(Q223,",","&lt;/s&gt;&lt;s&gt;")&amp;"&lt;/s&gt;&lt;/t&gt;","//s"),"mm","")))/10))</f>
        <v>1.7</v>
      </c>
      <c r="S223" t="str">
        <f>IF(OR('Model output'!P222="",ISNUMBER(SEARCH("Not identified", 'Model output'!P222)),ISNUMBER(SEARCH("Absent",'Model output'!P222)),AND(ISNUMBER(SEARCH("No",'Model output'!P222)),NOT(ISNUMBER(SEARCH("diagnostic",'Model output'!P222)))),ISNUMBER(SEARCH("Negative",'Model output'!P222))),"negative","positive")</f>
        <v>negative</v>
      </c>
      <c r="T223" t="str">
        <f>IF('Model output'!O222="","",'Model output'!O222)</f>
        <v>Unifocal</v>
      </c>
      <c r="U223" t="str">
        <f>IF('Model output'!Q222&lt;&gt;"",'Model output'!Q222,IF('Classification result'!S223="positive",IF(ISNUMBER(SEARCH("single",'Model output'!P222)),1,IF(OR(ISNUMBER(SEARCH("&lt;4",'Model output'!P222)),ISNUMBER(SEARCH("&lt; 4",'Model output'!P222)),ISNUMBER(SEARCH("less than 4",'Model output'!P222))),"&lt;4",IF(OR(ISNUMBER(SEARCH("&gt;4",'Model output'!P222)),ISNUMBER(SEARCH("&gt; 4",'Model output'!P222)),ISNUMBER(SEARCH("4 or more",'Model output'!P222))),"&gt;4",""))),""))</f>
        <v/>
      </c>
      <c r="V223" t="str">
        <f>IF(S223="negative","",IF(OR(ISNUMBER(SEARCH("Focal",'Model output'!P222)),'Classification result'!U223&lt;4,ISNUMBER(SEARCH("Focal",'Classification result'!U223)),ISNUMBER(SEARCH("&lt;4",'Classification result'!U223)),ISNUMBER(SEARCH("&lt; 4",'Classification result'!U223))),"minimal", IF(OR(ISNUMBER(SEARCH("Extensive",'Model output'!P222)),ISNUMBER(SEARCH("Extensive",'Classification result'!U223)),ISNUMBER(SEARCH("&gt;4",'Classification result'!U223)),ISNUMBER(SEARCH("&gt; 4",'Classification result'!U223)),ISNUMBER(SEARCH("4 or more",'Classification result'!U223))),"extensive","")))</f>
        <v/>
      </c>
      <c r="W223" t="str">
        <f>IF(OR('Model output'!R222="",ISNUMBER(SEARCH("Not identified", 'Model output'!R222)),ISNUMBER(SEARCH("Absent",'Model output'!R222)),ISNUMBER(SEARCH("No",'Model output'!R222)),ISNUMBER(SEARCH("Negative",'Model output'!R222)),ISNUMBER(SEARCH("None seen",'Model output'!R222)),ISNUMBER(SEARCH("Free",'Model output'!R222)),ISNUMBER(SEARCH("Cannot be assessed",'Model output'!R222))),"negative","positive")</f>
        <v>negative</v>
      </c>
      <c r="X223" t="str">
        <f>IF('Model output'!S222="","", IF('Model output'!S222= "[]", "", 'Model output'!S222))</f>
        <v>Not identified</v>
      </c>
      <c r="Y223" t="str">
        <f>IF(OR('Model output'!S222="",ISNUMBER(SEARCH("Absent",'Model output'!S222)),ISNUMBER(SEARCH("Not identified",'Model output'!S222)),ISNUMBER(SEARCH("No",'Model output'!S222)),ISNUMBER(SEARCH("negative",'Model output'!S222))),"negative",IF(Z223="positive","gETE", "positive"))</f>
        <v>negative</v>
      </c>
      <c r="Z223" t="str">
        <f>IF(OR('Model output'!S222="",ISNUMBER(SEARCH("Absent",'Model output'!S222)),ISNUMBER(SEARCH("Not identified",'Model output'!S222)),ISNUMBER(SEARCH("No",'Model output'!S222)),ISNUMBER(SEARCH("Minimal",'Model output'!S222)),ISNUMBER(SEARCH("negative",'Model output'!S222))),"negative",IF(OR(ISNUMBER(SEARCH("extensive",X223)),ISNUMBER(SEARCH("skeletal muscle",X223)),ISNUMBER(SEARCH("larynx",X223)),ISNUMBER(SEARCH("trachea",X223)),ISNUMBER(SEARCH("esophagus",X223)),ISNUMBER(SEARCH("recurrent laryngeal nerve",X223))),"positive","negative"))</f>
        <v>negative</v>
      </c>
      <c r="AA223" t="str">
        <f>IF('Model output'!T222="","", IF('Model output'!T222="[]", "", IF('Model output'!T222="Not mentioned", "No", "Yes")))</f>
        <v/>
      </c>
      <c r="AB223" t="str">
        <f>IF(AA223&lt;&gt;"Yes","",IF(OR('Model output'!U222="",'Model output'!U222="[]",ISNUMBER(SEARCH("Not identified",'Model output'!U222))),"",'Model output'!U222))</f>
        <v/>
      </c>
      <c r="AC223" s="9" t="str">
        <f>IF(OR('Model output'!V222="", AND(ISERROR(SEARCH("Positive",'Model output'!V222)), ISNUMBER(SEARCH("Negative",'Model output'!V222))), 'Model output'!V222="No", ISNUMBER(SEARCH("Uninvolved",'Model output'!V222)), ISNUMBER(SEARCH("Not involved",'Model output'!V222)), ISNUMBER(SEARCH("Free",'Model output'!V222)), ISNUMBER(SEARCH("Cannot be assessed",'Model output'!V222)), ISNUMBER(SEARCH("1 mm",'Model output'!V222)), ISNUMBER(SEARCH("0.1 CM",'Model output'!V222)), ISNUMBER(SEARCH("less than 0.5 mm",'Model output'!V222)), ISNUMBER(SEARCH("abut",'Model output'!V222))), "negative", "positive")</f>
        <v>negative</v>
      </c>
      <c r="AE223" s="29" t="str" cm="1">
        <f t="array" aca="1" ref="AE223" ca="1">IF(OR(AC223="positive",Z223="positive",AND(OR(ISNUMBER(SEARCH("Follicular carcinoma",N223)),ISNUMBER(SEARCH("Follicular thyroid carcinoma",N223))),V223="extensive"),AND(AND(ISNUMBER(J223),J223&gt;0),AND(ISNUMBER(M223),M223&gt;3)),OR(H223="positive",AH223=1)),"high",IF(OR(ISNUMBER(SEARCH("lateral",G223,1)),ISNUMBER(SEARCH("positive",Y223,1)),ISNUMBER(SEARCH("tall",O223,1)),ISNUMBER(SEARCH("hobnail",O223,1)),ISNUMBER(SEARCH("cribriform",O223,1)),ISNUMBER(SEARCH("diffuse",O223,1)),ISNUMBER(SEARCH("columnar",O223,1)),ISNUMBER(SEARCH("solid",O223,1)),ISNUMBER(SEARCH("tall",N223,1)),ISNUMBER(SEARCH("hobnail",N223,1)),ISNUMBER(SEARCH("cribriform",N223,1)),ISNUMBER(SEARCH("diffuse",N223,1)),ISNUMBER(SEARCH("columnar",N223,1)),ISNUMBER(SEARCH("solid",N223,1)),AND(ISNUMBER(SEARCH("papillary",N223,1)),S223="positive"),AND(AND(ISNUMBER(J223),J223&gt;=5),M223=""),AND(AND(ISNUMBER(J223),J223&gt;=5),AND(ISNUMBER(M223),M223&gt;=1)),AND(ISNUMBER(SERACH("papillary",N223)),OR(Y223="positive",Z223="positive"), ISNUMBER(SEARCH("BRAF",AB223)))),"intermediate","low"))</f>
        <v>low</v>
      </c>
      <c r="AF223" s="30" t="str">
        <f t="shared" si="40"/>
        <v>1b</v>
      </c>
      <c r="AG223" s="30" t="str">
        <f t="shared" si="41"/>
        <v>0</v>
      </c>
      <c r="AH223" s="30" t="str">
        <f t="shared" si="42"/>
        <v>0</v>
      </c>
      <c r="AI223" s="37" t="str">
        <f t="shared" si="43"/>
        <v>I</v>
      </c>
      <c r="AJ223" s="29" t="s">
        <v>886</v>
      </c>
      <c r="AK223" s="34" t="s">
        <v>890</v>
      </c>
      <c r="AL223" s="34" t="s">
        <v>891</v>
      </c>
      <c r="AM223" s="34" t="s">
        <v>894</v>
      </c>
      <c r="AN223" s="34" t="s">
        <v>68</v>
      </c>
      <c r="AO223" s="35">
        <f t="shared" ca="1" si="44"/>
        <v>1</v>
      </c>
      <c r="AP223" s="30">
        <f t="shared" si="45"/>
        <v>1</v>
      </c>
      <c r="AQ223" s="30">
        <f t="shared" si="46"/>
        <v>1</v>
      </c>
      <c r="AR223" s="30">
        <f t="shared" si="47"/>
        <v>1</v>
      </c>
      <c r="AS223" s="36">
        <f t="shared" si="48"/>
        <v>1</v>
      </c>
    </row>
    <row r="224" spans="1:45">
      <c r="A224" t="str">
        <f>'Model output'!A223</f>
        <v>TCGA-ET-A25L</v>
      </c>
      <c r="B224" s="45">
        <v>52</v>
      </c>
      <c r="C224" s="1" t="str">
        <f>IF(OR(ISNUMBER(SEARCH("0",'Model output'!D223)), ISNUMBER(SEARCH("1",'Model output'!D223)), ISNUMBER(SEARCH("1a",'Model output'!D223)), ISNUMBER(SEARCH("1b",'Model output'!D223)), ISNUMBER(SEARCH("2",'Model output'!D223)), ISNUMBER(SEARCH("3",'Model output'!D223)), ISNUMBER(SEARCH("4a",'Model output'!D223)), ISNUMBER(SEARCH("4b",'Model output'!D223))), IF(ISNUMBER(SEARCH("pT",'Model output'!D223)),IF(OR(ISNUMBER(SEARCH("a",'Model output'!D223)),ISNUMBER(SEARCH("b",'Model output'!D223))),MID(SUBSTITUTE('Model output'!D223," ",""),SEARCH("pT",'Model output'!D223)+2,2),MID(SUBSTITUTE('Model output'!D223," ",""),SEARCH("pT",'Model output'!D223)+2,1)),IF(ISNUMBER(SEARCH("T",'Model output'!D223)),IF(OR(ISNUMBER(SEARCH("a",'Model output'!D223)),ISNUMBER(SEARCH("b",'Model output'!D223))),MID(SUBSTITUTE('Model output'!D223," ",""),SEARCH("T",'Model output'!D223)+1,2),MID(SUBSTITUTE('Model output'!D223," ",""),SEARCH("T",'Model output'!D223)+1,1)),SUBSTITUTE('Model output'!D223," ",""))),"")</f>
        <v>3</v>
      </c>
      <c r="D224" s="1" t="str">
        <f>IF(ISNUMBER(SEARCH("lymph node",'Model output'!E223)),"1", IF(AND('Model output'!E223&lt;&gt;"",ISNUMBER('Model output'!E223),'Model output'!E223&gt;0),"1",IF(OR(ISNUMBER(SEARCH("0",'Model output'!E223)), ISNUMBER(SEARCH("1",'Model output'!E223)), ISNUMBER(SEARCH("1a",'Model output'!E223)), ISNUMBER(SEARCH("1b",'Model output'!E223)), ISNUMBER(SEARCH("X",'Model output'!E223))), IF(ISNUMBER(SEARCH("pN",'Model output'!E223)),IF(OR(ISNUMBER(SEARCH("a",'Model output'!E223)),ISNUMBER(SEARCH("b",'Model output'!E223))),MID(SUBSTITUTE('Model output'!E223," ",""),SEARCH("pN",'Model output'!E223)+2,2),MID(SUBSTITUTE('Model output'!E223," ",""),SEARCH("pN",'Model output'!E223)+2,1)),IF(ISNUMBER(SEARCH("N",'Model output'!E223)),IF(OR(ISNUMBER(SEARCH("a",'Model output'!E223)),ISNUMBER(SEARCH("b",'Model output'!E223))),MID(SUBSTITUTE('Model output'!E223," ",""),SEARCH("N",'Model output'!E223)+1,2),MID(SUBSTITUTE('Model output'!E223," ",""),SEARCH("N",'Model output'!E223)+1,1)),SUBSTITUTE('Model output'!E223," ",""))),"")))</f>
        <v>1b</v>
      </c>
      <c r="E224" s="1" t="str">
        <f>IF(OR(ISNUMBER(SEARCH("Not applicable",'Model output'!F223)), ISNUMBER(SEARCH("N/A",'Model output'!F223))),"0",IF(OR(ISNUMBER(SEARCH("0",'Model output'!F223)), ISNUMBER(SEARCH("1",'Model output'!F223)), ISNUMBER(SEARCH("X",'Model output'!F223))), IF(ISNUMBER(SEARCH("pM",'Model output'!F223)),MID(SUBSTITUTE('Model output'!F223," ",""),SEARCH("pM",'Model output'!F223)+2,1),IF(ISNUMBER(SEARCH("M",'Model output'!F223)),MID(SUBSTITUTE('Model output'!F223," ",""),SEARCH("M",'Model output'!F223)+1,1),SUBSTITUTE('Model output'!F223," ",""))),""))</f>
        <v/>
      </c>
      <c r="F224" t="str">
        <f t="shared" ref="F224" si="49">IF(OR(G224&lt;&gt;"",AND(J224&lt;&gt;"",ISNUMBER(J224),J224&gt;0),AND(M224&lt;&gt;"",M224&gt;0)),"positive","negative")</f>
        <v>positive</v>
      </c>
      <c r="G224" t="str">
        <f>IF(OR('Model output'!G223="",AND(ISNUMBER('Model output'!J223),'Model output'!J223&lt;1)),"",IF(OR(ISNUMBER(SEARCH("lateral",'Model output'!G223)),ISNUMBER(SEARCH("cervical",'Model output'!G223)),ISNUMBER(SEARCH("jugular",'Model output'!G223)),ISNUMBER(SEARCH("left neck",'Model output'!G223)),ISNUMBER(SEARCH("left anterior neck",'Model output'!G223)),ISNUMBER(SEARCH("left posterior neck",'Model output'!G223)),ISNUMBER(SEARCH("right neck",'Model output'!G223)),ISNUMBER(SEARCH("right anterior neck",'Model output'!G223)),ISNUMBER(SEARCH("right posterior neck",'Model output'!G223)),AND(ISNUMBER(SEARCH("level",'Model output'!G223)),OR(,ISNUMBER(SEARCH("II",'Model output'!G223)),ISNUMBER(SEARCH("two",'Model output'!G223)),ISNUMBER(SEARCH("2",'Model output'!G223)),ISNUMBER(SEARCH("III",'Model output'!G223)),ISNUMBER(SEARCH("three",'Model output'!G223)),ISNUMBER(SEARCH("3",'Model output'!G223)),ISNUMBER(SEARCH("IV",'Model output'!G223)),ISNUMBER(SEARCH("four",'Model output'!G223)),ISNUMBER(SEARCH("4",'Model output'!G223)),ISNUMBER(SEARCH("V ",'Model output'!G223)),ISNUMBER(SEARCH("five",'Model output'!G223)),ISNUMBER(SEARCH("5",'Model output'!G223))))), "lateral", "central"))</f>
        <v/>
      </c>
      <c r="H224" t="str">
        <f>IF('Model output'!H223="","negative",IF('Model output'!H223="[]", "negative", IF(OR(ISNUMBER(SEARCH("lymph node",'Model output'!H223)),ISNUMBER(SEARCH("Not mentioned",'Model output'!H223)),ISNUMBER(SEARCH("neck",'Model output'!H223)),ISNUMBER(SEARCH("Not applicable",'Model output'!H223))),"negative","positive")))</f>
        <v>negative</v>
      </c>
      <c r="I224">
        <f>IF('Model output'!I223="","",IF(ISNUMBER('Model output'!I223),'Model output'!I223,1))</f>
        <v>12</v>
      </c>
      <c r="J224">
        <f>IF('Model output'!J223="","",IF(AND(ISNUMBER('Model output'!J223),'Model output'!J223&lt;=I224),'Model output'!J223,IF(ISNUMBER(SEARCH("0/",'Model output'!J223)),0,1)))</f>
        <v>2</v>
      </c>
      <c r="K224" t="str" cm="1">
        <f t="array" ref="K224">IF(COUNT(FIND({0,1,2,3,4,5,6,7,8,9},'Model output'!K223))&gt;0,'Model output'!K223,"")</f>
        <v>0.9 cm</v>
      </c>
      <c r="L224" s="8" t="str">
        <f t="shared" si="39"/>
        <v>0.9cm</v>
      </c>
      <c r="M224" cm="1">
        <f t="array" ref="M224">IF(L224="","",IF(ISNUMBER(SEARCH("cm",L224)),MAX(VALUE(SUBSTITUTE(_xlfn.FILTERXML("&lt;t&gt;&lt;s&gt;"&amp;SUBSTITUTE(L224,",","&lt;/s&gt;&lt;s&gt;")&amp;"&lt;/s&gt;&lt;/t&gt;","//s"),"cm",""))),MAX(VALUE(SUBSTITUTE(_xlfn.FILTERXML("&lt;t&gt;&lt;s&gt;"&amp;SUBSTITUTE(L224,",","&lt;/s&gt;&lt;s&gt;")&amp;"&lt;/s&gt;&lt;/t&gt;","//s"),"mm","")))/10))</f>
        <v>0.9</v>
      </c>
      <c r="N224" t="str">
        <f>IF('Model output'!L223="","",'Model output'!L223)</f>
        <v>Papillary carcinoma</v>
      </c>
      <c r="O224" t="str">
        <f>IF('Model output'!M223="","",'Model output'!M223)</f>
        <v/>
      </c>
      <c r="P224" t="str">
        <f>IF('Model output'!N223="","",'Model output'!N223)</f>
        <v>3.0 cm</v>
      </c>
      <c r="Q224" t="str">
        <f t="shared" si="38"/>
        <v>3.0cm</v>
      </c>
      <c r="R224" cm="1">
        <f t="array" ref="R224">IF(Q224="","",IF(ISNUMBER(SEARCH("cm",Q224)),MAX(VALUE(SUBSTITUTE(_xlfn.FILTERXML("&lt;t&gt;&lt;s&gt;"&amp;SUBSTITUTE(Q224,",","&lt;/s&gt;&lt;s&gt;")&amp;"&lt;/s&gt;&lt;/t&gt;","//s"),"cm",""))),MAX(VALUE(SUBSTITUTE(_xlfn.FILTERXML("&lt;t&gt;&lt;s&gt;"&amp;SUBSTITUTE(Q224,",","&lt;/s&gt;&lt;s&gt;")&amp;"&lt;/s&gt;&lt;/t&gt;","//s"),"mm","")))/10))</f>
        <v>3</v>
      </c>
      <c r="S224" t="str">
        <f>IF(OR('Model output'!P223="",ISNUMBER(SEARCH("Not identified", 'Model output'!P223)),ISNUMBER(SEARCH("Absent",'Model output'!P223)),AND(ISNUMBER(SEARCH("No",'Model output'!P223)),NOT(ISNUMBER(SEARCH("diagnostic",'Model output'!P223)))),ISNUMBER(SEARCH("Negative",'Model output'!P223))),"negative","positive")</f>
        <v>positive</v>
      </c>
      <c r="T224">
        <f>IF('Model output'!O223="","",'Model output'!O223)</f>
        <v>1</v>
      </c>
      <c r="U224" t="str">
        <f>IF('Model output'!Q223&lt;&gt;"",'Model output'!Q223,IF('Classification result'!S224="positive",IF(ISNUMBER(SEARCH("single",'Model output'!P223)),1,IF(OR(ISNUMBER(SEARCH("&lt;4",'Model output'!P223)),ISNUMBER(SEARCH("&lt; 4",'Model output'!P223)),ISNUMBER(SEARCH("less than 4",'Model output'!P223))),"&lt;4",IF(OR(ISNUMBER(SEARCH("&gt;4",'Model output'!P223)),ISNUMBER(SEARCH("&gt; 4",'Model output'!P223)),ISNUMBER(SEARCH("4 or more",'Model output'!P223))),"&gt;4",""))),""))</f>
        <v/>
      </c>
      <c r="V224" t="str">
        <f>IF(S224="negative","",IF(OR(ISNUMBER(SEARCH("Focal",'Model output'!P223)),'Classification result'!U224&lt;4,ISNUMBER(SEARCH("Focal",'Classification result'!U224)),ISNUMBER(SEARCH("&lt;4",'Classification result'!U224)),ISNUMBER(SEARCH("&lt; 4",'Classification result'!U224))),"minimal", IF(OR(ISNUMBER(SEARCH("Extensive",'Model output'!P223)),ISNUMBER(SEARCH("Extensive",'Classification result'!U224)),ISNUMBER(SEARCH("&gt;4",'Classification result'!U224)),ISNUMBER(SEARCH("&gt; 4",'Classification result'!U224)),ISNUMBER(SEARCH("4 or more",'Classification result'!U224))),"extensive","")))</f>
        <v/>
      </c>
      <c r="W224" t="str">
        <f>IF(OR('Model output'!R223="",ISNUMBER(SEARCH("Not identified", 'Model output'!R223)),ISNUMBER(SEARCH("Absent",'Model output'!R223)),ISNUMBER(SEARCH("No",'Model output'!R223)),ISNUMBER(SEARCH("Negative",'Model output'!R223)),ISNUMBER(SEARCH("None seen",'Model output'!R223)),ISNUMBER(SEARCH("Free",'Model output'!R223)),ISNUMBER(SEARCH("Cannot be assessed",'Model output'!R223))),"negative","positive")</f>
        <v>negative</v>
      </c>
      <c r="X224" t="str">
        <f>IF('Model output'!S223="","", IF('Model output'!S223= "[]", "", 'Model output'!S223))</f>
        <v>Minimal extrathyroidal extension into left inferior pole parathyroid gland</v>
      </c>
      <c r="Y224" t="str">
        <f>IF(OR('Model output'!S223="",ISNUMBER(SEARCH("Absent",'Model output'!S223)),ISNUMBER(SEARCH("Not identified",'Model output'!S223)),ISNUMBER(SEARCH("No",'Model output'!S223)),ISNUMBER(SEARCH("negative",'Model output'!S223))),"negative",IF(Z224="positive","gETE", "positive"))</f>
        <v>positive</v>
      </c>
      <c r="Z224" t="str">
        <f>IF(OR('Model output'!S223="",ISNUMBER(SEARCH("Absent",'Model output'!S223)),ISNUMBER(SEARCH("Not identified",'Model output'!S223)),ISNUMBER(SEARCH("No",'Model output'!S223)),ISNUMBER(SEARCH("Minimal",'Model output'!S223)),ISNUMBER(SEARCH("negative",'Model output'!S223))),"negative",IF(OR(ISNUMBER(SEARCH("extensive",X224)),ISNUMBER(SEARCH("skeletal muscle",X224)),ISNUMBER(SEARCH("larynx",X224)),ISNUMBER(SEARCH("trachea",X224)),ISNUMBER(SEARCH("esophagus",X224)),ISNUMBER(SEARCH("recurrent laryngeal nerve",X224))),"positive","negative"))</f>
        <v>negative</v>
      </c>
      <c r="AA224" t="str">
        <f>IF('Model output'!T223="","", IF('Model output'!T223="[]", "", IF('Model output'!T223="Not mentioned", "No", "Yes")))</f>
        <v/>
      </c>
      <c r="AB224" t="str">
        <f>IF(AA224&lt;&gt;"Yes","",IF(OR('Model output'!U223="",'Model output'!U223="[]",ISNUMBER(SEARCH("Not identified",'Model output'!U223))),"",'Model output'!U223))</f>
        <v/>
      </c>
      <c r="AC224" s="9" t="str">
        <f>IF(OR('Model output'!V223="", AND(ISERROR(SEARCH("Positive",'Model output'!V223)), ISNUMBER(SEARCH("Negative",'Model output'!V223))), 'Model output'!V223="No", ISNUMBER(SEARCH("Uninvolved",'Model output'!V223)), ISNUMBER(SEARCH("Not involved",'Model output'!V223)), ISNUMBER(SEARCH("Free",'Model output'!V223)), ISNUMBER(SEARCH("Cannot be assessed",'Model output'!V223)), ISNUMBER(SEARCH("1 mm",'Model output'!V223)), ISNUMBER(SEARCH("0.1 CM",'Model output'!V223)), ISNUMBER(SEARCH("less than 0.5 mm",'Model output'!V223)), ISNUMBER(SEARCH("abut",'Model output'!V223))), "negative", "positive")</f>
        <v>positive</v>
      </c>
      <c r="AE224" s="29" t="str" cm="1">
        <f t="array" ref="AE224">IF(OR(AC224="positive",Z224="positive",AND(OR(ISNUMBER(SEARCH("Follicular carcinoma",N224)),ISNUMBER(SEARCH("Follicular thyroid carcinoma",N224))),V224="extensive"),AND(AND(ISNUMBER(J224),J224&gt;0),AND(ISNUMBER(M224),M224&gt;3)),OR(H224="positive",AH224=1)),"high",IF(OR(ISNUMBER(SEARCH("lateral",G224,1)),ISNUMBER(SEARCH("positive",Y224,1)),ISNUMBER(SEARCH("tall",O224,1)),ISNUMBER(SEARCH("hobnail",O224,1)),ISNUMBER(SEARCH("cribriform",O224,1)),ISNUMBER(SEARCH("diffuse",O224,1)),ISNUMBER(SEARCH("columnar",O224,1)),ISNUMBER(SEARCH("solid",O224,1)),ISNUMBER(SEARCH("tall",N224,1)),ISNUMBER(SEARCH("hobnail",N224,1)),ISNUMBER(SEARCH("cribriform",N224,1)),ISNUMBER(SEARCH("diffuse",N224,1)),ISNUMBER(SEARCH("columnar",N224,1)),ISNUMBER(SEARCH("solid",N224,1)),AND(ISNUMBER(SEARCH("papillary",N224,1)),S224="positive"),AND(AND(ISNUMBER(J224),J224&gt;=5),M224=""),AND(AND(ISNUMBER(J224),J224&gt;=5),AND(ISNUMBER(M224),M224&gt;=1)),AND(ISNUMBER(SERACH("papillary",N224)),OR(Y224="positive",Z224="positive"), ISNUMBER(SEARCH("BRAF",AB224)))),"intermediate","low"))</f>
        <v>high</v>
      </c>
      <c r="AF224" s="30" t="str">
        <f t="shared" si="40"/>
        <v>2</v>
      </c>
      <c r="AG224" s="30" t="str">
        <f t="shared" si="41"/>
        <v>1a</v>
      </c>
      <c r="AH224" s="30" t="str">
        <f t="shared" si="42"/>
        <v>0</v>
      </c>
      <c r="AI224" s="37" t="str">
        <f t="shared" si="43"/>
        <v>I</v>
      </c>
      <c r="AJ224" s="29" t="s">
        <v>885</v>
      </c>
      <c r="AK224" s="34" t="s">
        <v>893</v>
      </c>
      <c r="AL224" s="34" t="s">
        <v>890</v>
      </c>
      <c r="AM224" s="34" t="s">
        <v>894</v>
      </c>
      <c r="AN224" s="34" t="s">
        <v>68</v>
      </c>
      <c r="AO224" s="35">
        <f t="shared" si="44"/>
        <v>1</v>
      </c>
      <c r="AP224" s="30">
        <f t="shared" si="45"/>
        <v>1</v>
      </c>
      <c r="AQ224" s="30">
        <f t="shared" si="46"/>
        <v>0</v>
      </c>
      <c r="AR224" s="30">
        <f t="shared" si="47"/>
        <v>1</v>
      </c>
      <c r="AS224" s="36">
        <f t="shared" si="48"/>
        <v>1</v>
      </c>
    </row>
    <row r="225" spans="1:45">
      <c r="A225" t="str">
        <f>'Model output'!A224</f>
        <v>TCGA-ET-A25M</v>
      </c>
      <c r="B225" s="45">
        <v>33</v>
      </c>
      <c r="C225" s="1" t="str">
        <f>IF(OR(ISNUMBER(SEARCH("0",'Model output'!D224)), ISNUMBER(SEARCH("1",'Model output'!D224)), ISNUMBER(SEARCH("1a",'Model output'!D224)), ISNUMBER(SEARCH("1b",'Model output'!D224)), ISNUMBER(SEARCH("2",'Model output'!D224)), ISNUMBER(SEARCH("3",'Model output'!D224)), ISNUMBER(SEARCH("4a",'Model output'!D224)), ISNUMBER(SEARCH("4b",'Model output'!D224))), IF(ISNUMBER(SEARCH("pT",'Model output'!D224)),IF(OR(ISNUMBER(SEARCH("a",'Model output'!D224)),ISNUMBER(SEARCH("b",'Model output'!D224))),MID(SUBSTITUTE('Model output'!D224," ",""),SEARCH("pT",'Model output'!D224)+2,2),MID(SUBSTITUTE('Model output'!D224," ",""),SEARCH("pT",'Model output'!D224)+2,1)),IF(ISNUMBER(SEARCH("T",'Model output'!D224)),IF(OR(ISNUMBER(SEARCH("a",'Model output'!D224)),ISNUMBER(SEARCH("b",'Model output'!D224))),MID(SUBSTITUTE('Model output'!D224," ",""),SEARCH("T",'Model output'!D224)+1,2),MID(SUBSTITUTE('Model output'!D224," ",""),SEARCH("T",'Model output'!D224)+1,1)),SUBSTITUTE('Model output'!D224," ",""))),"")</f>
        <v>2</v>
      </c>
      <c r="D225" s="1" t="str">
        <f>IF(ISNUMBER(SEARCH("lymph node",'Model output'!E224)),"1", IF(AND('Model output'!E224&lt;&gt;"",ISNUMBER('Model output'!E224),'Model output'!E224&gt;0),"1",IF(OR(ISNUMBER(SEARCH("0",'Model output'!E224)), ISNUMBER(SEARCH("1",'Model output'!E224)), ISNUMBER(SEARCH("1a",'Model output'!E224)), ISNUMBER(SEARCH("1b",'Model output'!E224)), ISNUMBER(SEARCH("X",'Model output'!E224))), IF(ISNUMBER(SEARCH("pN",'Model output'!E224)),IF(OR(ISNUMBER(SEARCH("a",'Model output'!E224)),ISNUMBER(SEARCH("b",'Model output'!E224))),MID(SUBSTITUTE('Model output'!E224," ",""),SEARCH("pN",'Model output'!E224)+2,2),MID(SUBSTITUTE('Model output'!E224," ",""),SEARCH("pN",'Model output'!E224)+2,1)),IF(ISNUMBER(SEARCH("N",'Model output'!E224)),IF(OR(ISNUMBER(SEARCH("a",'Model output'!E224)),ISNUMBER(SEARCH("b",'Model output'!E224))),MID(SUBSTITUTE('Model output'!E224," ",""),SEARCH("N",'Model output'!E224)+1,2),MID(SUBSTITUTE('Model output'!E224," ",""),SEARCH("N",'Model output'!E224)+1,1)),SUBSTITUTE('Model output'!E224," ",""))),"")))</f>
        <v>1</v>
      </c>
      <c r="E225" s="1" t="str">
        <f>IF(OR(ISNUMBER(SEARCH("Not applicable",'Model output'!F224)), ISNUMBER(SEARCH("N/A",'Model output'!F224))),"0",IF(OR(ISNUMBER(SEARCH("0",'Model output'!F224)), ISNUMBER(SEARCH("1",'Model output'!F224)), ISNUMBER(SEARCH("X",'Model output'!F224))), IF(ISNUMBER(SEARCH("pM",'Model output'!F224)),MID(SUBSTITUTE('Model output'!F224," ",""),SEARCH("pM",'Model output'!F224)+2,1),IF(ISNUMBER(SEARCH("M",'Model output'!F224)),MID(SUBSTITUTE('Model output'!F224," ",""),SEARCH("M",'Model output'!F224)+1,1),SUBSTITUTE('Model output'!F224," ",""))),""))</f>
        <v>X</v>
      </c>
      <c r="F225" t="str">
        <f t="shared" ref="F225:F288" si="50">IF(OR(G225&lt;&gt;"",AND(J225&lt;&gt;"",ISNUMBER(J225),J225&gt;0),AND(M225&lt;&gt;"",M225&gt;0)),"positive","negative")</f>
        <v>positive</v>
      </c>
      <c r="G225" t="str">
        <f>IF(OR('Model output'!G224="",AND(ISNUMBER('Model output'!J224),'Model output'!J224&lt;1)),"",IF(OR(ISNUMBER(SEARCH("lateral",'Model output'!G224)),ISNUMBER(SEARCH("cervical",'Model output'!G224)),ISNUMBER(SEARCH("jugular",'Model output'!G224)),ISNUMBER(SEARCH("left neck",'Model output'!G224)),ISNUMBER(SEARCH("left anterior neck",'Model output'!G224)),ISNUMBER(SEARCH("left posterior neck",'Model output'!G224)),ISNUMBER(SEARCH("right neck",'Model output'!G224)),ISNUMBER(SEARCH("right anterior neck",'Model output'!G224)),ISNUMBER(SEARCH("right posterior neck",'Model output'!G224)),AND(ISNUMBER(SEARCH("level",'Model output'!G224)),OR(,ISNUMBER(SEARCH("II",'Model output'!G224)),ISNUMBER(SEARCH("two",'Model output'!G224)),ISNUMBER(SEARCH("2",'Model output'!G224)),ISNUMBER(SEARCH("III",'Model output'!G224)),ISNUMBER(SEARCH("three",'Model output'!G224)),ISNUMBER(SEARCH("3",'Model output'!G224)),ISNUMBER(SEARCH("IV",'Model output'!G224)),ISNUMBER(SEARCH("four",'Model output'!G224)),ISNUMBER(SEARCH("4",'Model output'!G224)),ISNUMBER(SEARCH("V ",'Model output'!G224)),ISNUMBER(SEARCH("five",'Model output'!G224)),ISNUMBER(SEARCH("5",'Model output'!G224))))), "lateral", "central"))</f>
        <v>central</v>
      </c>
      <c r="H225" t="str">
        <f>IF('Model output'!H224="","negative",IF('Model output'!H224="[]", "negative", IF(OR(ISNUMBER(SEARCH("lymph node",'Model output'!H224)),ISNUMBER(SEARCH("Not mentioned",'Model output'!H224)),ISNUMBER(SEARCH("neck",'Model output'!H224)),ISNUMBER(SEARCH("Not applicable",'Model output'!H224))),"negative","positive")))</f>
        <v>negative</v>
      </c>
      <c r="I225">
        <f>IF('Model output'!I224="","",IF(ISNUMBER('Model output'!I224),'Model output'!I224,1))</f>
        <v>2</v>
      </c>
      <c r="J225">
        <f>IF('Model output'!J224="","",IF(AND(ISNUMBER('Model output'!J224),'Model output'!J224&lt;=I225),'Model output'!J224,IF(ISNUMBER(SEARCH("0/",'Model output'!J224)),0,1)))</f>
        <v>1</v>
      </c>
      <c r="K225" t="str" cm="1">
        <f t="array" ref="K225">IF(COUNT(FIND({0,1,2,3,4,5,6,7,8,9},'Model output'!K224))&gt;0,'Model output'!K224,"")</f>
        <v>2.0 cm</v>
      </c>
      <c r="L225" s="8" t="str">
        <f t="shared" si="39"/>
        <v>2.0cm</v>
      </c>
      <c r="M225" cm="1">
        <f t="array" ref="M225">IF(L225="","",IF(ISNUMBER(SEARCH("cm",L225)),MAX(VALUE(SUBSTITUTE(_xlfn.FILTERXML("&lt;t&gt;&lt;s&gt;"&amp;SUBSTITUTE(L225,",","&lt;/s&gt;&lt;s&gt;")&amp;"&lt;/s&gt;&lt;/t&gt;","//s"),"cm",""))),MAX(VALUE(SUBSTITUTE(_xlfn.FILTERXML("&lt;t&gt;&lt;s&gt;"&amp;SUBSTITUTE(L225,",","&lt;/s&gt;&lt;s&gt;")&amp;"&lt;/s&gt;&lt;/t&gt;","//s"),"mm","")))/10))</f>
        <v>2</v>
      </c>
      <c r="N225" t="str">
        <f>IF('Model output'!L224="","",'Model output'!L224)</f>
        <v>Papillary carcinoma</v>
      </c>
      <c r="O225" t="str">
        <f>IF('Model output'!M224="","",'Model output'!M224)</f>
        <v/>
      </c>
      <c r="P225" t="str">
        <f>IF('Model output'!N224="","",'Model output'!N224)</f>
        <v>2.5 cm</v>
      </c>
      <c r="Q225" t="str">
        <f t="shared" si="38"/>
        <v>2.5cm</v>
      </c>
      <c r="R225" cm="1">
        <f t="array" ref="R225">IF(Q225="","",IF(ISNUMBER(SEARCH("cm",Q225)),MAX(VALUE(SUBSTITUTE(_xlfn.FILTERXML("&lt;t&gt;&lt;s&gt;"&amp;SUBSTITUTE(Q225,",","&lt;/s&gt;&lt;s&gt;")&amp;"&lt;/s&gt;&lt;/t&gt;","//s"),"cm",""))),MAX(VALUE(SUBSTITUTE(_xlfn.FILTERXML("&lt;t&gt;&lt;s&gt;"&amp;SUBSTITUTE(Q225,",","&lt;/s&gt;&lt;s&gt;")&amp;"&lt;/s&gt;&lt;/t&gt;","//s"),"mm","")))/10))</f>
        <v>2.5</v>
      </c>
      <c r="S225" t="str">
        <f>IF(OR('Model output'!P224="",ISNUMBER(SEARCH("Not identified", 'Model output'!P224)),ISNUMBER(SEARCH("Absent",'Model output'!P224)),AND(ISNUMBER(SEARCH("No",'Model output'!P224)),NOT(ISNUMBER(SEARCH("diagnostic",'Model output'!P224)))),ISNUMBER(SEARCH("Negative",'Model output'!P224))),"negative","positive")</f>
        <v>negative</v>
      </c>
      <c r="T225">
        <f>IF('Model output'!O224="","",'Model output'!O224)</f>
        <v>1</v>
      </c>
      <c r="U225" t="str">
        <f>IF('Model output'!Q224&lt;&gt;"",'Model output'!Q224,IF('Classification result'!S225="positive",IF(ISNUMBER(SEARCH("single",'Model output'!P224)),1,IF(OR(ISNUMBER(SEARCH("&lt;4",'Model output'!P224)),ISNUMBER(SEARCH("&lt; 4",'Model output'!P224)),ISNUMBER(SEARCH("less than 4",'Model output'!P224))),"&lt;4",IF(OR(ISNUMBER(SEARCH("&gt;4",'Model output'!P224)),ISNUMBER(SEARCH("&gt; 4",'Model output'!P224)),ISNUMBER(SEARCH("4 or more",'Model output'!P224))),"&gt;4",""))),""))</f>
        <v/>
      </c>
      <c r="V225" t="str">
        <f>IF(S225="negative","",IF(OR(ISNUMBER(SEARCH("Focal",'Model output'!P224)),'Classification result'!U225&lt;4,ISNUMBER(SEARCH("Focal",'Classification result'!U225)),ISNUMBER(SEARCH("&lt;4",'Classification result'!U225)),ISNUMBER(SEARCH("&lt; 4",'Classification result'!U225))),"minimal", IF(OR(ISNUMBER(SEARCH("Extensive",'Model output'!P224)),ISNUMBER(SEARCH("Extensive",'Classification result'!U225)),ISNUMBER(SEARCH("&gt;4",'Classification result'!U225)),ISNUMBER(SEARCH("&gt; 4",'Classification result'!U225)),ISNUMBER(SEARCH("4 or more",'Classification result'!U225))),"extensive","")))</f>
        <v/>
      </c>
      <c r="W225" t="str">
        <f>IF(OR('Model output'!R224="",ISNUMBER(SEARCH("Not identified", 'Model output'!R224)),ISNUMBER(SEARCH("Absent",'Model output'!R224)),ISNUMBER(SEARCH("No",'Model output'!R224)),ISNUMBER(SEARCH("Negative",'Model output'!R224)),ISNUMBER(SEARCH("None seen",'Model output'!R224)),ISNUMBER(SEARCH("Free",'Model output'!R224)),ISNUMBER(SEARCH("Cannot be assessed",'Model output'!R224))),"negative","positive")</f>
        <v>negative</v>
      </c>
      <c r="X225" t="str">
        <f>IF('Model output'!S224="","", IF('Model output'!S224= "[]", "", 'Model output'!S224))</f>
        <v/>
      </c>
      <c r="Y225" t="str">
        <f>IF(OR('Model output'!S224="",ISNUMBER(SEARCH("Absent",'Model output'!S224)),ISNUMBER(SEARCH("Not identified",'Model output'!S224)),ISNUMBER(SEARCH("No",'Model output'!S224)),ISNUMBER(SEARCH("negative",'Model output'!S224))),"negative",IF(Z225="positive","gETE", "positive"))</f>
        <v>negative</v>
      </c>
      <c r="Z225" t="str">
        <f>IF(OR('Model output'!S224="",ISNUMBER(SEARCH("Absent",'Model output'!S224)),ISNUMBER(SEARCH("Not identified",'Model output'!S224)),ISNUMBER(SEARCH("No",'Model output'!S224)),ISNUMBER(SEARCH("Minimal",'Model output'!S224)),ISNUMBER(SEARCH("negative",'Model output'!S224))),"negative",IF(OR(ISNUMBER(SEARCH("extensive",X225)),ISNUMBER(SEARCH("skeletal muscle",X225)),ISNUMBER(SEARCH("larynx",X225)),ISNUMBER(SEARCH("trachea",X225)),ISNUMBER(SEARCH("esophagus",X225)),ISNUMBER(SEARCH("recurrent laryngeal nerve",X225))),"positive","negative"))</f>
        <v>negative</v>
      </c>
      <c r="AA225" t="str">
        <f>IF('Model output'!T224="","", IF('Model output'!T224="[]", "", IF('Model output'!T224="Not mentioned", "No", "Yes")))</f>
        <v/>
      </c>
      <c r="AB225" t="str">
        <f>IF(AA225&lt;&gt;"Yes","",IF(OR('Model output'!U224="",'Model output'!U224="[]",ISNUMBER(SEARCH("Not identified",'Model output'!U224))),"",'Model output'!U224))</f>
        <v/>
      </c>
      <c r="AC225" s="9" t="str">
        <f>IF(OR('Model output'!V224="", AND(ISERROR(SEARCH("Positive",'Model output'!V224)), ISNUMBER(SEARCH("Negative",'Model output'!V224))), 'Model output'!V224="No", ISNUMBER(SEARCH("Uninvolved",'Model output'!V224)), ISNUMBER(SEARCH("Not involved",'Model output'!V224)), ISNUMBER(SEARCH("Free",'Model output'!V224)), ISNUMBER(SEARCH("Cannot be assessed",'Model output'!V224)), ISNUMBER(SEARCH("1 mm",'Model output'!V224)), ISNUMBER(SEARCH("0.1 CM",'Model output'!V224)), ISNUMBER(SEARCH("less than 0.5 mm",'Model output'!V224)), ISNUMBER(SEARCH("abut",'Model output'!V224))), "negative", "positive")</f>
        <v>negative</v>
      </c>
      <c r="AE225" s="29" t="str" cm="1">
        <f t="array" aca="1" ref="AE225" ca="1">IF(OR(AC225="positive",Z225="positive",AND(OR(ISNUMBER(SEARCH("Follicular carcinoma",N225)),ISNUMBER(SEARCH("Follicular thyroid carcinoma",N225))),V225="extensive"),AND(AND(ISNUMBER(J225),J225&gt;0),AND(ISNUMBER(M225),M225&gt;3)),OR(H225="positive",AH225=1)),"high",IF(OR(ISNUMBER(SEARCH("lateral",G225,1)),ISNUMBER(SEARCH("positive",Y225,1)),ISNUMBER(SEARCH("tall",O225,1)),ISNUMBER(SEARCH("hobnail",O225,1)),ISNUMBER(SEARCH("cribriform",O225,1)),ISNUMBER(SEARCH("diffuse",O225,1)),ISNUMBER(SEARCH("columnar",O225,1)),ISNUMBER(SEARCH("solid",O225,1)),ISNUMBER(SEARCH("tall",N225,1)),ISNUMBER(SEARCH("hobnail",N225,1)),ISNUMBER(SEARCH("cribriform",N225,1)),ISNUMBER(SEARCH("diffuse",N225,1)),ISNUMBER(SEARCH("columnar",N225,1)),ISNUMBER(SEARCH("solid",N225,1)),AND(ISNUMBER(SEARCH("papillary",N225,1)),S225="positive"),AND(AND(ISNUMBER(J225),J225&gt;=5),M225=""),AND(AND(ISNUMBER(J225),J225&gt;=5),AND(ISNUMBER(M225),M225&gt;=1)),AND(ISNUMBER(SERACH("papillary",N225)),OR(Y225="positive",Z225="positive"), ISNUMBER(SEARCH("BRAF",AB225)))),"intermediate","low"))</f>
        <v>low</v>
      </c>
      <c r="AF225" s="30" t="str">
        <f t="shared" si="40"/>
        <v>2</v>
      </c>
      <c r="AG225" s="30" t="str">
        <f t="shared" si="41"/>
        <v>1a</v>
      </c>
      <c r="AH225" s="30" t="str">
        <f t="shared" si="42"/>
        <v>0</v>
      </c>
      <c r="AI225" s="37" t="str">
        <f t="shared" si="43"/>
        <v>I</v>
      </c>
      <c r="AJ225" s="29" t="s">
        <v>886</v>
      </c>
      <c r="AK225" s="34" t="s">
        <v>893</v>
      </c>
      <c r="AL225" s="34" t="s">
        <v>895</v>
      </c>
      <c r="AM225" s="34" t="s">
        <v>894</v>
      </c>
      <c r="AN225" s="34" t="s">
        <v>68</v>
      </c>
      <c r="AO225" s="35">
        <f t="shared" ca="1" si="44"/>
        <v>1</v>
      </c>
      <c r="AP225" s="30">
        <f t="shared" si="45"/>
        <v>1</v>
      </c>
      <c r="AQ225" s="30">
        <f t="shared" si="46"/>
        <v>1</v>
      </c>
      <c r="AR225" s="30">
        <f t="shared" si="47"/>
        <v>1</v>
      </c>
      <c r="AS225" s="36">
        <f t="shared" si="48"/>
        <v>1</v>
      </c>
    </row>
    <row r="226" spans="1:45">
      <c r="A226" t="str">
        <f>'Model output'!A225</f>
        <v>TCGA-ET-A25R</v>
      </c>
      <c r="B226" s="45">
        <v>51</v>
      </c>
      <c r="C226" s="1" t="str">
        <f>IF(OR(ISNUMBER(SEARCH("0",'Model output'!D225)), ISNUMBER(SEARCH("1",'Model output'!D225)), ISNUMBER(SEARCH("1a",'Model output'!D225)), ISNUMBER(SEARCH("1b",'Model output'!D225)), ISNUMBER(SEARCH("2",'Model output'!D225)), ISNUMBER(SEARCH("3",'Model output'!D225)), ISNUMBER(SEARCH("4a",'Model output'!D225)), ISNUMBER(SEARCH("4b",'Model output'!D225))), IF(ISNUMBER(SEARCH("pT",'Model output'!D225)),IF(OR(ISNUMBER(SEARCH("a",'Model output'!D225)),ISNUMBER(SEARCH("b",'Model output'!D225))),MID(SUBSTITUTE('Model output'!D225," ",""),SEARCH("pT",'Model output'!D225)+2,2),MID(SUBSTITUTE('Model output'!D225," ",""),SEARCH("pT",'Model output'!D225)+2,1)),IF(ISNUMBER(SEARCH("T",'Model output'!D225)),IF(OR(ISNUMBER(SEARCH("a",'Model output'!D225)),ISNUMBER(SEARCH("b",'Model output'!D225))),MID(SUBSTITUTE('Model output'!D225," ",""),SEARCH("T",'Model output'!D225)+1,2),MID(SUBSTITUTE('Model output'!D225," ",""),SEARCH("T",'Model output'!D225)+1,1)),SUBSTITUTE('Model output'!D225," ",""))),"")</f>
        <v>3</v>
      </c>
      <c r="D226" s="1" t="str">
        <f>IF(ISNUMBER(SEARCH("lymph node",'Model output'!E225)),"1", IF(AND('Model output'!E225&lt;&gt;"",ISNUMBER('Model output'!E225),'Model output'!E225&gt;0),"1",IF(OR(ISNUMBER(SEARCH("0",'Model output'!E225)), ISNUMBER(SEARCH("1",'Model output'!E225)), ISNUMBER(SEARCH("1a",'Model output'!E225)), ISNUMBER(SEARCH("1b",'Model output'!E225)), ISNUMBER(SEARCH("X",'Model output'!E225))), IF(ISNUMBER(SEARCH("pN",'Model output'!E225)),IF(OR(ISNUMBER(SEARCH("a",'Model output'!E225)),ISNUMBER(SEARCH("b",'Model output'!E225))),MID(SUBSTITUTE('Model output'!E225," ",""),SEARCH("pN",'Model output'!E225)+2,2),MID(SUBSTITUTE('Model output'!E225," ",""),SEARCH("pN",'Model output'!E225)+2,1)),IF(ISNUMBER(SEARCH("N",'Model output'!E225)),IF(OR(ISNUMBER(SEARCH("a",'Model output'!E225)),ISNUMBER(SEARCH("b",'Model output'!E225))),MID(SUBSTITUTE('Model output'!E225," ",""),SEARCH("N",'Model output'!E225)+1,2),MID(SUBSTITUTE('Model output'!E225," ",""),SEARCH("N",'Model output'!E225)+1,1)),SUBSTITUTE('Model output'!E225," ",""))),"")))</f>
        <v>X</v>
      </c>
      <c r="E226" s="1" t="str">
        <f>IF(OR(ISNUMBER(SEARCH("Not applicable",'Model output'!F225)), ISNUMBER(SEARCH("N/A",'Model output'!F225))),"0",IF(OR(ISNUMBER(SEARCH("0",'Model output'!F225)), ISNUMBER(SEARCH("1",'Model output'!F225)), ISNUMBER(SEARCH("X",'Model output'!F225))), IF(ISNUMBER(SEARCH("pM",'Model output'!F225)),MID(SUBSTITUTE('Model output'!F225," ",""),SEARCH("pM",'Model output'!F225)+2,1),IF(ISNUMBER(SEARCH("M",'Model output'!F225)),MID(SUBSTITUTE('Model output'!F225," ",""),SEARCH("M",'Model output'!F225)+1,1),SUBSTITUTE('Model output'!F225," ",""))),""))</f>
        <v>X</v>
      </c>
      <c r="F226" t="str">
        <f t="shared" si="50"/>
        <v>negative</v>
      </c>
      <c r="G226" t="str">
        <f>IF(OR('Model output'!G225="",AND(ISNUMBER('Model output'!J225),'Model output'!J225&lt;1)),"",IF(OR(ISNUMBER(SEARCH("lateral",'Model output'!G225)),ISNUMBER(SEARCH("cervical",'Model output'!G225)),ISNUMBER(SEARCH("jugular",'Model output'!G225)),ISNUMBER(SEARCH("left neck",'Model output'!G225)),ISNUMBER(SEARCH("left anterior neck",'Model output'!G225)),ISNUMBER(SEARCH("left posterior neck",'Model output'!G225)),ISNUMBER(SEARCH("right neck",'Model output'!G225)),ISNUMBER(SEARCH("right anterior neck",'Model output'!G225)),ISNUMBER(SEARCH("right posterior neck",'Model output'!G225)),AND(ISNUMBER(SEARCH("level",'Model output'!G225)),OR(,ISNUMBER(SEARCH("II",'Model output'!G225)),ISNUMBER(SEARCH("two",'Model output'!G225)),ISNUMBER(SEARCH("2",'Model output'!G225)),ISNUMBER(SEARCH("III",'Model output'!G225)),ISNUMBER(SEARCH("three",'Model output'!G225)),ISNUMBER(SEARCH("3",'Model output'!G225)),ISNUMBER(SEARCH("IV",'Model output'!G225)),ISNUMBER(SEARCH("four",'Model output'!G225)),ISNUMBER(SEARCH("4",'Model output'!G225)),ISNUMBER(SEARCH("V ",'Model output'!G225)),ISNUMBER(SEARCH("five",'Model output'!G225)),ISNUMBER(SEARCH("5",'Model output'!G225))))), "lateral", "central"))</f>
        <v/>
      </c>
      <c r="H226" t="str">
        <f>IF('Model output'!H225="","negative",IF('Model output'!H225="[]", "negative", IF(OR(ISNUMBER(SEARCH("lymph node",'Model output'!H225)),ISNUMBER(SEARCH("Not mentioned",'Model output'!H225)),ISNUMBER(SEARCH("neck",'Model output'!H225)),ISNUMBER(SEARCH("Not applicable",'Model output'!H225))),"negative","positive")))</f>
        <v>negative</v>
      </c>
      <c r="I226">
        <f>IF('Model output'!I225="","",IF(ISNUMBER('Model output'!I225),'Model output'!I225,1))</f>
        <v>0</v>
      </c>
      <c r="J226">
        <f>IF('Model output'!J225="","",IF(AND(ISNUMBER('Model output'!J225),'Model output'!J225&lt;=I226),'Model output'!J225,IF(ISNUMBER(SEARCH("0/",'Model output'!J225)),0,1)))</f>
        <v>0</v>
      </c>
      <c r="K226" t="str" cm="1">
        <f t="array" ref="K226">IF(COUNT(FIND({0,1,2,3,4,5,6,7,8,9},'Model output'!K225))&gt;0,'Model output'!K225,"")</f>
        <v/>
      </c>
      <c r="L226" s="8" t="str">
        <f t="shared" si="39"/>
        <v/>
      </c>
      <c r="M226" t="str" cm="1">
        <f t="array" ref="M226">IF(L226="","",IF(ISNUMBER(SEARCH("cm",L226)),MAX(VALUE(SUBSTITUTE(_xlfn.FILTERXML("&lt;t&gt;&lt;s&gt;"&amp;SUBSTITUTE(L226,",","&lt;/s&gt;&lt;s&gt;")&amp;"&lt;/s&gt;&lt;/t&gt;","//s"),"cm",""))),MAX(VALUE(SUBSTITUTE(_xlfn.FILTERXML("&lt;t&gt;&lt;s&gt;"&amp;SUBSTITUTE(L226,",","&lt;/s&gt;&lt;s&gt;")&amp;"&lt;/s&gt;&lt;/t&gt;","//s"),"mm","")))/10))</f>
        <v/>
      </c>
      <c r="N226" t="str">
        <f>IF('Model output'!L225="","",'Model output'!L225)</f>
        <v>Papillary carcinoma</v>
      </c>
      <c r="O226" t="str">
        <f>IF('Model output'!M225="","",'Model output'!M225)</f>
        <v/>
      </c>
      <c r="P226" t="str">
        <f>IF('Model output'!N225="","",'Model output'!N225)</f>
        <v>2.6 cm</v>
      </c>
      <c r="Q226" t="str">
        <f t="shared" si="38"/>
        <v>2.6cm</v>
      </c>
      <c r="R226" cm="1">
        <f t="array" ref="R226">IF(Q226="","",IF(ISNUMBER(SEARCH("cm",Q226)),MAX(VALUE(SUBSTITUTE(_xlfn.FILTERXML("&lt;t&gt;&lt;s&gt;"&amp;SUBSTITUTE(Q226,",","&lt;/s&gt;&lt;s&gt;")&amp;"&lt;/s&gt;&lt;/t&gt;","//s"),"cm",""))),MAX(VALUE(SUBSTITUTE(_xlfn.FILTERXML("&lt;t&gt;&lt;s&gt;"&amp;SUBSTITUTE(Q226,",","&lt;/s&gt;&lt;s&gt;")&amp;"&lt;/s&gt;&lt;/t&gt;","//s"),"mm","")))/10))</f>
        <v>2.6</v>
      </c>
      <c r="S226" t="str">
        <f>IF(OR('Model output'!P225="",ISNUMBER(SEARCH("Not identified", 'Model output'!P225)),ISNUMBER(SEARCH("Absent",'Model output'!P225)),AND(ISNUMBER(SEARCH("No",'Model output'!P225)),NOT(ISNUMBER(SEARCH("diagnostic",'Model output'!P225)))),ISNUMBER(SEARCH("Negative",'Model output'!P225))),"negative","positive")</f>
        <v>positive</v>
      </c>
      <c r="T226">
        <f>IF('Model output'!O225="","",'Model output'!O225)</f>
        <v>1</v>
      </c>
      <c r="U226" t="str">
        <f>IF('Model output'!Q225&lt;&gt;"",'Model output'!Q225,IF('Classification result'!S226="positive",IF(ISNUMBER(SEARCH("single",'Model output'!P225)),1,IF(OR(ISNUMBER(SEARCH("&lt;4",'Model output'!P225)),ISNUMBER(SEARCH("&lt; 4",'Model output'!P225)),ISNUMBER(SEARCH("less than 4",'Model output'!P225))),"&lt;4",IF(OR(ISNUMBER(SEARCH("&gt;4",'Model output'!P225)),ISNUMBER(SEARCH("&gt; 4",'Model output'!P225)),ISNUMBER(SEARCH("4 or more",'Model output'!P225))),"&gt;4",""))),""))</f>
        <v/>
      </c>
      <c r="V226" t="str">
        <f>IF(S226="negative","",IF(OR(ISNUMBER(SEARCH("Focal",'Model output'!P225)),'Classification result'!U226&lt;4,ISNUMBER(SEARCH("Focal",'Classification result'!U226)),ISNUMBER(SEARCH("&lt;4",'Classification result'!U226)),ISNUMBER(SEARCH("&lt; 4",'Classification result'!U226))),"minimal", IF(OR(ISNUMBER(SEARCH("Extensive",'Model output'!P225)),ISNUMBER(SEARCH("Extensive",'Classification result'!U226)),ISNUMBER(SEARCH("&gt;4",'Classification result'!U226)),ISNUMBER(SEARCH("&gt; 4",'Classification result'!U226)),ISNUMBER(SEARCH("4 or more",'Classification result'!U226))),"extensive","")))</f>
        <v/>
      </c>
      <c r="W226" t="str">
        <f>IF(OR('Model output'!R225="",ISNUMBER(SEARCH("Not identified", 'Model output'!R225)),ISNUMBER(SEARCH("Absent",'Model output'!R225)),ISNUMBER(SEARCH("No",'Model output'!R225)),ISNUMBER(SEARCH("Negative",'Model output'!R225)),ISNUMBER(SEARCH("None seen",'Model output'!R225)),ISNUMBER(SEARCH("Free",'Model output'!R225)),ISNUMBER(SEARCH("Cannot be assessed",'Model output'!R225))),"negative","positive")</f>
        <v>negative</v>
      </c>
      <c r="X226" t="str">
        <f>IF('Model output'!S225="","", IF('Model output'!S225= "[]", "", 'Model output'!S225))</f>
        <v>Minimal</v>
      </c>
      <c r="Y226" t="str">
        <f>IF(OR('Model output'!S225="",ISNUMBER(SEARCH("Absent",'Model output'!S225)),ISNUMBER(SEARCH("Not identified",'Model output'!S225)),ISNUMBER(SEARCH("No",'Model output'!S225)),ISNUMBER(SEARCH("negative",'Model output'!S225))),"negative",IF(Z226="positive","gETE", "positive"))</f>
        <v>positive</v>
      </c>
      <c r="Z226" t="str">
        <f>IF(OR('Model output'!S225="",ISNUMBER(SEARCH("Absent",'Model output'!S225)),ISNUMBER(SEARCH("Not identified",'Model output'!S225)),ISNUMBER(SEARCH("No",'Model output'!S225)),ISNUMBER(SEARCH("Minimal",'Model output'!S225)),ISNUMBER(SEARCH("negative",'Model output'!S225))),"negative",IF(OR(ISNUMBER(SEARCH("extensive",X226)),ISNUMBER(SEARCH("skeletal muscle",X226)),ISNUMBER(SEARCH("larynx",X226)),ISNUMBER(SEARCH("trachea",X226)),ISNUMBER(SEARCH("esophagus",X226)),ISNUMBER(SEARCH("recurrent laryngeal nerve",X226))),"positive","negative"))</f>
        <v>negative</v>
      </c>
      <c r="AA226" t="str">
        <f>IF('Model output'!T225="","", IF('Model output'!T225="[]", "", IF('Model output'!T225="Not mentioned", "No", "Yes")))</f>
        <v/>
      </c>
      <c r="AB226" t="str">
        <f>IF(AA226&lt;&gt;"Yes","",IF(OR('Model output'!U225="",'Model output'!U225="[]",ISNUMBER(SEARCH("Not identified",'Model output'!U225))),"",'Model output'!U225))</f>
        <v/>
      </c>
      <c r="AC226" s="9" t="str">
        <f>IF(OR('Model output'!V225="", AND(ISERROR(SEARCH("Positive",'Model output'!V225)), ISNUMBER(SEARCH("Negative",'Model output'!V225))), 'Model output'!V225="No", ISNUMBER(SEARCH("Uninvolved",'Model output'!V225)), ISNUMBER(SEARCH("Not involved",'Model output'!V225)), ISNUMBER(SEARCH("Free",'Model output'!V225)), ISNUMBER(SEARCH("Cannot be assessed",'Model output'!V225)), ISNUMBER(SEARCH("1 mm",'Model output'!V225)), ISNUMBER(SEARCH("0.1 CM",'Model output'!V225)), ISNUMBER(SEARCH("less than 0.5 mm",'Model output'!V225)), ISNUMBER(SEARCH("abut",'Model output'!V225))), "negative", "positive")</f>
        <v>negative</v>
      </c>
      <c r="AE226" s="29" t="str" cm="1">
        <f t="array" aca="1" ref="AE226" ca="1">IF(OR(AC226="positive",Z226="positive",AND(OR(ISNUMBER(SEARCH("Follicular carcinoma",N226)),ISNUMBER(SEARCH("Follicular thyroid carcinoma",N226))),V226="extensive"),AND(AND(ISNUMBER(J226),J226&gt;0),AND(ISNUMBER(M226),M226&gt;3)),OR(H226="positive",AH226=1)),"high",IF(OR(ISNUMBER(SEARCH("lateral",G226,1)),ISNUMBER(SEARCH("positive",Y226,1)),ISNUMBER(SEARCH("tall",O226,1)),ISNUMBER(SEARCH("hobnail",O226,1)),ISNUMBER(SEARCH("cribriform",O226,1)),ISNUMBER(SEARCH("diffuse",O226,1)),ISNUMBER(SEARCH("columnar",O226,1)),ISNUMBER(SEARCH("solid",O226,1)),ISNUMBER(SEARCH("tall",N226,1)),ISNUMBER(SEARCH("hobnail",N226,1)),ISNUMBER(SEARCH("cribriform",N226,1)),ISNUMBER(SEARCH("diffuse",N226,1)),ISNUMBER(SEARCH("columnar",N226,1)),ISNUMBER(SEARCH("solid",N226,1)),AND(ISNUMBER(SEARCH("papillary",N226,1)),S226="positive"),AND(AND(ISNUMBER(J226),J226&gt;=5),M226=""),AND(AND(ISNUMBER(J226),J226&gt;=5),AND(ISNUMBER(M226),M226&gt;=1)),AND(ISNUMBER(SERACH("papillary",N226)),OR(Y226="positive",Z226="positive"), ISNUMBER(SEARCH("BRAF",AB226)))),"intermediate","low"))</f>
        <v>intermediate</v>
      </c>
      <c r="AF226" s="30" t="str">
        <f t="shared" si="40"/>
        <v>2</v>
      </c>
      <c r="AG226" s="30" t="str">
        <f t="shared" si="41"/>
        <v>0</v>
      </c>
      <c r="AH226" s="30" t="str">
        <f t="shared" si="42"/>
        <v>0</v>
      </c>
      <c r="AI226" s="37" t="str">
        <f t="shared" si="43"/>
        <v>I</v>
      </c>
      <c r="AJ226" s="29" t="s">
        <v>887</v>
      </c>
      <c r="AK226" s="34" t="s">
        <v>893</v>
      </c>
      <c r="AL226" s="34" t="s">
        <v>894</v>
      </c>
      <c r="AM226" s="34" t="s">
        <v>894</v>
      </c>
      <c r="AN226" s="34" t="s">
        <v>68</v>
      </c>
      <c r="AO226" s="35">
        <f t="shared" ca="1" si="44"/>
        <v>1</v>
      </c>
      <c r="AP226" s="30">
        <f t="shared" si="45"/>
        <v>1</v>
      </c>
      <c r="AQ226" s="30">
        <f t="shared" si="46"/>
        <v>1</v>
      </c>
      <c r="AR226" s="30">
        <f t="shared" si="47"/>
        <v>1</v>
      </c>
      <c r="AS226" s="36">
        <f t="shared" si="48"/>
        <v>1</v>
      </c>
    </row>
    <row r="227" spans="1:45">
      <c r="A227" t="str">
        <f>'Model output'!A226</f>
        <v>TCGA-ET-A2MY</v>
      </c>
      <c r="B227" s="45">
        <v>72</v>
      </c>
      <c r="C227" s="1" t="str">
        <f>IF(OR(ISNUMBER(SEARCH("0",'Model output'!D226)), ISNUMBER(SEARCH("1",'Model output'!D226)), ISNUMBER(SEARCH("1a",'Model output'!D226)), ISNUMBER(SEARCH("1b",'Model output'!D226)), ISNUMBER(SEARCH("2",'Model output'!D226)), ISNUMBER(SEARCH("3",'Model output'!D226)), ISNUMBER(SEARCH("4a",'Model output'!D226)), ISNUMBER(SEARCH("4b",'Model output'!D226))), IF(ISNUMBER(SEARCH("pT",'Model output'!D226)),IF(OR(ISNUMBER(SEARCH("a",'Model output'!D226)),ISNUMBER(SEARCH("b",'Model output'!D226))),MID(SUBSTITUTE('Model output'!D226," ",""),SEARCH("pT",'Model output'!D226)+2,2),MID(SUBSTITUTE('Model output'!D226," ",""),SEARCH("pT",'Model output'!D226)+2,1)),IF(ISNUMBER(SEARCH("T",'Model output'!D226)),IF(OR(ISNUMBER(SEARCH("a",'Model output'!D226)),ISNUMBER(SEARCH("b",'Model output'!D226))),MID(SUBSTITUTE('Model output'!D226," ",""),SEARCH("T",'Model output'!D226)+1,2),MID(SUBSTITUTE('Model output'!D226," ",""),SEARCH("T",'Model output'!D226)+1,1)),SUBSTITUTE('Model output'!D226," ",""))),"")</f>
        <v>1b</v>
      </c>
      <c r="D227" s="1" t="str">
        <f>IF(ISNUMBER(SEARCH("lymph node",'Model output'!E226)),"1", IF(AND('Model output'!E226&lt;&gt;"",ISNUMBER('Model output'!E226),'Model output'!E226&gt;0),"1",IF(OR(ISNUMBER(SEARCH("0",'Model output'!E226)), ISNUMBER(SEARCH("1",'Model output'!E226)), ISNUMBER(SEARCH("1a",'Model output'!E226)), ISNUMBER(SEARCH("1b",'Model output'!E226)), ISNUMBER(SEARCH("X",'Model output'!E226))), IF(ISNUMBER(SEARCH("pN",'Model output'!E226)),IF(OR(ISNUMBER(SEARCH("a",'Model output'!E226)),ISNUMBER(SEARCH("b",'Model output'!E226))),MID(SUBSTITUTE('Model output'!E226," ",""),SEARCH("pN",'Model output'!E226)+2,2),MID(SUBSTITUTE('Model output'!E226," ",""),SEARCH("pN",'Model output'!E226)+2,1)),IF(ISNUMBER(SEARCH("N",'Model output'!E226)),IF(OR(ISNUMBER(SEARCH("a",'Model output'!E226)),ISNUMBER(SEARCH("b",'Model output'!E226))),MID(SUBSTITUTE('Model output'!E226," ",""),SEARCH("N",'Model output'!E226)+1,2),MID(SUBSTITUTE('Model output'!E226," ",""),SEARCH("N",'Model output'!E226)+1,1)),SUBSTITUTE('Model output'!E226," ",""))),"")))</f>
        <v>X</v>
      </c>
      <c r="E227" s="1" t="str">
        <f>IF(OR(ISNUMBER(SEARCH("Not applicable",'Model output'!F226)), ISNUMBER(SEARCH("N/A",'Model output'!F226))),"0",IF(OR(ISNUMBER(SEARCH("0",'Model output'!F226)), ISNUMBER(SEARCH("1",'Model output'!F226)), ISNUMBER(SEARCH("X",'Model output'!F226))), IF(ISNUMBER(SEARCH("pM",'Model output'!F226)),MID(SUBSTITUTE('Model output'!F226," ",""),SEARCH("pM",'Model output'!F226)+2,1),IF(ISNUMBER(SEARCH("M",'Model output'!F226)),MID(SUBSTITUTE('Model output'!F226," ",""),SEARCH("M",'Model output'!F226)+1,1),SUBSTITUTE('Model output'!F226," ",""))),""))</f>
        <v>X</v>
      </c>
      <c r="F227" t="str">
        <f t="shared" si="50"/>
        <v>negative</v>
      </c>
      <c r="G227" t="str">
        <f>IF(OR('Model output'!G226="",AND(ISNUMBER('Model output'!J226),'Model output'!J226&lt;1)),"",IF(OR(ISNUMBER(SEARCH("lateral",'Model output'!G226)),ISNUMBER(SEARCH("cervical",'Model output'!G226)),ISNUMBER(SEARCH("jugular",'Model output'!G226)),ISNUMBER(SEARCH("left neck",'Model output'!G226)),ISNUMBER(SEARCH("left anterior neck",'Model output'!G226)),ISNUMBER(SEARCH("left posterior neck",'Model output'!G226)),ISNUMBER(SEARCH("right neck",'Model output'!G226)),ISNUMBER(SEARCH("right anterior neck",'Model output'!G226)),ISNUMBER(SEARCH("right posterior neck",'Model output'!G226)),AND(ISNUMBER(SEARCH("level",'Model output'!G226)),OR(,ISNUMBER(SEARCH("II",'Model output'!G226)),ISNUMBER(SEARCH("two",'Model output'!G226)),ISNUMBER(SEARCH("2",'Model output'!G226)),ISNUMBER(SEARCH("III",'Model output'!G226)),ISNUMBER(SEARCH("three",'Model output'!G226)),ISNUMBER(SEARCH("3",'Model output'!G226)),ISNUMBER(SEARCH("IV",'Model output'!G226)),ISNUMBER(SEARCH("four",'Model output'!G226)),ISNUMBER(SEARCH("4",'Model output'!G226)),ISNUMBER(SEARCH("V ",'Model output'!G226)),ISNUMBER(SEARCH("five",'Model output'!G226)),ISNUMBER(SEARCH("5",'Model output'!G226))))), "lateral", "central"))</f>
        <v/>
      </c>
      <c r="H227" t="str">
        <f>IF('Model output'!H226="","negative",IF('Model output'!H226="[]", "negative", IF(OR(ISNUMBER(SEARCH("lymph node",'Model output'!H226)),ISNUMBER(SEARCH("Not mentioned",'Model output'!H226)),ISNUMBER(SEARCH("neck",'Model output'!H226)),ISNUMBER(SEARCH("Not applicable",'Model output'!H226))),"negative","positive")))</f>
        <v>negative</v>
      </c>
      <c r="I227" t="str">
        <f>IF('Model output'!I226="","",IF(ISNUMBER('Model output'!I226),'Model output'!I226,1))</f>
        <v/>
      </c>
      <c r="J227" t="str">
        <f>IF('Model output'!J226="","",IF(AND(ISNUMBER('Model output'!J226),'Model output'!J226&lt;=I227),'Model output'!J226,IF(ISNUMBER(SEARCH("0/",'Model output'!J226)),0,1)))</f>
        <v/>
      </c>
      <c r="K227" t="str" cm="1">
        <f t="array" ref="K227">IF(COUNT(FIND({0,1,2,3,4,5,6,7,8,9},'Model output'!K226))&gt;0,'Model output'!K226,"")</f>
        <v/>
      </c>
      <c r="L227" s="8" t="str">
        <f t="shared" si="39"/>
        <v/>
      </c>
      <c r="M227" t="str" cm="1">
        <f t="array" ref="M227">IF(L227="","",IF(ISNUMBER(SEARCH("cm",L227)),MAX(VALUE(SUBSTITUTE(_xlfn.FILTERXML("&lt;t&gt;&lt;s&gt;"&amp;SUBSTITUTE(L227,",","&lt;/s&gt;&lt;s&gt;")&amp;"&lt;/s&gt;&lt;/t&gt;","//s"),"cm",""))),MAX(VALUE(SUBSTITUTE(_xlfn.FILTERXML("&lt;t&gt;&lt;s&gt;"&amp;SUBSTITUTE(L227,",","&lt;/s&gt;&lt;s&gt;")&amp;"&lt;/s&gt;&lt;/t&gt;","//s"),"mm","")))/10))</f>
        <v/>
      </c>
      <c r="N227" t="str">
        <f>IF('Model output'!L226="","",'Model output'!L226)</f>
        <v>Papillary carcinoma</v>
      </c>
      <c r="O227" t="str">
        <f>IF('Model output'!M226="","",'Model output'!M226)</f>
        <v/>
      </c>
      <c r="P227" t="str">
        <f>IF('Model output'!N226="","",'Model output'!N226)</f>
        <v>1.3cm</v>
      </c>
      <c r="Q227" t="str">
        <f t="shared" si="38"/>
        <v>1.3cm</v>
      </c>
      <c r="R227" cm="1">
        <f t="array" ref="R227">IF(Q227="","",IF(ISNUMBER(SEARCH("cm",Q227)),MAX(VALUE(SUBSTITUTE(_xlfn.FILTERXML("&lt;t&gt;&lt;s&gt;"&amp;SUBSTITUTE(Q227,",","&lt;/s&gt;&lt;s&gt;")&amp;"&lt;/s&gt;&lt;/t&gt;","//s"),"cm",""))),MAX(VALUE(SUBSTITUTE(_xlfn.FILTERXML("&lt;t&gt;&lt;s&gt;"&amp;SUBSTITUTE(Q227,",","&lt;/s&gt;&lt;s&gt;")&amp;"&lt;/s&gt;&lt;/t&gt;","//s"),"mm","")))/10))</f>
        <v>1.3</v>
      </c>
      <c r="S227" t="str">
        <f>IF(OR('Model output'!P226="",ISNUMBER(SEARCH("Not identified", 'Model output'!P226)),ISNUMBER(SEARCH("Absent",'Model output'!P226)),AND(ISNUMBER(SEARCH("No",'Model output'!P226)),NOT(ISNUMBER(SEARCH("diagnostic",'Model output'!P226)))),ISNUMBER(SEARCH("Negative",'Model output'!P226))),"negative","positive")</f>
        <v>positive</v>
      </c>
      <c r="T227">
        <f>IF('Model output'!O226="","",'Model output'!O226)</f>
        <v>1</v>
      </c>
      <c r="U227" t="str">
        <f>IF('Model output'!Q226&lt;&gt;"",'Model output'!Q226,IF('Classification result'!S227="positive",IF(ISNUMBER(SEARCH("single",'Model output'!P226)),1,IF(OR(ISNUMBER(SEARCH("&lt;4",'Model output'!P226)),ISNUMBER(SEARCH("&lt; 4",'Model output'!P226)),ISNUMBER(SEARCH("less than 4",'Model output'!P226))),"&lt;4",IF(OR(ISNUMBER(SEARCH("&gt;4",'Model output'!P226)),ISNUMBER(SEARCH("&gt; 4",'Model output'!P226)),ISNUMBER(SEARCH("4 or more",'Model output'!P226))),"&gt;4",""))),""))</f>
        <v/>
      </c>
      <c r="V227" t="str">
        <f>IF(S227="negative","",IF(OR(ISNUMBER(SEARCH("Focal",'Model output'!P226)),'Classification result'!U227&lt;4,ISNUMBER(SEARCH("Focal",'Classification result'!U227)),ISNUMBER(SEARCH("&lt;4",'Classification result'!U227)),ISNUMBER(SEARCH("&lt; 4",'Classification result'!U227))),"minimal", IF(OR(ISNUMBER(SEARCH("Extensive",'Model output'!P226)),ISNUMBER(SEARCH("Extensive",'Classification result'!U227)),ISNUMBER(SEARCH("&gt;4",'Classification result'!U227)),ISNUMBER(SEARCH("&gt; 4",'Classification result'!U227)),ISNUMBER(SEARCH("4 or more",'Classification result'!U227))),"extensive","")))</f>
        <v/>
      </c>
      <c r="W227" t="str">
        <f>IF(OR('Model output'!R226="",ISNUMBER(SEARCH("Not identified", 'Model output'!R226)),ISNUMBER(SEARCH("Absent",'Model output'!R226)),ISNUMBER(SEARCH("No",'Model output'!R226)),ISNUMBER(SEARCH("Negative",'Model output'!R226)),ISNUMBER(SEARCH("None seen",'Model output'!R226)),ISNUMBER(SEARCH("Free",'Model output'!R226)),ISNUMBER(SEARCH("Cannot be assessed",'Model output'!R226))),"negative","positive")</f>
        <v>negative</v>
      </c>
      <c r="X227" t="str">
        <f>IF('Model output'!S226="","", IF('Model output'!S226= "[]", "", 'Model output'!S226))</f>
        <v/>
      </c>
      <c r="Y227" t="str">
        <f>IF(OR('Model output'!S226="",ISNUMBER(SEARCH("Absent",'Model output'!S226)),ISNUMBER(SEARCH("Not identified",'Model output'!S226)),ISNUMBER(SEARCH("No",'Model output'!S226)),ISNUMBER(SEARCH("negative",'Model output'!S226))),"negative",IF(Z227="positive","gETE", "positive"))</f>
        <v>negative</v>
      </c>
      <c r="Z227" t="str">
        <f>IF(OR('Model output'!S226="",ISNUMBER(SEARCH("Absent",'Model output'!S226)),ISNUMBER(SEARCH("Not identified",'Model output'!S226)),ISNUMBER(SEARCH("No",'Model output'!S226)),ISNUMBER(SEARCH("Minimal",'Model output'!S226)),ISNUMBER(SEARCH("negative",'Model output'!S226))),"negative",IF(OR(ISNUMBER(SEARCH("extensive",X227)),ISNUMBER(SEARCH("skeletal muscle",X227)),ISNUMBER(SEARCH("larynx",X227)),ISNUMBER(SEARCH("trachea",X227)),ISNUMBER(SEARCH("esophagus",X227)),ISNUMBER(SEARCH("recurrent laryngeal nerve",X227))),"positive","negative"))</f>
        <v>negative</v>
      </c>
      <c r="AA227" t="str">
        <f>IF('Model output'!T226="","", IF('Model output'!T226="[]", "", IF('Model output'!T226="Not mentioned", "No", "Yes")))</f>
        <v/>
      </c>
      <c r="AB227" t="str">
        <f>IF(AA227&lt;&gt;"Yes","",IF(OR('Model output'!U226="",'Model output'!U226="[]",ISNUMBER(SEARCH("Not identified",'Model output'!U226))),"",'Model output'!U226))</f>
        <v/>
      </c>
      <c r="AC227" s="9" t="str">
        <f>IF(OR('Model output'!V226="", AND(ISERROR(SEARCH("Positive",'Model output'!V226)), ISNUMBER(SEARCH("Negative",'Model output'!V226))), 'Model output'!V226="No", ISNUMBER(SEARCH("Uninvolved",'Model output'!V226)), ISNUMBER(SEARCH("Not involved",'Model output'!V226)), ISNUMBER(SEARCH("Free",'Model output'!V226)), ISNUMBER(SEARCH("Cannot be assessed",'Model output'!V226)), ISNUMBER(SEARCH("1 mm",'Model output'!V226)), ISNUMBER(SEARCH("0.1 CM",'Model output'!V226)), ISNUMBER(SEARCH("less than 0.5 mm",'Model output'!V226)), ISNUMBER(SEARCH("abut",'Model output'!V226))), "negative", "positive")</f>
        <v>negative</v>
      </c>
      <c r="AE227" s="29" t="str" cm="1">
        <f t="array" aca="1" ref="AE227" ca="1">IF(OR(AC227="positive",Z227="positive",AND(OR(ISNUMBER(SEARCH("Follicular carcinoma",N227)),ISNUMBER(SEARCH("Follicular thyroid carcinoma",N227))),V227="extensive"),AND(AND(ISNUMBER(J227),J227&gt;0),AND(ISNUMBER(M227),M227&gt;3)),OR(H227="positive",AH227=1)),"high",IF(OR(ISNUMBER(SEARCH("lateral",G227,1)),ISNUMBER(SEARCH("positive",Y227,1)),ISNUMBER(SEARCH("tall",O227,1)),ISNUMBER(SEARCH("hobnail",O227,1)),ISNUMBER(SEARCH("cribriform",O227,1)),ISNUMBER(SEARCH("diffuse",O227,1)),ISNUMBER(SEARCH("columnar",O227,1)),ISNUMBER(SEARCH("solid",O227,1)),ISNUMBER(SEARCH("tall",N227,1)),ISNUMBER(SEARCH("hobnail",N227,1)),ISNUMBER(SEARCH("cribriform",N227,1)),ISNUMBER(SEARCH("diffuse",N227,1)),ISNUMBER(SEARCH("columnar",N227,1)),ISNUMBER(SEARCH("solid",N227,1)),AND(ISNUMBER(SEARCH("papillary",N227,1)),S227="positive"),AND(AND(ISNUMBER(J227),J227&gt;=5),M227=""),AND(AND(ISNUMBER(J227),J227&gt;=5),AND(ISNUMBER(M227),M227&gt;=1)),AND(ISNUMBER(SERACH("papillary",N227)),OR(Y227="positive",Z227="positive"), ISNUMBER(SEARCH("BRAF",AB227)))),"intermediate","low"))</f>
        <v>intermediate</v>
      </c>
      <c r="AF227" s="30" t="str">
        <f t="shared" si="40"/>
        <v>1b</v>
      </c>
      <c r="AG227" s="30" t="str">
        <f t="shared" si="41"/>
        <v>0</v>
      </c>
      <c r="AH227" s="30" t="str">
        <f t="shared" si="42"/>
        <v>0</v>
      </c>
      <c r="AI227" s="37" t="str">
        <f t="shared" si="43"/>
        <v>I</v>
      </c>
      <c r="AJ227" s="29" t="s">
        <v>887</v>
      </c>
      <c r="AK227" s="34" t="s">
        <v>890</v>
      </c>
      <c r="AL227" s="34" t="s">
        <v>894</v>
      </c>
      <c r="AM227" s="34" t="s">
        <v>894</v>
      </c>
      <c r="AN227" s="34" t="s">
        <v>68</v>
      </c>
      <c r="AO227" s="35">
        <f t="shared" ca="1" si="44"/>
        <v>1</v>
      </c>
      <c r="AP227" s="30">
        <f t="shared" si="45"/>
        <v>1</v>
      </c>
      <c r="AQ227" s="30">
        <f t="shared" si="46"/>
        <v>1</v>
      </c>
      <c r="AR227" s="30">
        <f t="shared" si="47"/>
        <v>1</v>
      </c>
      <c r="AS227" s="36">
        <f t="shared" si="48"/>
        <v>1</v>
      </c>
    </row>
    <row r="228" spans="1:45">
      <c r="A228" t="str">
        <f>'Model output'!A227</f>
        <v>TCGA-ET-A2MZ</v>
      </c>
      <c r="B228" s="45">
        <v>39</v>
      </c>
      <c r="C228" s="1" t="str">
        <f>IF(OR(ISNUMBER(SEARCH("0",'Model output'!D227)), ISNUMBER(SEARCH("1",'Model output'!D227)), ISNUMBER(SEARCH("1a",'Model output'!D227)), ISNUMBER(SEARCH("1b",'Model output'!D227)), ISNUMBER(SEARCH("2",'Model output'!D227)), ISNUMBER(SEARCH("3",'Model output'!D227)), ISNUMBER(SEARCH("4a",'Model output'!D227)), ISNUMBER(SEARCH("4b",'Model output'!D227))), IF(ISNUMBER(SEARCH("pT",'Model output'!D227)),IF(OR(ISNUMBER(SEARCH("a",'Model output'!D227)),ISNUMBER(SEARCH("b",'Model output'!D227))),MID(SUBSTITUTE('Model output'!D227," ",""),SEARCH("pT",'Model output'!D227)+2,2),MID(SUBSTITUTE('Model output'!D227," ",""),SEARCH("pT",'Model output'!D227)+2,1)),IF(ISNUMBER(SEARCH("T",'Model output'!D227)),IF(OR(ISNUMBER(SEARCH("a",'Model output'!D227)),ISNUMBER(SEARCH("b",'Model output'!D227))),MID(SUBSTITUTE('Model output'!D227," ",""),SEARCH("T",'Model output'!D227)+1,2),MID(SUBSTITUTE('Model output'!D227," ",""),SEARCH("T",'Model output'!D227)+1,1)),SUBSTITUTE('Model output'!D227," ",""))),"")</f>
        <v>1b</v>
      </c>
      <c r="D228" s="1" t="str">
        <f>IF(ISNUMBER(SEARCH("lymph node",'Model output'!E227)),"1", IF(AND('Model output'!E227&lt;&gt;"",ISNUMBER('Model output'!E227),'Model output'!E227&gt;0),"1",IF(OR(ISNUMBER(SEARCH("0",'Model output'!E227)), ISNUMBER(SEARCH("1",'Model output'!E227)), ISNUMBER(SEARCH("1a",'Model output'!E227)), ISNUMBER(SEARCH("1b",'Model output'!E227)), ISNUMBER(SEARCH("X",'Model output'!E227))), IF(ISNUMBER(SEARCH("pN",'Model output'!E227)),IF(OR(ISNUMBER(SEARCH("a",'Model output'!E227)),ISNUMBER(SEARCH("b",'Model output'!E227))),MID(SUBSTITUTE('Model output'!E227," ",""),SEARCH("pN",'Model output'!E227)+2,2),MID(SUBSTITUTE('Model output'!E227," ",""),SEARCH("pN",'Model output'!E227)+2,1)),IF(ISNUMBER(SEARCH("N",'Model output'!E227)),IF(OR(ISNUMBER(SEARCH("a",'Model output'!E227)),ISNUMBER(SEARCH("b",'Model output'!E227))),MID(SUBSTITUTE('Model output'!E227," ",""),SEARCH("N",'Model output'!E227)+1,2),MID(SUBSTITUTE('Model output'!E227," ",""),SEARCH("N",'Model output'!E227)+1,1)),SUBSTITUTE('Model output'!E227," ",""))),"")))</f>
        <v>0</v>
      </c>
      <c r="E228" s="1" t="str">
        <f>IF(OR(ISNUMBER(SEARCH("Not applicable",'Model output'!F227)), ISNUMBER(SEARCH("N/A",'Model output'!F227))),"0",IF(OR(ISNUMBER(SEARCH("0",'Model output'!F227)), ISNUMBER(SEARCH("1",'Model output'!F227)), ISNUMBER(SEARCH("X",'Model output'!F227))), IF(ISNUMBER(SEARCH("pM",'Model output'!F227)),MID(SUBSTITUTE('Model output'!F227," ",""),SEARCH("pM",'Model output'!F227)+2,1),IF(ISNUMBER(SEARCH("M",'Model output'!F227)),MID(SUBSTITUTE('Model output'!F227," ",""),SEARCH("M",'Model output'!F227)+1,1),SUBSTITUTE('Model output'!F227," ",""))),""))</f>
        <v>X</v>
      </c>
      <c r="F228" t="str">
        <f t="shared" si="50"/>
        <v>negative</v>
      </c>
      <c r="G228" t="str">
        <f>IF(OR('Model output'!G227="",AND(ISNUMBER('Model output'!J227),'Model output'!J227&lt;1)),"",IF(OR(ISNUMBER(SEARCH("lateral",'Model output'!G227)),ISNUMBER(SEARCH("cervical",'Model output'!G227)),ISNUMBER(SEARCH("jugular",'Model output'!G227)),ISNUMBER(SEARCH("left neck",'Model output'!G227)),ISNUMBER(SEARCH("left anterior neck",'Model output'!G227)),ISNUMBER(SEARCH("left posterior neck",'Model output'!G227)),ISNUMBER(SEARCH("right neck",'Model output'!G227)),ISNUMBER(SEARCH("right anterior neck",'Model output'!G227)),ISNUMBER(SEARCH("right posterior neck",'Model output'!G227)),AND(ISNUMBER(SEARCH("level",'Model output'!G227)),OR(,ISNUMBER(SEARCH("II",'Model output'!G227)),ISNUMBER(SEARCH("two",'Model output'!G227)),ISNUMBER(SEARCH("2",'Model output'!G227)),ISNUMBER(SEARCH("III",'Model output'!G227)),ISNUMBER(SEARCH("three",'Model output'!G227)),ISNUMBER(SEARCH("3",'Model output'!G227)),ISNUMBER(SEARCH("IV",'Model output'!G227)),ISNUMBER(SEARCH("four",'Model output'!G227)),ISNUMBER(SEARCH("4",'Model output'!G227)),ISNUMBER(SEARCH("V ",'Model output'!G227)),ISNUMBER(SEARCH("five",'Model output'!G227)),ISNUMBER(SEARCH("5",'Model output'!G227))))), "lateral", "central"))</f>
        <v/>
      </c>
      <c r="H228" t="str">
        <f>IF('Model output'!H227="","negative",IF('Model output'!H227="[]", "negative", IF(OR(ISNUMBER(SEARCH("lymph node",'Model output'!H227)),ISNUMBER(SEARCH("Not mentioned",'Model output'!H227)),ISNUMBER(SEARCH("neck",'Model output'!H227)),ISNUMBER(SEARCH("Not applicable",'Model output'!H227))),"negative","positive")))</f>
        <v>negative</v>
      </c>
      <c r="I228">
        <f>IF('Model output'!I227="","",IF(ISNUMBER('Model output'!I227),'Model output'!I227,1))</f>
        <v>6</v>
      </c>
      <c r="J228">
        <f>IF('Model output'!J227="","",IF(AND(ISNUMBER('Model output'!J227),'Model output'!J227&lt;=I228),'Model output'!J227,IF(ISNUMBER(SEARCH("0/",'Model output'!J227)),0,1)))</f>
        <v>0</v>
      </c>
      <c r="K228" t="str" cm="1">
        <f t="array" ref="K228">IF(COUNT(FIND({0,1,2,3,4,5,6,7,8,9},'Model output'!K227))&gt;0,'Model output'!K227,"")</f>
        <v/>
      </c>
      <c r="L228" s="8" t="str">
        <f t="shared" si="39"/>
        <v/>
      </c>
      <c r="M228" t="str" cm="1">
        <f t="array" ref="M228">IF(L228="","",IF(ISNUMBER(SEARCH("cm",L228)),MAX(VALUE(SUBSTITUTE(_xlfn.FILTERXML("&lt;t&gt;&lt;s&gt;"&amp;SUBSTITUTE(L228,",","&lt;/s&gt;&lt;s&gt;")&amp;"&lt;/s&gt;&lt;/t&gt;","//s"),"cm",""))),MAX(VALUE(SUBSTITUTE(_xlfn.FILTERXML("&lt;t&gt;&lt;s&gt;"&amp;SUBSTITUTE(L228,",","&lt;/s&gt;&lt;s&gt;")&amp;"&lt;/s&gt;&lt;/t&gt;","//s"),"mm","")))/10))</f>
        <v/>
      </c>
      <c r="N228" t="str">
        <f>IF('Model output'!L227="","",'Model output'!L227)</f>
        <v>Papillary carcinoma</v>
      </c>
      <c r="O228" t="str">
        <f>IF('Model output'!M227="","",'Model output'!M227)</f>
        <v/>
      </c>
      <c r="P228" t="str">
        <f>IF('Model output'!N227="","",'Model output'!N227)</f>
        <v>1.2 cm</v>
      </c>
      <c r="Q228" t="str">
        <f t="shared" si="38"/>
        <v>1.2cm</v>
      </c>
      <c r="R228" cm="1">
        <f t="array" ref="R228">IF(Q228="","",IF(ISNUMBER(SEARCH("cm",Q228)),MAX(VALUE(SUBSTITUTE(_xlfn.FILTERXML("&lt;t&gt;&lt;s&gt;"&amp;SUBSTITUTE(Q228,",","&lt;/s&gt;&lt;s&gt;")&amp;"&lt;/s&gt;&lt;/t&gt;","//s"),"cm",""))),MAX(VALUE(SUBSTITUTE(_xlfn.FILTERXML("&lt;t&gt;&lt;s&gt;"&amp;SUBSTITUTE(Q228,",","&lt;/s&gt;&lt;s&gt;")&amp;"&lt;/s&gt;&lt;/t&gt;","//s"),"mm","")))/10))</f>
        <v>1.2</v>
      </c>
      <c r="S228" t="str">
        <f>IF(OR('Model output'!P227="",ISNUMBER(SEARCH("Not identified", 'Model output'!P227)),ISNUMBER(SEARCH("Absent",'Model output'!P227)),AND(ISNUMBER(SEARCH("No",'Model output'!P227)),NOT(ISNUMBER(SEARCH("diagnostic",'Model output'!P227)))),ISNUMBER(SEARCH("Negative",'Model output'!P227))),"negative","positive")</f>
        <v>negative</v>
      </c>
      <c r="T228">
        <f>IF('Model output'!O227="","",'Model output'!O227)</f>
        <v>1</v>
      </c>
      <c r="U228" t="str">
        <f>IF('Model output'!Q227&lt;&gt;"",'Model output'!Q227,IF('Classification result'!S228="positive",IF(ISNUMBER(SEARCH("single",'Model output'!P227)),1,IF(OR(ISNUMBER(SEARCH("&lt;4",'Model output'!P227)),ISNUMBER(SEARCH("&lt; 4",'Model output'!P227)),ISNUMBER(SEARCH("less than 4",'Model output'!P227))),"&lt;4",IF(OR(ISNUMBER(SEARCH("&gt;4",'Model output'!P227)),ISNUMBER(SEARCH("&gt; 4",'Model output'!P227)),ISNUMBER(SEARCH("4 or more",'Model output'!P227))),"&gt;4",""))),""))</f>
        <v/>
      </c>
      <c r="V228" t="str">
        <f>IF(S228="negative","",IF(OR(ISNUMBER(SEARCH("Focal",'Model output'!P227)),'Classification result'!U228&lt;4,ISNUMBER(SEARCH("Focal",'Classification result'!U228)),ISNUMBER(SEARCH("&lt;4",'Classification result'!U228)),ISNUMBER(SEARCH("&lt; 4",'Classification result'!U228))),"minimal", IF(OR(ISNUMBER(SEARCH("Extensive",'Model output'!P227)),ISNUMBER(SEARCH("Extensive",'Classification result'!U228)),ISNUMBER(SEARCH("&gt;4",'Classification result'!U228)),ISNUMBER(SEARCH("&gt; 4",'Classification result'!U228)),ISNUMBER(SEARCH("4 or more",'Classification result'!U228))),"extensive","")))</f>
        <v/>
      </c>
      <c r="W228" t="str">
        <f>IF(OR('Model output'!R227="",ISNUMBER(SEARCH("Not identified", 'Model output'!R227)),ISNUMBER(SEARCH("Absent",'Model output'!R227)),ISNUMBER(SEARCH("No",'Model output'!R227)),ISNUMBER(SEARCH("Negative",'Model output'!R227)),ISNUMBER(SEARCH("None seen",'Model output'!R227)),ISNUMBER(SEARCH("Free",'Model output'!R227)),ISNUMBER(SEARCH("Cannot be assessed",'Model output'!R227))),"negative","positive")</f>
        <v>negative</v>
      </c>
      <c r="X228" t="str">
        <f>IF('Model output'!S227="","", IF('Model output'!S227= "[]", "", 'Model output'!S227))</f>
        <v/>
      </c>
      <c r="Y228" t="str">
        <f>IF(OR('Model output'!S227="",ISNUMBER(SEARCH("Absent",'Model output'!S227)),ISNUMBER(SEARCH("Not identified",'Model output'!S227)),ISNUMBER(SEARCH("No",'Model output'!S227)),ISNUMBER(SEARCH("negative",'Model output'!S227))),"negative",IF(Z228="positive","gETE", "positive"))</f>
        <v>negative</v>
      </c>
      <c r="Z228" t="str">
        <f>IF(OR('Model output'!S227="",ISNUMBER(SEARCH("Absent",'Model output'!S227)),ISNUMBER(SEARCH("Not identified",'Model output'!S227)),ISNUMBER(SEARCH("No",'Model output'!S227)),ISNUMBER(SEARCH("Minimal",'Model output'!S227)),ISNUMBER(SEARCH("negative",'Model output'!S227))),"negative",IF(OR(ISNUMBER(SEARCH("extensive",X228)),ISNUMBER(SEARCH("skeletal muscle",X228)),ISNUMBER(SEARCH("larynx",X228)),ISNUMBER(SEARCH("trachea",X228)),ISNUMBER(SEARCH("esophagus",X228)),ISNUMBER(SEARCH("recurrent laryngeal nerve",X228))),"positive","negative"))</f>
        <v>negative</v>
      </c>
      <c r="AA228" t="str">
        <f>IF('Model output'!T227="","", IF('Model output'!T227="[]", "", IF('Model output'!T227="Not mentioned", "No", "Yes")))</f>
        <v/>
      </c>
      <c r="AB228" t="str">
        <f>IF(AA228&lt;&gt;"Yes","",IF(OR('Model output'!U227="",'Model output'!U227="[]",ISNUMBER(SEARCH("Not identified",'Model output'!U227))),"",'Model output'!U227))</f>
        <v/>
      </c>
      <c r="AC228" s="9" t="str">
        <f>IF(OR('Model output'!V227="", AND(ISERROR(SEARCH("Positive",'Model output'!V227)), ISNUMBER(SEARCH("Negative",'Model output'!V227))), 'Model output'!V227="No", ISNUMBER(SEARCH("Uninvolved",'Model output'!V227)), ISNUMBER(SEARCH("Not involved",'Model output'!V227)), ISNUMBER(SEARCH("Free",'Model output'!V227)), ISNUMBER(SEARCH("Cannot be assessed",'Model output'!V227)), ISNUMBER(SEARCH("1 mm",'Model output'!V227)), ISNUMBER(SEARCH("0.1 CM",'Model output'!V227)), ISNUMBER(SEARCH("less than 0.5 mm",'Model output'!V227)), ISNUMBER(SEARCH("abut",'Model output'!V227))), "negative", "positive")</f>
        <v>negative</v>
      </c>
      <c r="AE228" s="29" t="str" cm="1">
        <f t="array" aca="1" ref="AE228" ca="1">IF(OR(AC228="positive",Z228="positive",AND(OR(ISNUMBER(SEARCH("Follicular carcinoma",N228)),ISNUMBER(SEARCH("Follicular thyroid carcinoma",N228))),V228="extensive"),AND(AND(ISNUMBER(J228),J228&gt;0),AND(ISNUMBER(M228),M228&gt;3)),OR(H228="positive",AH228=1)),"high",IF(OR(ISNUMBER(SEARCH("lateral",G228,1)),ISNUMBER(SEARCH("positive",Y228,1)),ISNUMBER(SEARCH("tall",O228,1)),ISNUMBER(SEARCH("hobnail",O228,1)),ISNUMBER(SEARCH("cribriform",O228,1)),ISNUMBER(SEARCH("diffuse",O228,1)),ISNUMBER(SEARCH("columnar",O228,1)),ISNUMBER(SEARCH("solid",O228,1)),ISNUMBER(SEARCH("tall",N228,1)),ISNUMBER(SEARCH("hobnail",N228,1)),ISNUMBER(SEARCH("cribriform",N228,1)),ISNUMBER(SEARCH("diffuse",N228,1)),ISNUMBER(SEARCH("columnar",N228,1)),ISNUMBER(SEARCH("solid",N228,1)),AND(ISNUMBER(SEARCH("papillary",N228,1)),S228="positive"),AND(AND(ISNUMBER(J228),J228&gt;=5),M228=""),AND(AND(ISNUMBER(J228),J228&gt;=5),AND(ISNUMBER(M228),M228&gt;=1)),AND(ISNUMBER(SERACH("papillary",N228)),OR(Y228="positive",Z228="positive"), ISNUMBER(SEARCH("BRAF",AB228)))),"intermediate","low"))</f>
        <v>low</v>
      </c>
      <c r="AF228" s="30" t="str">
        <f t="shared" si="40"/>
        <v>1b</v>
      </c>
      <c r="AG228" s="30" t="str">
        <f t="shared" si="41"/>
        <v>0</v>
      </c>
      <c r="AH228" s="30" t="str">
        <f t="shared" si="42"/>
        <v>0</v>
      </c>
      <c r="AI228" s="37" t="str">
        <f t="shared" si="43"/>
        <v>I</v>
      </c>
      <c r="AJ228" s="29" t="s">
        <v>886</v>
      </c>
      <c r="AK228" s="34" t="s">
        <v>890</v>
      </c>
      <c r="AL228" s="34" t="s">
        <v>891</v>
      </c>
      <c r="AM228" s="34" t="s">
        <v>894</v>
      </c>
      <c r="AN228" s="34" t="s">
        <v>68</v>
      </c>
      <c r="AO228" s="35">
        <f t="shared" ca="1" si="44"/>
        <v>1</v>
      </c>
      <c r="AP228" s="30">
        <f t="shared" si="45"/>
        <v>1</v>
      </c>
      <c r="AQ228" s="30">
        <f t="shared" si="46"/>
        <v>1</v>
      </c>
      <c r="AR228" s="30">
        <f t="shared" si="47"/>
        <v>1</v>
      </c>
      <c r="AS228" s="36">
        <f t="shared" si="48"/>
        <v>1</v>
      </c>
    </row>
    <row r="229" spans="1:45">
      <c r="A229" t="str">
        <f>'Model output'!A228</f>
        <v>TCGA-ET-A2N0</v>
      </c>
      <c r="B229" s="45">
        <v>51</v>
      </c>
      <c r="C229" s="1" t="str">
        <f>IF(OR(ISNUMBER(SEARCH("0",'Model output'!D228)), ISNUMBER(SEARCH("1",'Model output'!D228)), ISNUMBER(SEARCH("1a",'Model output'!D228)), ISNUMBER(SEARCH("1b",'Model output'!D228)), ISNUMBER(SEARCH("2",'Model output'!D228)), ISNUMBER(SEARCH("3",'Model output'!D228)), ISNUMBER(SEARCH("4a",'Model output'!D228)), ISNUMBER(SEARCH("4b",'Model output'!D228))), IF(ISNUMBER(SEARCH("pT",'Model output'!D228)),IF(OR(ISNUMBER(SEARCH("a",'Model output'!D228)),ISNUMBER(SEARCH("b",'Model output'!D228))),MID(SUBSTITUTE('Model output'!D228," ",""),SEARCH("pT",'Model output'!D228)+2,2),MID(SUBSTITUTE('Model output'!D228," ",""),SEARCH("pT",'Model output'!D228)+2,1)),IF(ISNUMBER(SEARCH("T",'Model output'!D228)),IF(OR(ISNUMBER(SEARCH("a",'Model output'!D228)),ISNUMBER(SEARCH("b",'Model output'!D228))),MID(SUBSTITUTE('Model output'!D228," ",""),SEARCH("T",'Model output'!D228)+1,2),MID(SUBSTITUTE('Model output'!D228," ",""),SEARCH("T",'Model output'!D228)+1,1)),SUBSTITUTE('Model output'!D228," ",""))),"")</f>
        <v>1b</v>
      </c>
      <c r="D229" s="1" t="str">
        <f>IF(ISNUMBER(SEARCH("lymph node",'Model output'!E228)),"1", IF(AND('Model output'!E228&lt;&gt;"",ISNUMBER('Model output'!E228),'Model output'!E228&gt;0),"1",IF(OR(ISNUMBER(SEARCH("0",'Model output'!E228)), ISNUMBER(SEARCH("1",'Model output'!E228)), ISNUMBER(SEARCH("1a",'Model output'!E228)), ISNUMBER(SEARCH("1b",'Model output'!E228)), ISNUMBER(SEARCH("X",'Model output'!E228))), IF(ISNUMBER(SEARCH("pN",'Model output'!E228)),IF(OR(ISNUMBER(SEARCH("a",'Model output'!E228)),ISNUMBER(SEARCH("b",'Model output'!E228))),MID(SUBSTITUTE('Model output'!E228," ",""),SEARCH("pN",'Model output'!E228)+2,2),MID(SUBSTITUTE('Model output'!E228," ",""),SEARCH("pN",'Model output'!E228)+2,1)),IF(ISNUMBER(SEARCH("N",'Model output'!E228)),IF(OR(ISNUMBER(SEARCH("a",'Model output'!E228)),ISNUMBER(SEARCH("b",'Model output'!E228))),MID(SUBSTITUTE('Model output'!E228," ",""),SEARCH("N",'Model output'!E228)+1,2),MID(SUBSTITUTE('Model output'!E228," ",""),SEARCH("N",'Model output'!E228)+1,1)),SUBSTITUTE('Model output'!E228," ",""))),"")))</f>
        <v>1a</v>
      </c>
      <c r="E229" s="1" t="str">
        <f>IF(OR(ISNUMBER(SEARCH("Not applicable",'Model output'!F228)), ISNUMBER(SEARCH("N/A",'Model output'!F228))),"0",IF(OR(ISNUMBER(SEARCH("0",'Model output'!F228)), ISNUMBER(SEARCH("1",'Model output'!F228)), ISNUMBER(SEARCH("X",'Model output'!F228))), IF(ISNUMBER(SEARCH("pM",'Model output'!F228)),MID(SUBSTITUTE('Model output'!F228," ",""),SEARCH("pM",'Model output'!F228)+2,1),IF(ISNUMBER(SEARCH("M",'Model output'!F228)),MID(SUBSTITUTE('Model output'!F228," ",""),SEARCH("M",'Model output'!F228)+1,1),SUBSTITUTE('Model output'!F228," ",""))),""))</f>
        <v>X</v>
      </c>
      <c r="F229" t="str">
        <f t="shared" si="50"/>
        <v>positive</v>
      </c>
      <c r="G229" t="str">
        <f>IF(OR('Model output'!G228="",AND(ISNUMBER('Model output'!J228),'Model output'!J228&lt;1)),"",IF(OR(ISNUMBER(SEARCH("lateral",'Model output'!G228)),ISNUMBER(SEARCH("cervical",'Model output'!G228)),ISNUMBER(SEARCH("jugular",'Model output'!G228)),ISNUMBER(SEARCH("left neck",'Model output'!G228)),ISNUMBER(SEARCH("left anterior neck",'Model output'!G228)),ISNUMBER(SEARCH("left posterior neck",'Model output'!G228)),ISNUMBER(SEARCH("right neck",'Model output'!G228)),ISNUMBER(SEARCH("right anterior neck",'Model output'!G228)),ISNUMBER(SEARCH("right posterior neck",'Model output'!G228)),AND(ISNUMBER(SEARCH("level",'Model output'!G228)),OR(,ISNUMBER(SEARCH("II",'Model output'!G228)),ISNUMBER(SEARCH("two",'Model output'!G228)),ISNUMBER(SEARCH("2",'Model output'!G228)),ISNUMBER(SEARCH("III",'Model output'!G228)),ISNUMBER(SEARCH("three",'Model output'!G228)),ISNUMBER(SEARCH("3",'Model output'!G228)),ISNUMBER(SEARCH("IV",'Model output'!G228)),ISNUMBER(SEARCH("four",'Model output'!G228)),ISNUMBER(SEARCH("4",'Model output'!G228)),ISNUMBER(SEARCH("V ",'Model output'!G228)),ISNUMBER(SEARCH("five",'Model output'!G228)),ISNUMBER(SEARCH("5",'Model output'!G228))))), "lateral", "central"))</f>
        <v>central</v>
      </c>
      <c r="H229" t="str">
        <f>IF('Model output'!H228="","negative",IF('Model output'!H228="[]", "negative", IF(OR(ISNUMBER(SEARCH("lymph node",'Model output'!H228)),ISNUMBER(SEARCH("Not mentioned",'Model output'!H228)),ISNUMBER(SEARCH("neck",'Model output'!H228)),ISNUMBER(SEARCH("Not applicable",'Model output'!H228))),"negative","positive")))</f>
        <v>negative</v>
      </c>
      <c r="I229">
        <f>IF('Model output'!I228="","",IF(ISNUMBER('Model output'!I228),'Model output'!I228,1))</f>
        <v>27</v>
      </c>
      <c r="J229">
        <f>IF('Model output'!J228="","",IF(AND(ISNUMBER('Model output'!J228),'Model output'!J228&lt;=I229),'Model output'!J228,IF(ISNUMBER(SEARCH("0/",'Model output'!J228)),0,1)))</f>
        <v>20</v>
      </c>
      <c r="K229" t="str" cm="1">
        <f t="array" ref="K229">IF(COUNT(FIND({0,1,2,3,4,5,6,7,8,9},'Model output'!K228))&gt;0,'Model output'!K228,"")</f>
        <v/>
      </c>
      <c r="L229" s="8" t="str">
        <f t="shared" si="39"/>
        <v/>
      </c>
      <c r="M229" t="str" cm="1">
        <f t="array" ref="M229">IF(L229="","",IF(ISNUMBER(SEARCH("cm",L229)),MAX(VALUE(SUBSTITUTE(_xlfn.FILTERXML("&lt;t&gt;&lt;s&gt;"&amp;SUBSTITUTE(L229,",","&lt;/s&gt;&lt;s&gt;")&amp;"&lt;/s&gt;&lt;/t&gt;","//s"),"cm",""))),MAX(VALUE(SUBSTITUTE(_xlfn.FILTERXML("&lt;t&gt;&lt;s&gt;"&amp;SUBSTITUTE(L229,",","&lt;/s&gt;&lt;s&gt;")&amp;"&lt;/s&gt;&lt;/t&gt;","//s"),"mm","")))/10))</f>
        <v/>
      </c>
      <c r="N229" t="str">
        <f>IF('Model output'!L228="","",'Model output'!L228)</f>
        <v>Papillary carcinoma</v>
      </c>
      <c r="O229" t="str">
        <f>IF('Model output'!M228="","",'Model output'!M228)</f>
        <v/>
      </c>
      <c r="P229" t="str">
        <f>IF('Model output'!N228="","",'Model output'!N228)</f>
        <v>2.0 cm</v>
      </c>
      <c r="Q229" t="str">
        <f t="shared" si="38"/>
        <v>2.0cm</v>
      </c>
      <c r="R229" cm="1">
        <f t="array" ref="R229">IF(Q229="","",IF(ISNUMBER(SEARCH("cm",Q229)),MAX(VALUE(SUBSTITUTE(_xlfn.FILTERXML("&lt;t&gt;&lt;s&gt;"&amp;SUBSTITUTE(Q229,",","&lt;/s&gt;&lt;s&gt;")&amp;"&lt;/s&gt;&lt;/t&gt;","//s"),"cm",""))),MAX(VALUE(SUBSTITUTE(_xlfn.FILTERXML("&lt;t&gt;&lt;s&gt;"&amp;SUBSTITUTE(Q229,",","&lt;/s&gt;&lt;s&gt;")&amp;"&lt;/s&gt;&lt;/t&gt;","//s"),"mm","")))/10))</f>
        <v>2</v>
      </c>
      <c r="S229" t="str">
        <f>IF(OR('Model output'!P228="",ISNUMBER(SEARCH("Not identified", 'Model output'!P228)),ISNUMBER(SEARCH("Absent",'Model output'!P228)),AND(ISNUMBER(SEARCH("No",'Model output'!P228)),NOT(ISNUMBER(SEARCH("diagnostic",'Model output'!P228)))),ISNUMBER(SEARCH("Negative",'Model output'!P228))),"negative","positive")</f>
        <v>negative</v>
      </c>
      <c r="T229">
        <f>IF('Model output'!O228="","",'Model output'!O228)</f>
        <v>1</v>
      </c>
      <c r="U229" t="str">
        <f>IF('Model output'!Q228&lt;&gt;"",'Model output'!Q228,IF('Classification result'!S229="positive",IF(ISNUMBER(SEARCH("single",'Model output'!P228)),1,IF(OR(ISNUMBER(SEARCH("&lt;4",'Model output'!P228)),ISNUMBER(SEARCH("&lt; 4",'Model output'!P228)),ISNUMBER(SEARCH("less than 4",'Model output'!P228))),"&lt;4",IF(OR(ISNUMBER(SEARCH("&gt;4",'Model output'!P228)),ISNUMBER(SEARCH("&gt; 4",'Model output'!P228)),ISNUMBER(SEARCH("4 or more",'Model output'!P228))),"&gt;4",""))),""))</f>
        <v/>
      </c>
      <c r="V229" t="str">
        <f>IF(S229="negative","",IF(OR(ISNUMBER(SEARCH("Focal",'Model output'!P228)),'Classification result'!U229&lt;4,ISNUMBER(SEARCH("Focal",'Classification result'!U229)),ISNUMBER(SEARCH("&lt;4",'Classification result'!U229)),ISNUMBER(SEARCH("&lt; 4",'Classification result'!U229))),"minimal", IF(OR(ISNUMBER(SEARCH("Extensive",'Model output'!P228)),ISNUMBER(SEARCH("Extensive",'Classification result'!U229)),ISNUMBER(SEARCH("&gt;4",'Classification result'!U229)),ISNUMBER(SEARCH("&gt; 4",'Classification result'!U229)),ISNUMBER(SEARCH("4 or more",'Classification result'!U229))),"extensive","")))</f>
        <v/>
      </c>
      <c r="W229" t="str">
        <f>IF(OR('Model output'!R228="",ISNUMBER(SEARCH("Not identified", 'Model output'!R228)),ISNUMBER(SEARCH("Absent",'Model output'!R228)),ISNUMBER(SEARCH("No",'Model output'!R228)),ISNUMBER(SEARCH("Negative",'Model output'!R228)),ISNUMBER(SEARCH("None seen",'Model output'!R228)),ISNUMBER(SEARCH("Free",'Model output'!R228)),ISNUMBER(SEARCH("Cannot be assessed",'Model output'!R228))),"negative","positive")</f>
        <v>negative</v>
      </c>
      <c r="X229" t="str">
        <f>IF('Model output'!S228="","", IF('Model output'!S228= "[]", "", 'Model output'!S228))</f>
        <v/>
      </c>
      <c r="Y229" t="str">
        <f>IF(OR('Model output'!S228="",ISNUMBER(SEARCH("Absent",'Model output'!S228)),ISNUMBER(SEARCH("Not identified",'Model output'!S228)),ISNUMBER(SEARCH("No",'Model output'!S228)),ISNUMBER(SEARCH("negative",'Model output'!S228))),"negative",IF(Z229="positive","gETE", "positive"))</f>
        <v>negative</v>
      </c>
      <c r="Z229" t="str">
        <f>IF(OR('Model output'!S228="",ISNUMBER(SEARCH("Absent",'Model output'!S228)),ISNUMBER(SEARCH("Not identified",'Model output'!S228)),ISNUMBER(SEARCH("No",'Model output'!S228)),ISNUMBER(SEARCH("Minimal",'Model output'!S228)),ISNUMBER(SEARCH("negative",'Model output'!S228))),"negative",IF(OR(ISNUMBER(SEARCH("extensive",X229)),ISNUMBER(SEARCH("skeletal muscle",X229)),ISNUMBER(SEARCH("larynx",X229)),ISNUMBER(SEARCH("trachea",X229)),ISNUMBER(SEARCH("esophagus",X229)),ISNUMBER(SEARCH("recurrent laryngeal nerve",X229))),"positive","negative"))</f>
        <v>negative</v>
      </c>
      <c r="AA229" t="str">
        <f>IF('Model output'!T228="","", IF('Model output'!T228="[]", "", IF('Model output'!T228="Not mentioned", "No", "Yes")))</f>
        <v/>
      </c>
      <c r="AB229" t="str">
        <f>IF(AA229&lt;&gt;"Yes","",IF(OR('Model output'!U228="",'Model output'!U228="[]",ISNUMBER(SEARCH("Not identified",'Model output'!U228))),"",'Model output'!U228))</f>
        <v/>
      </c>
      <c r="AC229" s="9" t="str">
        <f>IF(OR('Model output'!V228="", AND(ISERROR(SEARCH("Positive",'Model output'!V228)), ISNUMBER(SEARCH("Negative",'Model output'!V228))), 'Model output'!V228="No", ISNUMBER(SEARCH("Uninvolved",'Model output'!V228)), ISNUMBER(SEARCH("Not involved",'Model output'!V228)), ISNUMBER(SEARCH("Free",'Model output'!V228)), ISNUMBER(SEARCH("Cannot be assessed",'Model output'!V228)), ISNUMBER(SEARCH("1 mm",'Model output'!V228)), ISNUMBER(SEARCH("0.1 CM",'Model output'!V228)), ISNUMBER(SEARCH("less than 0.5 mm",'Model output'!V228)), ISNUMBER(SEARCH("abut",'Model output'!V228))), "negative", "positive")</f>
        <v>negative</v>
      </c>
      <c r="AE229" s="29" t="str" cm="1">
        <f t="array" aca="1" ref="AE229" ca="1">IF(OR(AC229="positive",Z229="positive",AND(OR(ISNUMBER(SEARCH("Follicular carcinoma",N229)),ISNUMBER(SEARCH("Follicular thyroid carcinoma",N229))),V229="extensive"),AND(AND(ISNUMBER(J229),J229&gt;0),AND(ISNUMBER(M229),M229&gt;3)),OR(H229="positive",AH229=1)),"high",IF(OR(ISNUMBER(SEARCH("lateral",G229,1)),ISNUMBER(SEARCH("positive",Y229,1)),ISNUMBER(SEARCH("tall",O229,1)),ISNUMBER(SEARCH("hobnail",O229,1)),ISNUMBER(SEARCH("cribriform",O229,1)),ISNUMBER(SEARCH("diffuse",O229,1)),ISNUMBER(SEARCH("columnar",O229,1)),ISNUMBER(SEARCH("solid",O229,1)),ISNUMBER(SEARCH("tall",N229,1)),ISNUMBER(SEARCH("hobnail",N229,1)),ISNUMBER(SEARCH("cribriform",N229,1)),ISNUMBER(SEARCH("diffuse",N229,1)),ISNUMBER(SEARCH("columnar",N229,1)),ISNUMBER(SEARCH("solid",N229,1)),AND(ISNUMBER(SEARCH("papillary",N229,1)),S229="positive"),AND(AND(ISNUMBER(J229),J229&gt;=5),M229=""),AND(AND(ISNUMBER(J229),J229&gt;=5),AND(ISNUMBER(M229),M229&gt;=1)),AND(ISNUMBER(SERACH("papillary",N229)),OR(Y229="positive",Z229="positive"), ISNUMBER(SEARCH("BRAF",AB229)))),"intermediate","low"))</f>
        <v>intermediate</v>
      </c>
      <c r="AF229" s="30" t="str">
        <f t="shared" si="40"/>
        <v>1b</v>
      </c>
      <c r="AG229" s="30" t="str">
        <f t="shared" si="41"/>
        <v>1a</v>
      </c>
      <c r="AH229" s="30" t="str">
        <f t="shared" si="42"/>
        <v>0</v>
      </c>
      <c r="AI229" s="37" t="str">
        <f t="shared" si="43"/>
        <v>I</v>
      </c>
      <c r="AJ229" s="29" t="s">
        <v>887</v>
      </c>
      <c r="AK229" s="34" t="s">
        <v>890</v>
      </c>
      <c r="AL229" s="34" t="s">
        <v>895</v>
      </c>
      <c r="AM229" s="34" t="s">
        <v>894</v>
      </c>
      <c r="AN229" s="34" t="s">
        <v>68</v>
      </c>
      <c r="AO229" s="35">
        <f t="shared" ca="1" si="44"/>
        <v>1</v>
      </c>
      <c r="AP229" s="30">
        <f t="shared" si="45"/>
        <v>1</v>
      </c>
      <c r="AQ229" s="30">
        <f t="shared" si="46"/>
        <v>1</v>
      </c>
      <c r="AR229" s="30">
        <f t="shared" si="47"/>
        <v>1</v>
      </c>
      <c r="AS229" s="36">
        <f t="shared" si="48"/>
        <v>1</v>
      </c>
    </row>
    <row r="230" spans="1:45">
      <c r="A230" t="str">
        <f>'Model output'!A229</f>
        <v>TCGA-ET-A2N1</v>
      </c>
      <c r="B230" s="45">
        <v>47</v>
      </c>
      <c r="C230" s="1" t="str">
        <f>IF(OR(ISNUMBER(SEARCH("0",'Model output'!D229)), ISNUMBER(SEARCH("1",'Model output'!D229)), ISNUMBER(SEARCH("1a",'Model output'!D229)), ISNUMBER(SEARCH("1b",'Model output'!D229)), ISNUMBER(SEARCH("2",'Model output'!D229)), ISNUMBER(SEARCH("3",'Model output'!D229)), ISNUMBER(SEARCH("4a",'Model output'!D229)), ISNUMBER(SEARCH("4b",'Model output'!D229))), IF(ISNUMBER(SEARCH("pT",'Model output'!D229)),IF(OR(ISNUMBER(SEARCH("a",'Model output'!D229)),ISNUMBER(SEARCH("b",'Model output'!D229))),MID(SUBSTITUTE('Model output'!D229," ",""),SEARCH("pT",'Model output'!D229)+2,2),MID(SUBSTITUTE('Model output'!D229," ",""),SEARCH("pT",'Model output'!D229)+2,1)),IF(ISNUMBER(SEARCH("T",'Model output'!D229)),IF(OR(ISNUMBER(SEARCH("a",'Model output'!D229)),ISNUMBER(SEARCH("b",'Model output'!D229))),MID(SUBSTITUTE('Model output'!D229," ",""),SEARCH("T",'Model output'!D229)+1,2),MID(SUBSTITUTE('Model output'!D229," ",""),SEARCH("T",'Model output'!D229)+1,1)),SUBSTITUTE('Model output'!D229," ",""))),"")</f>
        <v>2</v>
      </c>
      <c r="D230" s="1" t="str">
        <f>IF(ISNUMBER(SEARCH("lymph node",'Model output'!E229)),"1", IF(AND('Model output'!E229&lt;&gt;"",ISNUMBER('Model output'!E229),'Model output'!E229&gt;0),"1",IF(OR(ISNUMBER(SEARCH("0",'Model output'!E229)), ISNUMBER(SEARCH("1",'Model output'!E229)), ISNUMBER(SEARCH("1a",'Model output'!E229)), ISNUMBER(SEARCH("1b",'Model output'!E229)), ISNUMBER(SEARCH("X",'Model output'!E229))), IF(ISNUMBER(SEARCH("pN",'Model output'!E229)),IF(OR(ISNUMBER(SEARCH("a",'Model output'!E229)),ISNUMBER(SEARCH("b",'Model output'!E229))),MID(SUBSTITUTE('Model output'!E229," ",""),SEARCH("pN",'Model output'!E229)+2,2),MID(SUBSTITUTE('Model output'!E229," ",""),SEARCH("pN",'Model output'!E229)+2,1)),IF(ISNUMBER(SEARCH("N",'Model output'!E229)),IF(OR(ISNUMBER(SEARCH("a",'Model output'!E229)),ISNUMBER(SEARCH("b",'Model output'!E229))),MID(SUBSTITUTE('Model output'!E229," ",""),SEARCH("N",'Model output'!E229)+1,2),MID(SUBSTITUTE('Model output'!E229," ",""),SEARCH("N",'Model output'!E229)+1,1)),SUBSTITUTE('Model output'!E229," ",""))),"")))</f>
        <v>1a</v>
      </c>
      <c r="E230" s="1" t="str">
        <f>IF(OR(ISNUMBER(SEARCH("Not applicable",'Model output'!F229)), ISNUMBER(SEARCH("N/A",'Model output'!F229))),"0",IF(OR(ISNUMBER(SEARCH("0",'Model output'!F229)), ISNUMBER(SEARCH("1",'Model output'!F229)), ISNUMBER(SEARCH("X",'Model output'!F229))), IF(ISNUMBER(SEARCH("pM",'Model output'!F229)),MID(SUBSTITUTE('Model output'!F229," ",""),SEARCH("pM",'Model output'!F229)+2,1),IF(ISNUMBER(SEARCH("M",'Model output'!F229)),MID(SUBSTITUTE('Model output'!F229," ",""),SEARCH("M",'Model output'!F229)+1,1),SUBSTITUTE('Model output'!F229," ",""))),""))</f>
        <v>X</v>
      </c>
      <c r="F230" t="str">
        <f t="shared" si="50"/>
        <v>positive</v>
      </c>
      <c r="G230" t="str">
        <f>IF(OR('Model output'!G229="",AND(ISNUMBER('Model output'!J229),'Model output'!J229&lt;1)),"",IF(OR(ISNUMBER(SEARCH("lateral",'Model output'!G229)),ISNUMBER(SEARCH("cervical",'Model output'!G229)),ISNUMBER(SEARCH("jugular",'Model output'!G229)),ISNUMBER(SEARCH("left neck",'Model output'!G229)),ISNUMBER(SEARCH("left anterior neck",'Model output'!G229)),ISNUMBER(SEARCH("left posterior neck",'Model output'!G229)),ISNUMBER(SEARCH("right neck",'Model output'!G229)),ISNUMBER(SEARCH("right anterior neck",'Model output'!G229)),ISNUMBER(SEARCH("right posterior neck",'Model output'!G229)),AND(ISNUMBER(SEARCH("level",'Model output'!G229)),OR(,ISNUMBER(SEARCH("II",'Model output'!G229)),ISNUMBER(SEARCH("two",'Model output'!G229)),ISNUMBER(SEARCH("2",'Model output'!G229)),ISNUMBER(SEARCH("III",'Model output'!G229)),ISNUMBER(SEARCH("three",'Model output'!G229)),ISNUMBER(SEARCH("3",'Model output'!G229)),ISNUMBER(SEARCH("IV",'Model output'!G229)),ISNUMBER(SEARCH("four",'Model output'!G229)),ISNUMBER(SEARCH("4",'Model output'!G229)),ISNUMBER(SEARCH("V ",'Model output'!G229)),ISNUMBER(SEARCH("five",'Model output'!G229)),ISNUMBER(SEARCH("5",'Model output'!G229))))), "lateral", "central"))</f>
        <v>central</v>
      </c>
      <c r="H230" t="str">
        <f>IF('Model output'!H229="","negative",IF('Model output'!H229="[]", "negative", IF(OR(ISNUMBER(SEARCH("lymph node",'Model output'!H229)),ISNUMBER(SEARCH("Not mentioned",'Model output'!H229)),ISNUMBER(SEARCH("neck",'Model output'!H229)),ISNUMBER(SEARCH("Not applicable",'Model output'!H229))),"negative","positive")))</f>
        <v>negative</v>
      </c>
      <c r="I230">
        <f>IF('Model output'!I229="","",IF(ISNUMBER('Model output'!I229),'Model output'!I229,1))</f>
        <v>7</v>
      </c>
      <c r="J230">
        <f>IF('Model output'!J229="","",IF(AND(ISNUMBER('Model output'!J229),'Model output'!J229&lt;=I230),'Model output'!J229,IF(ISNUMBER(SEARCH("0/",'Model output'!J229)),0,1)))</f>
        <v>6</v>
      </c>
      <c r="K230" t="str" cm="1">
        <f t="array" ref="K230">IF(COUNT(FIND({0,1,2,3,4,5,6,7,8,9},'Model output'!K229))&gt;0,'Model output'!K229,"")</f>
        <v/>
      </c>
      <c r="L230" s="8" t="str">
        <f t="shared" si="39"/>
        <v/>
      </c>
      <c r="M230" t="str" cm="1">
        <f t="array" ref="M230">IF(L230="","",IF(ISNUMBER(SEARCH("cm",L230)),MAX(VALUE(SUBSTITUTE(_xlfn.FILTERXML("&lt;t&gt;&lt;s&gt;"&amp;SUBSTITUTE(L230,",","&lt;/s&gt;&lt;s&gt;")&amp;"&lt;/s&gt;&lt;/t&gt;","//s"),"cm",""))),MAX(VALUE(SUBSTITUTE(_xlfn.FILTERXML("&lt;t&gt;&lt;s&gt;"&amp;SUBSTITUTE(L230,",","&lt;/s&gt;&lt;s&gt;")&amp;"&lt;/s&gt;&lt;/t&gt;","//s"),"mm","")))/10))</f>
        <v/>
      </c>
      <c r="N230" t="str">
        <f>IF('Model output'!L229="","",'Model output'!L229)</f>
        <v>Papillary carcinoma</v>
      </c>
      <c r="O230" t="str">
        <f>IF('Model output'!M229="","",'Model output'!M229)</f>
        <v/>
      </c>
      <c r="P230" t="str">
        <f>IF('Model output'!N229="","",'Model output'!N229)</f>
        <v>3.0 cm</v>
      </c>
      <c r="Q230" t="str">
        <f t="shared" si="38"/>
        <v>3.0cm</v>
      </c>
      <c r="R230" cm="1">
        <f t="array" ref="R230">IF(Q230="","",IF(ISNUMBER(SEARCH("cm",Q230)),MAX(VALUE(SUBSTITUTE(_xlfn.FILTERXML("&lt;t&gt;&lt;s&gt;"&amp;SUBSTITUTE(Q230,",","&lt;/s&gt;&lt;s&gt;")&amp;"&lt;/s&gt;&lt;/t&gt;","//s"),"cm",""))),MAX(VALUE(SUBSTITUTE(_xlfn.FILTERXML("&lt;t&gt;&lt;s&gt;"&amp;SUBSTITUTE(Q230,",","&lt;/s&gt;&lt;s&gt;")&amp;"&lt;/s&gt;&lt;/t&gt;","//s"),"mm","")))/10))</f>
        <v>3</v>
      </c>
      <c r="S230" t="str">
        <f>IF(OR('Model output'!P229="",ISNUMBER(SEARCH("Not identified", 'Model output'!P229)),ISNUMBER(SEARCH("Absent",'Model output'!P229)),AND(ISNUMBER(SEARCH("No",'Model output'!P229)),NOT(ISNUMBER(SEARCH("diagnostic",'Model output'!P229)))),ISNUMBER(SEARCH("Negative",'Model output'!P229))),"negative","positive")</f>
        <v>positive</v>
      </c>
      <c r="T230" t="str">
        <f>IF('Model output'!O229="","",'Model output'!O229)</f>
        <v>Multifocal</v>
      </c>
      <c r="U230" t="str">
        <f>IF('Model output'!Q229&lt;&gt;"",'Model output'!Q229,IF('Classification result'!S230="positive",IF(ISNUMBER(SEARCH("single",'Model output'!P229)),1,IF(OR(ISNUMBER(SEARCH("&lt;4",'Model output'!P229)),ISNUMBER(SEARCH("&lt; 4",'Model output'!P229)),ISNUMBER(SEARCH("less than 4",'Model output'!P229))),"&lt;4",IF(OR(ISNUMBER(SEARCH("&gt;4",'Model output'!P229)),ISNUMBER(SEARCH("&gt; 4",'Model output'!P229)),ISNUMBER(SEARCH("4 or more",'Model output'!P229))),"&gt;4",""))),""))</f>
        <v/>
      </c>
      <c r="V230" t="str">
        <f>IF(S230="negative","",IF(OR(ISNUMBER(SEARCH("Focal",'Model output'!P229)),'Classification result'!U230&lt;4,ISNUMBER(SEARCH("Focal",'Classification result'!U230)),ISNUMBER(SEARCH("&lt;4",'Classification result'!U230)),ISNUMBER(SEARCH("&lt; 4",'Classification result'!U230))),"minimal", IF(OR(ISNUMBER(SEARCH("Extensive",'Model output'!P229)),ISNUMBER(SEARCH("Extensive",'Classification result'!U230)),ISNUMBER(SEARCH("&gt;4",'Classification result'!U230)),ISNUMBER(SEARCH("&gt; 4",'Classification result'!U230)),ISNUMBER(SEARCH("4 or more",'Classification result'!U230))),"extensive","")))</f>
        <v/>
      </c>
      <c r="W230" t="str">
        <f>IF(OR('Model output'!R229="",ISNUMBER(SEARCH("Not identified", 'Model output'!R229)),ISNUMBER(SEARCH("Absent",'Model output'!R229)),ISNUMBER(SEARCH("No",'Model output'!R229)),ISNUMBER(SEARCH("Negative",'Model output'!R229)),ISNUMBER(SEARCH("None seen",'Model output'!R229)),ISNUMBER(SEARCH("Free",'Model output'!R229)),ISNUMBER(SEARCH("Cannot be assessed",'Model output'!R229))),"negative","positive")</f>
        <v>negative</v>
      </c>
      <c r="X230" t="str">
        <f>IF('Model output'!S229="","", IF('Model output'!S229= "[]", "", 'Model output'!S229))</f>
        <v/>
      </c>
      <c r="Y230" t="str">
        <f>IF(OR('Model output'!S229="",ISNUMBER(SEARCH("Absent",'Model output'!S229)),ISNUMBER(SEARCH("Not identified",'Model output'!S229)),ISNUMBER(SEARCH("No",'Model output'!S229)),ISNUMBER(SEARCH("negative",'Model output'!S229))),"negative",IF(Z230="positive","gETE", "positive"))</f>
        <v>negative</v>
      </c>
      <c r="Z230" t="str">
        <f>IF(OR('Model output'!S229="",ISNUMBER(SEARCH("Absent",'Model output'!S229)),ISNUMBER(SEARCH("Not identified",'Model output'!S229)),ISNUMBER(SEARCH("No",'Model output'!S229)),ISNUMBER(SEARCH("Minimal",'Model output'!S229)),ISNUMBER(SEARCH("negative",'Model output'!S229))),"negative",IF(OR(ISNUMBER(SEARCH("extensive",X230)),ISNUMBER(SEARCH("skeletal muscle",X230)),ISNUMBER(SEARCH("larynx",X230)),ISNUMBER(SEARCH("trachea",X230)),ISNUMBER(SEARCH("esophagus",X230)),ISNUMBER(SEARCH("recurrent laryngeal nerve",X230))),"positive","negative"))</f>
        <v>negative</v>
      </c>
      <c r="AA230" t="str">
        <f>IF('Model output'!T229="","", IF('Model output'!T229="[]", "", IF('Model output'!T229="Not mentioned", "No", "Yes")))</f>
        <v/>
      </c>
      <c r="AB230" t="str">
        <f>IF(AA230&lt;&gt;"Yes","",IF(OR('Model output'!U229="",'Model output'!U229="[]",ISNUMBER(SEARCH("Not identified",'Model output'!U229))),"",'Model output'!U229))</f>
        <v/>
      </c>
      <c r="AC230" s="9" t="str">
        <f>IF(OR('Model output'!V229="", AND(ISERROR(SEARCH("Positive",'Model output'!V229)), ISNUMBER(SEARCH("Negative",'Model output'!V229))), 'Model output'!V229="No", ISNUMBER(SEARCH("Uninvolved",'Model output'!V229)), ISNUMBER(SEARCH("Not involved",'Model output'!V229)), ISNUMBER(SEARCH("Free",'Model output'!V229)), ISNUMBER(SEARCH("Cannot be assessed",'Model output'!V229)), ISNUMBER(SEARCH("1 mm",'Model output'!V229)), ISNUMBER(SEARCH("0.1 CM",'Model output'!V229)), ISNUMBER(SEARCH("less than 0.5 mm",'Model output'!V229)), ISNUMBER(SEARCH("abut",'Model output'!V229))), "negative", "positive")</f>
        <v>positive</v>
      </c>
      <c r="AE230" s="29" t="str" cm="1">
        <f t="array" ref="AE230">IF(OR(AC230="positive",Z230="positive",AND(OR(ISNUMBER(SEARCH("Follicular carcinoma",N230)),ISNUMBER(SEARCH("Follicular thyroid carcinoma",N230))),V230="extensive"),AND(AND(ISNUMBER(J230),J230&gt;0),AND(ISNUMBER(M230),M230&gt;3)),OR(H230="positive",AH230=1)),"high",IF(OR(ISNUMBER(SEARCH("lateral",G230,1)),ISNUMBER(SEARCH("positive",Y230,1)),ISNUMBER(SEARCH("tall",O230,1)),ISNUMBER(SEARCH("hobnail",O230,1)),ISNUMBER(SEARCH("cribriform",O230,1)),ISNUMBER(SEARCH("diffuse",O230,1)),ISNUMBER(SEARCH("columnar",O230,1)),ISNUMBER(SEARCH("solid",O230,1)),ISNUMBER(SEARCH("tall",N230,1)),ISNUMBER(SEARCH("hobnail",N230,1)),ISNUMBER(SEARCH("cribriform",N230,1)),ISNUMBER(SEARCH("diffuse",N230,1)),ISNUMBER(SEARCH("columnar",N230,1)),ISNUMBER(SEARCH("solid",N230,1)),AND(ISNUMBER(SEARCH("papillary",N230,1)),S230="positive"),AND(AND(ISNUMBER(J230),J230&gt;=5),M230=""),AND(AND(ISNUMBER(J230),J230&gt;=5),AND(ISNUMBER(M230),M230&gt;=1)),AND(ISNUMBER(SERACH("papillary",N230)),OR(Y230="positive",Z230="positive"), ISNUMBER(SEARCH("BRAF",AB230)))),"intermediate","low"))</f>
        <v>high</v>
      </c>
      <c r="AF230" s="30" t="str">
        <f t="shared" si="40"/>
        <v>2</v>
      </c>
      <c r="AG230" s="30" t="str">
        <f t="shared" si="41"/>
        <v>1a</v>
      </c>
      <c r="AH230" s="30" t="str">
        <f t="shared" si="42"/>
        <v>0</v>
      </c>
      <c r="AI230" s="37" t="str">
        <f t="shared" si="43"/>
        <v>I</v>
      </c>
      <c r="AJ230" s="29" t="s">
        <v>885</v>
      </c>
      <c r="AK230" s="34" t="s">
        <v>893</v>
      </c>
      <c r="AL230" s="34" t="s">
        <v>895</v>
      </c>
      <c r="AM230" s="34" t="s">
        <v>894</v>
      </c>
      <c r="AN230" s="34" t="s">
        <v>68</v>
      </c>
      <c r="AO230" s="35">
        <f t="shared" si="44"/>
        <v>1</v>
      </c>
      <c r="AP230" s="30">
        <f t="shared" si="45"/>
        <v>1</v>
      </c>
      <c r="AQ230" s="30">
        <f t="shared" si="46"/>
        <v>1</v>
      </c>
      <c r="AR230" s="30">
        <f t="shared" si="47"/>
        <v>1</v>
      </c>
      <c r="AS230" s="36">
        <f t="shared" si="48"/>
        <v>1</v>
      </c>
    </row>
    <row r="231" spans="1:45">
      <c r="A231" t="str">
        <f>'Model output'!A230</f>
        <v>TCGA-ET-A3BO</v>
      </c>
      <c r="B231" s="45">
        <v>44</v>
      </c>
      <c r="C231" s="1" t="str">
        <f>IF(OR(ISNUMBER(SEARCH("0",'Model output'!D230)), ISNUMBER(SEARCH("1",'Model output'!D230)), ISNUMBER(SEARCH("1a",'Model output'!D230)), ISNUMBER(SEARCH("1b",'Model output'!D230)), ISNUMBER(SEARCH("2",'Model output'!D230)), ISNUMBER(SEARCH("3",'Model output'!D230)), ISNUMBER(SEARCH("4a",'Model output'!D230)), ISNUMBER(SEARCH("4b",'Model output'!D230))), IF(ISNUMBER(SEARCH("pT",'Model output'!D230)),IF(OR(ISNUMBER(SEARCH("a",'Model output'!D230)),ISNUMBER(SEARCH("b",'Model output'!D230))),MID(SUBSTITUTE('Model output'!D230," ",""),SEARCH("pT",'Model output'!D230)+2,2),MID(SUBSTITUTE('Model output'!D230," ",""),SEARCH("pT",'Model output'!D230)+2,1)),IF(ISNUMBER(SEARCH("T",'Model output'!D230)),IF(OR(ISNUMBER(SEARCH("a",'Model output'!D230)),ISNUMBER(SEARCH("b",'Model output'!D230))),MID(SUBSTITUTE('Model output'!D230," ",""),SEARCH("T",'Model output'!D230)+1,2),MID(SUBSTITUTE('Model output'!D230," ",""),SEARCH("T",'Model output'!D230)+1,1)),SUBSTITUTE('Model output'!D230," ",""))),"")</f>
        <v>3</v>
      </c>
      <c r="D231" s="1" t="str">
        <f>IF(ISNUMBER(SEARCH("lymph node",'Model output'!E230)),"1", IF(AND('Model output'!E230&lt;&gt;"",ISNUMBER('Model output'!E230),'Model output'!E230&gt;0),"1",IF(OR(ISNUMBER(SEARCH("0",'Model output'!E230)), ISNUMBER(SEARCH("1",'Model output'!E230)), ISNUMBER(SEARCH("1a",'Model output'!E230)), ISNUMBER(SEARCH("1b",'Model output'!E230)), ISNUMBER(SEARCH("X",'Model output'!E230))), IF(ISNUMBER(SEARCH("pN",'Model output'!E230)),IF(OR(ISNUMBER(SEARCH("a",'Model output'!E230)),ISNUMBER(SEARCH("b",'Model output'!E230))),MID(SUBSTITUTE('Model output'!E230," ",""),SEARCH("pN",'Model output'!E230)+2,2),MID(SUBSTITUTE('Model output'!E230," ",""),SEARCH("pN",'Model output'!E230)+2,1)),IF(ISNUMBER(SEARCH("N",'Model output'!E230)),IF(OR(ISNUMBER(SEARCH("a",'Model output'!E230)),ISNUMBER(SEARCH("b",'Model output'!E230))),MID(SUBSTITUTE('Model output'!E230," ",""),SEARCH("N",'Model output'!E230)+1,2),MID(SUBSTITUTE('Model output'!E230," ",""),SEARCH("N",'Model output'!E230)+1,1)),SUBSTITUTE('Model output'!E230," ",""))),"")))</f>
        <v>1a</v>
      </c>
      <c r="E231" s="1" t="str">
        <f>IF(OR(ISNUMBER(SEARCH("Not applicable",'Model output'!F230)), ISNUMBER(SEARCH("N/A",'Model output'!F230))),"0",IF(OR(ISNUMBER(SEARCH("0",'Model output'!F230)), ISNUMBER(SEARCH("1",'Model output'!F230)), ISNUMBER(SEARCH("X",'Model output'!F230))), IF(ISNUMBER(SEARCH("pM",'Model output'!F230)),MID(SUBSTITUTE('Model output'!F230," ",""),SEARCH("pM",'Model output'!F230)+2,1),IF(ISNUMBER(SEARCH("M",'Model output'!F230)),MID(SUBSTITUTE('Model output'!F230," ",""),SEARCH("M",'Model output'!F230)+1,1),SUBSTITUTE('Model output'!F230," ",""))),""))</f>
        <v/>
      </c>
      <c r="F231" t="str">
        <f t="shared" si="50"/>
        <v>positive</v>
      </c>
      <c r="G231" t="str">
        <f>IF(OR('Model output'!G230="",AND(ISNUMBER('Model output'!J230),'Model output'!J230&lt;1)),"",IF(OR(ISNUMBER(SEARCH("lateral",'Model output'!G230)),ISNUMBER(SEARCH("cervical",'Model output'!G230)),ISNUMBER(SEARCH("jugular",'Model output'!G230)),ISNUMBER(SEARCH("left neck",'Model output'!G230)),ISNUMBER(SEARCH("left anterior neck",'Model output'!G230)),ISNUMBER(SEARCH("left posterior neck",'Model output'!G230)),ISNUMBER(SEARCH("right neck",'Model output'!G230)),ISNUMBER(SEARCH("right anterior neck",'Model output'!G230)),ISNUMBER(SEARCH("right posterior neck",'Model output'!G230)),AND(ISNUMBER(SEARCH("level",'Model output'!G230)),OR(,ISNUMBER(SEARCH("II",'Model output'!G230)),ISNUMBER(SEARCH("two",'Model output'!G230)),ISNUMBER(SEARCH("2",'Model output'!G230)),ISNUMBER(SEARCH("III",'Model output'!G230)),ISNUMBER(SEARCH("three",'Model output'!G230)),ISNUMBER(SEARCH("3",'Model output'!G230)),ISNUMBER(SEARCH("IV",'Model output'!G230)),ISNUMBER(SEARCH("four",'Model output'!G230)),ISNUMBER(SEARCH("4",'Model output'!G230)),ISNUMBER(SEARCH("V ",'Model output'!G230)),ISNUMBER(SEARCH("five",'Model output'!G230)),ISNUMBER(SEARCH("5",'Model output'!G230))))), "lateral", "central"))</f>
        <v>central</v>
      </c>
      <c r="H231" t="str">
        <f>IF('Model output'!H230="","negative",IF('Model output'!H230="[]", "negative", IF(OR(ISNUMBER(SEARCH("lymph node",'Model output'!H230)),ISNUMBER(SEARCH("Not mentioned",'Model output'!H230)),ISNUMBER(SEARCH("neck",'Model output'!H230)),ISNUMBER(SEARCH("Not applicable",'Model output'!H230))),"negative","positive")))</f>
        <v>negative</v>
      </c>
      <c r="I231">
        <f>IF('Model output'!I230="","",IF(ISNUMBER('Model output'!I230),'Model output'!I230,1))</f>
        <v>10</v>
      </c>
      <c r="J231">
        <f>IF('Model output'!J230="","",IF(AND(ISNUMBER('Model output'!J230),'Model output'!J230&lt;=I231),'Model output'!J230,IF(ISNUMBER(SEARCH("0/",'Model output'!J230)),0,1)))</f>
        <v>2</v>
      </c>
      <c r="K231" t="str" cm="1">
        <f t="array" ref="K231">IF(COUNT(FIND({0,1,2,3,4,5,6,7,8,9},'Model output'!K230))&gt;0,'Model output'!K230,"")</f>
        <v/>
      </c>
      <c r="L231" s="8" t="str">
        <f t="shared" si="39"/>
        <v/>
      </c>
      <c r="M231" t="str" cm="1">
        <f t="array" ref="M231">IF(L231="","",IF(ISNUMBER(SEARCH("cm",L231)),MAX(VALUE(SUBSTITUTE(_xlfn.FILTERXML("&lt;t&gt;&lt;s&gt;"&amp;SUBSTITUTE(L231,",","&lt;/s&gt;&lt;s&gt;")&amp;"&lt;/s&gt;&lt;/t&gt;","//s"),"cm",""))),MAX(VALUE(SUBSTITUTE(_xlfn.FILTERXML("&lt;t&gt;&lt;s&gt;"&amp;SUBSTITUTE(L231,",","&lt;/s&gt;&lt;s&gt;")&amp;"&lt;/s&gt;&lt;/t&gt;","//s"),"mm","")))/10))</f>
        <v/>
      </c>
      <c r="N231" t="str">
        <f>IF('Model output'!L230="","",'Model output'!L230)</f>
        <v>Papillary carcinoma</v>
      </c>
      <c r="O231" t="str">
        <f>IF('Model output'!M230="","",'Model output'!M230)</f>
        <v>with tall cell features</v>
      </c>
      <c r="P231" t="str">
        <f>IF('Model output'!N230="","",'Model output'!N230)</f>
        <v>2.5 cm</v>
      </c>
      <c r="Q231" t="str">
        <f t="shared" si="38"/>
        <v>2.5cm</v>
      </c>
      <c r="R231" cm="1">
        <f t="array" ref="R231">IF(Q231="","",IF(ISNUMBER(SEARCH("cm",Q231)),MAX(VALUE(SUBSTITUTE(_xlfn.FILTERXML("&lt;t&gt;&lt;s&gt;"&amp;SUBSTITUTE(Q231,",","&lt;/s&gt;&lt;s&gt;")&amp;"&lt;/s&gt;&lt;/t&gt;","//s"),"cm",""))),MAX(VALUE(SUBSTITUTE(_xlfn.FILTERXML("&lt;t&gt;&lt;s&gt;"&amp;SUBSTITUTE(Q231,",","&lt;/s&gt;&lt;s&gt;")&amp;"&lt;/s&gt;&lt;/t&gt;","//s"),"mm","")))/10))</f>
        <v>2.5</v>
      </c>
      <c r="S231" t="str">
        <f>IF(OR('Model output'!P230="",ISNUMBER(SEARCH("Not identified", 'Model output'!P230)),ISNUMBER(SEARCH("Absent",'Model output'!P230)),AND(ISNUMBER(SEARCH("No",'Model output'!P230)),NOT(ISNUMBER(SEARCH("diagnostic",'Model output'!P230)))),ISNUMBER(SEARCH("Negative",'Model output'!P230))),"negative","positive")</f>
        <v>positive</v>
      </c>
      <c r="T231">
        <f>IF('Model output'!O230="","",'Model output'!O230)</f>
        <v>4</v>
      </c>
      <c r="U231" t="str">
        <f>IF('Model output'!Q230&lt;&gt;"",'Model output'!Q230,IF('Classification result'!S231="positive",IF(ISNUMBER(SEARCH("single",'Model output'!P230)),1,IF(OR(ISNUMBER(SEARCH("&lt;4",'Model output'!P230)),ISNUMBER(SEARCH("&lt; 4",'Model output'!P230)),ISNUMBER(SEARCH("less than 4",'Model output'!P230))),"&lt;4",IF(OR(ISNUMBER(SEARCH("&gt;4",'Model output'!P230)),ISNUMBER(SEARCH("&gt; 4",'Model output'!P230)),ISNUMBER(SEARCH("4 or more",'Model output'!P230))),"&gt;4",""))),""))</f>
        <v/>
      </c>
      <c r="V231" t="str">
        <f>IF(S231="negative","",IF(OR(ISNUMBER(SEARCH("Focal",'Model output'!P230)),'Classification result'!U231&lt;4,ISNUMBER(SEARCH("Focal",'Classification result'!U231)),ISNUMBER(SEARCH("&lt;4",'Classification result'!U231)),ISNUMBER(SEARCH("&lt; 4",'Classification result'!U231))),"minimal", IF(OR(ISNUMBER(SEARCH("Extensive",'Model output'!P230)),ISNUMBER(SEARCH("Extensive",'Classification result'!U231)),ISNUMBER(SEARCH("&gt;4",'Classification result'!U231)),ISNUMBER(SEARCH("&gt; 4",'Classification result'!U231)),ISNUMBER(SEARCH("4 or more",'Classification result'!U231))),"extensive","")))</f>
        <v/>
      </c>
      <c r="W231" t="str">
        <f>IF(OR('Model output'!R230="",ISNUMBER(SEARCH("Not identified", 'Model output'!R230)),ISNUMBER(SEARCH("Absent",'Model output'!R230)),ISNUMBER(SEARCH("No",'Model output'!R230)),ISNUMBER(SEARCH("Negative",'Model output'!R230)),ISNUMBER(SEARCH("None seen",'Model output'!R230)),ISNUMBER(SEARCH("Free",'Model output'!R230)),ISNUMBER(SEARCH("Cannot be assessed",'Model output'!R230))),"negative","positive")</f>
        <v>negative</v>
      </c>
      <c r="X231" t="str">
        <f>IF('Model output'!S230="","", IF('Model output'!S230= "[]", "", 'Model output'!S230))</f>
        <v>Minimal</v>
      </c>
      <c r="Y231" t="str">
        <f>IF(OR('Model output'!S230="",ISNUMBER(SEARCH("Absent",'Model output'!S230)),ISNUMBER(SEARCH("Not identified",'Model output'!S230)),ISNUMBER(SEARCH("No",'Model output'!S230)),ISNUMBER(SEARCH("negative",'Model output'!S230))),"negative",IF(Z231="positive","gETE", "positive"))</f>
        <v>positive</v>
      </c>
      <c r="Z231" t="str">
        <f>IF(OR('Model output'!S230="",ISNUMBER(SEARCH("Absent",'Model output'!S230)),ISNUMBER(SEARCH("Not identified",'Model output'!S230)),ISNUMBER(SEARCH("No",'Model output'!S230)),ISNUMBER(SEARCH("Minimal",'Model output'!S230)),ISNUMBER(SEARCH("negative",'Model output'!S230))),"negative",IF(OR(ISNUMBER(SEARCH("extensive",X231)),ISNUMBER(SEARCH("skeletal muscle",X231)),ISNUMBER(SEARCH("larynx",X231)),ISNUMBER(SEARCH("trachea",X231)),ISNUMBER(SEARCH("esophagus",X231)),ISNUMBER(SEARCH("recurrent laryngeal nerve",X231))),"positive","negative"))</f>
        <v>negative</v>
      </c>
      <c r="AA231" t="str">
        <f>IF('Model output'!T230="","", IF('Model output'!T230="[]", "", IF('Model output'!T230="Not mentioned", "No", "Yes")))</f>
        <v/>
      </c>
      <c r="AB231" t="str">
        <f>IF(AA231&lt;&gt;"Yes","",IF(OR('Model output'!U230="",'Model output'!U230="[]",ISNUMBER(SEARCH("Not identified",'Model output'!U230))),"",'Model output'!U230))</f>
        <v/>
      </c>
      <c r="AC231" s="9" t="str">
        <f>IF(OR('Model output'!V230="", AND(ISERROR(SEARCH("Positive",'Model output'!V230)), ISNUMBER(SEARCH("Negative",'Model output'!V230))), 'Model output'!V230="No", ISNUMBER(SEARCH("Uninvolved",'Model output'!V230)), ISNUMBER(SEARCH("Not involved",'Model output'!V230)), ISNUMBER(SEARCH("Free",'Model output'!V230)), ISNUMBER(SEARCH("Cannot be assessed",'Model output'!V230)), ISNUMBER(SEARCH("1 mm",'Model output'!V230)), ISNUMBER(SEARCH("0.1 CM",'Model output'!V230)), ISNUMBER(SEARCH("less than 0.5 mm",'Model output'!V230)), ISNUMBER(SEARCH("abut",'Model output'!V230))), "negative", "positive")</f>
        <v>positive</v>
      </c>
      <c r="AE231" s="29" t="str" cm="1">
        <f t="array" ref="AE231">IF(OR(AC231="positive",Z231="positive",AND(OR(ISNUMBER(SEARCH("Follicular carcinoma",N231)),ISNUMBER(SEARCH("Follicular thyroid carcinoma",N231))),V231="extensive"),AND(AND(ISNUMBER(J231),J231&gt;0),AND(ISNUMBER(M231),M231&gt;3)),OR(H231="positive",AH231=1)),"high",IF(OR(ISNUMBER(SEARCH("lateral",G231,1)),ISNUMBER(SEARCH("positive",Y231,1)),ISNUMBER(SEARCH("tall",O231,1)),ISNUMBER(SEARCH("hobnail",O231,1)),ISNUMBER(SEARCH("cribriform",O231,1)),ISNUMBER(SEARCH("diffuse",O231,1)),ISNUMBER(SEARCH("columnar",O231,1)),ISNUMBER(SEARCH("solid",O231,1)),ISNUMBER(SEARCH("tall",N231,1)),ISNUMBER(SEARCH("hobnail",N231,1)),ISNUMBER(SEARCH("cribriform",N231,1)),ISNUMBER(SEARCH("diffuse",N231,1)),ISNUMBER(SEARCH("columnar",N231,1)),ISNUMBER(SEARCH("solid",N231,1)),AND(ISNUMBER(SEARCH("papillary",N231,1)),S231="positive"),AND(AND(ISNUMBER(J231),J231&gt;=5),M231=""),AND(AND(ISNUMBER(J231),J231&gt;=5),AND(ISNUMBER(M231),M231&gt;=1)),AND(ISNUMBER(SERACH("papillary",N231)),OR(Y231="positive",Z231="positive"), ISNUMBER(SEARCH("BRAF",AB231)))),"intermediate","low"))</f>
        <v>high</v>
      </c>
      <c r="AF231" s="30" t="str">
        <f t="shared" si="40"/>
        <v>2</v>
      </c>
      <c r="AG231" s="30" t="str">
        <f t="shared" si="41"/>
        <v>1a</v>
      </c>
      <c r="AH231" s="30" t="str">
        <f t="shared" si="42"/>
        <v>0</v>
      </c>
      <c r="AI231" s="37" t="str">
        <f t="shared" si="43"/>
        <v>I</v>
      </c>
      <c r="AJ231" s="29" t="s">
        <v>885</v>
      </c>
      <c r="AK231" s="34" t="s">
        <v>893</v>
      </c>
      <c r="AL231" s="34" t="s">
        <v>895</v>
      </c>
      <c r="AM231" s="34" t="s">
        <v>894</v>
      </c>
      <c r="AN231" s="34" t="s">
        <v>68</v>
      </c>
      <c r="AO231" s="35">
        <f t="shared" si="44"/>
        <v>1</v>
      </c>
      <c r="AP231" s="30">
        <f t="shared" si="45"/>
        <v>1</v>
      </c>
      <c r="AQ231" s="30">
        <f t="shared" si="46"/>
        <v>1</v>
      </c>
      <c r="AR231" s="30">
        <f t="shared" si="47"/>
        <v>1</v>
      </c>
      <c r="AS231" s="36">
        <f t="shared" si="48"/>
        <v>1</v>
      </c>
    </row>
    <row r="232" spans="1:45">
      <c r="A232" t="str">
        <f>'Model output'!A231</f>
        <v>TCGA-ET-A3BS</v>
      </c>
      <c r="B232" s="45">
        <v>42</v>
      </c>
      <c r="C232" s="1" t="str">
        <f>IF(OR(ISNUMBER(SEARCH("0",'Model output'!D231)), ISNUMBER(SEARCH("1",'Model output'!D231)), ISNUMBER(SEARCH("1a",'Model output'!D231)), ISNUMBER(SEARCH("1b",'Model output'!D231)), ISNUMBER(SEARCH("2",'Model output'!D231)), ISNUMBER(SEARCH("3",'Model output'!D231)), ISNUMBER(SEARCH("4a",'Model output'!D231)), ISNUMBER(SEARCH("4b",'Model output'!D231))), IF(ISNUMBER(SEARCH("pT",'Model output'!D231)),IF(OR(ISNUMBER(SEARCH("a",'Model output'!D231)),ISNUMBER(SEARCH("b",'Model output'!D231))),MID(SUBSTITUTE('Model output'!D231," ",""),SEARCH("pT",'Model output'!D231)+2,2),MID(SUBSTITUTE('Model output'!D231," ",""),SEARCH("pT",'Model output'!D231)+2,1)),IF(ISNUMBER(SEARCH("T",'Model output'!D231)),IF(OR(ISNUMBER(SEARCH("a",'Model output'!D231)),ISNUMBER(SEARCH("b",'Model output'!D231))),MID(SUBSTITUTE('Model output'!D231," ",""),SEARCH("T",'Model output'!D231)+1,2),MID(SUBSTITUTE('Model output'!D231," ",""),SEARCH("T",'Model output'!D231)+1,1)),SUBSTITUTE('Model output'!D231," ",""))),"")</f>
        <v>3</v>
      </c>
      <c r="D232" s="1" t="str">
        <f>IF(ISNUMBER(SEARCH("lymph node",'Model output'!E231)),"1", IF(AND('Model output'!E231&lt;&gt;"",ISNUMBER('Model output'!E231),'Model output'!E231&gt;0),"1",IF(OR(ISNUMBER(SEARCH("0",'Model output'!E231)), ISNUMBER(SEARCH("1",'Model output'!E231)), ISNUMBER(SEARCH("1a",'Model output'!E231)), ISNUMBER(SEARCH("1b",'Model output'!E231)), ISNUMBER(SEARCH("X",'Model output'!E231))), IF(ISNUMBER(SEARCH("pN",'Model output'!E231)),IF(OR(ISNUMBER(SEARCH("a",'Model output'!E231)),ISNUMBER(SEARCH("b",'Model output'!E231))),MID(SUBSTITUTE('Model output'!E231," ",""),SEARCH("pN",'Model output'!E231)+2,2),MID(SUBSTITUTE('Model output'!E231," ",""),SEARCH("pN",'Model output'!E231)+2,1)),IF(ISNUMBER(SEARCH("N",'Model output'!E231)),IF(OR(ISNUMBER(SEARCH("a",'Model output'!E231)),ISNUMBER(SEARCH("b",'Model output'!E231))),MID(SUBSTITUTE('Model output'!E231," ",""),SEARCH("N",'Model output'!E231)+1,2),MID(SUBSTITUTE('Model output'!E231," ",""),SEARCH("N",'Model output'!E231)+1,1)),SUBSTITUTE('Model output'!E231," ",""))),"")))</f>
        <v>1a</v>
      </c>
      <c r="E232" s="1" t="str">
        <f>IF(OR(ISNUMBER(SEARCH("Not applicable",'Model output'!F231)), ISNUMBER(SEARCH("N/A",'Model output'!F231))),"0",IF(OR(ISNUMBER(SEARCH("0",'Model output'!F231)), ISNUMBER(SEARCH("1",'Model output'!F231)), ISNUMBER(SEARCH("X",'Model output'!F231))), IF(ISNUMBER(SEARCH("pM",'Model output'!F231)),MID(SUBSTITUTE('Model output'!F231," ",""),SEARCH("pM",'Model output'!F231)+2,1),IF(ISNUMBER(SEARCH("M",'Model output'!F231)),MID(SUBSTITUTE('Model output'!F231," ",""),SEARCH("M",'Model output'!F231)+1,1),SUBSTITUTE('Model output'!F231," ",""))),""))</f>
        <v/>
      </c>
      <c r="F232" t="str">
        <f t="shared" si="50"/>
        <v>positive</v>
      </c>
      <c r="G232" t="str">
        <f>IF(OR('Model output'!G231="",AND(ISNUMBER('Model output'!J231),'Model output'!J231&lt;1)),"",IF(OR(ISNUMBER(SEARCH("lateral",'Model output'!G231)),ISNUMBER(SEARCH("cervical",'Model output'!G231)),ISNUMBER(SEARCH("jugular",'Model output'!G231)),ISNUMBER(SEARCH("left neck",'Model output'!G231)),ISNUMBER(SEARCH("left anterior neck",'Model output'!G231)),ISNUMBER(SEARCH("left posterior neck",'Model output'!G231)),ISNUMBER(SEARCH("right neck",'Model output'!G231)),ISNUMBER(SEARCH("right anterior neck",'Model output'!G231)),ISNUMBER(SEARCH("right posterior neck",'Model output'!G231)),AND(ISNUMBER(SEARCH("level",'Model output'!G231)),OR(,ISNUMBER(SEARCH("II",'Model output'!G231)),ISNUMBER(SEARCH("two",'Model output'!G231)),ISNUMBER(SEARCH("2",'Model output'!G231)),ISNUMBER(SEARCH("III",'Model output'!G231)),ISNUMBER(SEARCH("three",'Model output'!G231)),ISNUMBER(SEARCH("3",'Model output'!G231)),ISNUMBER(SEARCH("IV",'Model output'!G231)),ISNUMBER(SEARCH("four",'Model output'!G231)),ISNUMBER(SEARCH("4",'Model output'!G231)),ISNUMBER(SEARCH("V ",'Model output'!G231)),ISNUMBER(SEARCH("five",'Model output'!G231)),ISNUMBER(SEARCH("5",'Model output'!G231))))), "lateral", "central"))</f>
        <v>central</v>
      </c>
      <c r="H232" t="str">
        <f>IF('Model output'!H231="","negative",IF('Model output'!H231="[]", "negative", IF(OR(ISNUMBER(SEARCH("lymph node",'Model output'!H231)),ISNUMBER(SEARCH("Not mentioned",'Model output'!H231)),ISNUMBER(SEARCH("neck",'Model output'!H231)),ISNUMBER(SEARCH("Not applicable",'Model output'!H231))),"negative","positive")))</f>
        <v>negative</v>
      </c>
      <c r="I232">
        <f>IF('Model output'!I231="","",IF(ISNUMBER('Model output'!I231),'Model output'!I231,1))</f>
        <v>17</v>
      </c>
      <c r="J232">
        <f>IF('Model output'!J231="","",IF(AND(ISNUMBER('Model output'!J231),'Model output'!J231&lt;=I232),'Model output'!J231,IF(ISNUMBER(SEARCH("0/",'Model output'!J231)),0,1)))</f>
        <v>8</v>
      </c>
      <c r="K232" t="str" cm="1">
        <f t="array" ref="K232">IF(COUNT(FIND({0,1,2,3,4,5,6,7,8,9},'Model output'!K231))&gt;0,'Model output'!K231,"")</f>
        <v/>
      </c>
      <c r="L232" s="8" t="str">
        <f t="shared" si="39"/>
        <v/>
      </c>
      <c r="M232" t="str" cm="1">
        <f t="array" ref="M232">IF(L232="","",IF(ISNUMBER(SEARCH("cm",L232)),MAX(VALUE(SUBSTITUTE(_xlfn.FILTERXML("&lt;t&gt;&lt;s&gt;"&amp;SUBSTITUTE(L232,",","&lt;/s&gt;&lt;s&gt;")&amp;"&lt;/s&gt;&lt;/t&gt;","//s"),"cm",""))),MAX(VALUE(SUBSTITUTE(_xlfn.FILTERXML("&lt;t&gt;&lt;s&gt;"&amp;SUBSTITUTE(L232,",","&lt;/s&gt;&lt;s&gt;")&amp;"&lt;/s&gt;&lt;/t&gt;","//s"),"mm","")))/10))</f>
        <v/>
      </c>
      <c r="N232" t="str">
        <f>IF('Model output'!L231="","",'Model output'!L231)</f>
        <v>Papillary carcinoma</v>
      </c>
      <c r="O232" t="str">
        <f>IF('Model output'!M231="","",'Model output'!M231)</f>
        <v/>
      </c>
      <c r="P232" t="str">
        <f>IF('Model output'!N231="","",'Model output'!N231)</f>
        <v>5.5 cm</v>
      </c>
      <c r="Q232" t="str">
        <f t="shared" si="38"/>
        <v>5.5cm</v>
      </c>
      <c r="R232" cm="1">
        <f t="array" ref="R232">IF(Q232="","",IF(ISNUMBER(SEARCH("cm",Q232)),MAX(VALUE(SUBSTITUTE(_xlfn.FILTERXML("&lt;t&gt;&lt;s&gt;"&amp;SUBSTITUTE(Q232,",","&lt;/s&gt;&lt;s&gt;")&amp;"&lt;/s&gt;&lt;/t&gt;","//s"),"cm",""))),MAX(VALUE(SUBSTITUTE(_xlfn.FILTERXML("&lt;t&gt;&lt;s&gt;"&amp;SUBSTITUTE(Q232,",","&lt;/s&gt;&lt;s&gt;")&amp;"&lt;/s&gt;&lt;/t&gt;","//s"),"mm","")))/10))</f>
        <v>5.5</v>
      </c>
      <c r="S232" t="str">
        <f>IF(OR('Model output'!P231="",ISNUMBER(SEARCH("Not identified", 'Model output'!P231)),ISNUMBER(SEARCH("Absent",'Model output'!P231)),AND(ISNUMBER(SEARCH("No",'Model output'!P231)),NOT(ISNUMBER(SEARCH("diagnostic",'Model output'!P231)))),ISNUMBER(SEARCH("Negative",'Model output'!P231))),"negative","positive")</f>
        <v>negative</v>
      </c>
      <c r="T232" t="str">
        <f>IF('Model output'!O231="","",'Model output'!O231)</f>
        <v/>
      </c>
      <c r="U232" t="str">
        <f>IF('Model output'!Q231&lt;&gt;"",'Model output'!Q231,IF('Classification result'!S232="positive",IF(ISNUMBER(SEARCH("single",'Model output'!P231)),1,IF(OR(ISNUMBER(SEARCH("&lt;4",'Model output'!P231)),ISNUMBER(SEARCH("&lt; 4",'Model output'!P231)),ISNUMBER(SEARCH("less than 4",'Model output'!P231))),"&lt;4",IF(OR(ISNUMBER(SEARCH("&gt;4",'Model output'!P231)),ISNUMBER(SEARCH("&gt; 4",'Model output'!P231)),ISNUMBER(SEARCH("4 or more",'Model output'!P231))),"&gt;4",""))),""))</f>
        <v/>
      </c>
      <c r="V232" t="str">
        <f>IF(S232="negative","",IF(OR(ISNUMBER(SEARCH("Focal",'Model output'!P231)),'Classification result'!U232&lt;4,ISNUMBER(SEARCH("Focal",'Classification result'!U232)),ISNUMBER(SEARCH("&lt;4",'Classification result'!U232)),ISNUMBER(SEARCH("&lt; 4",'Classification result'!U232))),"minimal", IF(OR(ISNUMBER(SEARCH("Extensive",'Model output'!P231)),ISNUMBER(SEARCH("Extensive",'Classification result'!U232)),ISNUMBER(SEARCH("&gt;4",'Classification result'!U232)),ISNUMBER(SEARCH("&gt; 4",'Classification result'!U232)),ISNUMBER(SEARCH("4 or more",'Classification result'!U232))),"extensive","")))</f>
        <v/>
      </c>
      <c r="W232" t="str">
        <f>IF(OR('Model output'!R231="",ISNUMBER(SEARCH("Not identified", 'Model output'!R231)),ISNUMBER(SEARCH("Absent",'Model output'!R231)),ISNUMBER(SEARCH("No",'Model output'!R231)),ISNUMBER(SEARCH("Negative",'Model output'!R231)),ISNUMBER(SEARCH("None seen",'Model output'!R231)),ISNUMBER(SEARCH("Free",'Model output'!R231)),ISNUMBER(SEARCH("Cannot be assessed",'Model output'!R231))),"negative","positive")</f>
        <v>negative</v>
      </c>
      <c r="X232" t="str">
        <f>IF('Model output'!S231="","", IF('Model output'!S231= "[]", "", 'Model output'!S231))</f>
        <v/>
      </c>
      <c r="Y232" t="str">
        <f>IF(OR('Model output'!S231="",ISNUMBER(SEARCH("Absent",'Model output'!S231)),ISNUMBER(SEARCH("Not identified",'Model output'!S231)),ISNUMBER(SEARCH("No",'Model output'!S231)),ISNUMBER(SEARCH("negative",'Model output'!S231))),"negative",IF(Z232="positive","gETE", "positive"))</f>
        <v>negative</v>
      </c>
      <c r="Z232" t="str">
        <f>IF(OR('Model output'!S231="",ISNUMBER(SEARCH("Absent",'Model output'!S231)),ISNUMBER(SEARCH("Not identified",'Model output'!S231)),ISNUMBER(SEARCH("No",'Model output'!S231)),ISNUMBER(SEARCH("Minimal",'Model output'!S231)),ISNUMBER(SEARCH("negative",'Model output'!S231))),"negative",IF(OR(ISNUMBER(SEARCH("extensive",X232)),ISNUMBER(SEARCH("skeletal muscle",X232)),ISNUMBER(SEARCH("larynx",X232)),ISNUMBER(SEARCH("trachea",X232)),ISNUMBER(SEARCH("esophagus",X232)),ISNUMBER(SEARCH("recurrent laryngeal nerve",X232))),"positive","negative"))</f>
        <v>negative</v>
      </c>
      <c r="AA232" t="str">
        <f>IF('Model output'!T231="","", IF('Model output'!T231="[]", "", IF('Model output'!T231="Not mentioned", "No", "Yes")))</f>
        <v/>
      </c>
      <c r="AB232" t="str">
        <f>IF(AA232&lt;&gt;"Yes","",IF(OR('Model output'!U231="",'Model output'!U231="[]",ISNUMBER(SEARCH("Not identified",'Model output'!U231))),"",'Model output'!U231))</f>
        <v/>
      </c>
      <c r="AC232" s="9" t="str">
        <f>IF(OR('Model output'!V231="", AND(ISERROR(SEARCH("Positive",'Model output'!V231)), ISNUMBER(SEARCH("Negative",'Model output'!V231))), 'Model output'!V231="No", ISNUMBER(SEARCH("Uninvolved",'Model output'!V231)), ISNUMBER(SEARCH("Not involved",'Model output'!V231)), ISNUMBER(SEARCH("Free",'Model output'!V231)), ISNUMBER(SEARCH("Cannot be assessed",'Model output'!V231)), ISNUMBER(SEARCH("1 mm",'Model output'!V231)), ISNUMBER(SEARCH("0.1 CM",'Model output'!V231)), ISNUMBER(SEARCH("less than 0.5 mm",'Model output'!V231)), ISNUMBER(SEARCH("abut",'Model output'!V231))), "negative", "positive")</f>
        <v>negative</v>
      </c>
      <c r="AE232" s="29" t="str" cm="1">
        <f t="array" aca="1" ref="AE232" ca="1">IF(OR(AC232="positive",Z232="positive",AND(OR(ISNUMBER(SEARCH("Follicular carcinoma",N232)),ISNUMBER(SEARCH("Follicular thyroid carcinoma",N232))),V232="extensive"),AND(AND(ISNUMBER(J232),J232&gt;0),AND(ISNUMBER(M232),M232&gt;3)),OR(H232="positive",AH232=1)),"high",IF(OR(ISNUMBER(SEARCH("lateral",G232,1)),ISNUMBER(SEARCH("positive",Y232,1)),ISNUMBER(SEARCH("tall",O232,1)),ISNUMBER(SEARCH("hobnail",O232,1)),ISNUMBER(SEARCH("cribriform",O232,1)),ISNUMBER(SEARCH("diffuse",O232,1)),ISNUMBER(SEARCH("columnar",O232,1)),ISNUMBER(SEARCH("solid",O232,1)),ISNUMBER(SEARCH("tall",N232,1)),ISNUMBER(SEARCH("hobnail",N232,1)),ISNUMBER(SEARCH("cribriform",N232,1)),ISNUMBER(SEARCH("diffuse",N232,1)),ISNUMBER(SEARCH("columnar",N232,1)),ISNUMBER(SEARCH("solid",N232,1)),AND(ISNUMBER(SEARCH("papillary",N232,1)),S232="positive"),AND(AND(ISNUMBER(J232),J232&gt;=5),M232=""),AND(AND(ISNUMBER(J232),J232&gt;=5),AND(ISNUMBER(M232),M232&gt;=1)),AND(ISNUMBER(SERACH("papillary",N232)),OR(Y232="positive",Z232="positive"), ISNUMBER(SEARCH("BRAF",AB232)))),"intermediate","low"))</f>
        <v>intermediate</v>
      </c>
      <c r="AF232" s="30" t="str">
        <f t="shared" si="40"/>
        <v>3a</v>
      </c>
      <c r="AG232" s="30" t="str">
        <f t="shared" si="41"/>
        <v>1a</v>
      </c>
      <c r="AH232" s="30" t="str">
        <f t="shared" si="42"/>
        <v>0</v>
      </c>
      <c r="AI232" s="37" t="str">
        <f t="shared" si="43"/>
        <v>I</v>
      </c>
      <c r="AJ232" s="29" t="s">
        <v>887</v>
      </c>
      <c r="AK232" s="34" t="s">
        <v>896</v>
      </c>
      <c r="AL232" s="34" t="s">
        <v>895</v>
      </c>
      <c r="AM232" s="34" t="s">
        <v>894</v>
      </c>
      <c r="AN232" s="34" t="s">
        <v>68</v>
      </c>
      <c r="AO232" s="35">
        <f t="shared" ca="1" si="44"/>
        <v>1</v>
      </c>
      <c r="AP232" s="30">
        <f t="shared" si="45"/>
        <v>1</v>
      </c>
      <c r="AQ232" s="30">
        <f t="shared" si="46"/>
        <v>1</v>
      </c>
      <c r="AR232" s="30">
        <f t="shared" si="47"/>
        <v>1</v>
      </c>
      <c r="AS232" s="36">
        <f t="shared" si="48"/>
        <v>1</v>
      </c>
    </row>
    <row r="233" spans="1:45">
      <c r="A233" t="str">
        <f>'Model output'!A232</f>
        <v>TCGA-ET-A3BW</v>
      </c>
      <c r="B233" s="45">
        <v>30</v>
      </c>
      <c r="C233" s="1" t="str">
        <f>IF(OR(ISNUMBER(SEARCH("0",'Model output'!D232)), ISNUMBER(SEARCH("1",'Model output'!D232)), ISNUMBER(SEARCH("1a",'Model output'!D232)), ISNUMBER(SEARCH("1b",'Model output'!D232)), ISNUMBER(SEARCH("2",'Model output'!D232)), ISNUMBER(SEARCH("3",'Model output'!D232)), ISNUMBER(SEARCH("4a",'Model output'!D232)), ISNUMBER(SEARCH("4b",'Model output'!D232))), IF(ISNUMBER(SEARCH("pT",'Model output'!D232)),IF(OR(ISNUMBER(SEARCH("a",'Model output'!D232)),ISNUMBER(SEARCH("b",'Model output'!D232))),MID(SUBSTITUTE('Model output'!D232," ",""),SEARCH("pT",'Model output'!D232)+2,2),MID(SUBSTITUTE('Model output'!D232," ",""),SEARCH("pT",'Model output'!D232)+2,1)),IF(ISNUMBER(SEARCH("T",'Model output'!D232)),IF(OR(ISNUMBER(SEARCH("a",'Model output'!D232)),ISNUMBER(SEARCH("b",'Model output'!D232))),MID(SUBSTITUTE('Model output'!D232," ",""),SEARCH("T",'Model output'!D232)+1,2),MID(SUBSTITUTE('Model output'!D232," ",""),SEARCH("T",'Model output'!D232)+1,1)),SUBSTITUTE('Model output'!D232," ",""))),"")</f>
        <v>2</v>
      </c>
      <c r="D233" s="1" t="str">
        <f>IF(ISNUMBER(SEARCH("lymph node",'Model output'!E232)),"1", IF(AND('Model output'!E232&lt;&gt;"",ISNUMBER('Model output'!E232),'Model output'!E232&gt;0),"1",IF(OR(ISNUMBER(SEARCH("0",'Model output'!E232)), ISNUMBER(SEARCH("1",'Model output'!E232)), ISNUMBER(SEARCH("1a",'Model output'!E232)), ISNUMBER(SEARCH("1b",'Model output'!E232)), ISNUMBER(SEARCH("X",'Model output'!E232))), IF(ISNUMBER(SEARCH("pN",'Model output'!E232)),IF(OR(ISNUMBER(SEARCH("a",'Model output'!E232)),ISNUMBER(SEARCH("b",'Model output'!E232))),MID(SUBSTITUTE('Model output'!E232," ",""),SEARCH("pN",'Model output'!E232)+2,2),MID(SUBSTITUTE('Model output'!E232," ",""),SEARCH("pN",'Model output'!E232)+2,1)),IF(ISNUMBER(SEARCH("N",'Model output'!E232)),IF(OR(ISNUMBER(SEARCH("a",'Model output'!E232)),ISNUMBER(SEARCH("b",'Model output'!E232))),MID(SUBSTITUTE('Model output'!E232," ",""),SEARCH("N",'Model output'!E232)+1,2),MID(SUBSTITUTE('Model output'!E232," ",""),SEARCH("N",'Model output'!E232)+1,1)),SUBSTITUTE('Model output'!E232," ",""))),"")))</f>
        <v>X</v>
      </c>
      <c r="E233" s="1" t="str">
        <f>IF(OR(ISNUMBER(SEARCH("Not applicable",'Model output'!F232)), ISNUMBER(SEARCH("N/A",'Model output'!F232))),"0",IF(OR(ISNUMBER(SEARCH("0",'Model output'!F232)), ISNUMBER(SEARCH("1",'Model output'!F232)), ISNUMBER(SEARCH("X",'Model output'!F232))), IF(ISNUMBER(SEARCH("pM",'Model output'!F232)),MID(SUBSTITUTE('Model output'!F232," ",""),SEARCH("pM",'Model output'!F232)+2,1),IF(ISNUMBER(SEARCH("M",'Model output'!F232)),MID(SUBSTITUTE('Model output'!F232," ",""),SEARCH("M",'Model output'!F232)+1,1),SUBSTITUTE('Model output'!F232," ",""))),""))</f>
        <v>X</v>
      </c>
      <c r="F233" t="str">
        <f t="shared" si="50"/>
        <v>negative</v>
      </c>
      <c r="G233" t="str">
        <f>IF(OR('Model output'!G232="",AND(ISNUMBER('Model output'!J232),'Model output'!J232&lt;1)),"",IF(OR(ISNUMBER(SEARCH("lateral",'Model output'!G232)),ISNUMBER(SEARCH("cervical",'Model output'!G232)),ISNUMBER(SEARCH("jugular",'Model output'!G232)),ISNUMBER(SEARCH("left neck",'Model output'!G232)),ISNUMBER(SEARCH("left anterior neck",'Model output'!G232)),ISNUMBER(SEARCH("left posterior neck",'Model output'!G232)),ISNUMBER(SEARCH("right neck",'Model output'!G232)),ISNUMBER(SEARCH("right anterior neck",'Model output'!G232)),ISNUMBER(SEARCH("right posterior neck",'Model output'!G232)),AND(ISNUMBER(SEARCH("level",'Model output'!G232)),OR(,ISNUMBER(SEARCH("II",'Model output'!G232)),ISNUMBER(SEARCH("two",'Model output'!G232)),ISNUMBER(SEARCH("2",'Model output'!G232)),ISNUMBER(SEARCH("III",'Model output'!G232)),ISNUMBER(SEARCH("three",'Model output'!G232)),ISNUMBER(SEARCH("3",'Model output'!G232)),ISNUMBER(SEARCH("IV",'Model output'!G232)),ISNUMBER(SEARCH("four",'Model output'!G232)),ISNUMBER(SEARCH("4",'Model output'!G232)),ISNUMBER(SEARCH("V ",'Model output'!G232)),ISNUMBER(SEARCH("five",'Model output'!G232)),ISNUMBER(SEARCH("5",'Model output'!G232))))), "lateral", "central"))</f>
        <v/>
      </c>
      <c r="H233" t="str">
        <f>IF('Model output'!H232="","negative",IF('Model output'!H232="[]", "negative", IF(OR(ISNUMBER(SEARCH("lymph node",'Model output'!H232)),ISNUMBER(SEARCH("Not mentioned",'Model output'!H232)),ISNUMBER(SEARCH("neck",'Model output'!H232)),ISNUMBER(SEARCH("Not applicable",'Model output'!H232))),"negative","positive")))</f>
        <v>negative</v>
      </c>
      <c r="I233">
        <f>IF('Model output'!I232="","",IF(ISNUMBER('Model output'!I232),'Model output'!I232,1))</f>
        <v>0</v>
      </c>
      <c r="J233">
        <f>IF('Model output'!J232="","",IF(AND(ISNUMBER('Model output'!J232),'Model output'!J232&lt;=I233),'Model output'!J232,IF(ISNUMBER(SEARCH("0/",'Model output'!J232)),0,1)))</f>
        <v>0</v>
      </c>
      <c r="K233" t="str" cm="1">
        <f t="array" ref="K233">IF(COUNT(FIND({0,1,2,3,4,5,6,7,8,9},'Model output'!K232))&gt;0,'Model output'!K232,"")</f>
        <v/>
      </c>
      <c r="L233" s="8" t="str">
        <f t="shared" si="39"/>
        <v/>
      </c>
      <c r="M233" t="str" cm="1">
        <f t="array" ref="M233">IF(L233="","",IF(ISNUMBER(SEARCH("cm",L233)),MAX(VALUE(SUBSTITUTE(_xlfn.FILTERXML("&lt;t&gt;&lt;s&gt;"&amp;SUBSTITUTE(L233,",","&lt;/s&gt;&lt;s&gt;")&amp;"&lt;/s&gt;&lt;/t&gt;","//s"),"cm",""))),MAX(VALUE(SUBSTITUTE(_xlfn.FILTERXML("&lt;t&gt;&lt;s&gt;"&amp;SUBSTITUTE(L233,",","&lt;/s&gt;&lt;s&gt;")&amp;"&lt;/s&gt;&lt;/t&gt;","//s"),"mm","")))/10))</f>
        <v/>
      </c>
      <c r="N233" t="str">
        <f>IF('Model output'!L232="","",'Model output'!L232)</f>
        <v>Papillary carcinoma</v>
      </c>
      <c r="O233" t="str">
        <f>IF('Model output'!M232="","",'Model output'!M232)</f>
        <v/>
      </c>
      <c r="P233" t="str">
        <f>IF('Model output'!N232="","",'Model output'!N232)</f>
        <v>3.2 cm</v>
      </c>
      <c r="Q233" t="str">
        <f t="shared" si="38"/>
        <v>3.2cm</v>
      </c>
      <c r="R233" cm="1">
        <f t="array" ref="R233">IF(Q233="","",IF(ISNUMBER(SEARCH("cm",Q233)),MAX(VALUE(SUBSTITUTE(_xlfn.FILTERXML("&lt;t&gt;&lt;s&gt;"&amp;SUBSTITUTE(Q233,",","&lt;/s&gt;&lt;s&gt;")&amp;"&lt;/s&gt;&lt;/t&gt;","//s"),"cm",""))),MAX(VALUE(SUBSTITUTE(_xlfn.FILTERXML("&lt;t&gt;&lt;s&gt;"&amp;SUBSTITUTE(Q233,",","&lt;/s&gt;&lt;s&gt;")&amp;"&lt;/s&gt;&lt;/t&gt;","//s"),"mm","")))/10))</f>
        <v>3.2</v>
      </c>
      <c r="S233" t="str">
        <f>IF(OR('Model output'!P232="",ISNUMBER(SEARCH("Not identified", 'Model output'!P232)),ISNUMBER(SEARCH("Absent",'Model output'!P232)),AND(ISNUMBER(SEARCH("No",'Model output'!P232)),NOT(ISNUMBER(SEARCH("diagnostic",'Model output'!P232)))),ISNUMBER(SEARCH("Negative",'Model output'!P232))),"negative","positive")</f>
        <v>negative</v>
      </c>
      <c r="T233">
        <f>IF('Model output'!O232="","",'Model output'!O232)</f>
        <v>1</v>
      </c>
      <c r="U233" t="str">
        <f>IF('Model output'!Q232&lt;&gt;"",'Model output'!Q232,IF('Classification result'!S233="positive",IF(ISNUMBER(SEARCH("single",'Model output'!P232)),1,IF(OR(ISNUMBER(SEARCH("&lt;4",'Model output'!P232)),ISNUMBER(SEARCH("&lt; 4",'Model output'!P232)),ISNUMBER(SEARCH("less than 4",'Model output'!P232))),"&lt;4",IF(OR(ISNUMBER(SEARCH("&gt;4",'Model output'!P232)),ISNUMBER(SEARCH("&gt; 4",'Model output'!P232)),ISNUMBER(SEARCH("4 or more",'Model output'!P232))),"&gt;4",""))),""))</f>
        <v/>
      </c>
      <c r="V233" t="str">
        <f>IF(S233="negative","",IF(OR(ISNUMBER(SEARCH("Focal",'Model output'!P232)),'Classification result'!U233&lt;4,ISNUMBER(SEARCH("Focal",'Classification result'!U233)),ISNUMBER(SEARCH("&lt;4",'Classification result'!U233)),ISNUMBER(SEARCH("&lt; 4",'Classification result'!U233))),"minimal", IF(OR(ISNUMBER(SEARCH("Extensive",'Model output'!P232)),ISNUMBER(SEARCH("Extensive",'Classification result'!U233)),ISNUMBER(SEARCH("&gt;4",'Classification result'!U233)),ISNUMBER(SEARCH("&gt; 4",'Classification result'!U233)),ISNUMBER(SEARCH("4 or more",'Classification result'!U233))),"extensive","")))</f>
        <v/>
      </c>
      <c r="W233" t="str">
        <f>IF(OR('Model output'!R232="",ISNUMBER(SEARCH("Not identified", 'Model output'!R232)),ISNUMBER(SEARCH("Absent",'Model output'!R232)),ISNUMBER(SEARCH("No",'Model output'!R232)),ISNUMBER(SEARCH("Negative",'Model output'!R232)),ISNUMBER(SEARCH("None seen",'Model output'!R232)),ISNUMBER(SEARCH("Free",'Model output'!R232)),ISNUMBER(SEARCH("Cannot be assessed",'Model output'!R232))),"negative","positive")</f>
        <v>negative</v>
      </c>
      <c r="X233" t="str">
        <f>IF('Model output'!S232="","", IF('Model output'!S232= "[]", "", 'Model output'!S232))</f>
        <v/>
      </c>
      <c r="Y233" t="str">
        <f>IF(OR('Model output'!S232="",ISNUMBER(SEARCH("Absent",'Model output'!S232)),ISNUMBER(SEARCH("Not identified",'Model output'!S232)),ISNUMBER(SEARCH("No",'Model output'!S232)),ISNUMBER(SEARCH("negative",'Model output'!S232))),"negative",IF(Z233="positive","gETE", "positive"))</f>
        <v>negative</v>
      </c>
      <c r="Z233" t="str">
        <f>IF(OR('Model output'!S232="",ISNUMBER(SEARCH("Absent",'Model output'!S232)),ISNUMBER(SEARCH("Not identified",'Model output'!S232)),ISNUMBER(SEARCH("No",'Model output'!S232)),ISNUMBER(SEARCH("Minimal",'Model output'!S232)),ISNUMBER(SEARCH("negative",'Model output'!S232))),"negative",IF(OR(ISNUMBER(SEARCH("extensive",X233)),ISNUMBER(SEARCH("skeletal muscle",X233)),ISNUMBER(SEARCH("larynx",X233)),ISNUMBER(SEARCH("trachea",X233)),ISNUMBER(SEARCH("esophagus",X233)),ISNUMBER(SEARCH("recurrent laryngeal nerve",X233))),"positive","negative"))</f>
        <v>negative</v>
      </c>
      <c r="AA233" t="str">
        <f>IF('Model output'!T232="","", IF('Model output'!T232="[]", "", IF('Model output'!T232="Not mentioned", "No", "Yes")))</f>
        <v/>
      </c>
      <c r="AB233" t="str">
        <f>IF(AA233&lt;&gt;"Yes","",IF(OR('Model output'!U232="",'Model output'!U232="[]",ISNUMBER(SEARCH("Not identified",'Model output'!U232))),"",'Model output'!U232))</f>
        <v/>
      </c>
      <c r="AC233" s="9" t="str">
        <f>IF(OR('Model output'!V232="", AND(ISERROR(SEARCH("Positive",'Model output'!V232)), ISNUMBER(SEARCH("Negative",'Model output'!V232))), 'Model output'!V232="No", ISNUMBER(SEARCH("Uninvolved",'Model output'!V232)), ISNUMBER(SEARCH("Not involved",'Model output'!V232)), ISNUMBER(SEARCH("Free",'Model output'!V232)), ISNUMBER(SEARCH("Cannot be assessed",'Model output'!V232)), ISNUMBER(SEARCH("1 mm",'Model output'!V232)), ISNUMBER(SEARCH("0.1 CM",'Model output'!V232)), ISNUMBER(SEARCH("less than 0.5 mm",'Model output'!V232)), ISNUMBER(SEARCH("abut",'Model output'!V232))), "negative", "positive")</f>
        <v>negative</v>
      </c>
      <c r="AE233" s="29" t="str" cm="1">
        <f t="array" aca="1" ref="AE233" ca="1">IF(OR(AC233="positive",Z233="positive",AND(OR(ISNUMBER(SEARCH("Follicular carcinoma",N233)),ISNUMBER(SEARCH("Follicular thyroid carcinoma",N233))),V233="extensive"),AND(AND(ISNUMBER(J233),J233&gt;0),AND(ISNUMBER(M233),M233&gt;3)),OR(H233="positive",AH233=1)),"high",IF(OR(ISNUMBER(SEARCH("lateral",G233,1)),ISNUMBER(SEARCH("positive",Y233,1)),ISNUMBER(SEARCH("tall",O233,1)),ISNUMBER(SEARCH("hobnail",O233,1)),ISNUMBER(SEARCH("cribriform",O233,1)),ISNUMBER(SEARCH("diffuse",O233,1)),ISNUMBER(SEARCH("columnar",O233,1)),ISNUMBER(SEARCH("solid",O233,1)),ISNUMBER(SEARCH("tall",N233,1)),ISNUMBER(SEARCH("hobnail",N233,1)),ISNUMBER(SEARCH("cribriform",N233,1)),ISNUMBER(SEARCH("diffuse",N233,1)),ISNUMBER(SEARCH("columnar",N233,1)),ISNUMBER(SEARCH("solid",N233,1)),AND(ISNUMBER(SEARCH("papillary",N233,1)),S233="positive"),AND(AND(ISNUMBER(J233),J233&gt;=5),M233=""),AND(AND(ISNUMBER(J233),J233&gt;=5),AND(ISNUMBER(M233),M233&gt;=1)),AND(ISNUMBER(SERACH("papillary",N233)),OR(Y233="positive",Z233="positive"), ISNUMBER(SEARCH("BRAF",AB233)))),"intermediate","low"))</f>
        <v>low</v>
      </c>
      <c r="AF233" s="30" t="str">
        <f t="shared" si="40"/>
        <v>2</v>
      </c>
      <c r="AG233" s="30" t="str">
        <f t="shared" si="41"/>
        <v>0</v>
      </c>
      <c r="AH233" s="30" t="str">
        <f t="shared" si="42"/>
        <v>0</v>
      </c>
      <c r="AI233" s="37" t="str">
        <f t="shared" si="43"/>
        <v>I</v>
      </c>
      <c r="AJ233" s="29" t="s">
        <v>886</v>
      </c>
      <c r="AK233" s="34" t="s">
        <v>893</v>
      </c>
      <c r="AL233" s="34" t="s">
        <v>894</v>
      </c>
      <c r="AM233" s="34" t="s">
        <v>894</v>
      </c>
      <c r="AN233" s="34" t="s">
        <v>68</v>
      </c>
      <c r="AO233" s="35">
        <f t="shared" ca="1" si="44"/>
        <v>1</v>
      </c>
      <c r="AP233" s="30">
        <f t="shared" si="45"/>
        <v>1</v>
      </c>
      <c r="AQ233" s="30">
        <f t="shared" si="46"/>
        <v>1</v>
      </c>
      <c r="AR233" s="30">
        <f t="shared" si="47"/>
        <v>1</v>
      </c>
      <c r="AS233" s="36">
        <f t="shared" si="48"/>
        <v>1</v>
      </c>
    </row>
    <row r="234" spans="1:45">
      <c r="A234" t="str">
        <f>'Model output'!A233</f>
        <v>TCGA-ET-A3BX</v>
      </c>
      <c r="B234" s="45">
        <v>24</v>
      </c>
      <c r="C234" s="1" t="str">
        <f>IF(OR(ISNUMBER(SEARCH("0",'Model output'!D233)), ISNUMBER(SEARCH("1",'Model output'!D233)), ISNUMBER(SEARCH("1a",'Model output'!D233)), ISNUMBER(SEARCH("1b",'Model output'!D233)), ISNUMBER(SEARCH("2",'Model output'!D233)), ISNUMBER(SEARCH("3",'Model output'!D233)), ISNUMBER(SEARCH("4a",'Model output'!D233)), ISNUMBER(SEARCH("4b",'Model output'!D233))), IF(ISNUMBER(SEARCH("pT",'Model output'!D233)),IF(OR(ISNUMBER(SEARCH("a",'Model output'!D233)),ISNUMBER(SEARCH("b",'Model output'!D233))),MID(SUBSTITUTE('Model output'!D233," ",""),SEARCH("pT",'Model output'!D233)+2,2),MID(SUBSTITUTE('Model output'!D233," ",""),SEARCH("pT",'Model output'!D233)+2,1)),IF(ISNUMBER(SEARCH("T",'Model output'!D233)),IF(OR(ISNUMBER(SEARCH("a",'Model output'!D233)),ISNUMBER(SEARCH("b",'Model output'!D233))),MID(SUBSTITUTE('Model output'!D233," ",""),SEARCH("T",'Model output'!D233)+1,2),MID(SUBSTITUTE('Model output'!D233," ",""),SEARCH("T",'Model output'!D233)+1,1)),SUBSTITUTE('Model output'!D233," ",""))),"")</f>
        <v>3</v>
      </c>
      <c r="D234" s="1" t="str">
        <f>IF(ISNUMBER(SEARCH("lymph node",'Model output'!E233)),"1", IF(AND('Model output'!E233&lt;&gt;"",ISNUMBER('Model output'!E233),'Model output'!E233&gt;0),"1",IF(OR(ISNUMBER(SEARCH("0",'Model output'!E233)), ISNUMBER(SEARCH("1",'Model output'!E233)), ISNUMBER(SEARCH("1a",'Model output'!E233)), ISNUMBER(SEARCH("1b",'Model output'!E233)), ISNUMBER(SEARCH("X",'Model output'!E233))), IF(ISNUMBER(SEARCH("pN",'Model output'!E233)),IF(OR(ISNUMBER(SEARCH("a",'Model output'!E233)),ISNUMBER(SEARCH("b",'Model output'!E233))),MID(SUBSTITUTE('Model output'!E233," ",""),SEARCH("pN",'Model output'!E233)+2,2),MID(SUBSTITUTE('Model output'!E233," ",""),SEARCH("pN",'Model output'!E233)+2,1)),IF(ISNUMBER(SEARCH("N",'Model output'!E233)),IF(OR(ISNUMBER(SEARCH("a",'Model output'!E233)),ISNUMBER(SEARCH("b",'Model output'!E233))),MID(SUBSTITUTE('Model output'!E233," ",""),SEARCH("N",'Model output'!E233)+1,2),MID(SUBSTITUTE('Model output'!E233," ",""),SEARCH("N",'Model output'!E233)+1,1)),SUBSTITUTE('Model output'!E233," ",""))),"")))</f>
        <v>1a</v>
      </c>
      <c r="E234" s="1" t="str">
        <f>IF(OR(ISNUMBER(SEARCH("Not applicable",'Model output'!F233)), ISNUMBER(SEARCH("N/A",'Model output'!F233))),"0",IF(OR(ISNUMBER(SEARCH("0",'Model output'!F233)), ISNUMBER(SEARCH("1",'Model output'!F233)), ISNUMBER(SEARCH("X",'Model output'!F233))), IF(ISNUMBER(SEARCH("pM",'Model output'!F233)),MID(SUBSTITUTE('Model output'!F233," ",""),SEARCH("pM",'Model output'!F233)+2,1),IF(ISNUMBER(SEARCH("M",'Model output'!F233)),MID(SUBSTITUTE('Model output'!F233," ",""),SEARCH("M",'Model output'!F233)+1,1),SUBSTITUTE('Model output'!F233," ",""))),""))</f>
        <v/>
      </c>
      <c r="F234" t="str">
        <f t="shared" si="50"/>
        <v>positive</v>
      </c>
      <c r="G234" t="str">
        <f>IF(OR('Model output'!G233="",AND(ISNUMBER('Model output'!J233),'Model output'!J233&lt;1)),"",IF(OR(ISNUMBER(SEARCH("lateral",'Model output'!G233)),ISNUMBER(SEARCH("cervical",'Model output'!G233)),ISNUMBER(SEARCH("jugular",'Model output'!G233)),ISNUMBER(SEARCH("left neck",'Model output'!G233)),ISNUMBER(SEARCH("left anterior neck",'Model output'!G233)),ISNUMBER(SEARCH("left posterior neck",'Model output'!G233)),ISNUMBER(SEARCH("right neck",'Model output'!G233)),ISNUMBER(SEARCH("right anterior neck",'Model output'!G233)),ISNUMBER(SEARCH("right posterior neck",'Model output'!G233)),AND(ISNUMBER(SEARCH("level",'Model output'!G233)),OR(,ISNUMBER(SEARCH("II",'Model output'!G233)),ISNUMBER(SEARCH("two",'Model output'!G233)),ISNUMBER(SEARCH("2",'Model output'!G233)),ISNUMBER(SEARCH("III",'Model output'!G233)),ISNUMBER(SEARCH("three",'Model output'!G233)),ISNUMBER(SEARCH("3",'Model output'!G233)),ISNUMBER(SEARCH("IV",'Model output'!G233)),ISNUMBER(SEARCH("four",'Model output'!G233)),ISNUMBER(SEARCH("4",'Model output'!G233)),ISNUMBER(SEARCH("V ",'Model output'!G233)),ISNUMBER(SEARCH("five",'Model output'!G233)),ISNUMBER(SEARCH("5",'Model output'!G233))))), "lateral", "central"))</f>
        <v>central</v>
      </c>
      <c r="H234" t="str">
        <f>IF('Model output'!H233="","negative",IF('Model output'!H233="[]", "negative", IF(OR(ISNUMBER(SEARCH("lymph node",'Model output'!H233)),ISNUMBER(SEARCH("Not mentioned",'Model output'!H233)),ISNUMBER(SEARCH("neck",'Model output'!H233)),ISNUMBER(SEARCH("Not applicable",'Model output'!H233))),"negative","positive")))</f>
        <v>negative</v>
      </c>
      <c r="I234">
        <f>IF('Model output'!I233="","",IF(ISNUMBER('Model output'!I233),'Model output'!I233,1))</f>
        <v>4</v>
      </c>
      <c r="J234">
        <f>IF('Model output'!J233="","",IF(AND(ISNUMBER('Model output'!J233),'Model output'!J233&lt;=I234),'Model output'!J233,IF(ISNUMBER(SEARCH("0/",'Model output'!J233)),0,1)))</f>
        <v>1</v>
      </c>
      <c r="K234" t="str" cm="1">
        <f t="array" ref="K234">IF(COUNT(FIND({0,1,2,3,4,5,6,7,8,9},'Model output'!K233))&gt;0,'Model output'!K233,"")</f>
        <v>1.0 mm</v>
      </c>
      <c r="L234" s="8" t="str">
        <f t="shared" si="39"/>
        <v>1.0mm</v>
      </c>
      <c r="M234" cm="1">
        <f t="array" ref="M234">IF(L234="","",IF(ISNUMBER(SEARCH("cm",L234)),MAX(VALUE(SUBSTITUTE(_xlfn.FILTERXML("&lt;t&gt;&lt;s&gt;"&amp;SUBSTITUTE(L234,",","&lt;/s&gt;&lt;s&gt;")&amp;"&lt;/s&gt;&lt;/t&gt;","//s"),"cm",""))),MAX(VALUE(SUBSTITUTE(_xlfn.FILTERXML("&lt;t&gt;&lt;s&gt;"&amp;SUBSTITUTE(L234,",","&lt;/s&gt;&lt;s&gt;")&amp;"&lt;/s&gt;&lt;/t&gt;","//s"),"mm","")))/10))</f>
        <v>0.1</v>
      </c>
      <c r="N234" t="str">
        <f>IF('Model output'!L233="","",'Model output'!L233)</f>
        <v>Papillary carcinoma</v>
      </c>
      <c r="O234" t="str">
        <f>IF('Model output'!M233="","",'Model output'!M233)</f>
        <v/>
      </c>
      <c r="P234" t="str">
        <f>IF('Model output'!N233="","",'Model output'!N233)</f>
        <v>5.0 cm</v>
      </c>
      <c r="Q234" t="str">
        <f t="shared" si="38"/>
        <v>5.0cm</v>
      </c>
      <c r="R234" cm="1">
        <f t="array" ref="R234">IF(Q234="","",IF(ISNUMBER(SEARCH("cm",Q234)),MAX(VALUE(SUBSTITUTE(_xlfn.FILTERXML("&lt;t&gt;&lt;s&gt;"&amp;SUBSTITUTE(Q234,",","&lt;/s&gt;&lt;s&gt;")&amp;"&lt;/s&gt;&lt;/t&gt;","//s"),"cm",""))),MAX(VALUE(SUBSTITUTE(_xlfn.FILTERXML("&lt;t&gt;&lt;s&gt;"&amp;SUBSTITUTE(Q234,",","&lt;/s&gt;&lt;s&gt;")&amp;"&lt;/s&gt;&lt;/t&gt;","//s"),"mm","")))/10))</f>
        <v>5</v>
      </c>
      <c r="S234" t="str">
        <f>IF(OR('Model output'!P233="",ISNUMBER(SEARCH("Not identified", 'Model output'!P233)),ISNUMBER(SEARCH("Absent",'Model output'!P233)),AND(ISNUMBER(SEARCH("No",'Model output'!P233)),NOT(ISNUMBER(SEARCH("diagnostic",'Model output'!P233)))),ISNUMBER(SEARCH("Negative",'Model output'!P233))),"negative","positive")</f>
        <v>positive</v>
      </c>
      <c r="T234">
        <f>IF('Model output'!O233="","",'Model output'!O233)</f>
        <v>1</v>
      </c>
      <c r="U234" t="str">
        <f>IF('Model output'!Q233&lt;&gt;"",'Model output'!Q233,IF('Classification result'!S234="positive",IF(ISNUMBER(SEARCH("single",'Model output'!P233)),1,IF(OR(ISNUMBER(SEARCH("&lt;4",'Model output'!P233)),ISNUMBER(SEARCH("&lt; 4",'Model output'!P233)),ISNUMBER(SEARCH("less than 4",'Model output'!P233))),"&lt;4",IF(OR(ISNUMBER(SEARCH("&gt;4",'Model output'!P233)),ISNUMBER(SEARCH("&gt; 4",'Model output'!P233)),ISNUMBER(SEARCH("4 or more",'Model output'!P233))),"&gt;4",""))),""))</f>
        <v/>
      </c>
      <c r="V234" t="str">
        <f>IF(S234="negative","",IF(OR(ISNUMBER(SEARCH("Focal",'Model output'!P233)),'Classification result'!U234&lt;4,ISNUMBER(SEARCH("Focal",'Classification result'!U234)),ISNUMBER(SEARCH("&lt;4",'Classification result'!U234)),ISNUMBER(SEARCH("&lt; 4",'Classification result'!U234))),"minimal", IF(OR(ISNUMBER(SEARCH("Extensive",'Model output'!P233)),ISNUMBER(SEARCH("Extensive",'Classification result'!U234)),ISNUMBER(SEARCH("&gt;4",'Classification result'!U234)),ISNUMBER(SEARCH("&gt; 4",'Classification result'!U234)),ISNUMBER(SEARCH("4 or more",'Classification result'!U234))),"extensive","")))</f>
        <v>minimal</v>
      </c>
      <c r="W234" t="str">
        <f>IF(OR('Model output'!R233="",ISNUMBER(SEARCH("Not identified", 'Model output'!R233)),ISNUMBER(SEARCH("Absent",'Model output'!R233)),ISNUMBER(SEARCH("No",'Model output'!R233)),ISNUMBER(SEARCH("Negative",'Model output'!R233)),ISNUMBER(SEARCH("None seen",'Model output'!R233)),ISNUMBER(SEARCH("Free",'Model output'!R233)),ISNUMBER(SEARCH("Cannot be assessed",'Model output'!R233))),"negative","positive")</f>
        <v>negative</v>
      </c>
      <c r="X234" t="str">
        <f>IF('Model output'!S233="","", IF('Model output'!S233= "[]", "", 'Model output'!S233))</f>
        <v>Yes</v>
      </c>
      <c r="Y234" t="str">
        <f>IF(OR('Model output'!S233="",ISNUMBER(SEARCH("Absent",'Model output'!S233)),ISNUMBER(SEARCH("Not identified",'Model output'!S233)),ISNUMBER(SEARCH("No",'Model output'!S233)),ISNUMBER(SEARCH("negative",'Model output'!S233))),"negative",IF(Z234="positive","gETE", "positive"))</f>
        <v>positive</v>
      </c>
      <c r="Z234" t="str">
        <f>IF(OR('Model output'!S233="",ISNUMBER(SEARCH("Absent",'Model output'!S233)),ISNUMBER(SEARCH("Not identified",'Model output'!S233)),ISNUMBER(SEARCH("No",'Model output'!S233)),ISNUMBER(SEARCH("Minimal",'Model output'!S233)),ISNUMBER(SEARCH("negative",'Model output'!S233))),"negative",IF(OR(ISNUMBER(SEARCH("extensive",X234)),ISNUMBER(SEARCH("skeletal muscle",X234)),ISNUMBER(SEARCH("larynx",X234)),ISNUMBER(SEARCH("trachea",X234)),ISNUMBER(SEARCH("esophagus",X234)),ISNUMBER(SEARCH("recurrent laryngeal nerve",X234))),"positive","negative"))</f>
        <v>negative</v>
      </c>
      <c r="AA234" t="str">
        <f>IF('Model output'!T233="","", IF('Model output'!T233="[]", "", IF('Model output'!T233="Not mentioned", "No", "Yes")))</f>
        <v/>
      </c>
      <c r="AB234" t="str">
        <f>IF(AA234&lt;&gt;"Yes","",IF(OR('Model output'!U233="",'Model output'!U233="[]",ISNUMBER(SEARCH("Not identified",'Model output'!U233))),"",'Model output'!U233))</f>
        <v/>
      </c>
      <c r="AC234" s="9" t="str">
        <f>IF(OR('Model output'!V233="", AND(ISERROR(SEARCH("Positive",'Model output'!V233)), ISNUMBER(SEARCH("Negative",'Model output'!V233))), 'Model output'!V233="No", ISNUMBER(SEARCH("Uninvolved",'Model output'!V233)), ISNUMBER(SEARCH("Not involved",'Model output'!V233)), ISNUMBER(SEARCH("Free",'Model output'!V233)), ISNUMBER(SEARCH("Cannot be assessed",'Model output'!V233)), ISNUMBER(SEARCH("1 mm",'Model output'!V233)), ISNUMBER(SEARCH("0.1 CM",'Model output'!V233)), ISNUMBER(SEARCH("less than 0.5 mm",'Model output'!V233)), ISNUMBER(SEARCH("abut",'Model output'!V233))), "negative", "positive")</f>
        <v>positive</v>
      </c>
      <c r="AE234" s="29" t="str" cm="1">
        <f t="array" ref="AE234">IF(OR(AC234="positive",Z234="positive",AND(OR(ISNUMBER(SEARCH("Follicular carcinoma",N234)),ISNUMBER(SEARCH("Follicular thyroid carcinoma",N234))),V234="extensive"),AND(AND(ISNUMBER(J234),J234&gt;0),AND(ISNUMBER(M234),M234&gt;3)),OR(H234="positive",AH234=1)),"high",IF(OR(ISNUMBER(SEARCH("lateral",G234,1)),ISNUMBER(SEARCH("positive",Y234,1)),ISNUMBER(SEARCH("tall",O234,1)),ISNUMBER(SEARCH("hobnail",O234,1)),ISNUMBER(SEARCH("cribriform",O234,1)),ISNUMBER(SEARCH("diffuse",O234,1)),ISNUMBER(SEARCH("columnar",O234,1)),ISNUMBER(SEARCH("solid",O234,1)),ISNUMBER(SEARCH("tall",N234,1)),ISNUMBER(SEARCH("hobnail",N234,1)),ISNUMBER(SEARCH("cribriform",N234,1)),ISNUMBER(SEARCH("diffuse",N234,1)),ISNUMBER(SEARCH("columnar",N234,1)),ISNUMBER(SEARCH("solid",N234,1)),AND(ISNUMBER(SEARCH("papillary",N234,1)),S234="positive"),AND(AND(ISNUMBER(J234),J234&gt;=5),M234=""),AND(AND(ISNUMBER(J234),J234&gt;=5),AND(ISNUMBER(M234),M234&gt;=1)),AND(ISNUMBER(SERACH("papillary",N234)),OR(Y234="positive",Z234="positive"), ISNUMBER(SEARCH("BRAF",AB234)))),"intermediate","low"))</f>
        <v>high</v>
      </c>
      <c r="AF234" s="30" t="str">
        <f t="shared" si="40"/>
        <v>3a</v>
      </c>
      <c r="AG234" s="30" t="str">
        <f t="shared" si="41"/>
        <v>1a</v>
      </c>
      <c r="AH234" s="30" t="str">
        <f t="shared" si="42"/>
        <v>0</v>
      </c>
      <c r="AI234" s="37" t="str">
        <f t="shared" si="43"/>
        <v>I</v>
      </c>
      <c r="AJ234" s="29" t="s">
        <v>887</v>
      </c>
      <c r="AK234" s="34" t="s">
        <v>896</v>
      </c>
      <c r="AL234" s="34" t="s">
        <v>895</v>
      </c>
      <c r="AM234" s="34" t="s">
        <v>894</v>
      </c>
      <c r="AN234" s="34" t="s">
        <v>68</v>
      </c>
      <c r="AO234" s="35">
        <f t="shared" si="44"/>
        <v>0</v>
      </c>
      <c r="AP234" s="30">
        <f t="shared" si="45"/>
        <v>1</v>
      </c>
      <c r="AQ234" s="30">
        <f t="shared" si="46"/>
        <v>1</v>
      </c>
      <c r="AR234" s="30">
        <f t="shared" si="47"/>
        <v>1</v>
      </c>
      <c r="AS234" s="36">
        <f t="shared" si="48"/>
        <v>1</v>
      </c>
    </row>
    <row r="235" spans="1:45">
      <c r="A235" t="str">
        <f>'Model output'!A234</f>
        <v>TCGA-ET-A3DT</v>
      </c>
      <c r="B235" s="45">
        <v>23</v>
      </c>
      <c r="C235" s="1" t="str">
        <f>IF(OR(ISNUMBER(SEARCH("0",'Model output'!D234)), ISNUMBER(SEARCH("1",'Model output'!D234)), ISNUMBER(SEARCH("1a",'Model output'!D234)), ISNUMBER(SEARCH("1b",'Model output'!D234)), ISNUMBER(SEARCH("2",'Model output'!D234)), ISNUMBER(SEARCH("3",'Model output'!D234)), ISNUMBER(SEARCH("4a",'Model output'!D234)), ISNUMBER(SEARCH("4b",'Model output'!D234))), IF(ISNUMBER(SEARCH("pT",'Model output'!D234)),IF(OR(ISNUMBER(SEARCH("a",'Model output'!D234)),ISNUMBER(SEARCH("b",'Model output'!D234))),MID(SUBSTITUTE('Model output'!D234," ",""),SEARCH("pT",'Model output'!D234)+2,2),MID(SUBSTITUTE('Model output'!D234," ",""),SEARCH("pT",'Model output'!D234)+2,1)),IF(ISNUMBER(SEARCH("T",'Model output'!D234)),IF(OR(ISNUMBER(SEARCH("a",'Model output'!D234)),ISNUMBER(SEARCH("b",'Model output'!D234))),MID(SUBSTITUTE('Model output'!D234," ",""),SEARCH("T",'Model output'!D234)+1,2),MID(SUBSTITUTE('Model output'!D234," ",""),SEARCH("T",'Model output'!D234)+1,1)),SUBSTITUTE('Model output'!D234," ",""))),"")</f>
        <v>2</v>
      </c>
      <c r="D235" s="1" t="str">
        <f>IF(ISNUMBER(SEARCH("lymph node",'Model output'!E234)),"1", IF(AND('Model output'!E234&lt;&gt;"",ISNUMBER('Model output'!E234),'Model output'!E234&gt;0),"1",IF(OR(ISNUMBER(SEARCH("0",'Model output'!E234)), ISNUMBER(SEARCH("1",'Model output'!E234)), ISNUMBER(SEARCH("1a",'Model output'!E234)), ISNUMBER(SEARCH("1b",'Model output'!E234)), ISNUMBER(SEARCH("X",'Model output'!E234))), IF(ISNUMBER(SEARCH("pN",'Model output'!E234)),IF(OR(ISNUMBER(SEARCH("a",'Model output'!E234)),ISNUMBER(SEARCH("b",'Model output'!E234))),MID(SUBSTITUTE('Model output'!E234," ",""),SEARCH("pN",'Model output'!E234)+2,2),MID(SUBSTITUTE('Model output'!E234," ",""),SEARCH("pN",'Model output'!E234)+2,1)),IF(ISNUMBER(SEARCH("N",'Model output'!E234)),IF(OR(ISNUMBER(SEARCH("a",'Model output'!E234)),ISNUMBER(SEARCH("b",'Model output'!E234))),MID(SUBSTITUTE('Model output'!E234," ",""),SEARCH("N",'Model output'!E234)+1,2),MID(SUBSTITUTE('Model output'!E234," ",""),SEARCH("N",'Model output'!E234)+1,1)),SUBSTITUTE('Model output'!E234," ",""))),"")))</f>
        <v>1a</v>
      </c>
      <c r="E235" s="1" t="str">
        <f>IF(OR(ISNUMBER(SEARCH("Not applicable",'Model output'!F234)), ISNUMBER(SEARCH("N/A",'Model output'!F234))),"0",IF(OR(ISNUMBER(SEARCH("0",'Model output'!F234)), ISNUMBER(SEARCH("1",'Model output'!F234)), ISNUMBER(SEARCH("X",'Model output'!F234))), IF(ISNUMBER(SEARCH("pM",'Model output'!F234)),MID(SUBSTITUTE('Model output'!F234," ",""),SEARCH("pM",'Model output'!F234)+2,1),IF(ISNUMBER(SEARCH("M",'Model output'!F234)),MID(SUBSTITUTE('Model output'!F234," ",""),SEARCH("M",'Model output'!F234)+1,1),SUBSTITUTE('Model output'!F234," ",""))),""))</f>
        <v/>
      </c>
      <c r="F235" t="str">
        <f t="shared" si="50"/>
        <v>positive</v>
      </c>
      <c r="G235" t="str">
        <f>IF(OR('Model output'!G234="",AND(ISNUMBER('Model output'!J234),'Model output'!J234&lt;1)),"",IF(OR(ISNUMBER(SEARCH("lateral",'Model output'!G234)),ISNUMBER(SEARCH("cervical",'Model output'!G234)),ISNUMBER(SEARCH("jugular",'Model output'!G234)),ISNUMBER(SEARCH("left neck",'Model output'!G234)),ISNUMBER(SEARCH("left anterior neck",'Model output'!G234)),ISNUMBER(SEARCH("left posterior neck",'Model output'!G234)),ISNUMBER(SEARCH("right neck",'Model output'!G234)),ISNUMBER(SEARCH("right anterior neck",'Model output'!G234)),ISNUMBER(SEARCH("right posterior neck",'Model output'!G234)),AND(ISNUMBER(SEARCH("level",'Model output'!G234)),OR(,ISNUMBER(SEARCH("II",'Model output'!G234)),ISNUMBER(SEARCH("two",'Model output'!G234)),ISNUMBER(SEARCH("2",'Model output'!G234)),ISNUMBER(SEARCH("III",'Model output'!G234)),ISNUMBER(SEARCH("three",'Model output'!G234)),ISNUMBER(SEARCH("3",'Model output'!G234)),ISNUMBER(SEARCH("IV",'Model output'!G234)),ISNUMBER(SEARCH("four",'Model output'!G234)),ISNUMBER(SEARCH("4",'Model output'!G234)),ISNUMBER(SEARCH("V ",'Model output'!G234)),ISNUMBER(SEARCH("five",'Model output'!G234)),ISNUMBER(SEARCH("5",'Model output'!G234))))), "lateral", "central"))</f>
        <v>central</v>
      </c>
      <c r="H235" t="str">
        <f>IF('Model output'!H234="","negative",IF('Model output'!H234="[]", "negative", IF(OR(ISNUMBER(SEARCH("lymph node",'Model output'!H234)),ISNUMBER(SEARCH("Not mentioned",'Model output'!H234)),ISNUMBER(SEARCH("neck",'Model output'!H234)),ISNUMBER(SEARCH("Not applicable",'Model output'!H234))),"negative","positive")))</f>
        <v>negative</v>
      </c>
      <c r="I235">
        <f>IF('Model output'!I234="","",IF(ISNUMBER('Model output'!I234),'Model output'!I234,1))</f>
        <v>4</v>
      </c>
      <c r="J235">
        <f>IF('Model output'!J234="","",IF(AND(ISNUMBER('Model output'!J234),'Model output'!J234&lt;=I235),'Model output'!J234,IF(ISNUMBER(SEARCH("0/",'Model output'!J234)),0,1)))</f>
        <v>1</v>
      </c>
      <c r="K235" t="str" cm="1">
        <f t="array" ref="K235">IF(COUNT(FIND({0,1,2,3,4,5,6,7,8,9},'Model output'!K234))&gt;0,'Model output'!K234,"")</f>
        <v/>
      </c>
      <c r="L235" s="8" t="str">
        <f t="shared" si="39"/>
        <v/>
      </c>
      <c r="M235" t="str" cm="1">
        <f t="array" ref="M235">IF(L235="","",IF(ISNUMBER(SEARCH("cm",L235)),MAX(VALUE(SUBSTITUTE(_xlfn.FILTERXML("&lt;t&gt;&lt;s&gt;"&amp;SUBSTITUTE(L235,",","&lt;/s&gt;&lt;s&gt;")&amp;"&lt;/s&gt;&lt;/t&gt;","//s"),"cm",""))),MAX(VALUE(SUBSTITUTE(_xlfn.FILTERXML("&lt;t&gt;&lt;s&gt;"&amp;SUBSTITUTE(L235,",","&lt;/s&gt;&lt;s&gt;")&amp;"&lt;/s&gt;&lt;/t&gt;","//s"),"mm","")))/10))</f>
        <v/>
      </c>
      <c r="N235" t="str">
        <f>IF('Model output'!L234="","",'Model output'!L234)</f>
        <v>Papillary carcinoma</v>
      </c>
      <c r="O235" t="str">
        <f>IF('Model output'!M234="","",'Model output'!M234)</f>
        <v/>
      </c>
      <c r="P235" t="str">
        <f>IF('Model output'!N234="","",'Model output'!N234)</f>
        <v>2.5 cm</v>
      </c>
      <c r="Q235" t="str">
        <f t="shared" si="38"/>
        <v>2.5cm</v>
      </c>
      <c r="R235" cm="1">
        <f t="array" ref="R235">IF(Q235="","",IF(ISNUMBER(SEARCH("cm",Q235)),MAX(VALUE(SUBSTITUTE(_xlfn.FILTERXML("&lt;t&gt;&lt;s&gt;"&amp;SUBSTITUTE(Q235,",","&lt;/s&gt;&lt;s&gt;")&amp;"&lt;/s&gt;&lt;/t&gt;","//s"),"cm",""))),MAX(VALUE(SUBSTITUTE(_xlfn.FILTERXML("&lt;t&gt;&lt;s&gt;"&amp;SUBSTITUTE(Q235,",","&lt;/s&gt;&lt;s&gt;")&amp;"&lt;/s&gt;&lt;/t&gt;","//s"),"mm","")))/10))</f>
        <v>2.5</v>
      </c>
      <c r="S235" t="str">
        <f>IF(OR('Model output'!P234="",ISNUMBER(SEARCH("Not identified", 'Model output'!P234)),ISNUMBER(SEARCH("Absent",'Model output'!P234)),AND(ISNUMBER(SEARCH("No",'Model output'!P234)),NOT(ISNUMBER(SEARCH("diagnostic",'Model output'!P234)))),ISNUMBER(SEARCH("Negative",'Model output'!P234))),"negative","positive")</f>
        <v>positive</v>
      </c>
      <c r="T235">
        <f>IF('Model output'!O234="","",'Model output'!O234)</f>
        <v>1</v>
      </c>
      <c r="U235" t="str">
        <f>IF('Model output'!Q234&lt;&gt;"",'Model output'!Q234,IF('Classification result'!S235="positive",IF(ISNUMBER(SEARCH("single",'Model output'!P234)),1,IF(OR(ISNUMBER(SEARCH("&lt;4",'Model output'!P234)),ISNUMBER(SEARCH("&lt; 4",'Model output'!P234)),ISNUMBER(SEARCH("less than 4",'Model output'!P234))),"&lt;4",IF(OR(ISNUMBER(SEARCH("&gt;4",'Model output'!P234)),ISNUMBER(SEARCH("&gt; 4",'Model output'!P234)),ISNUMBER(SEARCH("4 or more",'Model output'!P234))),"&gt;4",""))),""))</f>
        <v/>
      </c>
      <c r="V235" t="str">
        <f>IF(S235="negative","",IF(OR(ISNUMBER(SEARCH("Focal",'Model output'!P234)),'Classification result'!U235&lt;4,ISNUMBER(SEARCH("Focal",'Classification result'!U235)),ISNUMBER(SEARCH("&lt;4",'Classification result'!U235)),ISNUMBER(SEARCH("&lt; 4",'Classification result'!U235))),"minimal", IF(OR(ISNUMBER(SEARCH("Extensive",'Model output'!P234)),ISNUMBER(SEARCH("Extensive",'Classification result'!U235)),ISNUMBER(SEARCH("&gt;4",'Classification result'!U235)),ISNUMBER(SEARCH("&gt; 4",'Classification result'!U235)),ISNUMBER(SEARCH("4 or more",'Classification result'!U235))),"extensive","")))</f>
        <v/>
      </c>
      <c r="W235" t="str">
        <f>IF(OR('Model output'!R234="",ISNUMBER(SEARCH("Not identified", 'Model output'!R234)),ISNUMBER(SEARCH("Absent",'Model output'!R234)),ISNUMBER(SEARCH("No",'Model output'!R234)),ISNUMBER(SEARCH("Negative",'Model output'!R234)),ISNUMBER(SEARCH("None seen",'Model output'!R234)),ISNUMBER(SEARCH("Free",'Model output'!R234)),ISNUMBER(SEARCH("Cannot be assessed",'Model output'!R234))),"negative","positive")</f>
        <v>negative</v>
      </c>
      <c r="X235" t="str">
        <f>IF('Model output'!S234="","", IF('Model output'!S234= "[]", "", 'Model output'!S234))</f>
        <v/>
      </c>
      <c r="Y235" t="str">
        <f>IF(OR('Model output'!S234="",ISNUMBER(SEARCH("Absent",'Model output'!S234)),ISNUMBER(SEARCH("Not identified",'Model output'!S234)),ISNUMBER(SEARCH("No",'Model output'!S234)),ISNUMBER(SEARCH("negative",'Model output'!S234))),"negative",IF(Z235="positive","gETE", "positive"))</f>
        <v>negative</v>
      </c>
      <c r="Z235" t="str">
        <f>IF(OR('Model output'!S234="",ISNUMBER(SEARCH("Absent",'Model output'!S234)),ISNUMBER(SEARCH("Not identified",'Model output'!S234)),ISNUMBER(SEARCH("No",'Model output'!S234)),ISNUMBER(SEARCH("Minimal",'Model output'!S234)),ISNUMBER(SEARCH("negative",'Model output'!S234))),"negative",IF(OR(ISNUMBER(SEARCH("extensive",X235)),ISNUMBER(SEARCH("skeletal muscle",X235)),ISNUMBER(SEARCH("larynx",X235)),ISNUMBER(SEARCH("trachea",X235)),ISNUMBER(SEARCH("esophagus",X235)),ISNUMBER(SEARCH("recurrent laryngeal nerve",X235))),"positive","negative"))</f>
        <v>negative</v>
      </c>
      <c r="AA235" t="str">
        <f>IF('Model output'!T234="","", IF('Model output'!T234="[]", "", IF('Model output'!T234="Not mentioned", "No", "Yes")))</f>
        <v/>
      </c>
      <c r="AB235" t="str">
        <f>IF(AA235&lt;&gt;"Yes","",IF(OR('Model output'!U234="",'Model output'!U234="[]",ISNUMBER(SEARCH("Not identified",'Model output'!U234))),"",'Model output'!U234))</f>
        <v/>
      </c>
      <c r="AC235" s="9" t="str">
        <f>IF(OR('Model output'!V234="", AND(ISERROR(SEARCH("Positive",'Model output'!V234)), ISNUMBER(SEARCH("Negative",'Model output'!V234))), 'Model output'!V234="No", ISNUMBER(SEARCH("Uninvolved",'Model output'!V234)), ISNUMBER(SEARCH("Not involved",'Model output'!V234)), ISNUMBER(SEARCH("Free",'Model output'!V234)), ISNUMBER(SEARCH("Cannot be assessed",'Model output'!V234)), ISNUMBER(SEARCH("1 mm",'Model output'!V234)), ISNUMBER(SEARCH("0.1 CM",'Model output'!V234)), ISNUMBER(SEARCH("less than 0.5 mm",'Model output'!V234)), ISNUMBER(SEARCH("abut",'Model output'!V234))), "negative", "positive")</f>
        <v>negative</v>
      </c>
      <c r="AE235" s="29" t="str" cm="1">
        <f t="array" aca="1" ref="AE235" ca="1">IF(OR(AC235="positive",Z235="positive",AND(OR(ISNUMBER(SEARCH("Follicular carcinoma",N235)),ISNUMBER(SEARCH("Follicular thyroid carcinoma",N235))),V235="extensive"),AND(AND(ISNUMBER(J235),J235&gt;0),AND(ISNUMBER(M235),M235&gt;3)),OR(H235="positive",AH235=1)),"high",IF(OR(ISNUMBER(SEARCH("lateral",G235,1)),ISNUMBER(SEARCH("positive",Y235,1)),ISNUMBER(SEARCH("tall",O235,1)),ISNUMBER(SEARCH("hobnail",O235,1)),ISNUMBER(SEARCH("cribriform",O235,1)),ISNUMBER(SEARCH("diffuse",O235,1)),ISNUMBER(SEARCH("columnar",O235,1)),ISNUMBER(SEARCH("solid",O235,1)),ISNUMBER(SEARCH("tall",N235,1)),ISNUMBER(SEARCH("hobnail",N235,1)),ISNUMBER(SEARCH("cribriform",N235,1)),ISNUMBER(SEARCH("diffuse",N235,1)),ISNUMBER(SEARCH("columnar",N235,1)),ISNUMBER(SEARCH("solid",N235,1)),AND(ISNUMBER(SEARCH("papillary",N235,1)),S235="positive"),AND(AND(ISNUMBER(J235),J235&gt;=5),M235=""),AND(AND(ISNUMBER(J235),J235&gt;=5),AND(ISNUMBER(M235),M235&gt;=1)),AND(ISNUMBER(SERACH("papillary",N235)),OR(Y235="positive",Z235="positive"), ISNUMBER(SEARCH("BRAF",AB235)))),"intermediate","low"))</f>
        <v>intermediate</v>
      </c>
      <c r="AF235" s="30" t="str">
        <f t="shared" si="40"/>
        <v>2</v>
      </c>
      <c r="AG235" s="30" t="str">
        <f t="shared" si="41"/>
        <v>1a</v>
      </c>
      <c r="AH235" s="30" t="str">
        <f t="shared" si="42"/>
        <v>0</v>
      </c>
      <c r="AI235" s="37" t="str">
        <f t="shared" si="43"/>
        <v>I</v>
      </c>
      <c r="AJ235" s="29" t="s">
        <v>886</v>
      </c>
      <c r="AK235" s="34" t="s">
        <v>893</v>
      </c>
      <c r="AL235" s="34" t="s">
        <v>895</v>
      </c>
      <c r="AM235" s="34" t="s">
        <v>894</v>
      </c>
      <c r="AN235" s="34" t="s">
        <v>68</v>
      </c>
      <c r="AO235" s="35">
        <f t="shared" ca="1" si="44"/>
        <v>0</v>
      </c>
      <c r="AP235" s="30">
        <f t="shared" si="45"/>
        <v>1</v>
      </c>
      <c r="AQ235" s="30">
        <f t="shared" si="46"/>
        <v>1</v>
      </c>
      <c r="AR235" s="30">
        <f t="shared" si="47"/>
        <v>1</v>
      </c>
      <c r="AS235" s="36">
        <f t="shared" si="48"/>
        <v>1</v>
      </c>
    </row>
    <row r="236" spans="1:45">
      <c r="A236" t="str">
        <f>'Model output'!A235</f>
        <v>TCGA-ET-A40P</v>
      </c>
      <c r="B236" s="45">
        <v>32</v>
      </c>
      <c r="C236" s="1" t="str">
        <f>IF(OR(ISNUMBER(SEARCH("0",'Model output'!D235)), ISNUMBER(SEARCH("1",'Model output'!D235)), ISNUMBER(SEARCH("1a",'Model output'!D235)), ISNUMBER(SEARCH("1b",'Model output'!D235)), ISNUMBER(SEARCH("2",'Model output'!D235)), ISNUMBER(SEARCH("3",'Model output'!D235)), ISNUMBER(SEARCH("4a",'Model output'!D235)), ISNUMBER(SEARCH("4b",'Model output'!D235))), IF(ISNUMBER(SEARCH("pT",'Model output'!D235)),IF(OR(ISNUMBER(SEARCH("a",'Model output'!D235)),ISNUMBER(SEARCH("b",'Model output'!D235))),MID(SUBSTITUTE('Model output'!D235," ",""),SEARCH("pT",'Model output'!D235)+2,2),MID(SUBSTITUTE('Model output'!D235," ",""),SEARCH("pT",'Model output'!D235)+2,1)),IF(ISNUMBER(SEARCH("T",'Model output'!D235)),IF(OR(ISNUMBER(SEARCH("a",'Model output'!D235)),ISNUMBER(SEARCH("b",'Model output'!D235))),MID(SUBSTITUTE('Model output'!D235," ",""),SEARCH("T",'Model output'!D235)+1,2),MID(SUBSTITUTE('Model output'!D235," ",""),SEARCH("T",'Model output'!D235)+1,1)),SUBSTITUTE('Model output'!D235," ",""))),"")</f>
        <v>2</v>
      </c>
      <c r="D236" s="1" t="str">
        <f>IF(ISNUMBER(SEARCH("lymph node",'Model output'!E235)),"1", IF(AND('Model output'!E235&lt;&gt;"",ISNUMBER('Model output'!E235),'Model output'!E235&gt;0),"1",IF(OR(ISNUMBER(SEARCH("0",'Model output'!E235)), ISNUMBER(SEARCH("1",'Model output'!E235)), ISNUMBER(SEARCH("1a",'Model output'!E235)), ISNUMBER(SEARCH("1b",'Model output'!E235)), ISNUMBER(SEARCH("X",'Model output'!E235))), IF(ISNUMBER(SEARCH("pN",'Model output'!E235)),IF(OR(ISNUMBER(SEARCH("a",'Model output'!E235)),ISNUMBER(SEARCH("b",'Model output'!E235))),MID(SUBSTITUTE('Model output'!E235," ",""),SEARCH("pN",'Model output'!E235)+2,2),MID(SUBSTITUTE('Model output'!E235," ",""),SEARCH("pN",'Model output'!E235)+2,1)),IF(ISNUMBER(SEARCH("N",'Model output'!E235)),IF(OR(ISNUMBER(SEARCH("a",'Model output'!E235)),ISNUMBER(SEARCH("b",'Model output'!E235))),MID(SUBSTITUTE('Model output'!E235," ",""),SEARCH("N",'Model output'!E235)+1,2),MID(SUBSTITUTE('Model output'!E235," ",""),SEARCH("N",'Model output'!E235)+1,1)),SUBSTITUTE('Model output'!E235," ",""))),"")))</f>
        <v>0</v>
      </c>
      <c r="E236" s="1" t="str">
        <f>IF(OR(ISNUMBER(SEARCH("Not applicable",'Model output'!F235)), ISNUMBER(SEARCH("N/A",'Model output'!F235))),"0",IF(OR(ISNUMBER(SEARCH("0",'Model output'!F235)), ISNUMBER(SEARCH("1",'Model output'!F235)), ISNUMBER(SEARCH("X",'Model output'!F235))), IF(ISNUMBER(SEARCH("pM",'Model output'!F235)),MID(SUBSTITUTE('Model output'!F235," ",""),SEARCH("pM",'Model output'!F235)+2,1),IF(ISNUMBER(SEARCH("M",'Model output'!F235)),MID(SUBSTITUTE('Model output'!F235," ",""),SEARCH("M",'Model output'!F235)+1,1),SUBSTITUTE('Model output'!F235," ",""))),""))</f>
        <v>X</v>
      </c>
      <c r="F236" t="str">
        <f t="shared" si="50"/>
        <v>negative</v>
      </c>
      <c r="G236" t="str">
        <f>IF(OR('Model output'!G235="",AND(ISNUMBER('Model output'!J235),'Model output'!J235&lt;1)),"",IF(OR(ISNUMBER(SEARCH("lateral",'Model output'!G235)),ISNUMBER(SEARCH("cervical",'Model output'!G235)),ISNUMBER(SEARCH("jugular",'Model output'!G235)),ISNUMBER(SEARCH("left neck",'Model output'!G235)),ISNUMBER(SEARCH("left anterior neck",'Model output'!G235)),ISNUMBER(SEARCH("left posterior neck",'Model output'!G235)),ISNUMBER(SEARCH("right neck",'Model output'!G235)),ISNUMBER(SEARCH("right anterior neck",'Model output'!G235)),ISNUMBER(SEARCH("right posterior neck",'Model output'!G235)),AND(ISNUMBER(SEARCH("level",'Model output'!G235)),OR(,ISNUMBER(SEARCH("II",'Model output'!G235)),ISNUMBER(SEARCH("two",'Model output'!G235)),ISNUMBER(SEARCH("2",'Model output'!G235)),ISNUMBER(SEARCH("III",'Model output'!G235)),ISNUMBER(SEARCH("three",'Model output'!G235)),ISNUMBER(SEARCH("3",'Model output'!G235)),ISNUMBER(SEARCH("IV",'Model output'!G235)),ISNUMBER(SEARCH("four",'Model output'!G235)),ISNUMBER(SEARCH("4",'Model output'!G235)),ISNUMBER(SEARCH("V ",'Model output'!G235)),ISNUMBER(SEARCH("five",'Model output'!G235)),ISNUMBER(SEARCH("5",'Model output'!G235))))), "lateral", "central"))</f>
        <v/>
      </c>
      <c r="H236" t="str">
        <f>IF('Model output'!H235="","negative",IF('Model output'!H235="[]", "negative", IF(OR(ISNUMBER(SEARCH("lymph node",'Model output'!H235)),ISNUMBER(SEARCH("Not mentioned",'Model output'!H235)),ISNUMBER(SEARCH("neck",'Model output'!H235)),ISNUMBER(SEARCH("Not applicable",'Model output'!H235))),"negative","positive")))</f>
        <v>negative</v>
      </c>
      <c r="I236">
        <f>IF('Model output'!I235="","",IF(ISNUMBER('Model output'!I235),'Model output'!I235,1))</f>
        <v>1</v>
      </c>
      <c r="J236">
        <f>IF('Model output'!J235="","",IF(AND(ISNUMBER('Model output'!J235),'Model output'!J235&lt;=I236),'Model output'!J235,IF(ISNUMBER(SEARCH("0/",'Model output'!J235)),0,1)))</f>
        <v>0</v>
      </c>
      <c r="K236" t="str" cm="1">
        <f t="array" ref="K236">IF(COUNT(FIND({0,1,2,3,4,5,6,7,8,9},'Model output'!K235))&gt;0,'Model output'!K235,"")</f>
        <v/>
      </c>
      <c r="L236" s="8" t="str">
        <f t="shared" si="39"/>
        <v/>
      </c>
      <c r="M236" t="str" cm="1">
        <f t="array" ref="M236">IF(L236="","",IF(ISNUMBER(SEARCH("cm",L236)),MAX(VALUE(SUBSTITUTE(_xlfn.FILTERXML("&lt;t&gt;&lt;s&gt;"&amp;SUBSTITUTE(L236,",","&lt;/s&gt;&lt;s&gt;")&amp;"&lt;/s&gt;&lt;/t&gt;","//s"),"cm",""))),MAX(VALUE(SUBSTITUTE(_xlfn.FILTERXML("&lt;t&gt;&lt;s&gt;"&amp;SUBSTITUTE(L236,",","&lt;/s&gt;&lt;s&gt;")&amp;"&lt;/s&gt;&lt;/t&gt;","//s"),"mm","")))/10))</f>
        <v/>
      </c>
      <c r="N236" t="str">
        <f>IF('Model output'!L235="","",'Model output'!L235)</f>
        <v>Papillary carcinoma</v>
      </c>
      <c r="O236" t="str">
        <f>IF('Model output'!M235="","",'Model output'!M235)</f>
        <v>Follicular variant</v>
      </c>
      <c r="P236" t="str">
        <f>IF('Model output'!N235="","",'Model output'!N235)</f>
        <v>3.2 cm</v>
      </c>
      <c r="Q236" t="str">
        <f t="shared" si="38"/>
        <v>3.2cm</v>
      </c>
      <c r="R236" cm="1">
        <f t="array" ref="R236">IF(Q236="","",IF(ISNUMBER(SEARCH("cm",Q236)),MAX(VALUE(SUBSTITUTE(_xlfn.FILTERXML("&lt;t&gt;&lt;s&gt;"&amp;SUBSTITUTE(Q236,",","&lt;/s&gt;&lt;s&gt;")&amp;"&lt;/s&gt;&lt;/t&gt;","//s"),"cm",""))),MAX(VALUE(SUBSTITUTE(_xlfn.FILTERXML("&lt;t&gt;&lt;s&gt;"&amp;SUBSTITUTE(Q236,",","&lt;/s&gt;&lt;s&gt;")&amp;"&lt;/s&gt;&lt;/t&gt;","//s"),"mm","")))/10))</f>
        <v>3.2</v>
      </c>
      <c r="S236" t="str">
        <f>IF(OR('Model output'!P235="",ISNUMBER(SEARCH("Not identified", 'Model output'!P235)),ISNUMBER(SEARCH("Absent",'Model output'!P235)),AND(ISNUMBER(SEARCH("No",'Model output'!P235)),NOT(ISNUMBER(SEARCH("diagnostic",'Model output'!P235)))),ISNUMBER(SEARCH("Negative",'Model output'!P235))),"negative","positive")</f>
        <v>negative</v>
      </c>
      <c r="T236">
        <f>IF('Model output'!O235="","",'Model output'!O235)</f>
        <v>1</v>
      </c>
      <c r="U236" t="str">
        <f>IF('Model output'!Q235&lt;&gt;"",'Model output'!Q235,IF('Classification result'!S236="positive",IF(ISNUMBER(SEARCH("single",'Model output'!P235)),1,IF(OR(ISNUMBER(SEARCH("&lt;4",'Model output'!P235)),ISNUMBER(SEARCH("&lt; 4",'Model output'!P235)),ISNUMBER(SEARCH("less than 4",'Model output'!P235))),"&lt;4",IF(OR(ISNUMBER(SEARCH("&gt;4",'Model output'!P235)),ISNUMBER(SEARCH("&gt; 4",'Model output'!P235)),ISNUMBER(SEARCH("4 or more",'Model output'!P235))),"&gt;4",""))),""))</f>
        <v/>
      </c>
      <c r="V236" t="str">
        <f>IF(S236="negative","",IF(OR(ISNUMBER(SEARCH("Focal",'Model output'!P235)),'Classification result'!U236&lt;4,ISNUMBER(SEARCH("Focal",'Classification result'!U236)),ISNUMBER(SEARCH("&lt;4",'Classification result'!U236)),ISNUMBER(SEARCH("&lt; 4",'Classification result'!U236))),"minimal", IF(OR(ISNUMBER(SEARCH("Extensive",'Model output'!P235)),ISNUMBER(SEARCH("Extensive",'Classification result'!U236)),ISNUMBER(SEARCH("&gt;4",'Classification result'!U236)),ISNUMBER(SEARCH("&gt; 4",'Classification result'!U236)),ISNUMBER(SEARCH("4 or more",'Classification result'!U236))),"extensive","")))</f>
        <v/>
      </c>
      <c r="W236" t="str">
        <f>IF(OR('Model output'!R235="",ISNUMBER(SEARCH("Not identified", 'Model output'!R235)),ISNUMBER(SEARCH("Absent",'Model output'!R235)),ISNUMBER(SEARCH("No",'Model output'!R235)),ISNUMBER(SEARCH("Negative",'Model output'!R235)),ISNUMBER(SEARCH("None seen",'Model output'!R235)),ISNUMBER(SEARCH("Free",'Model output'!R235)),ISNUMBER(SEARCH("Cannot be assessed",'Model output'!R235))),"negative","positive")</f>
        <v>negative</v>
      </c>
      <c r="X236" t="str">
        <f>IF('Model output'!S235="","", IF('Model output'!S235= "[]", "", 'Model output'!S235))</f>
        <v/>
      </c>
      <c r="Y236" t="str">
        <f>IF(OR('Model output'!S235="",ISNUMBER(SEARCH("Absent",'Model output'!S235)),ISNUMBER(SEARCH("Not identified",'Model output'!S235)),ISNUMBER(SEARCH("No",'Model output'!S235)),ISNUMBER(SEARCH("negative",'Model output'!S235))),"negative",IF(Z236="positive","gETE", "positive"))</f>
        <v>negative</v>
      </c>
      <c r="Z236" t="str">
        <f>IF(OR('Model output'!S235="",ISNUMBER(SEARCH("Absent",'Model output'!S235)),ISNUMBER(SEARCH("Not identified",'Model output'!S235)),ISNUMBER(SEARCH("No",'Model output'!S235)),ISNUMBER(SEARCH("Minimal",'Model output'!S235)),ISNUMBER(SEARCH("negative",'Model output'!S235))),"negative",IF(OR(ISNUMBER(SEARCH("extensive",X236)),ISNUMBER(SEARCH("skeletal muscle",X236)),ISNUMBER(SEARCH("larynx",X236)),ISNUMBER(SEARCH("trachea",X236)),ISNUMBER(SEARCH("esophagus",X236)),ISNUMBER(SEARCH("recurrent laryngeal nerve",X236))),"positive","negative"))</f>
        <v>negative</v>
      </c>
      <c r="AA236" t="str">
        <f>IF('Model output'!T235="","", IF('Model output'!T235="[]", "", IF('Model output'!T235="Not mentioned", "No", "Yes")))</f>
        <v/>
      </c>
      <c r="AB236" t="str">
        <f>IF(AA236&lt;&gt;"Yes","",IF(OR('Model output'!U235="",'Model output'!U235="[]",ISNUMBER(SEARCH("Not identified",'Model output'!U235))),"",'Model output'!U235))</f>
        <v/>
      </c>
      <c r="AC236" s="9" t="str">
        <f>IF(OR('Model output'!V235="", AND(ISERROR(SEARCH("Positive",'Model output'!V235)), ISNUMBER(SEARCH("Negative",'Model output'!V235))), 'Model output'!V235="No", ISNUMBER(SEARCH("Uninvolved",'Model output'!V235)), ISNUMBER(SEARCH("Not involved",'Model output'!V235)), ISNUMBER(SEARCH("Free",'Model output'!V235)), ISNUMBER(SEARCH("Cannot be assessed",'Model output'!V235)), ISNUMBER(SEARCH("1 mm",'Model output'!V235)), ISNUMBER(SEARCH("0.1 CM",'Model output'!V235)), ISNUMBER(SEARCH("less than 0.5 mm",'Model output'!V235)), ISNUMBER(SEARCH("abut",'Model output'!V235))), "negative", "positive")</f>
        <v>negative</v>
      </c>
      <c r="AE236" s="29" t="str" cm="1">
        <f t="array" aca="1" ref="AE236" ca="1">IF(OR(AC236="positive",Z236="positive",AND(OR(ISNUMBER(SEARCH("Follicular carcinoma",N236)),ISNUMBER(SEARCH("Follicular thyroid carcinoma",N236))),V236="extensive"),AND(AND(ISNUMBER(J236),J236&gt;0),AND(ISNUMBER(M236),M236&gt;3)),OR(H236="positive",AH236=1)),"high",IF(OR(ISNUMBER(SEARCH("lateral",G236,1)),ISNUMBER(SEARCH("positive",Y236,1)),ISNUMBER(SEARCH("tall",O236,1)),ISNUMBER(SEARCH("hobnail",O236,1)),ISNUMBER(SEARCH("cribriform",O236,1)),ISNUMBER(SEARCH("diffuse",O236,1)),ISNUMBER(SEARCH("columnar",O236,1)),ISNUMBER(SEARCH("solid",O236,1)),ISNUMBER(SEARCH("tall",N236,1)),ISNUMBER(SEARCH("hobnail",N236,1)),ISNUMBER(SEARCH("cribriform",N236,1)),ISNUMBER(SEARCH("diffuse",N236,1)),ISNUMBER(SEARCH("columnar",N236,1)),ISNUMBER(SEARCH("solid",N236,1)),AND(ISNUMBER(SEARCH("papillary",N236,1)),S236="positive"),AND(AND(ISNUMBER(J236),J236&gt;=5),M236=""),AND(AND(ISNUMBER(J236),J236&gt;=5),AND(ISNUMBER(M236),M236&gt;=1)),AND(ISNUMBER(SERACH("papillary",N236)),OR(Y236="positive",Z236="positive"), ISNUMBER(SEARCH("BRAF",AB236)))),"intermediate","low"))</f>
        <v>low</v>
      </c>
      <c r="AF236" s="30" t="str">
        <f t="shared" si="40"/>
        <v>2</v>
      </c>
      <c r="AG236" s="30" t="str">
        <f t="shared" si="41"/>
        <v>0</v>
      </c>
      <c r="AH236" s="30" t="str">
        <f t="shared" si="42"/>
        <v>0</v>
      </c>
      <c r="AI236" s="37" t="str">
        <f t="shared" si="43"/>
        <v>I</v>
      </c>
      <c r="AJ236" s="29" t="s">
        <v>886</v>
      </c>
      <c r="AK236" s="34" t="s">
        <v>893</v>
      </c>
      <c r="AL236" s="34" t="s">
        <v>891</v>
      </c>
      <c r="AM236" s="34" t="s">
        <v>894</v>
      </c>
      <c r="AN236" s="34" t="s">
        <v>68</v>
      </c>
      <c r="AO236" s="35">
        <f t="shared" ca="1" si="44"/>
        <v>1</v>
      </c>
      <c r="AP236" s="30">
        <f t="shared" si="45"/>
        <v>1</v>
      </c>
      <c r="AQ236" s="30">
        <f t="shared" si="46"/>
        <v>1</v>
      </c>
      <c r="AR236" s="30">
        <f t="shared" si="47"/>
        <v>1</v>
      </c>
      <c r="AS236" s="36">
        <f t="shared" si="48"/>
        <v>1</v>
      </c>
    </row>
    <row r="237" spans="1:45">
      <c r="A237" t="str">
        <f>'Model output'!A236</f>
        <v>TCGA-ET-A40Q</v>
      </c>
      <c r="B237" s="45">
        <v>38</v>
      </c>
      <c r="C237" s="1" t="str">
        <f>IF(OR(ISNUMBER(SEARCH("0",'Model output'!D236)), ISNUMBER(SEARCH("1",'Model output'!D236)), ISNUMBER(SEARCH("1a",'Model output'!D236)), ISNUMBER(SEARCH("1b",'Model output'!D236)), ISNUMBER(SEARCH("2",'Model output'!D236)), ISNUMBER(SEARCH("3",'Model output'!D236)), ISNUMBER(SEARCH("4a",'Model output'!D236)), ISNUMBER(SEARCH("4b",'Model output'!D236))), IF(ISNUMBER(SEARCH("pT",'Model output'!D236)),IF(OR(ISNUMBER(SEARCH("a",'Model output'!D236)),ISNUMBER(SEARCH("b",'Model output'!D236))),MID(SUBSTITUTE('Model output'!D236," ",""),SEARCH("pT",'Model output'!D236)+2,2),MID(SUBSTITUTE('Model output'!D236," ",""),SEARCH("pT",'Model output'!D236)+2,1)),IF(ISNUMBER(SEARCH("T",'Model output'!D236)),IF(OR(ISNUMBER(SEARCH("a",'Model output'!D236)),ISNUMBER(SEARCH("b",'Model output'!D236))),MID(SUBSTITUTE('Model output'!D236," ",""),SEARCH("T",'Model output'!D236)+1,2),MID(SUBSTITUTE('Model output'!D236," ",""),SEARCH("T",'Model output'!D236)+1,1)),SUBSTITUTE('Model output'!D236," ",""))),"")</f>
        <v>3</v>
      </c>
      <c r="D237" s="1" t="str">
        <f>IF(ISNUMBER(SEARCH("lymph node",'Model output'!E236)),"1", IF(AND('Model output'!E236&lt;&gt;"",ISNUMBER('Model output'!E236),'Model output'!E236&gt;0),"1",IF(OR(ISNUMBER(SEARCH("0",'Model output'!E236)), ISNUMBER(SEARCH("1",'Model output'!E236)), ISNUMBER(SEARCH("1a",'Model output'!E236)), ISNUMBER(SEARCH("1b",'Model output'!E236)), ISNUMBER(SEARCH("X",'Model output'!E236))), IF(ISNUMBER(SEARCH("pN",'Model output'!E236)),IF(OR(ISNUMBER(SEARCH("a",'Model output'!E236)),ISNUMBER(SEARCH("b",'Model output'!E236))),MID(SUBSTITUTE('Model output'!E236," ",""),SEARCH("pN",'Model output'!E236)+2,2),MID(SUBSTITUTE('Model output'!E236," ",""),SEARCH("pN",'Model output'!E236)+2,1)),IF(ISNUMBER(SEARCH("N",'Model output'!E236)),IF(OR(ISNUMBER(SEARCH("a",'Model output'!E236)),ISNUMBER(SEARCH("b",'Model output'!E236))),MID(SUBSTITUTE('Model output'!E236," ",""),SEARCH("N",'Model output'!E236)+1,2),MID(SUBSTITUTE('Model output'!E236," ",""),SEARCH("N",'Model output'!E236)+1,1)),SUBSTITUTE('Model output'!E236," ",""))),"")))</f>
        <v>1b</v>
      </c>
      <c r="E237" s="1" t="str">
        <f>IF(OR(ISNUMBER(SEARCH("Not applicable",'Model output'!F236)), ISNUMBER(SEARCH("N/A",'Model output'!F236))),"0",IF(OR(ISNUMBER(SEARCH("0",'Model output'!F236)), ISNUMBER(SEARCH("1",'Model output'!F236)), ISNUMBER(SEARCH("X",'Model output'!F236))), IF(ISNUMBER(SEARCH("pM",'Model output'!F236)),MID(SUBSTITUTE('Model output'!F236," ",""),SEARCH("pM",'Model output'!F236)+2,1),IF(ISNUMBER(SEARCH("M",'Model output'!F236)),MID(SUBSTITUTE('Model output'!F236," ",""),SEARCH("M",'Model output'!F236)+1,1),SUBSTITUTE('Model output'!F236," ",""))),""))</f>
        <v>x</v>
      </c>
      <c r="F237" t="str">
        <f t="shared" si="50"/>
        <v>positive</v>
      </c>
      <c r="G237" t="str">
        <f>IF(OR('Model output'!G236="",AND(ISNUMBER('Model output'!J236),'Model output'!J236&lt;1)),"",IF(OR(ISNUMBER(SEARCH("lateral",'Model output'!G236)),ISNUMBER(SEARCH("cervical",'Model output'!G236)),ISNUMBER(SEARCH("jugular",'Model output'!G236)),ISNUMBER(SEARCH("left neck",'Model output'!G236)),ISNUMBER(SEARCH("left anterior neck",'Model output'!G236)),ISNUMBER(SEARCH("left posterior neck",'Model output'!G236)),ISNUMBER(SEARCH("right neck",'Model output'!G236)),ISNUMBER(SEARCH("right anterior neck",'Model output'!G236)),ISNUMBER(SEARCH("right posterior neck",'Model output'!G236)),AND(ISNUMBER(SEARCH("level",'Model output'!G236)),OR(,ISNUMBER(SEARCH("II",'Model output'!G236)),ISNUMBER(SEARCH("two",'Model output'!G236)),ISNUMBER(SEARCH("2",'Model output'!G236)),ISNUMBER(SEARCH("III",'Model output'!G236)),ISNUMBER(SEARCH("three",'Model output'!G236)),ISNUMBER(SEARCH("3",'Model output'!G236)),ISNUMBER(SEARCH("IV",'Model output'!G236)),ISNUMBER(SEARCH("four",'Model output'!G236)),ISNUMBER(SEARCH("4",'Model output'!G236)),ISNUMBER(SEARCH("V ",'Model output'!G236)),ISNUMBER(SEARCH("five",'Model output'!G236)),ISNUMBER(SEARCH("5",'Model output'!G236))))), "lateral", "central"))</f>
        <v>lateral</v>
      </c>
      <c r="H237" t="str">
        <f>IF('Model output'!H236="","negative",IF('Model output'!H236="[]", "negative", IF(OR(ISNUMBER(SEARCH("lymph node",'Model output'!H236)),ISNUMBER(SEARCH("Not mentioned",'Model output'!H236)),ISNUMBER(SEARCH("neck",'Model output'!H236)),ISNUMBER(SEARCH("Not applicable",'Model output'!H236))),"negative","positive")))</f>
        <v>negative</v>
      </c>
      <c r="I237">
        <f>IF('Model output'!I236="","",IF(ISNUMBER('Model output'!I236),'Model output'!I236,1))</f>
        <v>22</v>
      </c>
      <c r="J237">
        <f>IF('Model output'!J236="","",IF(AND(ISNUMBER('Model output'!J236),'Model output'!J236&lt;=I237),'Model output'!J236,IF(ISNUMBER(SEARCH("0/",'Model output'!J236)),0,1)))</f>
        <v>4</v>
      </c>
      <c r="K237" t="str" cm="1">
        <f t="array" ref="K237">IF(COUNT(FIND({0,1,2,3,4,5,6,7,8,9},'Model output'!K236))&gt;0,'Model output'!K236,"")</f>
        <v>1.4 cm</v>
      </c>
      <c r="L237" s="8" t="str">
        <f t="shared" si="39"/>
        <v>1.4cm</v>
      </c>
      <c r="M237" cm="1">
        <f t="array" ref="M237">IF(L237="","",IF(ISNUMBER(SEARCH("cm",L237)),MAX(VALUE(SUBSTITUTE(_xlfn.FILTERXML("&lt;t&gt;&lt;s&gt;"&amp;SUBSTITUTE(L237,",","&lt;/s&gt;&lt;s&gt;")&amp;"&lt;/s&gt;&lt;/t&gt;","//s"),"cm",""))),MAX(VALUE(SUBSTITUTE(_xlfn.FILTERXML("&lt;t&gt;&lt;s&gt;"&amp;SUBSTITUTE(L237,",","&lt;/s&gt;&lt;s&gt;")&amp;"&lt;/s&gt;&lt;/t&gt;","//s"),"mm","")))/10))</f>
        <v>1.4</v>
      </c>
      <c r="N237" t="str">
        <f>IF('Model output'!L236="","",'Model output'!L236)</f>
        <v>Papillary carcinoma</v>
      </c>
      <c r="O237" t="str">
        <f>IF('Model output'!M236="","",'Model output'!M236)</f>
        <v>Tall cell variant</v>
      </c>
      <c r="P237" t="str">
        <f>IF('Model output'!N236="","",'Model output'!N236)</f>
        <v>2.5 cm</v>
      </c>
      <c r="Q237" t="str">
        <f t="shared" si="38"/>
        <v>2.5cm</v>
      </c>
      <c r="R237" cm="1">
        <f t="array" ref="R237">IF(Q237="","",IF(ISNUMBER(SEARCH("cm",Q237)),MAX(VALUE(SUBSTITUTE(_xlfn.FILTERXML("&lt;t&gt;&lt;s&gt;"&amp;SUBSTITUTE(Q237,",","&lt;/s&gt;&lt;s&gt;")&amp;"&lt;/s&gt;&lt;/t&gt;","//s"),"cm",""))),MAX(VALUE(SUBSTITUTE(_xlfn.FILTERXML("&lt;t&gt;&lt;s&gt;"&amp;SUBSTITUTE(Q237,",","&lt;/s&gt;&lt;s&gt;")&amp;"&lt;/s&gt;&lt;/t&gt;","//s"),"mm","")))/10))</f>
        <v>2.5</v>
      </c>
      <c r="S237" t="str">
        <f>IF(OR('Model output'!P236="",ISNUMBER(SEARCH("Not identified", 'Model output'!P236)),ISNUMBER(SEARCH("Absent",'Model output'!P236)),AND(ISNUMBER(SEARCH("No",'Model output'!P236)),NOT(ISNUMBER(SEARCH("diagnostic",'Model output'!P236)))),ISNUMBER(SEARCH("Negative",'Model output'!P236))),"negative","positive")</f>
        <v>positive</v>
      </c>
      <c r="T237">
        <f>IF('Model output'!O236="","",'Model output'!O236)</f>
        <v>3</v>
      </c>
      <c r="U237" t="str">
        <f>IF('Model output'!Q236&lt;&gt;"",'Model output'!Q236,IF('Classification result'!S237="positive",IF(ISNUMBER(SEARCH("single",'Model output'!P236)),1,IF(OR(ISNUMBER(SEARCH("&lt;4",'Model output'!P236)),ISNUMBER(SEARCH("&lt; 4",'Model output'!P236)),ISNUMBER(SEARCH("less than 4",'Model output'!P236))),"&lt;4",IF(OR(ISNUMBER(SEARCH("&gt;4",'Model output'!P236)),ISNUMBER(SEARCH("&gt; 4",'Model output'!P236)),ISNUMBER(SEARCH("4 or more",'Model output'!P236))),"&gt;4",""))),""))</f>
        <v/>
      </c>
      <c r="V237" t="str">
        <f>IF(S237="negative","",IF(OR(ISNUMBER(SEARCH("Focal",'Model output'!P236)),'Classification result'!U237&lt;4,ISNUMBER(SEARCH("Focal",'Classification result'!U237)),ISNUMBER(SEARCH("&lt;4",'Classification result'!U237)),ISNUMBER(SEARCH("&lt; 4",'Classification result'!U237))),"minimal", IF(OR(ISNUMBER(SEARCH("Extensive",'Model output'!P236)),ISNUMBER(SEARCH("Extensive",'Classification result'!U237)),ISNUMBER(SEARCH("&gt;4",'Classification result'!U237)),ISNUMBER(SEARCH("&gt; 4",'Classification result'!U237)),ISNUMBER(SEARCH("4 or more",'Classification result'!U237))),"extensive","")))</f>
        <v/>
      </c>
      <c r="W237" t="str">
        <f>IF(OR('Model output'!R236="",ISNUMBER(SEARCH("Not identified", 'Model output'!R236)),ISNUMBER(SEARCH("Absent",'Model output'!R236)),ISNUMBER(SEARCH("No",'Model output'!R236)),ISNUMBER(SEARCH("Negative",'Model output'!R236)),ISNUMBER(SEARCH("None seen",'Model output'!R236)),ISNUMBER(SEARCH("Free",'Model output'!R236)),ISNUMBER(SEARCH("Cannot be assessed",'Model output'!R236))),"negative","positive")</f>
        <v>negative</v>
      </c>
      <c r="X237" t="str">
        <f>IF('Model output'!S236="","", IF('Model output'!S236= "[]", "", 'Model output'!S236))</f>
        <v>Minimal extrathyroidal extension</v>
      </c>
      <c r="Y237" t="str">
        <f>IF(OR('Model output'!S236="",ISNUMBER(SEARCH("Absent",'Model output'!S236)),ISNUMBER(SEARCH("Not identified",'Model output'!S236)),ISNUMBER(SEARCH("No",'Model output'!S236)),ISNUMBER(SEARCH("negative",'Model output'!S236))),"negative",IF(Z237="positive","gETE", "positive"))</f>
        <v>positive</v>
      </c>
      <c r="Z237" t="str">
        <f>IF(OR('Model output'!S236="",ISNUMBER(SEARCH("Absent",'Model output'!S236)),ISNUMBER(SEARCH("Not identified",'Model output'!S236)),ISNUMBER(SEARCH("No",'Model output'!S236)),ISNUMBER(SEARCH("Minimal",'Model output'!S236)),ISNUMBER(SEARCH("negative",'Model output'!S236))),"negative",IF(OR(ISNUMBER(SEARCH("extensive",X237)),ISNUMBER(SEARCH("skeletal muscle",X237)),ISNUMBER(SEARCH("larynx",X237)),ISNUMBER(SEARCH("trachea",X237)),ISNUMBER(SEARCH("esophagus",X237)),ISNUMBER(SEARCH("recurrent laryngeal nerve",X237))),"positive","negative"))</f>
        <v>negative</v>
      </c>
      <c r="AA237" t="str">
        <f>IF('Model output'!T236="","", IF('Model output'!T236="[]", "", IF('Model output'!T236="Not mentioned", "No", "Yes")))</f>
        <v/>
      </c>
      <c r="AB237" t="str">
        <f>IF(AA237&lt;&gt;"Yes","",IF(OR('Model output'!U236="",'Model output'!U236="[]",ISNUMBER(SEARCH("Not identified",'Model output'!U236))),"",'Model output'!U236))</f>
        <v/>
      </c>
      <c r="AC237" s="9" t="str">
        <f>IF(OR('Model output'!V236="", AND(ISERROR(SEARCH("Positive",'Model output'!V236)), ISNUMBER(SEARCH("Negative",'Model output'!V236))), 'Model output'!V236="No", ISNUMBER(SEARCH("Uninvolved",'Model output'!V236)), ISNUMBER(SEARCH("Not involved",'Model output'!V236)), ISNUMBER(SEARCH("Free",'Model output'!V236)), ISNUMBER(SEARCH("Cannot be assessed",'Model output'!V236)), ISNUMBER(SEARCH("1 mm",'Model output'!V236)), ISNUMBER(SEARCH("0.1 CM",'Model output'!V236)), ISNUMBER(SEARCH("less than 0.5 mm",'Model output'!V236)), ISNUMBER(SEARCH("abut",'Model output'!V236))), "negative", "positive")</f>
        <v>negative</v>
      </c>
      <c r="AE237" s="29" t="str" cm="1">
        <f t="array" aca="1" ref="AE237" ca="1">IF(OR(AC237="positive",Z237="positive",AND(OR(ISNUMBER(SEARCH("Follicular carcinoma",N237)),ISNUMBER(SEARCH("Follicular thyroid carcinoma",N237))),V237="extensive"),AND(AND(ISNUMBER(J237),J237&gt;0),AND(ISNUMBER(M237),M237&gt;3)),OR(H237="positive",AH237=1)),"high",IF(OR(ISNUMBER(SEARCH("lateral",G237,1)),ISNUMBER(SEARCH("positive",Y237,1)),ISNUMBER(SEARCH("tall",O237,1)),ISNUMBER(SEARCH("hobnail",O237,1)),ISNUMBER(SEARCH("cribriform",O237,1)),ISNUMBER(SEARCH("diffuse",O237,1)),ISNUMBER(SEARCH("columnar",O237,1)),ISNUMBER(SEARCH("solid",O237,1)),ISNUMBER(SEARCH("tall",N237,1)),ISNUMBER(SEARCH("hobnail",N237,1)),ISNUMBER(SEARCH("cribriform",N237,1)),ISNUMBER(SEARCH("diffuse",N237,1)),ISNUMBER(SEARCH("columnar",N237,1)),ISNUMBER(SEARCH("solid",N237,1)),AND(ISNUMBER(SEARCH("papillary",N237,1)),S237="positive"),AND(AND(ISNUMBER(J237),J237&gt;=5),M237=""),AND(AND(ISNUMBER(J237),J237&gt;=5),AND(ISNUMBER(M237),M237&gt;=1)),AND(ISNUMBER(SERACH("papillary",N237)),OR(Y237="positive",Z237="positive"), ISNUMBER(SEARCH("BRAF",AB237)))),"intermediate","low"))</f>
        <v>intermediate</v>
      </c>
      <c r="AF237" s="30" t="str">
        <f t="shared" si="40"/>
        <v>2</v>
      </c>
      <c r="AG237" s="30" t="str">
        <f t="shared" si="41"/>
        <v>1b</v>
      </c>
      <c r="AH237" s="30" t="str">
        <f t="shared" si="42"/>
        <v>0</v>
      </c>
      <c r="AI237" s="37" t="str">
        <f t="shared" si="43"/>
        <v>I</v>
      </c>
      <c r="AJ237" s="29" t="s">
        <v>887</v>
      </c>
      <c r="AK237" s="34" t="s">
        <v>893</v>
      </c>
      <c r="AL237" s="34" t="s">
        <v>890</v>
      </c>
      <c r="AM237" s="34" t="s">
        <v>894</v>
      </c>
      <c r="AN237" s="34" t="s">
        <v>68</v>
      </c>
      <c r="AO237" s="35">
        <f t="shared" ca="1" si="44"/>
        <v>1</v>
      </c>
      <c r="AP237" s="30">
        <f t="shared" si="45"/>
        <v>1</v>
      </c>
      <c r="AQ237" s="30">
        <f t="shared" si="46"/>
        <v>1</v>
      </c>
      <c r="AR237" s="30">
        <f t="shared" si="47"/>
        <v>1</v>
      </c>
      <c r="AS237" s="36">
        <f t="shared" si="48"/>
        <v>1</v>
      </c>
    </row>
    <row r="238" spans="1:45">
      <c r="A238" t="str">
        <f>'Model output'!A237</f>
        <v>TCGA-ET-A40R</v>
      </c>
      <c r="B238" s="45">
        <v>24</v>
      </c>
      <c r="C238" s="1" t="str">
        <f>IF(OR(ISNUMBER(SEARCH("0",'Model output'!D237)), ISNUMBER(SEARCH("1",'Model output'!D237)), ISNUMBER(SEARCH("1a",'Model output'!D237)), ISNUMBER(SEARCH("1b",'Model output'!D237)), ISNUMBER(SEARCH("2",'Model output'!D237)), ISNUMBER(SEARCH("3",'Model output'!D237)), ISNUMBER(SEARCH("4a",'Model output'!D237)), ISNUMBER(SEARCH("4b",'Model output'!D237))), IF(ISNUMBER(SEARCH("pT",'Model output'!D237)),IF(OR(ISNUMBER(SEARCH("a",'Model output'!D237)),ISNUMBER(SEARCH("b",'Model output'!D237))),MID(SUBSTITUTE('Model output'!D237," ",""),SEARCH("pT",'Model output'!D237)+2,2),MID(SUBSTITUTE('Model output'!D237," ",""),SEARCH("pT",'Model output'!D237)+2,1)),IF(ISNUMBER(SEARCH("T",'Model output'!D237)),IF(OR(ISNUMBER(SEARCH("a",'Model output'!D237)),ISNUMBER(SEARCH("b",'Model output'!D237))),MID(SUBSTITUTE('Model output'!D237," ",""),SEARCH("T",'Model output'!D237)+1,2),MID(SUBSTITUTE('Model output'!D237," ",""),SEARCH("T",'Model output'!D237)+1,1)),SUBSTITUTE('Model output'!D237," ",""))),"")</f>
        <v>2</v>
      </c>
      <c r="D238" s="1" t="str">
        <f>IF(ISNUMBER(SEARCH("lymph node",'Model output'!E237)),"1", IF(AND('Model output'!E237&lt;&gt;"",ISNUMBER('Model output'!E237),'Model output'!E237&gt;0),"1",IF(OR(ISNUMBER(SEARCH("0",'Model output'!E237)), ISNUMBER(SEARCH("1",'Model output'!E237)), ISNUMBER(SEARCH("1a",'Model output'!E237)), ISNUMBER(SEARCH("1b",'Model output'!E237)), ISNUMBER(SEARCH("X",'Model output'!E237))), IF(ISNUMBER(SEARCH("pN",'Model output'!E237)),IF(OR(ISNUMBER(SEARCH("a",'Model output'!E237)),ISNUMBER(SEARCH("b",'Model output'!E237))),MID(SUBSTITUTE('Model output'!E237," ",""),SEARCH("pN",'Model output'!E237)+2,2),MID(SUBSTITUTE('Model output'!E237," ",""),SEARCH("pN",'Model output'!E237)+2,1)),IF(ISNUMBER(SEARCH("N",'Model output'!E237)),IF(OR(ISNUMBER(SEARCH("a",'Model output'!E237)),ISNUMBER(SEARCH("b",'Model output'!E237))),MID(SUBSTITUTE('Model output'!E237," ",""),SEARCH("N",'Model output'!E237)+1,2),MID(SUBSTITUTE('Model output'!E237," ",""),SEARCH("N",'Model output'!E237)+1,1)),SUBSTITUTE('Model output'!E237," ",""))),"")))</f>
        <v>1a</v>
      </c>
      <c r="E238" s="1" t="str">
        <f>IF(OR(ISNUMBER(SEARCH("Not applicable",'Model output'!F237)), ISNUMBER(SEARCH("N/A",'Model output'!F237))),"0",IF(OR(ISNUMBER(SEARCH("0",'Model output'!F237)), ISNUMBER(SEARCH("1",'Model output'!F237)), ISNUMBER(SEARCH("X",'Model output'!F237))), IF(ISNUMBER(SEARCH("pM",'Model output'!F237)),MID(SUBSTITUTE('Model output'!F237," ",""),SEARCH("pM",'Model output'!F237)+2,1),IF(ISNUMBER(SEARCH("M",'Model output'!F237)),MID(SUBSTITUTE('Model output'!F237," ",""),SEARCH("M",'Model output'!F237)+1,1),SUBSTITUTE('Model output'!F237," ",""))),""))</f>
        <v/>
      </c>
      <c r="F238" t="str">
        <f t="shared" si="50"/>
        <v>positive</v>
      </c>
      <c r="G238" t="str">
        <f>IF(OR('Model output'!G237="",AND(ISNUMBER('Model output'!J237),'Model output'!J237&lt;1)),"",IF(OR(ISNUMBER(SEARCH("lateral",'Model output'!G237)),ISNUMBER(SEARCH("cervical",'Model output'!G237)),ISNUMBER(SEARCH("jugular",'Model output'!G237)),ISNUMBER(SEARCH("left neck",'Model output'!G237)),ISNUMBER(SEARCH("left anterior neck",'Model output'!G237)),ISNUMBER(SEARCH("left posterior neck",'Model output'!G237)),ISNUMBER(SEARCH("right neck",'Model output'!G237)),ISNUMBER(SEARCH("right anterior neck",'Model output'!G237)),ISNUMBER(SEARCH("right posterior neck",'Model output'!G237)),AND(ISNUMBER(SEARCH("level",'Model output'!G237)),OR(,ISNUMBER(SEARCH("II",'Model output'!G237)),ISNUMBER(SEARCH("two",'Model output'!G237)),ISNUMBER(SEARCH("2",'Model output'!G237)),ISNUMBER(SEARCH("III",'Model output'!G237)),ISNUMBER(SEARCH("three",'Model output'!G237)),ISNUMBER(SEARCH("3",'Model output'!G237)),ISNUMBER(SEARCH("IV",'Model output'!G237)),ISNUMBER(SEARCH("four",'Model output'!G237)),ISNUMBER(SEARCH("4",'Model output'!G237)),ISNUMBER(SEARCH("V ",'Model output'!G237)),ISNUMBER(SEARCH("five",'Model output'!G237)),ISNUMBER(SEARCH("5",'Model output'!G237))))), "lateral", "central"))</f>
        <v>central</v>
      </c>
      <c r="H238" t="str">
        <f>IF('Model output'!H237="","negative",IF('Model output'!H237="[]", "negative", IF(OR(ISNUMBER(SEARCH("lymph node",'Model output'!H237)),ISNUMBER(SEARCH("Not mentioned",'Model output'!H237)),ISNUMBER(SEARCH("neck",'Model output'!H237)),ISNUMBER(SEARCH("Not applicable",'Model output'!H237))),"negative","positive")))</f>
        <v>negative</v>
      </c>
      <c r="I238">
        <f>IF('Model output'!I237="","",IF(ISNUMBER('Model output'!I237),'Model output'!I237,1))</f>
        <v>20</v>
      </c>
      <c r="J238">
        <f>IF('Model output'!J237="","",IF(AND(ISNUMBER('Model output'!J237),'Model output'!J237&lt;=I238),'Model output'!J237,IF(ISNUMBER(SEARCH("0/",'Model output'!J237)),0,1)))</f>
        <v>7</v>
      </c>
      <c r="K238" t="str" cm="1">
        <f t="array" ref="K238">IF(COUNT(FIND({0,1,2,3,4,5,6,7,8,9},'Model output'!K237))&gt;0,'Model output'!K237,"")</f>
        <v/>
      </c>
      <c r="L238" s="8" t="str">
        <f t="shared" si="39"/>
        <v/>
      </c>
      <c r="M238" t="str" cm="1">
        <f t="array" ref="M238">IF(L238="","",IF(ISNUMBER(SEARCH("cm",L238)),MAX(VALUE(SUBSTITUTE(_xlfn.FILTERXML("&lt;t&gt;&lt;s&gt;"&amp;SUBSTITUTE(L238,",","&lt;/s&gt;&lt;s&gt;")&amp;"&lt;/s&gt;&lt;/t&gt;","//s"),"cm",""))),MAX(VALUE(SUBSTITUTE(_xlfn.FILTERXML("&lt;t&gt;&lt;s&gt;"&amp;SUBSTITUTE(L238,",","&lt;/s&gt;&lt;s&gt;")&amp;"&lt;/s&gt;&lt;/t&gt;","//s"),"mm","")))/10))</f>
        <v/>
      </c>
      <c r="N238" t="str">
        <f>IF('Model output'!L237="","",'Model output'!L237)</f>
        <v>Papillary carcinoma</v>
      </c>
      <c r="O238" t="str">
        <f>IF('Model output'!M237="","",'Model output'!M237)</f>
        <v>Follicular variant</v>
      </c>
      <c r="P238" t="str">
        <f>IF('Model output'!N237="","",'Model output'!N237)</f>
        <v>3 cm</v>
      </c>
      <c r="Q238" t="str">
        <f t="shared" si="38"/>
        <v>3cm</v>
      </c>
      <c r="R238" cm="1">
        <f t="array" ref="R238">IF(Q238="","",IF(ISNUMBER(SEARCH("cm",Q238)),MAX(VALUE(SUBSTITUTE(_xlfn.FILTERXML("&lt;t&gt;&lt;s&gt;"&amp;SUBSTITUTE(Q238,",","&lt;/s&gt;&lt;s&gt;")&amp;"&lt;/s&gt;&lt;/t&gt;","//s"),"cm",""))),MAX(VALUE(SUBSTITUTE(_xlfn.FILTERXML("&lt;t&gt;&lt;s&gt;"&amp;SUBSTITUTE(Q238,",","&lt;/s&gt;&lt;s&gt;")&amp;"&lt;/s&gt;&lt;/t&gt;","//s"),"mm","")))/10))</f>
        <v>3</v>
      </c>
      <c r="S238" t="str">
        <f>IF(OR('Model output'!P237="",ISNUMBER(SEARCH("Not identified", 'Model output'!P237)),ISNUMBER(SEARCH("Absent",'Model output'!P237)),AND(ISNUMBER(SEARCH("No",'Model output'!P237)),NOT(ISNUMBER(SEARCH("diagnostic",'Model output'!P237)))),ISNUMBER(SEARCH("Negative",'Model output'!P237))),"negative","positive")</f>
        <v>positive</v>
      </c>
      <c r="T238">
        <f>IF('Model output'!O237="","",'Model output'!O237)</f>
        <v>1</v>
      </c>
      <c r="U238" t="str">
        <f>IF('Model output'!Q237&lt;&gt;"",'Model output'!Q237,IF('Classification result'!S238="positive",IF(ISNUMBER(SEARCH("single",'Model output'!P237)),1,IF(OR(ISNUMBER(SEARCH("&lt;4",'Model output'!P237)),ISNUMBER(SEARCH("&lt; 4",'Model output'!P237)),ISNUMBER(SEARCH("less than 4",'Model output'!P237))),"&lt;4",IF(OR(ISNUMBER(SEARCH("&gt;4",'Model output'!P237)),ISNUMBER(SEARCH("&gt; 4",'Model output'!P237)),ISNUMBER(SEARCH("4 or more",'Model output'!P237))),"&gt;4",""))),""))</f>
        <v/>
      </c>
      <c r="V238" t="str">
        <f>IF(S238="negative","",IF(OR(ISNUMBER(SEARCH("Focal",'Model output'!P237)),'Classification result'!U238&lt;4,ISNUMBER(SEARCH("Focal",'Classification result'!U238)),ISNUMBER(SEARCH("&lt;4",'Classification result'!U238)),ISNUMBER(SEARCH("&lt; 4",'Classification result'!U238))),"minimal", IF(OR(ISNUMBER(SEARCH("Extensive",'Model output'!P237)),ISNUMBER(SEARCH("Extensive",'Classification result'!U238)),ISNUMBER(SEARCH("&gt;4",'Classification result'!U238)),ISNUMBER(SEARCH("&gt; 4",'Classification result'!U238)),ISNUMBER(SEARCH("4 or more",'Classification result'!U238))),"extensive","")))</f>
        <v/>
      </c>
      <c r="W238" t="str">
        <f>IF(OR('Model output'!R237="",ISNUMBER(SEARCH("Not identified", 'Model output'!R237)),ISNUMBER(SEARCH("Absent",'Model output'!R237)),ISNUMBER(SEARCH("No",'Model output'!R237)),ISNUMBER(SEARCH("Negative",'Model output'!R237)),ISNUMBER(SEARCH("None seen",'Model output'!R237)),ISNUMBER(SEARCH("Free",'Model output'!R237)),ISNUMBER(SEARCH("Cannot be assessed",'Model output'!R237))),"negative","positive")</f>
        <v>negative</v>
      </c>
      <c r="X238" t="str">
        <f>IF('Model output'!S237="","", IF('Model output'!S237= "[]", "", 'Model output'!S237))</f>
        <v/>
      </c>
      <c r="Y238" t="str">
        <f>IF(OR('Model output'!S237="",ISNUMBER(SEARCH("Absent",'Model output'!S237)),ISNUMBER(SEARCH("Not identified",'Model output'!S237)),ISNUMBER(SEARCH("No",'Model output'!S237)),ISNUMBER(SEARCH("negative",'Model output'!S237))),"negative",IF(Z238="positive","gETE", "positive"))</f>
        <v>negative</v>
      </c>
      <c r="Z238" t="str">
        <f>IF(OR('Model output'!S237="",ISNUMBER(SEARCH("Absent",'Model output'!S237)),ISNUMBER(SEARCH("Not identified",'Model output'!S237)),ISNUMBER(SEARCH("No",'Model output'!S237)),ISNUMBER(SEARCH("Minimal",'Model output'!S237)),ISNUMBER(SEARCH("negative",'Model output'!S237))),"negative",IF(OR(ISNUMBER(SEARCH("extensive",X238)),ISNUMBER(SEARCH("skeletal muscle",X238)),ISNUMBER(SEARCH("larynx",X238)),ISNUMBER(SEARCH("trachea",X238)),ISNUMBER(SEARCH("esophagus",X238)),ISNUMBER(SEARCH("recurrent laryngeal nerve",X238))),"positive","negative"))</f>
        <v>negative</v>
      </c>
      <c r="AA238" t="str">
        <f>IF('Model output'!T237="","", IF('Model output'!T237="[]", "", IF('Model output'!T237="Not mentioned", "No", "Yes")))</f>
        <v/>
      </c>
      <c r="AB238" t="str">
        <f>IF(AA238&lt;&gt;"Yes","",IF(OR('Model output'!U237="",'Model output'!U237="[]",ISNUMBER(SEARCH("Not identified",'Model output'!U237))),"",'Model output'!U237))</f>
        <v/>
      </c>
      <c r="AC238" s="9" t="str">
        <f>IF(OR('Model output'!V237="", AND(ISERROR(SEARCH("Positive",'Model output'!V237)), ISNUMBER(SEARCH("Negative",'Model output'!V237))), 'Model output'!V237="No", ISNUMBER(SEARCH("Uninvolved",'Model output'!V237)), ISNUMBER(SEARCH("Not involved",'Model output'!V237)), ISNUMBER(SEARCH("Free",'Model output'!V237)), ISNUMBER(SEARCH("Cannot be assessed",'Model output'!V237)), ISNUMBER(SEARCH("1 mm",'Model output'!V237)), ISNUMBER(SEARCH("0.1 CM",'Model output'!V237)), ISNUMBER(SEARCH("less than 0.5 mm",'Model output'!V237)), ISNUMBER(SEARCH("abut",'Model output'!V237))), "negative", "positive")</f>
        <v>positive</v>
      </c>
      <c r="AE238" s="29" t="str" cm="1">
        <f t="array" ref="AE238">IF(OR(AC238="positive",Z238="positive",AND(OR(ISNUMBER(SEARCH("Follicular carcinoma",N238)),ISNUMBER(SEARCH("Follicular thyroid carcinoma",N238))),V238="extensive"),AND(AND(ISNUMBER(J238),J238&gt;0),AND(ISNUMBER(M238),M238&gt;3)),OR(H238="positive",AH238=1)),"high",IF(OR(ISNUMBER(SEARCH("lateral",G238,1)),ISNUMBER(SEARCH("positive",Y238,1)),ISNUMBER(SEARCH("tall",O238,1)),ISNUMBER(SEARCH("hobnail",O238,1)),ISNUMBER(SEARCH("cribriform",O238,1)),ISNUMBER(SEARCH("diffuse",O238,1)),ISNUMBER(SEARCH("columnar",O238,1)),ISNUMBER(SEARCH("solid",O238,1)),ISNUMBER(SEARCH("tall",N238,1)),ISNUMBER(SEARCH("hobnail",N238,1)),ISNUMBER(SEARCH("cribriform",N238,1)),ISNUMBER(SEARCH("diffuse",N238,1)),ISNUMBER(SEARCH("columnar",N238,1)),ISNUMBER(SEARCH("solid",N238,1)),AND(ISNUMBER(SEARCH("papillary",N238,1)),S238="positive"),AND(AND(ISNUMBER(J238),J238&gt;=5),M238=""),AND(AND(ISNUMBER(J238),J238&gt;=5),AND(ISNUMBER(M238),M238&gt;=1)),AND(ISNUMBER(SERACH("papillary",N238)),OR(Y238="positive",Z238="positive"), ISNUMBER(SEARCH("BRAF",AB238)))),"intermediate","low"))</f>
        <v>high</v>
      </c>
      <c r="AF238" s="30" t="str">
        <f t="shared" si="40"/>
        <v>2</v>
      </c>
      <c r="AG238" s="30" t="str">
        <f t="shared" si="41"/>
        <v>1a</v>
      </c>
      <c r="AH238" s="30" t="str">
        <f t="shared" si="42"/>
        <v>0</v>
      </c>
      <c r="AI238" s="37" t="str">
        <f t="shared" si="43"/>
        <v>I</v>
      </c>
      <c r="AJ238" s="29" t="s">
        <v>885</v>
      </c>
      <c r="AK238" s="34" t="s">
        <v>893</v>
      </c>
      <c r="AL238" s="34" t="s">
        <v>895</v>
      </c>
      <c r="AM238" s="34" t="s">
        <v>894</v>
      </c>
      <c r="AN238" s="34" t="s">
        <v>68</v>
      </c>
      <c r="AO238" s="35">
        <f t="shared" si="44"/>
        <v>1</v>
      </c>
      <c r="AP238" s="30">
        <f t="shared" si="45"/>
        <v>1</v>
      </c>
      <c r="AQ238" s="30">
        <f t="shared" si="46"/>
        <v>1</v>
      </c>
      <c r="AR238" s="30">
        <f t="shared" si="47"/>
        <v>1</v>
      </c>
      <c r="AS238" s="36">
        <f t="shared" si="48"/>
        <v>1</v>
      </c>
    </row>
    <row r="239" spans="1:45">
      <c r="A239" t="str">
        <f>'Model output'!A238</f>
        <v>TCGA-ET-A40S</v>
      </c>
      <c r="B239" s="45">
        <v>62</v>
      </c>
      <c r="C239" s="1" t="str">
        <f>IF(OR(ISNUMBER(SEARCH("0",'Model output'!D238)), ISNUMBER(SEARCH("1",'Model output'!D238)), ISNUMBER(SEARCH("1a",'Model output'!D238)), ISNUMBER(SEARCH("1b",'Model output'!D238)), ISNUMBER(SEARCH("2",'Model output'!D238)), ISNUMBER(SEARCH("3",'Model output'!D238)), ISNUMBER(SEARCH("4a",'Model output'!D238)), ISNUMBER(SEARCH("4b",'Model output'!D238))), IF(ISNUMBER(SEARCH("pT",'Model output'!D238)),IF(OR(ISNUMBER(SEARCH("a",'Model output'!D238)),ISNUMBER(SEARCH("b",'Model output'!D238))),MID(SUBSTITUTE('Model output'!D238," ",""),SEARCH("pT",'Model output'!D238)+2,2),MID(SUBSTITUTE('Model output'!D238," ",""),SEARCH("pT",'Model output'!D238)+2,1)),IF(ISNUMBER(SEARCH("T",'Model output'!D238)),IF(OR(ISNUMBER(SEARCH("a",'Model output'!D238)),ISNUMBER(SEARCH("b",'Model output'!D238))),MID(SUBSTITUTE('Model output'!D238," ",""),SEARCH("T",'Model output'!D238)+1,2),MID(SUBSTITUTE('Model output'!D238," ",""),SEARCH("T",'Model output'!D238)+1,1)),SUBSTITUTE('Model output'!D238," ",""))),"")</f>
        <v>2</v>
      </c>
      <c r="D239" s="1" t="str">
        <f>IF(ISNUMBER(SEARCH("lymph node",'Model output'!E238)),"1", IF(AND('Model output'!E238&lt;&gt;"",ISNUMBER('Model output'!E238),'Model output'!E238&gt;0),"1",IF(OR(ISNUMBER(SEARCH("0",'Model output'!E238)), ISNUMBER(SEARCH("1",'Model output'!E238)), ISNUMBER(SEARCH("1a",'Model output'!E238)), ISNUMBER(SEARCH("1b",'Model output'!E238)), ISNUMBER(SEARCH("X",'Model output'!E238))), IF(ISNUMBER(SEARCH("pN",'Model output'!E238)),IF(OR(ISNUMBER(SEARCH("a",'Model output'!E238)),ISNUMBER(SEARCH("b",'Model output'!E238))),MID(SUBSTITUTE('Model output'!E238," ",""),SEARCH("pN",'Model output'!E238)+2,2),MID(SUBSTITUTE('Model output'!E238," ",""),SEARCH("pN",'Model output'!E238)+2,1)),IF(ISNUMBER(SEARCH("N",'Model output'!E238)),IF(OR(ISNUMBER(SEARCH("a",'Model output'!E238)),ISNUMBER(SEARCH("b",'Model output'!E238))),MID(SUBSTITUTE('Model output'!E238," ",""),SEARCH("N",'Model output'!E238)+1,2),MID(SUBSTITUTE('Model output'!E238," ",""),SEARCH("N",'Model output'!E238)+1,1)),SUBSTITUTE('Model output'!E238," ",""))),"")))</f>
        <v>0</v>
      </c>
      <c r="E239" s="1" t="str">
        <f>IF(OR(ISNUMBER(SEARCH("Not applicable",'Model output'!F238)), ISNUMBER(SEARCH("N/A",'Model output'!F238))),"0",IF(OR(ISNUMBER(SEARCH("0",'Model output'!F238)), ISNUMBER(SEARCH("1",'Model output'!F238)), ISNUMBER(SEARCH("X",'Model output'!F238))), IF(ISNUMBER(SEARCH("pM",'Model output'!F238)),MID(SUBSTITUTE('Model output'!F238," ",""),SEARCH("pM",'Model output'!F238)+2,1),IF(ISNUMBER(SEARCH("M",'Model output'!F238)),MID(SUBSTITUTE('Model output'!F238," ",""),SEARCH("M",'Model output'!F238)+1,1),SUBSTITUTE('Model output'!F238," ",""))),""))</f>
        <v>X</v>
      </c>
      <c r="F239" t="str">
        <f t="shared" si="50"/>
        <v>negative</v>
      </c>
      <c r="G239" t="str">
        <f>IF(OR('Model output'!G238="",AND(ISNUMBER('Model output'!J238),'Model output'!J238&lt;1)),"",IF(OR(ISNUMBER(SEARCH("lateral",'Model output'!G238)),ISNUMBER(SEARCH("cervical",'Model output'!G238)),ISNUMBER(SEARCH("jugular",'Model output'!G238)),ISNUMBER(SEARCH("left neck",'Model output'!G238)),ISNUMBER(SEARCH("left anterior neck",'Model output'!G238)),ISNUMBER(SEARCH("left posterior neck",'Model output'!G238)),ISNUMBER(SEARCH("right neck",'Model output'!G238)),ISNUMBER(SEARCH("right anterior neck",'Model output'!G238)),ISNUMBER(SEARCH("right posterior neck",'Model output'!G238)),AND(ISNUMBER(SEARCH("level",'Model output'!G238)),OR(,ISNUMBER(SEARCH("II",'Model output'!G238)),ISNUMBER(SEARCH("two",'Model output'!G238)),ISNUMBER(SEARCH("2",'Model output'!G238)),ISNUMBER(SEARCH("III",'Model output'!G238)),ISNUMBER(SEARCH("three",'Model output'!G238)),ISNUMBER(SEARCH("3",'Model output'!G238)),ISNUMBER(SEARCH("IV",'Model output'!G238)),ISNUMBER(SEARCH("four",'Model output'!G238)),ISNUMBER(SEARCH("4",'Model output'!G238)),ISNUMBER(SEARCH("V ",'Model output'!G238)),ISNUMBER(SEARCH("five",'Model output'!G238)),ISNUMBER(SEARCH("5",'Model output'!G238))))), "lateral", "central"))</f>
        <v/>
      </c>
      <c r="H239" t="str">
        <f>IF('Model output'!H238="","negative",IF('Model output'!H238="[]", "negative", IF(OR(ISNUMBER(SEARCH("lymph node",'Model output'!H238)),ISNUMBER(SEARCH("Not mentioned",'Model output'!H238)),ISNUMBER(SEARCH("neck",'Model output'!H238)),ISNUMBER(SEARCH("Not applicable",'Model output'!H238))),"negative","positive")))</f>
        <v>negative</v>
      </c>
      <c r="I239">
        <f>IF('Model output'!I238="","",IF(ISNUMBER('Model output'!I238),'Model output'!I238,1))</f>
        <v>12</v>
      </c>
      <c r="J239">
        <f>IF('Model output'!J238="","",IF(AND(ISNUMBER('Model output'!J238),'Model output'!J238&lt;=I239),'Model output'!J238,IF(ISNUMBER(SEARCH("0/",'Model output'!J238)),0,1)))</f>
        <v>0</v>
      </c>
      <c r="K239" t="str" cm="1">
        <f t="array" ref="K239">IF(COUNT(FIND({0,1,2,3,4,5,6,7,8,9},'Model output'!K238))&gt;0,'Model output'!K238,"")</f>
        <v/>
      </c>
      <c r="L239" s="8" t="str">
        <f t="shared" si="39"/>
        <v/>
      </c>
      <c r="M239" t="str" cm="1">
        <f t="array" ref="M239">IF(L239="","",IF(ISNUMBER(SEARCH("cm",L239)),MAX(VALUE(SUBSTITUTE(_xlfn.FILTERXML("&lt;t&gt;&lt;s&gt;"&amp;SUBSTITUTE(L239,",","&lt;/s&gt;&lt;s&gt;")&amp;"&lt;/s&gt;&lt;/t&gt;","//s"),"cm",""))),MAX(VALUE(SUBSTITUTE(_xlfn.FILTERXML("&lt;t&gt;&lt;s&gt;"&amp;SUBSTITUTE(L239,",","&lt;/s&gt;&lt;s&gt;")&amp;"&lt;/s&gt;&lt;/t&gt;","//s"),"mm","")))/10))</f>
        <v/>
      </c>
      <c r="N239" t="str">
        <f>IF('Model output'!L238="","",'Model output'!L238)</f>
        <v>Papillary carcinoma</v>
      </c>
      <c r="O239" t="str">
        <f>IF('Model output'!M238="","",'Model output'!M238)</f>
        <v/>
      </c>
      <c r="P239" t="str">
        <f>IF('Model output'!N238="","",'Model output'!N238)</f>
        <v>2.5 cm</v>
      </c>
      <c r="Q239" t="str">
        <f t="shared" si="38"/>
        <v>2.5cm</v>
      </c>
      <c r="R239" cm="1">
        <f t="array" ref="R239">IF(Q239="","",IF(ISNUMBER(SEARCH("cm",Q239)),MAX(VALUE(SUBSTITUTE(_xlfn.FILTERXML("&lt;t&gt;&lt;s&gt;"&amp;SUBSTITUTE(Q239,",","&lt;/s&gt;&lt;s&gt;")&amp;"&lt;/s&gt;&lt;/t&gt;","//s"),"cm",""))),MAX(VALUE(SUBSTITUTE(_xlfn.FILTERXML("&lt;t&gt;&lt;s&gt;"&amp;SUBSTITUTE(Q239,",","&lt;/s&gt;&lt;s&gt;")&amp;"&lt;/s&gt;&lt;/t&gt;","//s"),"mm","")))/10))</f>
        <v>2.5</v>
      </c>
      <c r="S239" t="str">
        <f>IF(OR('Model output'!P238="",ISNUMBER(SEARCH("Not identified", 'Model output'!P238)),ISNUMBER(SEARCH("Absent",'Model output'!P238)),AND(ISNUMBER(SEARCH("No",'Model output'!P238)),NOT(ISNUMBER(SEARCH("diagnostic",'Model output'!P238)))),ISNUMBER(SEARCH("Negative",'Model output'!P238))),"negative","positive")</f>
        <v>negative</v>
      </c>
      <c r="T239" t="str">
        <f>IF('Model output'!O238="","",'Model output'!O238)</f>
        <v/>
      </c>
      <c r="U239" t="str">
        <f>IF('Model output'!Q238&lt;&gt;"",'Model output'!Q238,IF('Classification result'!S239="positive",IF(ISNUMBER(SEARCH("single",'Model output'!P238)),1,IF(OR(ISNUMBER(SEARCH("&lt;4",'Model output'!P238)),ISNUMBER(SEARCH("&lt; 4",'Model output'!P238)),ISNUMBER(SEARCH("less than 4",'Model output'!P238))),"&lt;4",IF(OR(ISNUMBER(SEARCH("&gt;4",'Model output'!P238)),ISNUMBER(SEARCH("&gt; 4",'Model output'!P238)),ISNUMBER(SEARCH("4 or more",'Model output'!P238))),"&gt;4",""))),""))</f>
        <v/>
      </c>
      <c r="V239" t="str">
        <f>IF(S239="negative","",IF(OR(ISNUMBER(SEARCH("Focal",'Model output'!P238)),'Classification result'!U239&lt;4,ISNUMBER(SEARCH("Focal",'Classification result'!U239)),ISNUMBER(SEARCH("&lt;4",'Classification result'!U239)),ISNUMBER(SEARCH("&lt; 4",'Classification result'!U239))),"minimal", IF(OR(ISNUMBER(SEARCH("Extensive",'Model output'!P238)),ISNUMBER(SEARCH("Extensive",'Classification result'!U239)),ISNUMBER(SEARCH("&gt;4",'Classification result'!U239)),ISNUMBER(SEARCH("&gt; 4",'Classification result'!U239)),ISNUMBER(SEARCH("4 or more",'Classification result'!U239))),"extensive","")))</f>
        <v/>
      </c>
      <c r="W239" t="str">
        <f>IF(OR('Model output'!R238="",ISNUMBER(SEARCH("Not identified", 'Model output'!R238)),ISNUMBER(SEARCH("Absent",'Model output'!R238)),ISNUMBER(SEARCH("No",'Model output'!R238)),ISNUMBER(SEARCH("Negative",'Model output'!R238)),ISNUMBER(SEARCH("None seen",'Model output'!R238)),ISNUMBER(SEARCH("Free",'Model output'!R238)),ISNUMBER(SEARCH("Cannot be assessed",'Model output'!R238))),"negative","positive")</f>
        <v>negative</v>
      </c>
      <c r="X239" t="str">
        <f>IF('Model output'!S238="","", IF('Model output'!S238= "[]", "", 'Model output'!S238))</f>
        <v/>
      </c>
      <c r="Y239" t="str">
        <f>IF(OR('Model output'!S238="",ISNUMBER(SEARCH("Absent",'Model output'!S238)),ISNUMBER(SEARCH("Not identified",'Model output'!S238)),ISNUMBER(SEARCH("No",'Model output'!S238)),ISNUMBER(SEARCH("negative",'Model output'!S238))),"negative",IF(Z239="positive","gETE", "positive"))</f>
        <v>negative</v>
      </c>
      <c r="Z239" t="str">
        <f>IF(OR('Model output'!S238="",ISNUMBER(SEARCH("Absent",'Model output'!S238)),ISNUMBER(SEARCH("Not identified",'Model output'!S238)),ISNUMBER(SEARCH("No",'Model output'!S238)),ISNUMBER(SEARCH("Minimal",'Model output'!S238)),ISNUMBER(SEARCH("negative",'Model output'!S238))),"negative",IF(OR(ISNUMBER(SEARCH("extensive",X239)),ISNUMBER(SEARCH("skeletal muscle",X239)),ISNUMBER(SEARCH("larynx",X239)),ISNUMBER(SEARCH("trachea",X239)),ISNUMBER(SEARCH("esophagus",X239)),ISNUMBER(SEARCH("recurrent laryngeal nerve",X239))),"positive","negative"))</f>
        <v>negative</v>
      </c>
      <c r="AA239" t="str">
        <f>IF('Model output'!T238="","", IF('Model output'!T238="[]", "", IF('Model output'!T238="Not mentioned", "No", "Yes")))</f>
        <v/>
      </c>
      <c r="AB239" t="str">
        <f>IF(AA239&lt;&gt;"Yes","",IF(OR('Model output'!U238="",'Model output'!U238="[]",ISNUMBER(SEARCH("Not identified",'Model output'!U238))),"",'Model output'!U238))</f>
        <v/>
      </c>
      <c r="AC239" s="9" t="str">
        <f>IF(OR('Model output'!V238="", AND(ISERROR(SEARCH("Positive",'Model output'!V238)), ISNUMBER(SEARCH("Negative",'Model output'!V238))), 'Model output'!V238="No", ISNUMBER(SEARCH("Uninvolved",'Model output'!V238)), ISNUMBER(SEARCH("Not involved",'Model output'!V238)), ISNUMBER(SEARCH("Free",'Model output'!V238)), ISNUMBER(SEARCH("Cannot be assessed",'Model output'!V238)), ISNUMBER(SEARCH("1 mm",'Model output'!V238)), ISNUMBER(SEARCH("0.1 CM",'Model output'!V238)), ISNUMBER(SEARCH("less than 0.5 mm",'Model output'!V238)), ISNUMBER(SEARCH("abut",'Model output'!V238))), "negative", "positive")</f>
        <v>negative</v>
      </c>
      <c r="AE239" s="29" t="str" cm="1">
        <f t="array" aca="1" ref="AE239" ca="1">IF(OR(AC239="positive",Z239="positive",AND(OR(ISNUMBER(SEARCH("Follicular carcinoma",N239)),ISNUMBER(SEARCH("Follicular thyroid carcinoma",N239))),V239="extensive"),AND(AND(ISNUMBER(J239),J239&gt;0),AND(ISNUMBER(M239),M239&gt;3)),OR(H239="positive",AH239=1)),"high",IF(OR(ISNUMBER(SEARCH("lateral",G239,1)),ISNUMBER(SEARCH("positive",Y239,1)),ISNUMBER(SEARCH("tall",O239,1)),ISNUMBER(SEARCH("hobnail",O239,1)),ISNUMBER(SEARCH("cribriform",O239,1)),ISNUMBER(SEARCH("diffuse",O239,1)),ISNUMBER(SEARCH("columnar",O239,1)),ISNUMBER(SEARCH("solid",O239,1)),ISNUMBER(SEARCH("tall",N239,1)),ISNUMBER(SEARCH("hobnail",N239,1)),ISNUMBER(SEARCH("cribriform",N239,1)),ISNUMBER(SEARCH("diffuse",N239,1)),ISNUMBER(SEARCH("columnar",N239,1)),ISNUMBER(SEARCH("solid",N239,1)),AND(ISNUMBER(SEARCH("papillary",N239,1)),S239="positive"),AND(AND(ISNUMBER(J239),J239&gt;=5),M239=""),AND(AND(ISNUMBER(J239),J239&gt;=5),AND(ISNUMBER(M239),M239&gt;=1)),AND(ISNUMBER(SERACH("papillary",N239)),OR(Y239="positive",Z239="positive"), ISNUMBER(SEARCH("BRAF",AB239)))),"intermediate","low"))</f>
        <v>low</v>
      </c>
      <c r="AF239" s="30" t="str">
        <f t="shared" si="40"/>
        <v>2</v>
      </c>
      <c r="AG239" s="30" t="str">
        <f t="shared" si="41"/>
        <v>0</v>
      </c>
      <c r="AH239" s="30" t="str">
        <f t="shared" si="42"/>
        <v>0</v>
      </c>
      <c r="AI239" s="37" t="str">
        <f t="shared" si="43"/>
        <v>I</v>
      </c>
      <c r="AJ239" s="29" t="s">
        <v>886</v>
      </c>
      <c r="AK239" s="34" t="s">
        <v>893</v>
      </c>
      <c r="AL239" s="34" t="s">
        <v>891</v>
      </c>
      <c r="AM239" s="34" t="s">
        <v>894</v>
      </c>
      <c r="AN239" s="34" t="s">
        <v>68</v>
      </c>
      <c r="AO239" s="35">
        <f t="shared" ca="1" si="44"/>
        <v>1</v>
      </c>
      <c r="AP239" s="30">
        <f t="shared" si="45"/>
        <v>1</v>
      </c>
      <c r="AQ239" s="30">
        <f t="shared" si="46"/>
        <v>1</v>
      </c>
      <c r="AR239" s="30">
        <f t="shared" si="47"/>
        <v>1</v>
      </c>
      <c r="AS239" s="36">
        <f t="shared" si="48"/>
        <v>1</v>
      </c>
    </row>
    <row r="240" spans="1:45">
      <c r="A240" t="str">
        <f>'Model output'!A239</f>
        <v>TCGA-ET-A40T</v>
      </c>
      <c r="B240" s="45">
        <v>26</v>
      </c>
      <c r="C240" s="1" t="str">
        <f>IF(OR(ISNUMBER(SEARCH("0",'Model output'!D239)), ISNUMBER(SEARCH("1",'Model output'!D239)), ISNUMBER(SEARCH("1a",'Model output'!D239)), ISNUMBER(SEARCH("1b",'Model output'!D239)), ISNUMBER(SEARCH("2",'Model output'!D239)), ISNUMBER(SEARCH("3",'Model output'!D239)), ISNUMBER(SEARCH("4a",'Model output'!D239)), ISNUMBER(SEARCH("4b",'Model output'!D239))), IF(ISNUMBER(SEARCH("pT",'Model output'!D239)),IF(OR(ISNUMBER(SEARCH("a",'Model output'!D239)),ISNUMBER(SEARCH("b",'Model output'!D239))),MID(SUBSTITUTE('Model output'!D239," ",""),SEARCH("pT",'Model output'!D239)+2,2),MID(SUBSTITUTE('Model output'!D239," ",""),SEARCH("pT",'Model output'!D239)+2,1)),IF(ISNUMBER(SEARCH("T",'Model output'!D239)),IF(OR(ISNUMBER(SEARCH("a",'Model output'!D239)),ISNUMBER(SEARCH("b",'Model output'!D239))),MID(SUBSTITUTE('Model output'!D239," ",""),SEARCH("T",'Model output'!D239)+1,2),MID(SUBSTITUTE('Model output'!D239," ",""),SEARCH("T",'Model output'!D239)+1,1)),SUBSTITUTE('Model output'!D239," ",""))),"")</f>
        <v>2</v>
      </c>
      <c r="D240" s="1" t="str">
        <f>IF(ISNUMBER(SEARCH("lymph node",'Model output'!E239)),"1", IF(AND('Model output'!E239&lt;&gt;"",ISNUMBER('Model output'!E239),'Model output'!E239&gt;0),"1",IF(OR(ISNUMBER(SEARCH("0",'Model output'!E239)), ISNUMBER(SEARCH("1",'Model output'!E239)), ISNUMBER(SEARCH("1a",'Model output'!E239)), ISNUMBER(SEARCH("1b",'Model output'!E239)), ISNUMBER(SEARCH("X",'Model output'!E239))), IF(ISNUMBER(SEARCH("pN",'Model output'!E239)),IF(OR(ISNUMBER(SEARCH("a",'Model output'!E239)),ISNUMBER(SEARCH("b",'Model output'!E239))),MID(SUBSTITUTE('Model output'!E239," ",""),SEARCH("pN",'Model output'!E239)+2,2),MID(SUBSTITUTE('Model output'!E239," ",""),SEARCH("pN",'Model output'!E239)+2,1)),IF(ISNUMBER(SEARCH("N",'Model output'!E239)),IF(OR(ISNUMBER(SEARCH("a",'Model output'!E239)),ISNUMBER(SEARCH("b",'Model output'!E239))),MID(SUBSTITUTE('Model output'!E239," ",""),SEARCH("N",'Model output'!E239)+1,2),MID(SUBSTITUTE('Model output'!E239," ",""),SEARCH("N",'Model output'!E239)+1,1)),SUBSTITUTE('Model output'!E239," ",""))),"")))</f>
        <v>1A</v>
      </c>
      <c r="E240" s="1" t="str">
        <f>IF(OR(ISNUMBER(SEARCH("Not applicable",'Model output'!F239)), ISNUMBER(SEARCH("N/A",'Model output'!F239))),"0",IF(OR(ISNUMBER(SEARCH("0",'Model output'!F239)), ISNUMBER(SEARCH("1",'Model output'!F239)), ISNUMBER(SEARCH("X",'Model output'!F239))), IF(ISNUMBER(SEARCH("pM",'Model output'!F239)),MID(SUBSTITUTE('Model output'!F239," ",""),SEARCH("pM",'Model output'!F239)+2,1),IF(ISNUMBER(SEARCH("M",'Model output'!F239)),MID(SUBSTITUTE('Model output'!F239," ",""),SEARCH("M",'Model output'!F239)+1,1),SUBSTITUTE('Model output'!F239," ",""))),""))</f>
        <v/>
      </c>
      <c r="F240" t="str">
        <f t="shared" si="50"/>
        <v>positive</v>
      </c>
      <c r="G240" t="str">
        <f>IF(OR('Model output'!G239="",AND(ISNUMBER('Model output'!J239),'Model output'!J239&lt;1)),"",IF(OR(ISNUMBER(SEARCH("lateral",'Model output'!G239)),ISNUMBER(SEARCH("cervical",'Model output'!G239)),ISNUMBER(SEARCH("jugular",'Model output'!G239)),ISNUMBER(SEARCH("left neck",'Model output'!G239)),ISNUMBER(SEARCH("left anterior neck",'Model output'!G239)),ISNUMBER(SEARCH("left posterior neck",'Model output'!G239)),ISNUMBER(SEARCH("right neck",'Model output'!G239)),ISNUMBER(SEARCH("right anterior neck",'Model output'!G239)),ISNUMBER(SEARCH("right posterior neck",'Model output'!G239)),AND(ISNUMBER(SEARCH("level",'Model output'!G239)),OR(,ISNUMBER(SEARCH("II",'Model output'!G239)),ISNUMBER(SEARCH("two",'Model output'!G239)),ISNUMBER(SEARCH("2",'Model output'!G239)),ISNUMBER(SEARCH("III",'Model output'!G239)),ISNUMBER(SEARCH("three",'Model output'!G239)),ISNUMBER(SEARCH("3",'Model output'!G239)),ISNUMBER(SEARCH("IV",'Model output'!G239)),ISNUMBER(SEARCH("four",'Model output'!G239)),ISNUMBER(SEARCH("4",'Model output'!G239)),ISNUMBER(SEARCH("V ",'Model output'!G239)),ISNUMBER(SEARCH("five",'Model output'!G239)),ISNUMBER(SEARCH("5",'Model output'!G239))))), "lateral", "central"))</f>
        <v>central</v>
      </c>
      <c r="H240" t="str">
        <f>IF('Model output'!H239="","negative",IF('Model output'!H239="[]", "negative", IF(OR(ISNUMBER(SEARCH("lymph node",'Model output'!H239)),ISNUMBER(SEARCH("Not mentioned",'Model output'!H239)),ISNUMBER(SEARCH("neck",'Model output'!H239)),ISNUMBER(SEARCH("Not applicable",'Model output'!H239))),"negative","positive")))</f>
        <v>negative</v>
      </c>
      <c r="I240">
        <f>IF('Model output'!I239="","",IF(ISNUMBER('Model output'!I239),'Model output'!I239,1))</f>
        <v>15</v>
      </c>
      <c r="J240">
        <f>IF('Model output'!J239="","",IF(AND(ISNUMBER('Model output'!J239),'Model output'!J239&lt;=I240),'Model output'!J239,IF(ISNUMBER(SEARCH("0/",'Model output'!J239)),0,1)))</f>
        <v>3</v>
      </c>
      <c r="K240" t="str" cm="1">
        <f t="array" ref="K240">IF(COUNT(FIND({0,1,2,3,4,5,6,7,8,9},'Model output'!K239))&gt;0,'Model output'!K239,"")</f>
        <v/>
      </c>
      <c r="L240" s="8" t="str">
        <f t="shared" si="39"/>
        <v/>
      </c>
      <c r="M240" t="str" cm="1">
        <f t="array" ref="M240">IF(L240="","",IF(ISNUMBER(SEARCH("cm",L240)),MAX(VALUE(SUBSTITUTE(_xlfn.FILTERXML("&lt;t&gt;&lt;s&gt;"&amp;SUBSTITUTE(L240,",","&lt;/s&gt;&lt;s&gt;")&amp;"&lt;/s&gt;&lt;/t&gt;","//s"),"cm",""))),MAX(VALUE(SUBSTITUTE(_xlfn.FILTERXML("&lt;t&gt;&lt;s&gt;"&amp;SUBSTITUTE(L240,",","&lt;/s&gt;&lt;s&gt;")&amp;"&lt;/s&gt;&lt;/t&gt;","//s"),"mm","")))/10))</f>
        <v/>
      </c>
      <c r="N240" t="str">
        <f>IF('Model output'!L239="","",'Model output'!L239)</f>
        <v>Papillary carcinoma</v>
      </c>
      <c r="O240" t="str">
        <f>IF('Model output'!M239="","",'Model output'!M239)</f>
        <v/>
      </c>
      <c r="P240" t="str">
        <f>IF('Model output'!N239="","",'Model output'!N239)</f>
        <v>2.8cm</v>
      </c>
      <c r="Q240" t="str">
        <f t="shared" si="38"/>
        <v>2.8cm</v>
      </c>
      <c r="R240" cm="1">
        <f t="array" ref="R240">IF(Q240="","",IF(ISNUMBER(SEARCH("cm",Q240)),MAX(VALUE(SUBSTITUTE(_xlfn.FILTERXML("&lt;t&gt;&lt;s&gt;"&amp;SUBSTITUTE(Q240,",","&lt;/s&gt;&lt;s&gt;")&amp;"&lt;/s&gt;&lt;/t&gt;","//s"),"cm",""))),MAX(VALUE(SUBSTITUTE(_xlfn.FILTERXML("&lt;t&gt;&lt;s&gt;"&amp;SUBSTITUTE(Q240,",","&lt;/s&gt;&lt;s&gt;")&amp;"&lt;/s&gt;&lt;/t&gt;","//s"),"mm","")))/10))</f>
        <v>2.8</v>
      </c>
      <c r="S240" t="str">
        <f>IF(OR('Model output'!P239="",ISNUMBER(SEARCH("Not identified", 'Model output'!P239)),ISNUMBER(SEARCH("Absent",'Model output'!P239)),AND(ISNUMBER(SEARCH("No",'Model output'!P239)),NOT(ISNUMBER(SEARCH("diagnostic",'Model output'!P239)))),ISNUMBER(SEARCH("Negative",'Model output'!P239))),"negative","positive")</f>
        <v>positive</v>
      </c>
      <c r="T240">
        <f>IF('Model output'!O239="","",'Model output'!O239)</f>
        <v>1</v>
      </c>
      <c r="U240" t="str">
        <f>IF('Model output'!Q239&lt;&gt;"",'Model output'!Q239,IF('Classification result'!S240="positive",IF(ISNUMBER(SEARCH("single",'Model output'!P239)),1,IF(OR(ISNUMBER(SEARCH("&lt;4",'Model output'!P239)),ISNUMBER(SEARCH("&lt; 4",'Model output'!P239)),ISNUMBER(SEARCH("less than 4",'Model output'!P239))),"&lt;4",IF(OR(ISNUMBER(SEARCH("&gt;4",'Model output'!P239)),ISNUMBER(SEARCH("&gt; 4",'Model output'!P239)),ISNUMBER(SEARCH("4 or more",'Model output'!P239))),"&gt;4",""))),""))</f>
        <v/>
      </c>
      <c r="V240" t="str">
        <f>IF(S240="negative","",IF(OR(ISNUMBER(SEARCH("Focal",'Model output'!P239)),'Classification result'!U240&lt;4,ISNUMBER(SEARCH("Focal",'Classification result'!U240)),ISNUMBER(SEARCH("&lt;4",'Classification result'!U240)),ISNUMBER(SEARCH("&lt; 4",'Classification result'!U240))),"minimal", IF(OR(ISNUMBER(SEARCH("Extensive",'Model output'!P239)),ISNUMBER(SEARCH("Extensive",'Classification result'!U240)),ISNUMBER(SEARCH("&gt;4",'Classification result'!U240)),ISNUMBER(SEARCH("&gt; 4",'Classification result'!U240)),ISNUMBER(SEARCH("4 or more",'Classification result'!U240))),"extensive","")))</f>
        <v/>
      </c>
      <c r="W240" t="str">
        <f>IF(OR('Model output'!R239="",ISNUMBER(SEARCH("Not identified", 'Model output'!R239)),ISNUMBER(SEARCH("Absent",'Model output'!R239)),ISNUMBER(SEARCH("No",'Model output'!R239)),ISNUMBER(SEARCH("Negative",'Model output'!R239)),ISNUMBER(SEARCH("None seen",'Model output'!R239)),ISNUMBER(SEARCH("Free",'Model output'!R239)),ISNUMBER(SEARCH("Cannot be assessed",'Model output'!R239))),"negative","positive")</f>
        <v>negative</v>
      </c>
      <c r="X240" t="str">
        <f>IF('Model output'!S239="","", IF('Model output'!S239= "[]", "", 'Model output'!S239))</f>
        <v/>
      </c>
      <c r="Y240" t="str">
        <f>IF(OR('Model output'!S239="",ISNUMBER(SEARCH("Absent",'Model output'!S239)),ISNUMBER(SEARCH("Not identified",'Model output'!S239)),ISNUMBER(SEARCH("No",'Model output'!S239)),ISNUMBER(SEARCH("negative",'Model output'!S239))),"negative",IF(Z240="positive","gETE", "positive"))</f>
        <v>negative</v>
      </c>
      <c r="Z240" t="str">
        <f>IF(OR('Model output'!S239="",ISNUMBER(SEARCH("Absent",'Model output'!S239)),ISNUMBER(SEARCH("Not identified",'Model output'!S239)),ISNUMBER(SEARCH("No",'Model output'!S239)),ISNUMBER(SEARCH("Minimal",'Model output'!S239)),ISNUMBER(SEARCH("negative",'Model output'!S239))),"negative",IF(OR(ISNUMBER(SEARCH("extensive",X240)),ISNUMBER(SEARCH("skeletal muscle",X240)),ISNUMBER(SEARCH("larynx",X240)),ISNUMBER(SEARCH("trachea",X240)),ISNUMBER(SEARCH("esophagus",X240)),ISNUMBER(SEARCH("recurrent laryngeal nerve",X240))),"positive","negative"))</f>
        <v>negative</v>
      </c>
      <c r="AA240" t="str">
        <f>IF('Model output'!T239="","", IF('Model output'!T239="[]", "", IF('Model output'!T239="Not mentioned", "No", "Yes")))</f>
        <v/>
      </c>
      <c r="AB240" t="str">
        <f>IF(AA240&lt;&gt;"Yes","",IF(OR('Model output'!U239="",'Model output'!U239="[]",ISNUMBER(SEARCH("Not identified",'Model output'!U239))),"",'Model output'!U239))</f>
        <v/>
      </c>
      <c r="AC240" s="9" t="str">
        <f>IF(OR('Model output'!V239="", AND(ISERROR(SEARCH("Positive",'Model output'!V239)), ISNUMBER(SEARCH("Negative",'Model output'!V239))), 'Model output'!V239="No", ISNUMBER(SEARCH("Uninvolved",'Model output'!V239)), ISNUMBER(SEARCH("Not involved",'Model output'!V239)), ISNUMBER(SEARCH("Free",'Model output'!V239)), ISNUMBER(SEARCH("Cannot be assessed",'Model output'!V239)), ISNUMBER(SEARCH("1 mm",'Model output'!V239)), ISNUMBER(SEARCH("0.1 CM",'Model output'!V239)), ISNUMBER(SEARCH("less than 0.5 mm",'Model output'!V239)), ISNUMBER(SEARCH("abut",'Model output'!V239))), "negative", "positive")</f>
        <v>positive</v>
      </c>
      <c r="AE240" s="29" t="str" cm="1">
        <f t="array" ref="AE240">IF(OR(AC240="positive",Z240="positive",AND(OR(ISNUMBER(SEARCH("Follicular carcinoma",N240)),ISNUMBER(SEARCH("Follicular thyroid carcinoma",N240))),V240="extensive"),AND(AND(ISNUMBER(J240),J240&gt;0),AND(ISNUMBER(M240),M240&gt;3)),OR(H240="positive",AH240=1)),"high",IF(OR(ISNUMBER(SEARCH("lateral",G240,1)),ISNUMBER(SEARCH("positive",Y240,1)),ISNUMBER(SEARCH("tall",O240,1)),ISNUMBER(SEARCH("hobnail",O240,1)),ISNUMBER(SEARCH("cribriform",O240,1)),ISNUMBER(SEARCH("diffuse",O240,1)),ISNUMBER(SEARCH("columnar",O240,1)),ISNUMBER(SEARCH("solid",O240,1)),ISNUMBER(SEARCH("tall",N240,1)),ISNUMBER(SEARCH("hobnail",N240,1)),ISNUMBER(SEARCH("cribriform",N240,1)),ISNUMBER(SEARCH("diffuse",N240,1)),ISNUMBER(SEARCH("columnar",N240,1)),ISNUMBER(SEARCH("solid",N240,1)),AND(ISNUMBER(SEARCH("papillary",N240,1)),S240="positive"),AND(AND(ISNUMBER(J240),J240&gt;=5),M240=""),AND(AND(ISNUMBER(J240),J240&gt;=5),AND(ISNUMBER(M240),M240&gt;=1)),AND(ISNUMBER(SERACH("papillary",N240)),OR(Y240="positive",Z240="positive"), ISNUMBER(SEARCH("BRAF",AB240)))),"intermediate","low"))</f>
        <v>high</v>
      </c>
      <c r="AF240" s="30" t="str">
        <f t="shared" si="40"/>
        <v>2</v>
      </c>
      <c r="AG240" s="30" t="str">
        <f t="shared" si="41"/>
        <v>1a</v>
      </c>
      <c r="AH240" s="30" t="str">
        <f t="shared" si="42"/>
        <v>0</v>
      </c>
      <c r="AI240" s="37" t="str">
        <f t="shared" si="43"/>
        <v>I</v>
      </c>
      <c r="AJ240" s="29" t="s">
        <v>887</v>
      </c>
      <c r="AK240" s="34" t="s">
        <v>893</v>
      </c>
      <c r="AL240" s="34" t="s">
        <v>895</v>
      </c>
      <c r="AM240" s="34" t="s">
        <v>894</v>
      </c>
      <c r="AN240" s="34" t="s">
        <v>68</v>
      </c>
      <c r="AO240" s="35">
        <f t="shared" si="44"/>
        <v>0</v>
      </c>
      <c r="AP240" s="30">
        <f t="shared" si="45"/>
        <v>1</v>
      </c>
      <c r="AQ240" s="30">
        <f t="shared" si="46"/>
        <v>1</v>
      </c>
      <c r="AR240" s="30">
        <f t="shared" si="47"/>
        <v>1</v>
      </c>
      <c r="AS240" s="36">
        <f t="shared" si="48"/>
        <v>1</v>
      </c>
    </row>
    <row r="241" spans="1:45">
      <c r="A241" t="str">
        <f>'Model output'!A240</f>
        <v>TCGA-ET-A4KQ</v>
      </c>
      <c r="B241" s="45">
        <v>45</v>
      </c>
      <c r="C241" s="1" t="str">
        <f>IF(OR(ISNUMBER(SEARCH("0",'Model output'!D240)), ISNUMBER(SEARCH("1",'Model output'!D240)), ISNUMBER(SEARCH("1a",'Model output'!D240)), ISNUMBER(SEARCH("1b",'Model output'!D240)), ISNUMBER(SEARCH("2",'Model output'!D240)), ISNUMBER(SEARCH("3",'Model output'!D240)), ISNUMBER(SEARCH("4a",'Model output'!D240)), ISNUMBER(SEARCH("4b",'Model output'!D240))), IF(ISNUMBER(SEARCH("pT",'Model output'!D240)),IF(OR(ISNUMBER(SEARCH("a",'Model output'!D240)),ISNUMBER(SEARCH("b",'Model output'!D240))),MID(SUBSTITUTE('Model output'!D240," ",""),SEARCH("pT",'Model output'!D240)+2,2),MID(SUBSTITUTE('Model output'!D240," ",""),SEARCH("pT",'Model output'!D240)+2,1)),IF(ISNUMBER(SEARCH("T",'Model output'!D240)),IF(OR(ISNUMBER(SEARCH("a",'Model output'!D240)),ISNUMBER(SEARCH("b",'Model output'!D240))),MID(SUBSTITUTE('Model output'!D240," ",""),SEARCH("T",'Model output'!D240)+1,2),MID(SUBSTITUTE('Model output'!D240," ",""),SEARCH("T",'Model output'!D240)+1,1)),SUBSTITUTE('Model output'!D240," ",""))),"")</f>
        <v>2</v>
      </c>
      <c r="D241" s="1" t="str">
        <f>IF(ISNUMBER(SEARCH("lymph node",'Model output'!E240)),"1", IF(AND('Model output'!E240&lt;&gt;"",ISNUMBER('Model output'!E240),'Model output'!E240&gt;0),"1",IF(OR(ISNUMBER(SEARCH("0",'Model output'!E240)), ISNUMBER(SEARCH("1",'Model output'!E240)), ISNUMBER(SEARCH("1a",'Model output'!E240)), ISNUMBER(SEARCH("1b",'Model output'!E240)), ISNUMBER(SEARCH("X",'Model output'!E240))), IF(ISNUMBER(SEARCH("pN",'Model output'!E240)),IF(OR(ISNUMBER(SEARCH("a",'Model output'!E240)),ISNUMBER(SEARCH("b",'Model output'!E240))),MID(SUBSTITUTE('Model output'!E240," ",""),SEARCH("pN",'Model output'!E240)+2,2),MID(SUBSTITUTE('Model output'!E240," ",""),SEARCH("pN",'Model output'!E240)+2,1)),IF(ISNUMBER(SEARCH("N",'Model output'!E240)),IF(OR(ISNUMBER(SEARCH("a",'Model output'!E240)),ISNUMBER(SEARCH("b",'Model output'!E240))),MID(SUBSTITUTE('Model output'!E240," ",""),SEARCH("N",'Model output'!E240)+1,2),MID(SUBSTITUTE('Model output'!E240," ",""),SEARCH("N",'Model output'!E240)+1,1)),SUBSTITUTE('Model output'!E240," ",""))),"")))</f>
        <v>X</v>
      </c>
      <c r="E241" s="1" t="str">
        <f>IF(OR(ISNUMBER(SEARCH("Not applicable",'Model output'!F240)), ISNUMBER(SEARCH("N/A",'Model output'!F240))),"0",IF(OR(ISNUMBER(SEARCH("0",'Model output'!F240)), ISNUMBER(SEARCH("1",'Model output'!F240)), ISNUMBER(SEARCH("X",'Model output'!F240))), IF(ISNUMBER(SEARCH("pM",'Model output'!F240)),MID(SUBSTITUTE('Model output'!F240," ",""),SEARCH("pM",'Model output'!F240)+2,1),IF(ISNUMBER(SEARCH("M",'Model output'!F240)),MID(SUBSTITUTE('Model output'!F240," ",""),SEARCH("M",'Model output'!F240)+1,1),SUBSTITUTE('Model output'!F240," ",""))),""))</f>
        <v>X</v>
      </c>
      <c r="F241" t="str">
        <f t="shared" si="50"/>
        <v>negative</v>
      </c>
      <c r="G241" t="str">
        <f>IF(OR('Model output'!G240="",AND(ISNUMBER('Model output'!J240),'Model output'!J240&lt;1)),"",IF(OR(ISNUMBER(SEARCH("lateral",'Model output'!G240)),ISNUMBER(SEARCH("cervical",'Model output'!G240)),ISNUMBER(SEARCH("jugular",'Model output'!G240)),ISNUMBER(SEARCH("left neck",'Model output'!G240)),ISNUMBER(SEARCH("left anterior neck",'Model output'!G240)),ISNUMBER(SEARCH("left posterior neck",'Model output'!G240)),ISNUMBER(SEARCH("right neck",'Model output'!G240)),ISNUMBER(SEARCH("right anterior neck",'Model output'!G240)),ISNUMBER(SEARCH("right posterior neck",'Model output'!G240)),AND(ISNUMBER(SEARCH("level",'Model output'!G240)),OR(,ISNUMBER(SEARCH("II",'Model output'!G240)),ISNUMBER(SEARCH("two",'Model output'!G240)),ISNUMBER(SEARCH("2",'Model output'!G240)),ISNUMBER(SEARCH("III",'Model output'!G240)),ISNUMBER(SEARCH("three",'Model output'!G240)),ISNUMBER(SEARCH("3",'Model output'!G240)),ISNUMBER(SEARCH("IV",'Model output'!G240)),ISNUMBER(SEARCH("four",'Model output'!G240)),ISNUMBER(SEARCH("4",'Model output'!G240)),ISNUMBER(SEARCH("V ",'Model output'!G240)),ISNUMBER(SEARCH("five",'Model output'!G240)),ISNUMBER(SEARCH("5",'Model output'!G240))))), "lateral", "central"))</f>
        <v/>
      </c>
      <c r="H241" t="str">
        <f>IF('Model output'!H240="","negative",IF('Model output'!H240="[]", "negative", IF(OR(ISNUMBER(SEARCH("lymph node",'Model output'!H240)),ISNUMBER(SEARCH("Not mentioned",'Model output'!H240)),ISNUMBER(SEARCH("neck",'Model output'!H240)),ISNUMBER(SEARCH("Not applicable",'Model output'!H240))),"negative","positive")))</f>
        <v>negative</v>
      </c>
      <c r="I241">
        <f>IF('Model output'!I240="","",IF(ISNUMBER('Model output'!I240),'Model output'!I240,1))</f>
        <v>0</v>
      </c>
      <c r="J241">
        <f>IF('Model output'!J240="","",IF(AND(ISNUMBER('Model output'!J240),'Model output'!J240&lt;=I241),'Model output'!J240,IF(ISNUMBER(SEARCH("0/",'Model output'!J240)),0,1)))</f>
        <v>0</v>
      </c>
      <c r="K241" t="str" cm="1">
        <f t="array" ref="K241">IF(COUNT(FIND({0,1,2,3,4,5,6,7,8,9},'Model output'!K240))&gt;0,'Model output'!K240,"")</f>
        <v/>
      </c>
      <c r="L241" s="8" t="str">
        <f t="shared" si="39"/>
        <v/>
      </c>
      <c r="M241" t="str" cm="1">
        <f t="array" ref="M241">IF(L241="","",IF(ISNUMBER(SEARCH("cm",L241)),MAX(VALUE(SUBSTITUTE(_xlfn.FILTERXML("&lt;t&gt;&lt;s&gt;"&amp;SUBSTITUTE(L241,",","&lt;/s&gt;&lt;s&gt;")&amp;"&lt;/s&gt;&lt;/t&gt;","//s"),"cm",""))),MAX(VALUE(SUBSTITUTE(_xlfn.FILTERXML("&lt;t&gt;&lt;s&gt;"&amp;SUBSTITUTE(L241,",","&lt;/s&gt;&lt;s&gt;")&amp;"&lt;/s&gt;&lt;/t&gt;","//s"),"mm","")))/10))</f>
        <v/>
      </c>
      <c r="N241" t="str">
        <f>IF('Model output'!L240="","",'Model output'!L240)</f>
        <v>Papillary carcinoma</v>
      </c>
      <c r="O241" t="str">
        <f>IF('Model output'!M240="","",'Model output'!M240)</f>
        <v>Follicular variant</v>
      </c>
      <c r="P241" t="str">
        <f>IF('Model output'!N240="","",'Model output'!N240)</f>
        <v>4.0 cm</v>
      </c>
      <c r="Q241" t="str">
        <f t="shared" ref="Q241:Q291" si="51">LOWER(SUBSTITUTE(SUBSTITUTE(SUBSTITUTE(SUBSTITUTE(SUBSTITUTE(SUBSTITUTE(SUBSTITUTE(SUBSTITUTE(SUBSTITUTE(SUBSTITUTE(SUBSTITUTE(SUBSTITUTE(SUBSTITUTE(SUBSTITUTE(SUBSTITUTE(SUBSTITUTE(SUBSTITUTE(SUBSTITUTE(SUBSTITUTE(SUBSTITUTE(SUBSTITUTE(SUBSTITUTE(SUBSTITUTE(SUBSTITUTE(SUBSTITUTE(P241,"cm.","cm"), "the", ""), "tumor", ""), "nodule", ""), "isthmic", ""), "lobe",""), "greatest dimension", ""), "largest", ""), "at least", ""), "less than", ""), "left", ""), "right", ""), "for", ""), "in", ""), "In", ""), "and", ","), "(", ""), ")", ""), "A", ""), "x", ","), "[", ""), "]", ""), "'", ""), "to", ","), " ",""))</f>
        <v>4.0cm</v>
      </c>
      <c r="R241" cm="1">
        <f t="array" ref="R241">IF(Q241="","",IF(ISNUMBER(SEARCH("cm",Q241)),MAX(VALUE(SUBSTITUTE(_xlfn.FILTERXML("&lt;t&gt;&lt;s&gt;"&amp;SUBSTITUTE(Q241,",","&lt;/s&gt;&lt;s&gt;")&amp;"&lt;/s&gt;&lt;/t&gt;","//s"),"cm",""))),MAX(VALUE(SUBSTITUTE(_xlfn.FILTERXML("&lt;t&gt;&lt;s&gt;"&amp;SUBSTITUTE(Q241,",","&lt;/s&gt;&lt;s&gt;")&amp;"&lt;/s&gt;&lt;/t&gt;","//s"),"mm","")))/10))</f>
        <v>4</v>
      </c>
      <c r="S241" t="str">
        <f>IF(OR('Model output'!P240="",ISNUMBER(SEARCH("Not identified", 'Model output'!P240)),ISNUMBER(SEARCH("Absent",'Model output'!P240)),AND(ISNUMBER(SEARCH("No",'Model output'!P240)),NOT(ISNUMBER(SEARCH("diagnostic",'Model output'!P240)))),ISNUMBER(SEARCH("Negative",'Model output'!P240))),"negative","positive")</f>
        <v>negative</v>
      </c>
      <c r="T241">
        <f>IF('Model output'!O240="","",'Model output'!O240)</f>
        <v>1</v>
      </c>
      <c r="U241" t="str">
        <f>IF('Model output'!Q240&lt;&gt;"",'Model output'!Q240,IF('Classification result'!S241="positive",IF(ISNUMBER(SEARCH("single",'Model output'!P240)),1,IF(OR(ISNUMBER(SEARCH("&lt;4",'Model output'!P240)),ISNUMBER(SEARCH("&lt; 4",'Model output'!P240)),ISNUMBER(SEARCH("less than 4",'Model output'!P240))),"&lt;4",IF(OR(ISNUMBER(SEARCH("&gt;4",'Model output'!P240)),ISNUMBER(SEARCH("&gt; 4",'Model output'!P240)),ISNUMBER(SEARCH("4 or more",'Model output'!P240))),"&gt;4",""))),""))</f>
        <v/>
      </c>
      <c r="V241" t="str">
        <f>IF(S241="negative","",IF(OR(ISNUMBER(SEARCH("Focal",'Model output'!P240)),'Classification result'!U241&lt;4,ISNUMBER(SEARCH("Focal",'Classification result'!U241)),ISNUMBER(SEARCH("&lt;4",'Classification result'!U241)),ISNUMBER(SEARCH("&lt; 4",'Classification result'!U241))),"minimal", IF(OR(ISNUMBER(SEARCH("Extensive",'Model output'!P240)),ISNUMBER(SEARCH("Extensive",'Classification result'!U241)),ISNUMBER(SEARCH("&gt;4",'Classification result'!U241)),ISNUMBER(SEARCH("&gt; 4",'Classification result'!U241)),ISNUMBER(SEARCH("4 or more",'Classification result'!U241))),"extensive","")))</f>
        <v/>
      </c>
      <c r="W241" t="str">
        <f>IF(OR('Model output'!R240="",ISNUMBER(SEARCH("Not identified", 'Model output'!R240)),ISNUMBER(SEARCH("Absent",'Model output'!R240)),ISNUMBER(SEARCH("No",'Model output'!R240)),ISNUMBER(SEARCH("Negative",'Model output'!R240)),ISNUMBER(SEARCH("None seen",'Model output'!R240)),ISNUMBER(SEARCH("Free",'Model output'!R240)),ISNUMBER(SEARCH("Cannot be assessed",'Model output'!R240))),"negative","positive")</f>
        <v>negative</v>
      </c>
      <c r="X241" t="str">
        <f>IF('Model output'!S240="","", IF('Model output'!S240= "[]", "", 'Model output'!S240))</f>
        <v/>
      </c>
      <c r="Y241" t="str">
        <f>IF(OR('Model output'!S240="",ISNUMBER(SEARCH("Absent",'Model output'!S240)),ISNUMBER(SEARCH("Not identified",'Model output'!S240)),ISNUMBER(SEARCH("No",'Model output'!S240)),ISNUMBER(SEARCH("negative",'Model output'!S240))),"negative",IF(Z241="positive","gETE", "positive"))</f>
        <v>negative</v>
      </c>
      <c r="Z241" t="str">
        <f>IF(OR('Model output'!S240="",ISNUMBER(SEARCH("Absent",'Model output'!S240)),ISNUMBER(SEARCH("Not identified",'Model output'!S240)),ISNUMBER(SEARCH("No",'Model output'!S240)),ISNUMBER(SEARCH("Minimal",'Model output'!S240)),ISNUMBER(SEARCH("negative",'Model output'!S240))),"negative",IF(OR(ISNUMBER(SEARCH("extensive",X241)),ISNUMBER(SEARCH("skeletal muscle",X241)),ISNUMBER(SEARCH("larynx",X241)),ISNUMBER(SEARCH("trachea",X241)),ISNUMBER(SEARCH("esophagus",X241)),ISNUMBER(SEARCH("recurrent laryngeal nerve",X241))),"positive","negative"))</f>
        <v>negative</v>
      </c>
      <c r="AA241" t="str">
        <f>IF('Model output'!T240="","", IF('Model output'!T240="[]", "", IF('Model output'!T240="Not mentioned", "No", "Yes")))</f>
        <v/>
      </c>
      <c r="AB241" t="str">
        <f>IF(AA241&lt;&gt;"Yes","",IF(OR('Model output'!U240="",'Model output'!U240="[]",ISNUMBER(SEARCH("Not identified",'Model output'!U240))),"",'Model output'!U240))</f>
        <v/>
      </c>
      <c r="AC241" s="9" t="str">
        <f>IF(OR('Model output'!V240="", AND(ISERROR(SEARCH("Positive",'Model output'!V240)), ISNUMBER(SEARCH("Negative",'Model output'!V240))), 'Model output'!V240="No", ISNUMBER(SEARCH("Uninvolved",'Model output'!V240)), ISNUMBER(SEARCH("Not involved",'Model output'!V240)), ISNUMBER(SEARCH("Free",'Model output'!V240)), ISNUMBER(SEARCH("Cannot be assessed",'Model output'!V240)), ISNUMBER(SEARCH("1 mm",'Model output'!V240)), ISNUMBER(SEARCH("0.1 CM",'Model output'!V240)), ISNUMBER(SEARCH("less than 0.5 mm",'Model output'!V240)), ISNUMBER(SEARCH("abut",'Model output'!V240))), "negative", "positive")</f>
        <v>negative</v>
      </c>
      <c r="AE241" s="29" t="str" cm="1">
        <f t="array" aca="1" ref="AE241" ca="1">IF(OR(AC241="positive",Z241="positive",AND(OR(ISNUMBER(SEARCH("Follicular carcinoma",N241)),ISNUMBER(SEARCH("Follicular thyroid carcinoma",N241))),V241="extensive"),AND(AND(ISNUMBER(J241),J241&gt;0),AND(ISNUMBER(M241),M241&gt;3)),OR(H241="positive",AH241=1)),"high",IF(OR(ISNUMBER(SEARCH("lateral",G241,1)),ISNUMBER(SEARCH("positive",Y241,1)),ISNUMBER(SEARCH("tall",O241,1)),ISNUMBER(SEARCH("hobnail",O241,1)),ISNUMBER(SEARCH("cribriform",O241,1)),ISNUMBER(SEARCH("diffuse",O241,1)),ISNUMBER(SEARCH("columnar",O241,1)),ISNUMBER(SEARCH("solid",O241,1)),ISNUMBER(SEARCH("tall",N241,1)),ISNUMBER(SEARCH("hobnail",N241,1)),ISNUMBER(SEARCH("cribriform",N241,1)),ISNUMBER(SEARCH("diffuse",N241,1)),ISNUMBER(SEARCH("columnar",N241,1)),ISNUMBER(SEARCH("solid",N241,1)),AND(ISNUMBER(SEARCH("papillary",N241,1)),S241="positive"),AND(AND(ISNUMBER(J241),J241&gt;=5),M241=""),AND(AND(ISNUMBER(J241),J241&gt;=5),AND(ISNUMBER(M241),M241&gt;=1)),AND(ISNUMBER(SERACH("papillary",N241)),OR(Y241="positive",Z241="positive"), ISNUMBER(SEARCH("BRAF",AB241)))),"intermediate","low"))</f>
        <v>low</v>
      </c>
      <c r="AF241" s="30" t="str">
        <f t="shared" si="40"/>
        <v>2</v>
      </c>
      <c r="AG241" s="30" t="str">
        <f t="shared" si="41"/>
        <v>0</v>
      </c>
      <c r="AH241" s="30" t="str">
        <f t="shared" si="42"/>
        <v>0</v>
      </c>
      <c r="AI241" s="37" t="str">
        <f t="shared" si="43"/>
        <v>I</v>
      </c>
      <c r="AJ241" s="29" t="s">
        <v>886</v>
      </c>
      <c r="AK241" s="34" t="s">
        <v>893</v>
      </c>
      <c r="AL241" s="34" t="s">
        <v>894</v>
      </c>
      <c r="AM241" s="34" t="s">
        <v>894</v>
      </c>
      <c r="AN241" s="34" t="s">
        <v>68</v>
      </c>
      <c r="AO241" s="35">
        <f t="shared" ca="1" si="44"/>
        <v>1</v>
      </c>
      <c r="AP241" s="30">
        <f t="shared" si="45"/>
        <v>1</v>
      </c>
      <c r="AQ241" s="30">
        <f t="shared" si="46"/>
        <v>1</v>
      </c>
      <c r="AR241" s="30">
        <f t="shared" si="47"/>
        <v>1</v>
      </c>
      <c r="AS241" s="36">
        <f t="shared" si="48"/>
        <v>1</v>
      </c>
    </row>
    <row r="242" spans="1:45">
      <c r="A242" t="str">
        <f>'Model output'!A241</f>
        <v>TCGA-FE-A231</v>
      </c>
      <c r="B242" s="45">
        <v>70</v>
      </c>
      <c r="C242" s="1" t="str">
        <f>IF(OR(ISNUMBER(SEARCH("0",'Model output'!D241)), ISNUMBER(SEARCH("1",'Model output'!D241)), ISNUMBER(SEARCH("1a",'Model output'!D241)), ISNUMBER(SEARCH("1b",'Model output'!D241)), ISNUMBER(SEARCH("2",'Model output'!D241)), ISNUMBER(SEARCH("3",'Model output'!D241)), ISNUMBER(SEARCH("4a",'Model output'!D241)), ISNUMBER(SEARCH("4b",'Model output'!D241))), IF(ISNUMBER(SEARCH("pT",'Model output'!D241)),IF(OR(ISNUMBER(SEARCH("a",'Model output'!D241)),ISNUMBER(SEARCH("b",'Model output'!D241))),MID(SUBSTITUTE('Model output'!D241," ",""),SEARCH("pT",'Model output'!D241)+2,2),MID(SUBSTITUTE('Model output'!D241," ",""),SEARCH("pT",'Model output'!D241)+2,1)),IF(ISNUMBER(SEARCH("T",'Model output'!D241)),IF(OR(ISNUMBER(SEARCH("a",'Model output'!D241)),ISNUMBER(SEARCH("b",'Model output'!D241))),MID(SUBSTITUTE('Model output'!D241," ",""),SEARCH("T",'Model output'!D241)+1,2),MID(SUBSTITUTE('Model output'!D241," ",""),SEARCH("T",'Model output'!D241)+1,1)),SUBSTITUTE('Model output'!D241," ",""))),"")</f>
        <v>3</v>
      </c>
      <c r="D242" s="1" t="str">
        <f>IF(ISNUMBER(SEARCH("lymph node",'Model output'!E241)),"1", IF(AND('Model output'!E241&lt;&gt;"",ISNUMBER('Model output'!E241),'Model output'!E241&gt;0),"1",IF(OR(ISNUMBER(SEARCH("0",'Model output'!E241)), ISNUMBER(SEARCH("1",'Model output'!E241)), ISNUMBER(SEARCH("1a",'Model output'!E241)), ISNUMBER(SEARCH("1b",'Model output'!E241)), ISNUMBER(SEARCH("X",'Model output'!E241))), IF(ISNUMBER(SEARCH("pN",'Model output'!E241)),IF(OR(ISNUMBER(SEARCH("a",'Model output'!E241)),ISNUMBER(SEARCH("b",'Model output'!E241))),MID(SUBSTITUTE('Model output'!E241," ",""),SEARCH("pN",'Model output'!E241)+2,2),MID(SUBSTITUTE('Model output'!E241," ",""),SEARCH("pN",'Model output'!E241)+2,1)),IF(ISNUMBER(SEARCH("N",'Model output'!E241)),IF(OR(ISNUMBER(SEARCH("a",'Model output'!E241)),ISNUMBER(SEARCH("b",'Model output'!E241))),MID(SUBSTITUTE('Model output'!E241," ",""),SEARCH("N",'Model output'!E241)+1,2),MID(SUBSTITUTE('Model output'!E241," ",""),SEARCH("N",'Model output'!E241)+1,1)),SUBSTITUTE('Model output'!E241," ",""))),"")))</f>
        <v>1b</v>
      </c>
      <c r="E242" s="1" t="str">
        <f>IF(OR(ISNUMBER(SEARCH("Not applicable",'Model output'!F241)), ISNUMBER(SEARCH("N/A",'Model output'!F241))),"0",IF(OR(ISNUMBER(SEARCH("0",'Model output'!F241)), ISNUMBER(SEARCH("1",'Model output'!F241)), ISNUMBER(SEARCH("X",'Model output'!F241))), IF(ISNUMBER(SEARCH("pM",'Model output'!F241)),MID(SUBSTITUTE('Model output'!F241," ",""),SEARCH("pM",'Model output'!F241)+2,1),IF(ISNUMBER(SEARCH("M",'Model output'!F241)),MID(SUBSTITUTE('Model output'!F241," ",""),SEARCH("M",'Model output'!F241)+1,1),SUBSTITUTE('Model output'!F241," ",""))),""))</f>
        <v>X</v>
      </c>
      <c r="F242" t="str">
        <f t="shared" si="50"/>
        <v>positive</v>
      </c>
      <c r="G242" t="str">
        <f>IF(OR('Model output'!G241="",AND(ISNUMBER('Model output'!J241),'Model output'!J241&lt;1)),"",IF(OR(ISNUMBER(SEARCH("lateral",'Model output'!G241)),ISNUMBER(SEARCH("cervical",'Model output'!G241)),ISNUMBER(SEARCH("jugular",'Model output'!G241)),ISNUMBER(SEARCH("left neck",'Model output'!G241)),ISNUMBER(SEARCH("left anterior neck",'Model output'!G241)),ISNUMBER(SEARCH("left posterior neck",'Model output'!G241)),ISNUMBER(SEARCH("right neck",'Model output'!G241)),ISNUMBER(SEARCH("right anterior neck",'Model output'!G241)),ISNUMBER(SEARCH("right posterior neck",'Model output'!G241)),AND(ISNUMBER(SEARCH("level",'Model output'!G241)),OR(,ISNUMBER(SEARCH("II",'Model output'!G241)),ISNUMBER(SEARCH("two",'Model output'!G241)),ISNUMBER(SEARCH("2",'Model output'!G241)),ISNUMBER(SEARCH("III",'Model output'!G241)),ISNUMBER(SEARCH("three",'Model output'!G241)),ISNUMBER(SEARCH("3",'Model output'!G241)),ISNUMBER(SEARCH("IV",'Model output'!G241)),ISNUMBER(SEARCH("four",'Model output'!G241)),ISNUMBER(SEARCH("4",'Model output'!G241)),ISNUMBER(SEARCH("V ",'Model output'!G241)),ISNUMBER(SEARCH("five",'Model output'!G241)),ISNUMBER(SEARCH("5",'Model output'!G241))))), "lateral", "central"))</f>
        <v>lateral</v>
      </c>
      <c r="H242" t="str">
        <f>IF('Model output'!H241="","negative",IF('Model output'!H241="[]", "negative", IF(OR(ISNUMBER(SEARCH("lymph node",'Model output'!H241)),ISNUMBER(SEARCH("Not mentioned",'Model output'!H241)),ISNUMBER(SEARCH("neck",'Model output'!H241)),ISNUMBER(SEARCH("Not applicable",'Model output'!H241))),"negative","positive")))</f>
        <v>negative</v>
      </c>
      <c r="I242">
        <f>IF('Model output'!I241="","",IF(ISNUMBER('Model output'!I241),'Model output'!I241,1))</f>
        <v>31</v>
      </c>
      <c r="J242">
        <f>IF('Model output'!J241="","",IF(AND(ISNUMBER('Model output'!J241),'Model output'!J241&lt;=I242),'Model output'!J241,IF(ISNUMBER(SEARCH("0/",'Model output'!J241)),0,1)))</f>
        <v>16</v>
      </c>
      <c r="K242" t="str" cm="1">
        <f t="array" ref="K242">IF(COUNT(FIND({0,1,2,3,4,5,6,7,8,9},'Model output'!K241))&gt;0,'Model output'!K241,"")</f>
        <v>2.5 cm</v>
      </c>
      <c r="L242" s="8" t="str">
        <f t="shared" si="39"/>
        <v>2.5cm</v>
      </c>
      <c r="M242" cm="1">
        <f t="array" ref="M242">IF(L242="","",IF(ISNUMBER(SEARCH("cm",L242)),MAX(VALUE(SUBSTITUTE(_xlfn.FILTERXML("&lt;t&gt;&lt;s&gt;"&amp;SUBSTITUTE(L242,",","&lt;/s&gt;&lt;s&gt;")&amp;"&lt;/s&gt;&lt;/t&gt;","//s"),"cm",""))),MAX(VALUE(SUBSTITUTE(_xlfn.FILTERXML("&lt;t&gt;&lt;s&gt;"&amp;SUBSTITUTE(L242,",","&lt;/s&gt;&lt;s&gt;")&amp;"&lt;/s&gt;&lt;/t&gt;","//s"),"mm","")))/10))</f>
        <v>2.5</v>
      </c>
      <c r="N242" t="str">
        <f>IF('Model output'!L241="","",'Model output'!L241)</f>
        <v>Papillary thyroid carcinoma</v>
      </c>
      <c r="O242" t="str">
        <f>IF('Model output'!M241="","",'Model output'!M241)</f>
        <v/>
      </c>
      <c r="P242" t="str">
        <f>IF('Model output'!N241="","",'Model output'!N241)</f>
        <v>9.4 cm</v>
      </c>
      <c r="Q242" t="str">
        <f t="shared" si="51"/>
        <v>9.4cm</v>
      </c>
      <c r="R242" cm="1">
        <f t="array" ref="R242">IF(Q242="","",IF(ISNUMBER(SEARCH("cm",Q242)),MAX(VALUE(SUBSTITUTE(_xlfn.FILTERXML("&lt;t&gt;&lt;s&gt;"&amp;SUBSTITUTE(Q242,",","&lt;/s&gt;&lt;s&gt;")&amp;"&lt;/s&gt;&lt;/t&gt;","//s"),"cm",""))),MAX(VALUE(SUBSTITUTE(_xlfn.FILTERXML("&lt;t&gt;&lt;s&gt;"&amp;SUBSTITUTE(Q242,",","&lt;/s&gt;&lt;s&gt;")&amp;"&lt;/s&gt;&lt;/t&gt;","//s"),"mm","")))/10))</f>
        <v>9.4</v>
      </c>
      <c r="S242" t="str">
        <f>IF(OR('Model output'!P241="",ISNUMBER(SEARCH("Not identified", 'Model output'!P241)),ISNUMBER(SEARCH("Absent",'Model output'!P241)),AND(ISNUMBER(SEARCH("No",'Model output'!P241)),NOT(ISNUMBER(SEARCH("diagnostic",'Model output'!P241)))),ISNUMBER(SEARCH("Negative",'Model output'!P241))),"negative","positive")</f>
        <v>positive</v>
      </c>
      <c r="T242">
        <f>IF('Model output'!O241="","",'Model output'!O241)</f>
        <v>1</v>
      </c>
      <c r="U242" t="str">
        <f>IF('Model output'!Q241&lt;&gt;"",'Model output'!Q241,IF('Classification result'!S242="positive",IF(ISNUMBER(SEARCH("single",'Model output'!P241)),1,IF(OR(ISNUMBER(SEARCH("&lt;4",'Model output'!P241)),ISNUMBER(SEARCH("&lt; 4",'Model output'!P241)),ISNUMBER(SEARCH("less than 4",'Model output'!P241))),"&lt;4",IF(OR(ISNUMBER(SEARCH("&gt;4",'Model output'!P241)),ISNUMBER(SEARCH("&gt; 4",'Model output'!P241)),ISNUMBER(SEARCH("4 or more",'Model output'!P241))),"&gt;4",""))),""))</f>
        <v/>
      </c>
      <c r="V242" t="str">
        <f>IF(S242="negative","",IF(OR(ISNUMBER(SEARCH("Focal",'Model output'!P241)),'Classification result'!U242&lt;4,ISNUMBER(SEARCH("Focal",'Classification result'!U242)),ISNUMBER(SEARCH("&lt;4",'Classification result'!U242)),ISNUMBER(SEARCH("&lt; 4",'Classification result'!U242))),"minimal", IF(OR(ISNUMBER(SEARCH("Extensive",'Model output'!P241)),ISNUMBER(SEARCH("Extensive",'Classification result'!U242)),ISNUMBER(SEARCH("&gt;4",'Classification result'!U242)),ISNUMBER(SEARCH("&gt; 4",'Classification result'!U242)),ISNUMBER(SEARCH("4 or more",'Classification result'!U242))),"extensive","")))</f>
        <v/>
      </c>
      <c r="W242" t="str">
        <f>IF(OR('Model output'!R241="",ISNUMBER(SEARCH("Not identified", 'Model output'!R241)),ISNUMBER(SEARCH("Absent",'Model output'!R241)),ISNUMBER(SEARCH("No",'Model output'!R241)),ISNUMBER(SEARCH("Negative",'Model output'!R241)),ISNUMBER(SEARCH("None seen",'Model output'!R241)),ISNUMBER(SEARCH("Free",'Model output'!R241)),ISNUMBER(SEARCH("Cannot be assessed",'Model output'!R241))),"negative","positive")</f>
        <v>negative</v>
      </c>
      <c r="X242" t="str">
        <f>IF('Model output'!S241="","", IF('Model output'!S241= "[]", "", 'Model output'!S241))</f>
        <v>Negative</v>
      </c>
      <c r="Y242" t="str">
        <f>IF(OR('Model output'!S241="",ISNUMBER(SEARCH("Absent",'Model output'!S241)),ISNUMBER(SEARCH("Not identified",'Model output'!S241)),ISNUMBER(SEARCH("No",'Model output'!S241)),ISNUMBER(SEARCH("negative",'Model output'!S241))),"negative",IF(Z242="positive","gETE", "positive"))</f>
        <v>negative</v>
      </c>
      <c r="Z242" t="str">
        <f>IF(OR('Model output'!S241="",ISNUMBER(SEARCH("Absent",'Model output'!S241)),ISNUMBER(SEARCH("Not identified",'Model output'!S241)),ISNUMBER(SEARCH("No",'Model output'!S241)),ISNUMBER(SEARCH("Minimal",'Model output'!S241)),ISNUMBER(SEARCH("negative",'Model output'!S241))),"negative",IF(OR(ISNUMBER(SEARCH("extensive",X242)),ISNUMBER(SEARCH("skeletal muscle",X242)),ISNUMBER(SEARCH("larynx",X242)),ISNUMBER(SEARCH("trachea",X242)),ISNUMBER(SEARCH("esophagus",X242)),ISNUMBER(SEARCH("recurrent laryngeal nerve",X242))),"positive","negative"))</f>
        <v>negative</v>
      </c>
      <c r="AA242" t="str">
        <f>IF('Model output'!T241="","", IF('Model output'!T241="[]", "", IF('Model output'!T241="Not mentioned", "No", "Yes")))</f>
        <v/>
      </c>
      <c r="AB242" t="str">
        <f>IF(AA242&lt;&gt;"Yes","",IF(OR('Model output'!U241="",'Model output'!U241="[]",ISNUMBER(SEARCH("Not identified",'Model output'!U241))),"",'Model output'!U241))</f>
        <v/>
      </c>
      <c r="AC242" s="9" t="str">
        <f>IF(OR('Model output'!V241="", AND(ISERROR(SEARCH("Positive",'Model output'!V241)), ISNUMBER(SEARCH("Negative",'Model output'!V241))), 'Model output'!V241="No", ISNUMBER(SEARCH("Uninvolved",'Model output'!V241)), ISNUMBER(SEARCH("Not involved",'Model output'!V241)), ISNUMBER(SEARCH("Free",'Model output'!V241)), ISNUMBER(SEARCH("Cannot be assessed",'Model output'!V241)), ISNUMBER(SEARCH("1 mm",'Model output'!V241)), ISNUMBER(SEARCH("0.1 CM",'Model output'!V241)), ISNUMBER(SEARCH("less than 0.5 mm",'Model output'!V241)), ISNUMBER(SEARCH("abut",'Model output'!V241))), "negative", "positive")</f>
        <v>negative</v>
      </c>
      <c r="AE242" s="29" t="str" cm="1">
        <f t="array" aca="1" ref="AE242" ca="1">IF(OR(AC242="positive",Z242="positive",AND(OR(ISNUMBER(SEARCH("Follicular carcinoma",N242)),ISNUMBER(SEARCH("Follicular thyroid carcinoma",N242))),V242="extensive"),AND(AND(ISNUMBER(J242),J242&gt;0),AND(ISNUMBER(M242),M242&gt;3)),OR(H242="positive",AH242=1)),"high",IF(OR(ISNUMBER(SEARCH("lateral",G242,1)),ISNUMBER(SEARCH("positive",Y242,1)),ISNUMBER(SEARCH("tall",O242,1)),ISNUMBER(SEARCH("hobnail",O242,1)),ISNUMBER(SEARCH("cribriform",O242,1)),ISNUMBER(SEARCH("diffuse",O242,1)),ISNUMBER(SEARCH("columnar",O242,1)),ISNUMBER(SEARCH("solid",O242,1)),ISNUMBER(SEARCH("tall",N242,1)),ISNUMBER(SEARCH("hobnail",N242,1)),ISNUMBER(SEARCH("cribriform",N242,1)),ISNUMBER(SEARCH("diffuse",N242,1)),ISNUMBER(SEARCH("columnar",N242,1)),ISNUMBER(SEARCH("solid",N242,1)),AND(ISNUMBER(SEARCH("papillary",N242,1)),S242="positive"),AND(AND(ISNUMBER(J242),J242&gt;=5),M242=""),AND(AND(ISNUMBER(J242),J242&gt;=5),AND(ISNUMBER(M242),M242&gt;=1)),AND(ISNUMBER(SERACH("papillary",N242)),OR(Y242="positive",Z242="positive"), ISNUMBER(SEARCH("BRAF",AB242)))),"intermediate","low"))</f>
        <v>intermediate</v>
      </c>
      <c r="AF242" s="30" t="str">
        <f t="shared" si="40"/>
        <v>3a</v>
      </c>
      <c r="AG242" s="30" t="str">
        <f t="shared" si="41"/>
        <v>1b</v>
      </c>
      <c r="AH242" s="30" t="str">
        <f t="shared" si="42"/>
        <v>0</v>
      </c>
      <c r="AI242" s="37" t="str">
        <f t="shared" si="43"/>
        <v>II</v>
      </c>
      <c r="AJ242" s="29" t="s">
        <v>887</v>
      </c>
      <c r="AK242" s="34" t="s">
        <v>896</v>
      </c>
      <c r="AL242" s="34" t="s">
        <v>890</v>
      </c>
      <c r="AM242" s="34" t="s">
        <v>894</v>
      </c>
      <c r="AN242" s="34" t="s">
        <v>892</v>
      </c>
      <c r="AO242" s="35">
        <f t="shared" ca="1" si="44"/>
        <v>1</v>
      </c>
      <c r="AP242" s="30">
        <f t="shared" si="45"/>
        <v>1</v>
      </c>
      <c r="AQ242" s="30">
        <f t="shared" si="46"/>
        <v>1</v>
      </c>
      <c r="AR242" s="30">
        <f t="shared" si="47"/>
        <v>1</v>
      </c>
      <c r="AS242" s="36">
        <f t="shared" si="48"/>
        <v>1</v>
      </c>
    </row>
    <row r="243" spans="1:45">
      <c r="A243" t="str">
        <f>'Model output'!A242</f>
        <v>TCGA-FY-A2QD</v>
      </c>
      <c r="B243" s="45">
        <v>61</v>
      </c>
      <c r="C243" s="1" t="str">
        <f>IF(OR(ISNUMBER(SEARCH("0",'Model output'!D242)), ISNUMBER(SEARCH("1",'Model output'!D242)), ISNUMBER(SEARCH("1a",'Model output'!D242)), ISNUMBER(SEARCH("1b",'Model output'!D242)), ISNUMBER(SEARCH("2",'Model output'!D242)), ISNUMBER(SEARCH("3",'Model output'!D242)), ISNUMBER(SEARCH("4a",'Model output'!D242)), ISNUMBER(SEARCH("4b",'Model output'!D242))), IF(ISNUMBER(SEARCH("pT",'Model output'!D242)),IF(OR(ISNUMBER(SEARCH("a",'Model output'!D242)),ISNUMBER(SEARCH("b",'Model output'!D242))),MID(SUBSTITUTE('Model output'!D242," ",""),SEARCH("pT",'Model output'!D242)+2,2),MID(SUBSTITUTE('Model output'!D242," ",""),SEARCH("pT",'Model output'!D242)+2,1)),IF(ISNUMBER(SEARCH("T",'Model output'!D242)),IF(OR(ISNUMBER(SEARCH("a",'Model output'!D242)),ISNUMBER(SEARCH("b",'Model output'!D242))),MID(SUBSTITUTE('Model output'!D242," ",""),SEARCH("T",'Model output'!D242)+1,2),MID(SUBSTITUTE('Model output'!D242," ",""),SEARCH("T",'Model output'!D242)+1,1)),SUBSTITUTE('Model output'!D242," ",""))),"")</f>
        <v>1</v>
      </c>
      <c r="D243" s="1" t="str">
        <f>IF(ISNUMBER(SEARCH("lymph node",'Model output'!E242)),"1", IF(AND('Model output'!E242&lt;&gt;"",ISNUMBER('Model output'!E242),'Model output'!E242&gt;0),"1",IF(OR(ISNUMBER(SEARCH("0",'Model output'!E242)), ISNUMBER(SEARCH("1",'Model output'!E242)), ISNUMBER(SEARCH("1a",'Model output'!E242)), ISNUMBER(SEARCH("1b",'Model output'!E242)), ISNUMBER(SEARCH("X",'Model output'!E242))), IF(ISNUMBER(SEARCH("pN",'Model output'!E242)),IF(OR(ISNUMBER(SEARCH("a",'Model output'!E242)),ISNUMBER(SEARCH("b",'Model output'!E242))),MID(SUBSTITUTE('Model output'!E242," ",""),SEARCH("pN",'Model output'!E242)+2,2),MID(SUBSTITUTE('Model output'!E242," ",""),SEARCH("pN",'Model output'!E242)+2,1)),IF(ISNUMBER(SEARCH("N",'Model output'!E242)),IF(OR(ISNUMBER(SEARCH("a",'Model output'!E242)),ISNUMBER(SEARCH("b",'Model output'!E242))),MID(SUBSTITUTE('Model output'!E242," ",""),SEARCH("N",'Model output'!E242)+1,2),MID(SUBSTITUTE('Model output'!E242," ",""),SEARCH("N",'Model output'!E242)+1,1)),SUBSTITUTE('Model output'!E242," ",""))),"")))</f>
        <v>0</v>
      </c>
      <c r="E243" s="1" t="str">
        <f>IF(OR(ISNUMBER(SEARCH("Not applicable",'Model output'!F242)), ISNUMBER(SEARCH("N/A",'Model output'!F242))),"0",IF(OR(ISNUMBER(SEARCH("0",'Model output'!F242)), ISNUMBER(SEARCH("1",'Model output'!F242)), ISNUMBER(SEARCH("X",'Model output'!F242))), IF(ISNUMBER(SEARCH("pM",'Model output'!F242)),MID(SUBSTITUTE('Model output'!F242," ",""),SEARCH("pM",'Model output'!F242)+2,1),IF(ISNUMBER(SEARCH("M",'Model output'!F242)),MID(SUBSTITUTE('Model output'!F242," ",""),SEARCH("M",'Model output'!F242)+1,1),SUBSTITUTE('Model output'!F242," ",""))),""))</f>
        <v>X</v>
      </c>
      <c r="F243" t="str">
        <f t="shared" si="50"/>
        <v>negative</v>
      </c>
      <c r="G243" t="str">
        <f>IF(OR('Model output'!G242="",AND(ISNUMBER('Model output'!J242),'Model output'!J242&lt;1)),"",IF(OR(ISNUMBER(SEARCH("lateral",'Model output'!G242)),ISNUMBER(SEARCH("cervical",'Model output'!G242)),ISNUMBER(SEARCH("jugular",'Model output'!G242)),ISNUMBER(SEARCH("left neck",'Model output'!G242)),ISNUMBER(SEARCH("left anterior neck",'Model output'!G242)),ISNUMBER(SEARCH("left posterior neck",'Model output'!G242)),ISNUMBER(SEARCH("right neck",'Model output'!G242)),ISNUMBER(SEARCH("right anterior neck",'Model output'!G242)),ISNUMBER(SEARCH("right posterior neck",'Model output'!G242)),AND(ISNUMBER(SEARCH("level",'Model output'!G242)),OR(,ISNUMBER(SEARCH("II",'Model output'!G242)),ISNUMBER(SEARCH("two",'Model output'!G242)),ISNUMBER(SEARCH("2",'Model output'!G242)),ISNUMBER(SEARCH("III",'Model output'!G242)),ISNUMBER(SEARCH("three",'Model output'!G242)),ISNUMBER(SEARCH("3",'Model output'!G242)),ISNUMBER(SEARCH("IV",'Model output'!G242)),ISNUMBER(SEARCH("four",'Model output'!G242)),ISNUMBER(SEARCH("4",'Model output'!G242)),ISNUMBER(SEARCH("V ",'Model output'!G242)),ISNUMBER(SEARCH("five",'Model output'!G242)),ISNUMBER(SEARCH("5",'Model output'!G242))))), "lateral", "central"))</f>
        <v/>
      </c>
      <c r="H243" t="str">
        <f>IF('Model output'!H242="","negative",IF('Model output'!H242="[]", "negative", IF(OR(ISNUMBER(SEARCH("lymph node",'Model output'!H242)),ISNUMBER(SEARCH("Not mentioned",'Model output'!H242)),ISNUMBER(SEARCH("neck",'Model output'!H242)),ISNUMBER(SEARCH("Not applicable",'Model output'!H242))),"negative","positive")))</f>
        <v>negative</v>
      </c>
      <c r="I243">
        <f>IF('Model output'!I242="","",IF(ISNUMBER('Model output'!I242),'Model output'!I242,1))</f>
        <v>3</v>
      </c>
      <c r="J243">
        <f>IF('Model output'!J242="","",IF(AND(ISNUMBER('Model output'!J242),'Model output'!J242&lt;=I243),'Model output'!J242,IF(ISNUMBER(SEARCH("0/",'Model output'!J242)),0,1)))</f>
        <v>0</v>
      </c>
      <c r="K243" t="str" cm="1">
        <f t="array" ref="K243">IF(COUNT(FIND({0,1,2,3,4,5,6,7,8,9},'Model output'!K242))&gt;0,'Model output'!K242,"")</f>
        <v/>
      </c>
      <c r="L243" s="8" t="str">
        <f t="shared" si="39"/>
        <v/>
      </c>
      <c r="M243" t="str" cm="1">
        <f t="array" ref="M243">IF(L243="","",IF(ISNUMBER(SEARCH("cm",L243)),MAX(VALUE(SUBSTITUTE(_xlfn.FILTERXML("&lt;t&gt;&lt;s&gt;"&amp;SUBSTITUTE(L243,",","&lt;/s&gt;&lt;s&gt;")&amp;"&lt;/s&gt;&lt;/t&gt;","//s"),"cm",""))),MAX(VALUE(SUBSTITUTE(_xlfn.FILTERXML("&lt;t&gt;&lt;s&gt;"&amp;SUBSTITUTE(L243,",","&lt;/s&gt;&lt;s&gt;")&amp;"&lt;/s&gt;&lt;/t&gt;","//s"),"mm","")))/10))</f>
        <v/>
      </c>
      <c r="N243" t="str">
        <f>IF('Model output'!L242="","",'Model output'!L242)</f>
        <v>Papillary</v>
      </c>
      <c r="O243" t="str">
        <f>IF('Model output'!M242="","",'Model output'!M242)</f>
        <v/>
      </c>
      <c r="P243" t="str">
        <f>IF('Model output'!N242="","",'Model output'!N242)</f>
        <v>6.0 cm</v>
      </c>
      <c r="Q243" t="str">
        <f t="shared" si="51"/>
        <v>6.0cm</v>
      </c>
      <c r="R243" cm="1">
        <f t="array" ref="R243">IF(Q243="","",IF(ISNUMBER(SEARCH("cm",Q243)),MAX(VALUE(SUBSTITUTE(_xlfn.FILTERXML("&lt;t&gt;&lt;s&gt;"&amp;SUBSTITUTE(Q243,",","&lt;/s&gt;&lt;s&gt;")&amp;"&lt;/s&gt;&lt;/t&gt;","//s"),"cm",""))),MAX(VALUE(SUBSTITUTE(_xlfn.FILTERXML("&lt;t&gt;&lt;s&gt;"&amp;SUBSTITUTE(Q243,",","&lt;/s&gt;&lt;s&gt;")&amp;"&lt;/s&gt;&lt;/t&gt;","//s"),"mm","")))/10))</f>
        <v>6</v>
      </c>
      <c r="S243" t="str">
        <f>IF(OR('Model output'!P242="",ISNUMBER(SEARCH("Not identified", 'Model output'!P242)),ISNUMBER(SEARCH("Absent",'Model output'!P242)),AND(ISNUMBER(SEARCH("No",'Model output'!P242)),NOT(ISNUMBER(SEARCH("diagnostic",'Model output'!P242)))),ISNUMBER(SEARCH("Negative",'Model output'!P242))),"negative","positive")</f>
        <v>negative</v>
      </c>
      <c r="T243" t="str">
        <f>IF('Model output'!O242="","",'Model output'!O242)</f>
        <v/>
      </c>
      <c r="U243" t="str">
        <f>IF('Model output'!Q242&lt;&gt;"",'Model output'!Q242,IF('Classification result'!S243="positive",IF(ISNUMBER(SEARCH("single",'Model output'!P242)),1,IF(OR(ISNUMBER(SEARCH("&lt;4",'Model output'!P242)),ISNUMBER(SEARCH("&lt; 4",'Model output'!P242)),ISNUMBER(SEARCH("less than 4",'Model output'!P242))),"&lt;4",IF(OR(ISNUMBER(SEARCH("&gt;4",'Model output'!P242)),ISNUMBER(SEARCH("&gt; 4",'Model output'!P242)),ISNUMBER(SEARCH("4 or more",'Model output'!P242))),"&gt;4",""))),""))</f>
        <v/>
      </c>
      <c r="V243" t="str">
        <f>IF(S243="negative","",IF(OR(ISNUMBER(SEARCH("Focal",'Model output'!P242)),'Classification result'!U243&lt;4,ISNUMBER(SEARCH("Focal",'Classification result'!U243)),ISNUMBER(SEARCH("&lt;4",'Classification result'!U243)),ISNUMBER(SEARCH("&lt; 4",'Classification result'!U243))),"minimal", IF(OR(ISNUMBER(SEARCH("Extensive",'Model output'!P242)),ISNUMBER(SEARCH("Extensive",'Classification result'!U243)),ISNUMBER(SEARCH("&gt;4",'Classification result'!U243)),ISNUMBER(SEARCH("&gt; 4",'Classification result'!U243)),ISNUMBER(SEARCH("4 or more",'Classification result'!U243))),"extensive","")))</f>
        <v/>
      </c>
      <c r="W243" t="str">
        <f>IF(OR('Model output'!R242="",ISNUMBER(SEARCH("Not identified", 'Model output'!R242)),ISNUMBER(SEARCH("Absent",'Model output'!R242)),ISNUMBER(SEARCH("No",'Model output'!R242)),ISNUMBER(SEARCH("Negative",'Model output'!R242)),ISNUMBER(SEARCH("None seen",'Model output'!R242)),ISNUMBER(SEARCH("Free",'Model output'!R242)),ISNUMBER(SEARCH("Cannot be assessed",'Model output'!R242))),"negative","positive")</f>
        <v>positive</v>
      </c>
      <c r="X243" t="str">
        <f>IF('Model output'!S242="","", IF('Model output'!S242= "[]", "", 'Model output'!S242))</f>
        <v>Not identified</v>
      </c>
      <c r="Y243" t="str">
        <f>IF(OR('Model output'!S242="",ISNUMBER(SEARCH("Absent",'Model output'!S242)),ISNUMBER(SEARCH("Not identified",'Model output'!S242)),ISNUMBER(SEARCH("No",'Model output'!S242)),ISNUMBER(SEARCH("negative",'Model output'!S242))),"negative",IF(Z243="positive","gETE", "positive"))</f>
        <v>negative</v>
      </c>
      <c r="Z243" t="str">
        <f>IF(OR('Model output'!S242="",ISNUMBER(SEARCH("Absent",'Model output'!S242)),ISNUMBER(SEARCH("Not identified",'Model output'!S242)),ISNUMBER(SEARCH("No",'Model output'!S242)),ISNUMBER(SEARCH("Minimal",'Model output'!S242)),ISNUMBER(SEARCH("negative",'Model output'!S242))),"negative",IF(OR(ISNUMBER(SEARCH("extensive",X243)),ISNUMBER(SEARCH("skeletal muscle",X243)),ISNUMBER(SEARCH("larynx",X243)),ISNUMBER(SEARCH("trachea",X243)),ISNUMBER(SEARCH("esophagus",X243)),ISNUMBER(SEARCH("recurrent laryngeal nerve",X243))),"positive","negative"))</f>
        <v>negative</v>
      </c>
      <c r="AA243" t="str">
        <f>IF('Model output'!T242="","", IF('Model output'!T242="[]", "", IF('Model output'!T242="Not mentioned", "No", "Yes")))</f>
        <v/>
      </c>
      <c r="AB243" t="str">
        <f>IF(AA243&lt;&gt;"Yes","",IF(OR('Model output'!U242="",'Model output'!U242="[]",ISNUMBER(SEARCH("Not identified",'Model output'!U242))),"",'Model output'!U242))</f>
        <v/>
      </c>
      <c r="AC243" s="9" t="str">
        <f>IF(OR('Model output'!V242="", AND(ISERROR(SEARCH("Positive",'Model output'!V242)), ISNUMBER(SEARCH("Negative",'Model output'!V242))), 'Model output'!V242="No", ISNUMBER(SEARCH("Uninvolved",'Model output'!V242)), ISNUMBER(SEARCH("Not involved",'Model output'!V242)), ISNUMBER(SEARCH("Free",'Model output'!V242)), ISNUMBER(SEARCH("Cannot be assessed",'Model output'!V242)), ISNUMBER(SEARCH("1 mm",'Model output'!V242)), ISNUMBER(SEARCH("0.1 CM",'Model output'!V242)), ISNUMBER(SEARCH("less than 0.5 mm",'Model output'!V242)), ISNUMBER(SEARCH("abut",'Model output'!V242))), "negative", "positive")</f>
        <v>negative</v>
      </c>
      <c r="AE243" s="29" t="str" cm="1">
        <f t="array" aca="1" ref="AE243" ca="1">IF(OR(AC243="positive",Z243="positive",AND(OR(ISNUMBER(SEARCH("Follicular carcinoma",N243)),ISNUMBER(SEARCH("Follicular thyroid carcinoma",N243))),V243="extensive"),AND(AND(ISNUMBER(J243),J243&gt;0),AND(ISNUMBER(M243),M243&gt;3)),OR(H243="positive",AH243=1)),"high",IF(OR(ISNUMBER(SEARCH("lateral",G243,1)),ISNUMBER(SEARCH("positive",Y243,1)),ISNUMBER(SEARCH("tall",O243,1)),ISNUMBER(SEARCH("hobnail",O243,1)),ISNUMBER(SEARCH("cribriform",O243,1)),ISNUMBER(SEARCH("diffuse",O243,1)),ISNUMBER(SEARCH("columnar",O243,1)),ISNUMBER(SEARCH("solid",O243,1)),ISNUMBER(SEARCH("tall",N243,1)),ISNUMBER(SEARCH("hobnail",N243,1)),ISNUMBER(SEARCH("cribriform",N243,1)),ISNUMBER(SEARCH("diffuse",N243,1)),ISNUMBER(SEARCH("columnar",N243,1)),ISNUMBER(SEARCH("solid",N243,1)),AND(ISNUMBER(SEARCH("papillary",N243,1)),S243="positive"),AND(AND(ISNUMBER(J243),J243&gt;=5),M243=""),AND(AND(ISNUMBER(J243),J243&gt;=5),AND(ISNUMBER(M243),M243&gt;=1)),AND(ISNUMBER(SERACH("papillary",N243)),OR(Y243="positive",Z243="positive"), ISNUMBER(SEARCH("BRAF",AB243)))),"intermediate","low"))</f>
        <v>low</v>
      </c>
      <c r="AF243" s="30" t="str">
        <f t="shared" si="40"/>
        <v>3a</v>
      </c>
      <c r="AG243" s="30" t="str">
        <f t="shared" si="41"/>
        <v>0</v>
      </c>
      <c r="AH243" s="30" t="str">
        <f t="shared" si="42"/>
        <v>0</v>
      </c>
      <c r="AI243" s="37" t="str">
        <f t="shared" si="43"/>
        <v>II</v>
      </c>
      <c r="AJ243" s="29" t="s">
        <v>886</v>
      </c>
      <c r="AK243" s="34" t="s">
        <v>895</v>
      </c>
      <c r="AL243" s="34" t="s">
        <v>891</v>
      </c>
      <c r="AM243" s="34" t="s">
        <v>894</v>
      </c>
      <c r="AN243" s="34" t="s">
        <v>68</v>
      </c>
      <c r="AO243" s="35">
        <f t="shared" ca="1" si="44"/>
        <v>1</v>
      </c>
      <c r="AP243" s="30">
        <f t="shared" si="45"/>
        <v>0</v>
      </c>
      <c r="AQ243" s="30">
        <f t="shared" si="46"/>
        <v>1</v>
      </c>
      <c r="AR243" s="30">
        <f t="shared" si="47"/>
        <v>1</v>
      </c>
      <c r="AS243" s="36">
        <f t="shared" si="48"/>
        <v>0</v>
      </c>
    </row>
    <row r="244" spans="1:45">
      <c r="A244" t="str">
        <f>'Model output'!A243</f>
        <v>TCGA-FY-A3BL</v>
      </c>
      <c r="B244" s="45">
        <v>29</v>
      </c>
      <c r="C244" s="1" t="str">
        <f>IF(OR(ISNUMBER(SEARCH("0",'Model output'!D243)), ISNUMBER(SEARCH("1",'Model output'!D243)), ISNUMBER(SEARCH("1a",'Model output'!D243)), ISNUMBER(SEARCH("1b",'Model output'!D243)), ISNUMBER(SEARCH("2",'Model output'!D243)), ISNUMBER(SEARCH("3",'Model output'!D243)), ISNUMBER(SEARCH("4a",'Model output'!D243)), ISNUMBER(SEARCH("4b",'Model output'!D243))), IF(ISNUMBER(SEARCH("pT",'Model output'!D243)),IF(OR(ISNUMBER(SEARCH("a",'Model output'!D243)),ISNUMBER(SEARCH("b",'Model output'!D243))),MID(SUBSTITUTE('Model output'!D243," ",""),SEARCH("pT",'Model output'!D243)+2,2),MID(SUBSTITUTE('Model output'!D243," ",""),SEARCH("pT",'Model output'!D243)+2,1)),IF(ISNUMBER(SEARCH("T",'Model output'!D243)),IF(OR(ISNUMBER(SEARCH("a",'Model output'!D243)),ISNUMBER(SEARCH("b",'Model output'!D243))),MID(SUBSTITUTE('Model output'!D243," ",""),SEARCH("T",'Model output'!D243)+1,2),MID(SUBSTITUTE('Model output'!D243," ",""),SEARCH("T",'Model output'!D243)+1,1)),SUBSTITUTE('Model output'!D243," ",""))),"")</f>
        <v>1</v>
      </c>
      <c r="D244" s="1" t="str">
        <f>IF(ISNUMBER(SEARCH("lymph node",'Model output'!E243)),"1", IF(AND('Model output'!E243&lt;&gt;"",ISNUMBER('Model output'!E243),'Model output'!E243&gt;0),"1",IF(OR(ISNUMBER(SEARCH("0",'Model output'!E243)), ISNUMBER(SEARCH("1",'Model output'!E243)), ISNUMBER(SEARCH("1a",'Model output'!E243)), ISNUMBER(SEARCH("1b",'Model output'!E243)), ISNUMBER(SEARCH("X",'Model output'!E243))), IF(ISNUMBER(SEARCH("pN",'Model output'!E243)),IF(OR(ISNUMBER(SEARCH("a",'Model output'!E243)),ISNUMBER(SEARCH("b",'Model output'!E243))),MID(SUBSTITUTE('Model output'!E243," ",""),SEARCH("pN",'Model output'!E243)+2,2),MID(SUBSTITUTE('Model output'!E243," ",""),SEARCH("pN",'Model output'!E243)+2,1)),IF(ISNUMBER(SEARCH("N",'Model output'!E243)),IF(OR(ISNUMBER(SEARCH("a",'Model output'!E243)),ISNUMBER(SEARCH("b",'Model output'!E243))),MID(SUBSTITUTE('Model output'!E243," ",""),SEARCH("N",'Model output'!E243)+1,2),MID(SUBSTITUTE('Model output'!E243," ",""),SEARCH("N",'Model output'!E243)+1,1)),SUBSTITUTE('Model output'!E243," ",""))),"")))</f>
        <v>X</v>
      </c>
      <c r="E244" s="1" t="str">
        <f>IF(OR(ISNUMBER(SEARCH("Not applicable",'Model output'!F243)), ISNUMBER(SEARCH("N/A",'Model output'!F243))),"0",IF(OR(ISNUMBER(SEARCH("0",'Model output'!F243)), ISNUMBER(SEARCH("1",'Model output'!F243)), ISNUMBER(SEARCH("X",'Model output'!F243))), IF(ISNUMBER(SEARCH("pM",'Model output'!F243)),MID(SUBSTITUTE('Model output'!F243," ",""),SEARCH("pM",'Model output'!F243)+2,1),IF(ISNUMBER(SEARCH("M",'Model output'!F243)),MID(SUBSTITUTE('Model output'!F243," ",""),SEARCH("M",'Model output'!F243)+1,1),SUBSTITUTE('Model output'!F243," ",""))),""))</f>
        <v/>
      </c>
      <c r="F244" t="str">
        <f t="shared" si="50"/>
        <v>negative</v>
      </c>
      <c r="G244" t="str">
        <f>IF(OR('Model output'!G243="",AND(ISNUMBER('Model output'!J243),'Model output'!J243&lt;1)),"",IF(OR(ISNUMBER(SEARCH("lateral",'Model output'!G243)),ISNUMBER(SEARCH("cervical",'Model output'!G243)),ISNUMBER(SEARCH("jugular",'Model output'!G243)),ISNUMBER(SEARCH("left neck",'Model output'!G243)),ISNUMBER(SEARCH("left anterior neck",'Model output'!G243)),ISNUMBER(SEARCH("left posterior neck",'Model output'!G243)),ISNUMBER(SEARCH("right neck",'Model output'!G243)),ISNUMBER(SEARCH("right anterior neck",'Model output'!G243)),ISNUMBER(SEARCH("right posterior neck",'Model output'!G243)),AND(ISNUMBER(SEARCH("level",'Model output'!G243)),OR(,ISNUMBER(SEARCH("II",'Model output'!G243)),ISNUMBER(SEARCH("two",'Model output'!G243)),ISNUMBER(SEARCH("2",'Model output'!G243)),ISNUMBER(SEARCH("III",'Model output'!G243)),ISNUMBER(SEARCH("three",'Model output'!G243)),ISNUMBER(SEARCH("3",'Model output'!G243)),ISNUMBER(SEARCH("IV",'Model output'!G243)),ISNUMBER(SEARCH("four",'Model output'!G243)),ISNUMBER(SEARCH("4",'Model output'!G243)),ISNUMBER(SEARCH("V ",'Model output'!G243)),ISNUMBER(SEARCH("five",'Model output'!G243)),ISNUMBER(SEARCH("5",'Model output'!G243))))), "lateral", "central"))</f>
        <v/>
      </c>
      <c r="H244" t="str">
        <f>IF('Model output'!H243="","negative",IF('Model output'!H243="[]", "negative", IF(OR(ISNUMBER(SEARCH("lymph node",'Model output'!H243)),ISNUMBER(SEARCH("Not mentioned",'Model output'!H243)),ISNUMBER(SEARCH("neck",'Model output'!H243)),ISNUMBER(SEARCH("Not applicable",'Model output'!H243))),"negative","positive")))</f>
        <v>negative</v>
      </c>
      <c r="I244" t="str">
        <f>IF('Model output'!I243="","",IF(ISNUMBER('Model output'!I243),'Model output'!I243,1))</f>
        <v/>
      </c>
      <c r="J244" t="str">
        <f>IF('Model output'!J243="","",IF(AND(ISNUMBER('Model output'!J243),'Model output'!J243&lt;=I244),'Model output'!J243,IF(ISNUMBER(SEARCH("0/",'Model output'!J243)),0,1)))</f>
        <v/>
      </c>
      <c r="K244" t="str" cm="1">
        <f t="array" ref="K244">IF(COUNT(FIND({0,1,2,3,4,5,6,7,8,9},'Model output'!K243))&gt;0,'Model output'!K243,"")</f>
        <v/>
      </c>
      <c r="L244" s="8" t="str">
        <f t="shared" si="39"/>
        <v/>
      </c>
      <c r="M244" t="str" cm="1">
        <f t="array" ref="M244">IF(L244="","",IF(ISNUMBER(SEARCH("cm",L244)),MAX(VALUE(SUBSTITUTE(_xlfn.FILTERXML("&lt;t&gt;&lt;s&gt;"&amp;SUBSTITUTE(L244,",","&lt;/s&gt;&lt;s&gt;")&amp;"&lt;/s&gt;&lt;/t&gt;","//s"),"cm",""))),MAX(VALUE(SUBSTITUTE(_xlfn.FILTERXML("&lt;t&gt;&lt;s&gt;"&amp;SUBSTITUTE(L244,",","&lt;/s&gt;&lt;s&gt;")&amp;"&lt;/s&gt;&lt;/t&gt;","//s"),"mm","")))/10))</f>
        <v/>
      </c>
      <c r="N244" t="str">
        <f>IF('Model output'!L243="","",'Model output'!L243)</f>
        <v>Papillary</v>
      </c>
      <c r="O244" t="str">
        <f>IF('Model output'!M243="","",'Model output'!M243)</f>
        <v>Follicular variant</v>
      </c>
      <c r="P244" t="str">
        <f>IF('Model output'!N243="","",'Model output'!N243)</f>
        <v>1.2 cm</v>
      </c>
      <c r="Q244" t="str">
        <f t="shared" si="51"/>
        <v>1.2cm</v>
      </c>
      <c r="R244" cm="1">
        <f t="array" ref="R244">IF(Q244="","",IF(ISNUMBER(SEARCH("cm",Q244)),MAX(VALUE(SUBSTITUTE(_xlfn.FILTERXML("&lt;t&gt;&lt;s&gt;"&amp;SUBSTITUTE(Q244,",","&lt;/s&gt;&lt;s&gt;")&amp;"&lt;/s&gt;&lt;/t&gt;","//s"),"cm",""))),MAX(VALUE(SUBSTITUTE(_xlfn.FILTERXML("&lt;t&gt;&lt;s&gt;"&amp;SUBSTITUTE(Q244,",","&lt;/s&gt;&lt;s&gt;")&amp;"&lt;/s&gt;&lt;/t&gt;","//s"),"mm","")))/10))</f>
        <v>1.2</v>
      </c>
      <c r="S244" t="str">
        <f>IF(OR('Model output'!P243="",ISNUMBER(SEARCH("Not identified", 'Model output'!P243)),ISNUMBER(SEARCH("Absent",'Model output'!P243)),AND(ISNUMBER(SEARCH("No",'Model output'!P243)),NOT(ISNUMBER(SEARCH("diagnostic",'Model output'!P243)))),ISNUMBER(SEARCH("Negative",'Model output'!P243))),"negative","positive")</f>
        <v>negative</v>
      </c>
      <c r="T244" t="str">
        <f>IF('Model output'!O243="","",'Model output'!O243)</f>
        <v/>
      </c>
      <c r="U244" t="str">
        <f>IF('Model output'!Q243&lt;&gt;"",'Model output'!Q243,IF('Classification result'!S244="positive",IF(ISNUMBER(SEARCH("single",'Model output'!P243)),1,IF(OR(ISNUMBER(SEARCH("&lt;4",'Model output'!P243)),ISNUMBER(SEARCH("&lt; 4",'Model output'!P243)),ISNUMBER(SEARCH("less than 4",'Model output'!P243))),"&lt;4",IF(OR(ISNUMBER(SEARCH("&gt;4",'Model output'!P243)),ISNUMBER(SEARCH("&gt; 4",'Model output'!P243)),ISNUMBER(SEARCH("4 or more",'Model output'!P243))),"&gt;4",""))),""))</f>
        <v/>
      </c>
      <c r="V244" t="str">
        <f>IF(S244="negative","",IF(OR(ISNUMBER(SEARCH("Focal",'Model output'!P243)),'Classification result'!U244&lt;4,ISNUMBER(SEARCH("Focal",'Classification result'!U244)),ISNUMBER(SEARCH("&lt;4",'Classification result'!U244)),ISNUMBER(SEARCH("&lt; 4",'Classification result'!U244))),"minimal", IF(OR(ISNUMBER(SEARCH("Extensive",'Model output'!P243)),ISNUMBER(SEARCH("Extensive",'Classification result'!U244)),ISNUMBER(SEARCH("&gt;4",'Classification result'!U244)),ISNUMBER(SEARCH("&gt; 4",'Classification result'!U244)),ISNUMBER(SEARCH("4 or more",'Classification result'!U244))),"extensive","")))</f>
        <v/>
      </c>
      <c r="W244" t="str">
        <f>IF(OR('Model output'!R243="",ISNUMBER(SEARCH("Not identified", 'Model output'!R243)),ISNUMBER(SEARCH("Absent",'Model output'!R243)),ISNUMBER(SEARCH("No",'Model output'!R243)),ISNUMBER(SEARCH("Negative",'Model output'!R243)),ISNUMBER(SEARCH("None seen",'Model output'!R243)),ISNUMBER(SEARCH("Free",'Model output'!R243)),ISNUMBER(SEARCH("Cannot be assessed",'Model output'!R243))),"negative","positive")</f>
        <v>negative</v>
      </c>
      <c r="X244" t="str">
        <f>IF('Model output'!S243="","", IF('Model output'!S243= "[]", "", 'Model output'!S243))</f>
        <v/>
      </c>
      <c r="Y244" t="str">
        <f>IF(OR('Model output'!S243="",ISNUMBER(SEARCH("Absent",'Model output'!S243)),ISNUMBER(SEARCH("Not identified",'Model output'!S243)),ISNUMBER(SEARCH("No",'Model output'!S243)),ISNUMBER(SEARCH("negative",'Model output'!S243))),"negative",IF(Z244="positive","gETE", "positive"))</f>
        <v>negative</v>
      </c>
      <c r="Z244" t="str">
        <f>IF(OR('Model output'!S243="",ISNUMBER(SEARCH("Absent",'Model output'!S243)),ISNUMBER(SEARCH("Not identified",'Model output'!S243)),ISNUMBER(SEARCH("No",'Model output'!S243)),ISNUMBER(SEARCH("Minimal",'Model output'!S243)),ISNUMBER(SEARCH("negative",'Model output'!S243))),"negative",IF(OR(ISNUMBER(SEARCH("extensive",X244)),ISNUMBER(SEARCH("skeletal muscle",X244)),ISNUMBER(SEARCH("larynx",X244)),ISNUMBER(SEARCH("trachea",X244)),ISNUMBER(SEARCH("esophagus",X244)),ISNUMBER(SEARCH("recurrent laryngeal nerve",X244))),"positive","negative"))</f>
        <v>negative</v>
      </c>
      <c r="AA244" t="str">
        <f>IF('Model output'!T243="","", IF('Model output'!T243="[]", "", IF('Model output'!T243="Not mentioned", "No", "Yes")))</f>
        <v/>
      </c>
      <c r="AB244" t="str">
        <f>IF(AA244&lt;&gt;"Yes","",IF(OR('Model output'!U243="",'Model output'!U243="[]",ISNUMBER(SEARCH("Not identified",'Model output'!U243))),"",'Model output'!U243))</f>
        <v/>
      </c>
      <c r="AC244" s="9" t="str">
        <f>IF(OR('Model output'!V243="", AND(ISERROR(SEARCH("Positive",'Model output'!V243)), ISNUMBER(SEARCH("Negative",'Model output'!V243))), 'Model output'!V243="No", ISNUMBER(SEARCH("Uninvolved",'Model output'!V243)), ISNUMBER(SEARCH("Not involved",'Model output'!V243)), ISNUMBER(SEARCH("Free",'Model output'!V243)), ISNUMBER(SEARCH("Cannot be assessed",'Model output'!V243)), ISNUMBER(SEARCH("1 mm",'Model output'!V243)), ISNUMBER(SEARCH("0.1 CM",'Model output'!V243)), ISNUMBER(SEARCH("less than 0.5 mm",'Model output'!V243)), ISNUMBER(SEARCH("abut",'Model output'!V243))), "negative", "positive")</f>
        <v>negative</v>
      </c>
      <c r="AE244" s="29" t="str" cm="1">
        <f t="array" aca="1" ref="AE244" ca="1">IF(OR(AC244="positive",Z244="positive",AND(OR(ISNUMBER(SEARCH("Follicular carcinoma",N244)),ISNUMBER(SEARCH("Follicular thyroid carcinoma",N244))),V244="extensive"),AND(AND(ISNUMBER(J244),J244&gt;0),AND(ISNUMBER(M244),M244&gt;3)),OR(H244="positive",AH244=1)),"high",IF(OR(ISNUMBER(SEARCH("lateral",G244,1)),ISNUMBER(SEARCH("positive",Y244,1)),ISNUMBER(SEARCH("tall",O244,1)),ISNUMBER(SEARCH("hobnail",O244,1)),ISNUMBER(SEARCH("cribriform",O244,1)),ISNUMBER(SEARCH("diffuse",O244,1)),ISNUMBER(SEARCH("columnar",O244,1)),ISNUMBER(SEARCH("solid",O244,1)),ISNUMBER(SEARCH("tall",N244,1)),ISNUMBER(SEARCH("hobnail",N244,1)),ISNUMBER(SEARCH("cribriform",N244,1)),ISNUMBER(SEARCH("diffuse",N244,1)),ISNUMBER(SEARCH("columnar",N244,1)),ISNUMBER(SEARCH("solid",N244,1)),AND(ISNUMBER(SEARCH("papillary",N244,1)),S244="positive"),AND(AND(ISNUMBER(J244),J244&gt;=5),M244=""),AND(AND(ISNUMBER(J244),J244&gt;=5),AND(ISNUMBER(M244),M244&gt;=1)),AND(ISNUMBER(SERACH("papillary",N244)),OR(Y244="positive",Z244="positive"), ISNUMBER(SEARCH("BRAF",AB244)))),"intermediate","low"))</f>
        <v>low</v>
      </c>
      <c r="AF244" s="30" t="str">
        <f t="shared" si="40"/>
        <v>1b</v>
      </c>
      <c r="AG244" s="30" t="str">
        <f t="shared" si="41"/>
        <v>0</v>
      </c>
      <c r="AH244" s="30" t="str">
        <f t="shared" si="42"/>
        <v>0</v>
      </c>
      <c r="AI244" s="37" t="str">
        <f t="shared" si="43"/>
        <v>I</v>
      </c>
      <c r="AJ244" s="29" t="s">
        <v>886</v>
      </c>
      <c r="AK244" s="34" t="s">
        <v>890</v>
      </c>
      <c r="AL244" s="34" t="s">
        <v>894</v>
      </c>
      <c r="AM244" s="34" t="s">
        <v>894</v>
      </c>
      <c r="AN244" s="34" t="s">
        <v>68</v>
      </c>
      <c r="AO244" s="35">
        <f t="shared" ca="1" si="44"/>
        <v>1</v>
      </c>
      <c r="AP244" s="30">
        <f t="shared" si="45"/>
        <v>1</v>
      </c>
      <c r="AQ244" s="30">
        <f t="shared" si="46"/>
        <v>1</v>
      </c>
      <c r="AR244" s="30">
        <f t="shared" si="47"/>
        <v>1</v>
      </c>
      <c r="AS244" s="36">
        <f t="shared" si="48"/>
        <v>1</v>
      </c>
    </row>
    <row r="245" spans="1:45">
      <c r="A245" t="str">
        <f>'Model output'!A244</f>
        <v>TCGA-FY-A3I5</v>
      </c>
      <c r="B245" s="45">
        <v>64</v>
      </c>
      <c r="C245" s="1" t="str">
        <f>IF(OR(ISNUMBER(SEARCH("0",'Model output'!D244)), ISNUMBER(SEARCH("1",'Model output'!D244)), ISNUMBER(SEARCH("1a",'Model output'!D244)), ISNUMBER(SEARCH("1b",'Model output'!D244)), ISNUMBER(SEARCH("2",'Model output'!D244)), ISNUMBER(SEARCH("3",'Model output'!D244)), ISNUMBER(SEARCH("4a",'Model output'!D244)), ISNUMBER(SEARCH("4b",'Model output'!D244))), IF(ISNUMBER(SEARCH("pT",'Model output'!D244)),IF(OR(ISNUMBER(SEARCH("a",'Model output'!D244)),ISNUMBER(SEARCH("b",'Model output'!D244))),MID(SUBSTITUTE('Model output'!D244," ",""),SEARCH("pT",'Model output'!D244)+2,2),MID(SUBSTITUTE('Model output'!D244," ",""),SEARCH("pT",'Model output'!D244)+2,1)),IF(ISNUMBER(SEARCH("T",'Model output'!D244)),IF(OR(ISNUMBER(SEARCH("a",'Model output'!D244)),ISNUMBER(SEARCH("b",'Model output'!D244))),MID(SUBSTITUTE('Model output'!D244," ",""),SEARCH("T",'Model output'!D244)+1,2),MID(SUBSTITUTE('Model output'!D244," ",""),SEARCH("T",'Model output'!D244)+1,1)),SUBSTITUTE('Model output'!D244," ",""))),"")</f>
        <v>3</v>
      </c>
      <c r="D245" s="1" t="str">
        <f>IF(ISNUMBER(SEARCH("lymph node",'Model output'!E244)),"1", IF(AND('Model output'!E244&lt;&gt;"",ISNUMBER('Model output'!E244),'Model output'!E244&gt;0),"1",IF(OR(ISNUMBER(SEARCH("0",'Model output'!E244)), ISNUMBER(SEARCH("1",'Model output'!E244)), ISNUMBER(SEARCH("1a",'Model output'!E244)), ISNUMBER(SEARCH("1b",'Model output'!E244)), ISNUMBER(SEARCH("X",'Model output'!E244))), IF(ISNUMBER(SEARCH("pN",'Model output'!E244)),IF(OR(ISNUMBER(SEARCH("a",'Model output'!E244)),ISNUMBER(SEARCH("b",'Model output'!E244))),MID(SUBSTITUTE('Model output'!E244," ",""),SEARCH("pN",'Model output'!E244)+2,2),MID(SUBSTITUTE('Model output'!E244," ",""),SEARCH("pN",'Model output'!E244)+2,1)),IF(ISNUMBER(SEARCH("N",'Model output'!E244)),IF(OR(ISNUMBER(SEARCH("a",'Model output'!E244)),ISNUMBER(SEARCH("b",'Model output'!E244))),MID(SUBSTITUTE('Model output'!E244," ",""),SEARCH("N",'Model output'!E244)+1,2),MID(SUBSTITUTE('Model output'!E244," ",""),SEARCH("N",'Model output'!E244)+1,1)),SUBSTITUTE('Model output'!E244," ",""))),"")))</f>
        <v>0</v>
      </c>
      <c r="E245" s="1" t="str">
        <f>IF(OR(ISNUMBER(SEARCH("Not applicable",'Model output'!F244)), ISNUMBER(SEARCH("N/A",'Model output'!F244))),"0",IF(OR(ISNUMBER(SEARCH("0",'Model output'!F244)), ISNUMBER(SEARCH("1",'Model output'!F244)), ISNUMBER(SEARCH("X",'Model output'!F244))), IF(ISNUMBER(SEARCH("pM",'Model output'!F244)),MID(SUBSTITUTE('Model output'!F244," ",""),SEARCH("pM",'Model output'!F244)+2,1),IF(ISNUMBER(SEARCH("M",'Model output'!F244)),MID(SUBSTITUTE('Model output'!F244," ",""),SEARCH("M",'Model output'!F244)+1,1),SUBSTITUTE('Model output'!F244," ",""))),""))</f>
        <v/>
      </c>
      <c r="F245" t="str">
        <f t="shared" si="50"/>
        <v>negative</v>
      </c>
      <c r="G245" t="str">
        <f>IF(OR('Model output'!G244="",AND(ISNUMBER('Model output'!J244),'Model output'!J244&lt;1)),"",IF(OR(ISNUMBER(SEARCH("lateral",'Model output'!G244)),ISNUMBER(SEARCH("cervical",'Model output'!G244)),ISNUMBER(SEARCH("jugular",'Model output'!G244)),ISNUMBER(SEARCH("left neck",'Model output'!G244)),ISNUMBER(SEARCH("left anterior neck",'Model output'!G244)),ISNUMBER(SEARCH("left posterior neck",'Model output'!G244)),ISNUMBER(SEARCH("right neck",'Model output'!G244)),ISNUMBER(SEARCH("right anterior neck",'Model output'!G244)),ISNUMBER(SEARCH("right posterior neck",'Model output'!G244)),AND(ISNUMBER(SEARCH("level",'Model output'!G244)),OR(,ISNUMBER(SEARCH("II",'Model output'!G244)),ISNUMBER(SEARCH("two",'Model output'!G244)),ISNUMBER(SEARCH("2",'Model output'!G244)),ISNUMBER(SEARCH("III",'Model output'!G244)),ISNUMBER(SEARCH("three",'Model output'!G244)),ISNUMBER(SEARCH("3",'Model output'!G244)),ISNUMBER(SEARCH("IV",'Model output'!G244)),ISNUMBER(SEARCH("four",'Model output'!G244)),ISNUMBER(SEARCH("4",'Model output'!G244)),ISNUMBER(SEARCH("V ",'Model output'!G244)),ISNUMBER(SEARCH("five",'Model output'!G244)),ISNUMBER(SEARCH("5",'Model output'!G244))))), "lateral", "central"))</f>
        <v/>
      </c>
      <c r="H245" t="str">
        <f>IF('Model output'!H244="","negative",IF('Model output'!H244="[]", "negative", IF(OR(ISNUMBER(SEARCH("lymph node",'Model output'!H244)),ISNUMBER(SEARCH("Not mentioned",'Model output'!H244)),ISNUMBER(SEARCH("neck",'Model output'!H244)),ISNUMBER(SEARCH("Not applicable",'Model output'!H244))),"negative","positive")))</f>
        <v>negative</v>
      </c>
      <c r="I245">
        <f>IF('Model output'!I244="","",IF(ISNUMBER('Model output'!I244),'Model output'!I244,1))</f>
        <v>9</v>
      </c>
      <c r="J245">
        <f>IF('Model output'!J244="","",IF(AND(ISNUMBER('Model output'!J244),'Model output'!J244&lt;=I245),'Model output'!J244,IF(ISNUMBER(SEARCH("0/",'Model output'!J244)),0,1)))</f>
        <v>0</v>
      </c>
      <c r="K245" t="str" cm="1">
        <f t="array" ref="K245">IF(COUNT(FIND({0,1,2,3,4,5,6,7,8,9},'Model output'!K244))&gt;0,'Model output'!K244,"")</f>
        <v/>
      </c>
      <c r="L245" s="8" t="str">
        <f t="shared" si="39"/>
        <v/>
      </c>
      <c r="M245" t="str" cm="1">
        <f t="array" ref="M245">IF(L245="","",IF(ISNUMBER(SEARCH("cm",L245)),MAX(VALUE(SUBSTITUTE(_xlfn.FILTERXML("&lt;t&gt;&lt;s&gt;"&amp;SUBSTITUTE(L245,",","&lt;/s&gt;&lt;s&gt;")&amp;"&lt;/s&gt;&lt;/t&gt;","//s"),"cm",""))),MAX(VALUE(SUBSTITUTE(_xlfn.FILTERXML("&lt;t&gt;&lt;s&gt;"&amp;SUBSTITUTE(L245,",","&lt;/s&gt;&lt;s&gt;")&amp;"&lt;/s&gt;&lt;/t&gt;","//s"),"mm","")))/10))</f>
        <v/>
      </c>
      <c r="N245" t="str">
        <f>IF('Model output'!L244="","",'Model output'!L244)</f>
        <v>Papillary carcinoma, Folllicular variant and Classical variant</v>
      </c>
      <c r="O245" t="str">
        <f>IF('Model output'!M244="","",'Model output'!M244)</f>
        <v/>
      </c>
      <c r="P245" t="str">
        <f>IF('Model output'!N244="","",'Model output'!N244)</f>
        <v>4.5 x 3.0 x 3.0 cm</v>
      </c>
      <c r="Q245" t="str">
        <f t="shared" si="51"/>
        <v>4.5,3.0,3.0cm</v>
      </c>
      <c r="R245" cm="1">
        <f t="array" ref="R245">IF(Q245="","",IF(ISNUMBER(SEARCH("cm",Q245)),MAX(VALUE(SUBSTITUTE(_xlfn.FILTERXML("&lt;t&gt;&lt;s&gt;"&amp;SUBSTITUTE(Q245,",","&lt;/s&gt;&lt;s&gt;")&amp;"&lt;/s&gt;&lt;/t&gt;","//s"),"cm",""))),MAX(VALUE(SUBSTITUTE(_xlfn.FILTERXML("&lt;t&gt;&lt;s&gt;"&amp;SUBSTITUTE(Q245,",","&lt;/s&gt;&lt;s&gt;")&amp;"&lt;/s&gt;&lt;/t&gt;","//s"),"mm","")))/10))</f>
        <v>4.5</v>
      </c>
      <c r="S245" t="str">
        <f>IF(OR('Model output'!P244="",ISNUMBER(SEARCH("Not identified", 'Model output'!P244)),ISNUMBER(SEARCH("Absent",'Model output'!P244)),AND(ISNUMBER(SEARCH("No",'Model output'!P244)),NOT(ISNUMBER(SEARCH("diagnostic",'Model output'!P244)))),ISNUMBER(SEARCH("Negative",'Model output'!P244))),"negative","positive")</f>
        <v>negative</v>
      </c>
      <c r="T245" t="str">
        <f>IF('Model output'!O244="","",'Model output'!O244)</f>
        <v/>
      </c>
      <c r="U245" t="str">
        <f>IF('Model output'!Q244&lt;&gt;"",'Model output'!Q244,IF('Classification result'!S245="positive",IF(ISNUMBER(SEARCH("single",'Model output'!P244)),1,IF(OR(ISNUMBER(SEARCH("&lt;4",'Model output'!P244)),ISNUMBER(SEARCH("&lt; 4",'Model output'!P244)),ISNUMBER(SEARCH("less than 4",'Model output'!P244))),"&lt;4",IF(OR(ISNUMBER(SEARCH("&gt;4",'Model output'!P244)),ISNUMBER(SEARCH("&gt; 4",'Model output'!P244)),ISNUMBER(SEARCH("4 or more",'Model output'!P244))),"&gt;4",""))),""))</f>
        <v/>
      </c>
      <c r="V245" t="str">
        <f>IF(S245="negative","",IF(OR(ISNUMBER(SEARCH("Focal",'Model output'!P244)),'Classification result'!U245&lt;4,ISNUMBER(SEARCH("Focal",'Classification result'!U245)),ISNUMBER(SEARCH("&lt;4",'Classification result'!U245)),ISNUMBER(SEARCH("&lt; 4",'Classification result'!U245))),"minimal", IF(OR(ISNUMBER(SEARCH("Extensive",'Model output'!P244)),ISNUMBER(SEARCH("Extensive",'Classification result'!U245)),ISNUMBER(SEARCH("&gt;4",'Classification result'!U245)),ISNUMBER(SEARCH("&gt; 4",'Classification result'!U245)),ISNUMBER(SEARCH("4 or more",'Classification result'!U245))),"extensive","")))</f>
        <v/>
      </c>
      <c r="W245" t="str">
        <f>IF(OR('Model output'!R244="",ISNUMBER(SEARCH("Not identified", 'Model output'!R244)),ISNUMBER(SEARCH("Absent",'Model output'!R244)),ISNUMBER(SEARCH("No",'Model output'!R244)),ISNUMBER(SEARCH("Negative",'Model output'!R244)),ISNUMBER(SEARCH("None seen",'Model output'!R244)),ISNUMBER(SEARCH("Free",'Model output'!R244)),ISNUMBER(SEARCH("Cannot be assessed",'Model output'!R244))),"negative","positive")</f>
        <v>positive</v>
      </c>
      <c r="X245" t="str">
        <f>IF('Model output'!S244="","", IF('Model output'!S244= "[]", "", 'Model output'!S244))</f>
        <v>Not identified</v>
      </c>
      <c r="Y245" t="str">
        <f>IF(OR('Model output'!S244="",ISNUMBER(SEARCH("Absent",'Model output'!S244)),ISNUMBER(SEARCH("Not identified",'Model output'!S244)),ISNUMBER(SEARCH("No",'Model output'!S244)),ISNUMBER(SEARCH("negative",'Model output'!S244))),"negative",IF(Z245="positive","gETE", "positive"))</f>
        <v>negative</v>
      </c>
      <c r="Z245" t="str">
        <f>IF(OR('Model output'!S244="",ISNUMBER(SEARCH("Absent",'Model output'!S244)),ISNUMBER(SEARCH("Not identified",'Model output'!S244)),ISNUMBER(SEARCH("No",'Model output'!S244)),ISNUMBER(SEARCH("Minimal",'Model output'!S244)),ISNUMBER(SEARCH("negative",'Model output'!S244))),"negative",IF(OR(ISNUMBER(SEARCH("extensive",X245)),ISNUMBER(SEARCH("skeletal muscle",X245)),ISNUMBER(SEARCH("larynx",X245)),ISNUMBER(SEARCH("trachea",X245)),ISNUMBER(SEARCH("esophagus",X245)),ISNUMBER(SEARCH("recurrent laryngeal nerve",X245))),"positive","negative"))</f>
        <v>negative</v>
      </c>
      <c r="AA245" t="str">
        <f>IF('Model output'!T244="","", IF('Model output'!T244="[]", "", IF('Model output'!T244="Not mentioned", "No", "Yes")))</f>
        <v/>
      </c>
      <c r="AB245" t="str">
        <f>IF(AA245&lt;&gt;"Yes","",IF(OR('Model output'!U244="",'Model output'!U244="[]",ISNUMBER(SEARCH("Not identified",'Model output'!U244))),"",'Model output'!U244))</f>
        <v/>
      </c>
      <c r="AC245" s="9" t="str">
        <f>IF(OR('Model output'!V244="", AND(ISERROR(SEARCH("Positive",'Model output'!V244)), ISNUMBER(SEARCH("Negative",'Model output'!V244))), 'Model output'!V244="No", ISNUMBER(SEARCH("Uninvolved",'Model output'!V244)), ISNUMBER(SEARCH("Not involved",'Model output'!V244)), ISNUMBER(SEARCH("Free",'Model output'!V244)), ISNUMBER(SEARCH("Cannot be assessed",'Model output'!V244)), ISNUMBER(SEARCH("1 mm",'Model output'!V244)), ISNUMBER(SEARCH("0.1 CM",'Model output'!V244)), ISNUMBER(SEARCH("less than 0.5 mm",'Model output'!V244)), ISNUMBER(SEARCH("abut",'Model output'!V244))), "negative", "positive")</f>
        <v>negative</v>
      </c>
      <c r="AE245" s="29" t="str" cm="1">
        <f t="array" aca="1" ref="AE245" ca="1">IF(OR(AC245="positive",Z245="positive",AND(OR(ISNUMBER(SEARCH("Follicular carcinoma",N245)),ISNUMBER(SEARCH("Follicular thyroid carcinoma",N245))),V245="extensive"),AND(AND(ISNUMBER(J245),J245&gt;0),AND(ISNUMBER(M245),M245&gt;3)),OR(H245="positive",AH245=1)),"high",IF(OR(ISNUMBER(SEARCH("lateral",G245,1)),ISNUMBER(SEARCH("positive",Y245,1)),ISNUMBER(SEARCH("tall",O245,1)),ISNUMBER(SEARCH("hobnail",O245,1)),ISNUMBER(SEARCH("cribriform",O245,1)),ISNUMBER(SEARCH("diffuse",O245,1)),ISNUMBER(SEARCH("columnar",O245,1)),ISNUMBER(SEARCH("solid",O245,1)),ISNUMBER(SEARCH("tall",N245,1)),ISNUMBER(SEARCH("hobnail",N245,1)),ISNUMBER(SEARCH("cribriform",N245,1)),ISNUMBER(SEARCH("diffuse",N245,1)),ISNUMBER(SEARCH("columnar",N245,1)),ISNUMBER(SEARCH("solid",N245,1)),AND(ISNUMBER(SEARCH("papillary",N245,1)),S245="positive"),AND(AND(ISNUMBER(J245),J245&gt;=5),M245=""),AND(AND(ISNUMBER(J245),J245&gt;=5),AND(ISNUMBER(M245),M245&gt;=1)),AND(ISNUMBER(SERACH("papillary",N245)),OR(Y245="positive",Z245="positive"), ISNUMBER(SEARCH("BRAF",AB245)))),"intermediate","low"))</f>
        <v>low</v>
      </c>
      <c r="AF245" s="30" t="str">
        <f t="shared" si="40"/>
        <v>3a</v>
      </c>
      <c r="AG245" s="30" t="str">
        <f t="shared" si="41"/>
        <v>0</v>
      </c>
      <c r="AH245" s="30" t="str">
        <f t="shared" si="42"/>
        <v>0</v>
      </c>
      <c r="AI245" s="37" t="str">
        <f t="shared" si="43"/>
        <v>II</v>
      </c>
      <c r="AJ245" s="29" t="s">
        <v>886</v>
      </c>
      <c r="AK245" s="34" t="s">
        <v>896</v>
      </c>
      <c r="AL245" s="34" t="s">
        <v>891</v>
      </c>
      <c r="AM245" s="34" t="s">
        <v>894</v>
      </c>
      <c r="AN245" s="34" t="s">
        <v>892</v>
      </c>
      <c r="AO245" s="35">
        <f t="shared" ca="1" si="44"/>
        <v>1</v>
      </c>
      <c r="AP245" s="30">
        <f t="shared" si="45"/>
        <v>1</v>
      </c>
      <c r="AQ245" s="30">
        <f t="shared" si="46"/>
        <v>1</v>
      </c>
      <c r="AR245" s="30">
        <f t="shared" si="47"/>
        <v>1</v>
      </c>
      <c r="AS245" s="36">
        <f t="shared" si="48"/>
        <v>1</v>
      </c>
    </row>
    <row r="246" spans="1:45">
      <c r="A246" t="str">
        <f>'Model output'!A245</f>
        <v>TCGA-FY-A3NM</v>
      </c>
      <c r="B246" s="45">
        <v>48</v>
      </c>
      <c r="C246" s="1" t="str">
        <f>IF(OR(ISNUMBER(SEARCH("0",'Model output'!D245)), ISNUMBER(SEARCH("1",'Model output'!D245)), ISNUMBER(SEARCH("1a",'Model output'!D245)), ISNUMBER(SEARCH("1b",'Model output'!D245)), ISNUMBER(SEARCH("2",'Model output'!D245)), ISNUMBER(SEARCH("3",'Model output'!D245)), ISNUMBER(SEARCH("4a",'Model output'!D245)), ISNUMBER(SEARCH("4b",'Model output'!D245))), IF(ISNUMBER(SEARCH("pT",'Model output'!D245)),IF(OR(ISNUMBER(SEARCH("a",'Model output'!D245)),ISNUMBER(SEARCH("b",'Model output'!D245))),MID(SUBSTITUTE('Model output'!D245," ",""),SEARCH("pT",'Model output'!D245)+2,2),MID(SUBSTITUTE('Model output'!D245," ",""),SEARCH("pT",'Model output'!D245)+2,1)),IF(ISNUMBER(SEARCH("T",'Model output'!D245)),IF(OR(ISNUMBER(SEARCH("a",'Model output'!D245)),ISNUMBER(SEARCH("b",'Model output'!D245))),MID(SUBSTITUTE('Model output'!D245," ",""),SEARCH("T",'Model output'!D245)+1,2),MID(SUBSTITUTE('Model output'!D245," ",""),SEARCH("T",'Model output'!D245)+1,1)),SUBSTITUTE('Model output'!D245," ",""))),"")</f>
        <v>3</v>
      </c>
      <c r="D246" s="1" t="str">
        <f>IF(ISNUMBER(SEARCH("lymph node",'Model output'!E245)),"1", IF(AND('Model output'!E245&lt;&gt;"",ISNUMBER('Model output'!E245),'Model output'!E245&gt;0),"1",IF(OR(ISNUMBER(SEARCH("0",'Model output'!E245)), ISNUMBER(SEARCH("1",'Model output'!E245)), ISNUMBER(SEARCH("1a",'Model output'!E245)), ISNUMBER(SEARCH("1b",'Model output'!E245)), ISNUMBER(SEARCH("X",'Model output'!E245))), IF(ISNUMBER(SEARCH("pN",'Model output'!E245)),IF(OR(ISNUMBER(SEARCH("a",'Model output'!E245)),ISNUMBER(SEARCH("b",'Model output'!E245))),MID(SUBSTITUTE('Model output'!E245," ",""),SEARCH("pN",'Model output'!E245)+2,2),MID(SUBSTITUTE('Model output'!E245," ",""),SEARCH("pN",'Model output'!E245)+2,1)),IF(ISNUMBER(SEARCH("N",'Model output'!E245)),IF(OR(ISNUMBER(SEARCH("a",'Model output'!E245)),ISNUMBER(SEARCH("b",'Model output'!E245))),MID(SUBSTITUTE('Model output'!E245," ",""),SEARCH("N",'Model output'!E245)+1,2),MID(SUBSTITUTE('Model output'!E245," ",""),SEARCH("N",'Model output'!E245)+1,1)),SUBSTITUTE('Model output'!E245," ",""))),"")))</f>
        <v>0</v>
      </c>
      <c r="E246" s="1" t="str">
        <f>IF(OR(ISNUMBER(SEARCH("Not applicable",'Model output'!F245)), ISNUMBER(SEARCH("N/A",'Model output'!F245))),"0",IF(OR(ISNUMBER(SEARCH("0",'Model output'!F245)), ISNUMBER(SEARCH("1",'Model output'!F245)), ISNUMBER(SEARCH("X",'Model output'!F245))), IF(ISNUMBER(SEARCH("pM",'Model output'!F245)),MID(SUBSTITUTE('Model output'!F245," ",""),SEARCH("pM",'Model output'!F245)+2,1),IF(ISNUMBER(SEARCH("M",'Model output'!F245)),MID(SUBSTITUTE('Model output'!F245," ",""),SEARCH("M",'Model output'!F245)+1,1),SUBSTITUTE('Model output'!F245," ",""))),""))</f>
        <v>X</v>
      </c>
      <c r="F246" t="str">
        <f t="shared" si="50"/>
        <v>negative</v>
      </c>
      <c r="G246" t="str">
        <f>IF(OR('Model output'!G245="",AND(ISNUMBER('Model output'!J245),'Model output'!J245&lt;1)),"",IF(OR(ISNUMBER(SEARCH("lateral",'Model output'!G245)),ISNUMBER(SEARCH("cervical",'Model output'!G245)),ISNUMBER(SEARCH("jugular",'Model output'!G245)),ISNUMBER(SEARCH("left neck",'Model output'!G245)),ISNUMBER(SEARCH("left anterior neck",'Model output'!G245)),ISNUMBER(SEARCH("left posterior neck",'Model output'!G245)),ISNUMBER(SEARCH("right neck",'Model output'!G245)),ISNUMBER(SEARCH("right anterior neck",'Model output'!G245)),ISNUMBER(SEARCH("right posterior neck",'Model output'!G245)),AND(ISNUMBER(SEARCH("level",'Model output'!G245)),OR(,ISNUMBER(SEARCH("II",'Model output'!G245)),ISNUMBER(SEARCH("two",'Model output'!G245)),ISNUMBER(SEARCH("2",'Model output'!G245)),ISNUMBER(SEARCH("III",'Model output'!G245)),ISNUMBER(SEARCH("three",'Model output'!G245)),ISNUMBER(SEARCH("3",'Model output'!G245)),ISNUMBER(SEARCH("IV",'Model output'!G245)),ISNUMBER(SEARCH("four",'Model output'!G245)),ISNUMBER(SEARCH("4",'Model output'!G245)),ISNUMBER(SEARCH("V ",'Model output'!G245)),ISNUMBER(SEARCH("five",'Model output'!G245)),ISNUMBER(SEARCH("5",'Model output'!G245))))), "lateral", "central"))</f>
        <v/>
      </c>
      <c r="H246" t="str">
        <f>IF('Model output'!H245="","negative",IF('Model output'!H245="[]", "negative", IF(OR(ISNUMBER(SEARCH("lymph node",'Model output'!H245)),ISNUMBER(SEARCH("Not mentioned",'Model output'!H245)),ISNUMBER(SEARCH("neck",'Model output'!H245)),ISNUMBER(SEARCH("Not applicable",'Model output'!H245))),"negative","positive")))</f>
        <v>negative</v>
      </c>
      <c r="I246">
        <f>IF('Model output'!I245="","",IF(ISNUMBER('Model output'!I245),'Model output'!I245,1))</f>
        <v>5</v>
      </c>
      <c r="J246">
        <f>IF('Model output'!J245="","",IF(AND(ISNUMBER('Model output'!J245),'Model output'!J245&lt;=I246),'Model output'!J245,IF(ISNUMBER(SEARCH("0/",'Model output'!J245)),0,1)))</f>
        <v>0</v>
      </c>
      <c r="K246" t="str" cm="1">
        <f t="array" ref="K246">IF(COUNT(FIND({0,1,2,3,4,5,6,7,8,9},'Model output'!K245))&gt;0,'Model output'!K245,"")</f>
        <v/>
      </c>
      <c r="L246" s="8" t="str">
        <f t="shared" si="39"/>
        <v/>
      </c>
      <c r="M246" t="str" cm="1">
        <f t="array" ref="M246">IF(L246="","",IF(ISNUMBER(SEARCH("cm",L246)),MAX(VALUE(SUBSTITUTE(_xlfn.FILTERXML("&lt;t&gt;&lt;s&gt;"&amp;SUBSTITUTE(L246,",","&lt;/s&gt;&lt;s&gt;")&amp;"&lt;/s&gt;&lt;/t&gt;","//s"),"cm",""))),MAX(VALUE(SUBSTITUTE(_xlfn.FILTERXML("&lt;t&gt;&lt;s&gt;"&amp;SUBSTITUTE(L246,",","&lt;/s&gt;&lt;s&gt;")&amp;"&lt;/s&gt;&lt;/t&gt;","//s"),"mm","")))/10))</f>
        <v/>
      </c>
      <c r="N246" t="str">
        <f>IF('Model output'!L245="","",'Model output'!L245)</f>
        <v>Papillary carcinoma</v>
      </c>
      <c r="O246" t="str">
        <f>IF('Model output'!M245="","",'Model output'!M245)</f>
        <v>Classical</v>
      </c>
      <c r="P246" t="str">
        <f>IF('Model output'!N245="","",'Model output'!N245)</f>
        <v>1.6 cm</v>
      </c>
      <c r="Q246" t="str">
        <f t="shared" si="51"/>
        <v>1.6cm</v>
      </c>
      <c r="R246" cm="1">
        <f t="array" ref="R246">IF(Q246="","",IF(ISNUMBER(SEARCH("cm",Q246)),MAX(VALUE(SUBSTITUTE(_xlfn.FILTERXML("&lt;t&gt;&lt;s&gt;"&amp;SUBSTITUTE(Q246,",","&lt;/s&gt;&lt;s&gt;")&amp;"&lt;/s&gt;&lt;/t&gt;","//s"),"cm",""))),MAX(VALUE(SUBSTITUTE(_xlfn.FILTERXML("&lt;t&gt;&lt;s&gt;"&amp;SUBSTITUTE(Q246,",","&lt;/s&gt;&lt;s&gt;")&amp;"&lt;/s&gt;&lt;/t&gt;","//s"),"mm","")))/10))</f>
        <v>1.6</v>
      </c>
      <c r="S246" t="str">
        <f>IF(OR('Model output'!P245="",ISNUMBER(SEARCH("Not identified", 'Model output'!P245)),ISNUMBER(SEARCH("Absent",'Model output'!P245)),AND(ISNUMBER(SEARCH("No",'Model output'!P245)),NOT(ISNUMBER(SEARCH("diagnostic",'Model output'!P245)))),ISNUMBER(SEARCH("Negative",'Model output'!P245))),"negative","positive")</f>
        <v>negative</v>
      </c>
      <c r="T246">
        <f>IF('Model output'!O245="","",'Model output'!O245)</f>
        <v>3</v>
      </c>
      <c r="U246" t="str">
        <f>IF('Model output'!Q245&lt;&gt;"",'Model output'!Q245,IF('Classification result'!S246="positive",IF(ISNUMBER(SEARCH("single",'Model output'!P245)),1,IF(OR(ISNUMBER(SEARCH("&lt;4",'Model output'!P245)),ISNUMBER(SEARCH("&lt; 4",'Model output'!P245)),ISNUMBER(SEARCH("less than 4",'Model output'!P245))),"&lt;4",IF(OR(ISNUMBER(SEARCH("&gt;4",'Model output'!P245)),ISNUMBER(SEARCH("&gt; 4",'Model output'!P245)),ISNUMBER(SEARCH("4 or more",'Model output'!P245))),"&gt;4",""))),""))</f>
        <v/>
      </c>
      <c r="V246" t="str">
        <f>IF(S246="negative","",IF(OR(ISNUMBER(SEARCH("Focal",'Model output'!P245)),'Classification result'!U246&lt;4,ISNUMBER(SEARCH("Focal",'Classification result'!U246)),ISNUMBER(SEARCH("&lt;4",'Classification result'!U246)),ISNUMBER(SEARCH("&lt; 4",'Classification result'!U246))),"minimal", IF(OR(ISNUMBER(SEARCH("Extensive",'Model output'!P245)),ISNUMBER(SEARCH("Extensive",'Classification result'!U246)),ISNUMBER(SEARCH("&gt;4",'Classification result'!U246)),ISNUMBER(SEARCH("&gt; 4",'Classification result'!U246)),ISNUMBER(SEARCH("4 or more",'Classification result'!U246))),"extensive","")))</f>
        <v/>
      </c>
      <c r="W246" t="str">
        <f>IF(OR('Model output'!R245="",ISNUMBER(SEARCH("Not identified", 'Model output'!R245)),ISNUMBER(SEARCH("Absent",'Model output'!R245)),ISNUMBER(SEARCH("No",'Model output'!R245)),ISNUMBER(SEARCH("Negative",'Model output'!R245)),ISNUMBER(SEARCH("None seen",'Model output'!R245)),ISNUMBER(SEARCH("Free",'Model output'!R245)),ISNUMBER(SEARCH("Cannot be assessed",'Model output'!R245))),"negative","positive")</f>
        <v>positive</v>
      </c>
      <c r="X246" t="str">
        <f>IF('Model output'!S245="","", IF('Model output'!S245= "[]", "", 'Model output'!S245))</f>
        <v>Minimal</v>
      </c>
      <c r="Y246" t="str">
        <f>IF(OR('Model output'!S245="",ISNUMBER(SEARCH("Absent",'Model output'!S245)),ISNUMBER(SEARCH("Not identified",'Model output'!S245)),ISNUMBER(SEARCH("No",'Model output'!S245)),ISNUMBER(SEARCH("negative",'Model output'!S245))),"negative",IF(Z246="positive","gETE", "positive"))</f>
        <v>positive</v>
      </c>
      <c r="Z246" t="str">
        <f>IF(OR('Model output'!S245="",ISNUMBER(SEARCH("Absent",'Model output'!S245)),ISNUMBER(SEARCH("Not identified",'Model output'!S245)),ISNUMBER(SEARCH("No",'Model output'!S245)),ISNUMBER(SEARCH("Minimal",'Model output'!S245)),ISNUMBER(SEARCH("negative",'Model output'!S245))),"negative",IF(OR(ISNUMBER(SEARCH("extensive",X246)),ISNUMBER(SEARCH("skeletal muscle",X246)),ISNUMBER(SEARCH("larynx",X246)),ISNUMBER(SEARCH("trachea",X246)),ISNUMBER(SEARCH("esophagus",X246)),ISNUMBER(SEARCH("recurrent laryngeal nerve",X246))),"positive","negative"))</f>
        <v>negative</v>
      </c>
      <c r="AA246" t="str">
        <f>IF('Model output'!T245="","", IF('Model output'!T245="[]", "", IF('Model output'!T245="Not mentioned", "No", "Yes")))</f>
        <v/>
      </c>
      <c r="AB246" t="str">
        <f>IF(AA246&lt;&gt;"Yes","",IF(OR('Model output'!U245="",'Model output'!U245="[]",ISNUMBER(SEARCH("Not identified",'Model output'!U245))),"",'Model output'!U245))</f>
        <v/>
      </c>
      <c r="AC246" s="9" t="str">
        <f>IF(OR('Model output'!V245="", AND(ISERROR(SEARCH("Positive",'Model output'!V245)), ISNUMBER(SEARCH("Negative",'Model output'!V245))), 'Model output'!V245="No", ISNUMBER(SEARCH("Uninvolved",'Model output'!V245)), ISNUMBER(SEARCH("Not involved",'Model output'!V245)), ISNUMBER(SEARCH("Free",'Model output'!V245)), ISNUMBER(SEARCH("Cannot be assessed",'Model output'!V245)), ISNUMBER(SEARCH("1 mm",'Model output'!V245)), ISNUMBER(SEARCH("0.1 CM",'Model output'!V245)), ISNUMBER(SEARCH("less than 0.5 mm",'Model output'!V245)), ISNUMBER(SEARCH("abut",'Model output'!V245))), "negative", "positive")</f>
        <v>negative</v>
      </c>
      <c r="AE246" s="29" t="str" cm="1">
        <f t="array" aca="1" ref="AE246" ca="1">IF(OR(AC246="positive",Z246="positive",AND(OR(ISNUMBER(SEARCH("Follicular carcinoma",N246)),ISNUMBER(SEARCH("Follicular thyroid carcinoma",N246))),V246="extensive"),AND(AND(ISNUMBER(J246),J246&gt;0),AND(ISNUMBER(M246),M246&gt;3)),OR(H246="positive",AH246=1)),"high",IF(OR(ISNUMBER(SEARCH("lateral",G246,1)),ISNUMBER(SEARCH("positive",Y246,1)),ISNUMBER(SEARCH("tall",O246,1)),ISNUMBER(SEARCH("hobnail",O246,1)),ISNUMBER(SEARCH("cribriform",O246,1)),ISNUMBER(SEARCH("diffuse",O246,1)),ISNUMBER(SEARCH("columnar",O246,1)),ISNUMBER(SEARCH("solid",O246,1)),ISNUMBER(SEARCH("tall",N246,1)),ISNUMBER(SEARCH("hobnail",N246,1)),ISNUMBER(SEARCH("cribriform",N246,1)),ISNUMBER(SEARCH("diffuse",N246,1)),ISNUMBER(SEARCH("columnar",N246,1)),ISNUMBER(SEARCH("solid",N246,1)),AND(ISNUMBER(SEARCH("papillary",N246,1)),S246="positive"),AND(AND(ISNUMBER(J246),J246&gt;=5),M246=""),AND(AND(ISNUMBER(J246),J246&gt;=5),AND(ISNUMBER(M246),M246&gt;=1)),AND(ISNUMBER(SERACH("papillary",N246)),OR(Y246="positive",Z246="positive"), ISNUMBER(SEARCH("BRAF",AB246)))),"intermediate","low"))</f>
        <v>intermediate</v>
      </c>
      <c r="AF246" s="30" t="str">
        <f t="shared" si="40"/>
        <v>1b</v>
      </c>
      <c r="AG246" s="30" t="str">
        <f t="shared" si="41"/>
        <v>0</v>
      </c>
      <c r="AH246" s="30" t="str">
        <f t="shared" si="42"/>
        <v>0</v>
      </c>
      <c r="AI246" s="37" t="str">
        <f t="shared" si="43"/>
        <v>I</v>
      </c>
      <c r="AJ246" s="29" t="s">
        <v>887</v>
      </c>
      <c r="AK246" s="34" t="s">
        <v>890</v>
      </c>
      <c r="AL246" s="34" t="s">
        <v>891</v>
      </c>
      <c r="AM246" s="34" t="s">
        <v>894</v>
      </c>
      <c r="AN246" s="34" t="s">
        <v>68</v>
      </c>
      <c r="AO246" s="35">
        <f t="shared" ca="1" si="44"/>
        <v>1</v>
      </c>
      <c r="AP246" s="30">
        <f t="shared" si="45"/>
        <v>1</v>
      </c>
      <c r="AQ246" s="30">
        <f t="shared" si="46"/>
        <v>1</v>
      </c>
      <c r="AR246" s="30">
        <f t="shared" si="47"/>
        <v>1</v>
      </c>
      <c r="AS246" s="36">
        <f t="shared" si="48"/>
        <v>1</v>
      </c>
    </row>
    <row r="247" spans="1:45">
      <c r="A247" t="str">
        <f>'Model output'!A246</f>
        <v>TCGA-FY-A3NN</v>
      </c>
      <c r="B247" s="45">
        <v>48</v>
      </c>
      <c r="C247" s="1" t="str">
        <f>IF(OR(ISNUMBER(SEARCH("0",'Model output'!D246)), ISNUMBER(SEARCH("1",'Model output'!D246)), ISNUMBER(SEARCH("1a",'Model output'!D246)), ISNUMBER(SEARCH("1b",'Model output'!D246)), ISNUMBER(SEARCH("2",'Model output'!D246)), ISNUMBER(SEARCH("3",'Model output'!D246)), ISNUMBER(SEARCH("4a",'Model output'!D246)), ISNUMBER(SEARCH("4b",'Model output'!D246))), IF(ISNUMBER(SEARCH("pT",'Model output'!D246)),IF(OR(ISNUMBER(SEARCH("a",'Model output'!D246)),ISNUMBER(SEARCH("b",'Model output'!D246))),MID(SUBSTITUTE('Model output'!D246," ",""),SEARCH("pT",'Model output'!D246)+2,2),MID(SUBSTITUTE('Model output'!D246," ",""),SEARCH("pT",'Model output'!D246)+2,1)),IF(ISNUMBER(SEARCH("T",'Model output'!D246)),IF(OR(ISNUMBER(SEARCH("a",'Model output'!D246)),ISNUMBER(SEARCH("b",'Model output'!D246))),MID(SUBSTITUTE('Model output'!D246," ",""),SEARCH("T",'Model output'!D246)+1,2),MID(SUBSTITUTE('Model output'!D246," ",""),SEARCH("T",'Model output'!D246)+1,1)),SUBSTITUTE('Model output'!D246," ",""))),"")</f>
        <v>1b</v>
      </c>
      <c r="D247" s="1" t="str">
        <f>IF(ISNUMBER(SEARCH("lymph node",'Model output'!E246)),"1", IF(AND('Model output'!E246&lt;&gt;"",ISNUMBER('Model output'!E246),'Model output'!E246&gt;0),"1",IF(OR(ISNUMBER(SEARCH("0",'Model output'!E246)), ISNUMBER(SEARCH("1",'Model output'!E246)), ISNUMBER(SEARCH("1a",'Model output'!E246)), ISNUMBER(SEARCH("1b",'Model output'!E246)), ISNUMBER(SEARCH("X",'Model output'!E246))), IF(ISNUMBER(SEARCH("pN",'Model output'!E246)),IF(OR(ISNUMBER(SEARCH("a",'Model output'!E246)),ISNUMBER(SEARCH("b",'Model output'!E246))),MID(SUBSTITUTE('Model output'!E246," ",""),SEARCH("pN",'Model output'!E246)+2,2),MID(SUBSTITUTE('Model output'!E246," ",""),SEARCH("pN",'Model output'!E246)+2,1)),IF(ISNUMBER(SEARCH("N",'Model output'!E246)),IF(OR(ISNUMBER(SEARCH("a",'Model output'!E246)),ISNUMBER(SEARCH("b",'Model output'!E246))),MID(SUBSTITUTE('Model output'!E246," ",""),SEARCH("N",'Model output'!E246)+1,2),MID(SUBSTITUTE('Model output'!E246," ",""),SEARCH("N",'Model output'!E246)+1,1)),SUBSTITUTE('Model output'!E246," ",""))),"")))</f>
        <v>1a</v>
      </c>
      <c r="E247" s="1" t="str">
        <f>IF(OR(ISNUMBER(SEARCH("Not applicable",'Model output'!F246)), ISNUMBER(SEARCH("N/A",'Model output'!F246))),"0",IF(OR(ISNUMBER(SEARCH("0",'Model output'!F246)), ISNUMBER(SEARCH("1",'Model output'!F246)), ISNUMBER(SEARCH("X",'Model output'!F246))), IF(ISNUMBER(SEARCH("pM",'Model output'!F246)),MID(SUBSTITUTE('Model output'!F246," ",""),SEARCH("pM",'Model output'!F246)+2,1),IF(ISNUMBER(SEARCH("M",'Model output'!F246)),MID(SUBSTITUTE('Model output'!F246," ",""),SEARCH("M",'Model output'!F246)+1,1),SUBSTITUTE('Model output'!F246," ",""))),""))</f>
        <v>X</v>
      </c>
      <c r="F247" t="str">
        <f t="shared" si="50"/>
        <v>positive</v>
      </c>
      <c r="G247" t="str">
        <f>IF(OR('Model output'!G246="",AND(ISNUMBER('Model output'!J246),'Model output'!J246&lt;1)),"",IF(OR(ISNUMBER(SEARCH("lateral",'Model output'!G246)),ISNUMBER(SEARCH("cervical",'Model output'!G246)),ISNUMBER(SEARCH("jugular",'Model output'!G246)),ISNUMBER(SEARCH("left neck",'Model output'!G246)),ISNUMBER(SEARCH("left anterior neck",'Model output'!G246)),ISNUMBER(SEARCH("left posterior neck",'Model output'!G246)),ISNUMBER(SEARCH("right neck",'Model output'!G246)),ISNUMBER(SEARCH("right anterior neck",'Model output'!G246)),ISNUMBER(SEARCH("right posterior neck",'Model output'!G246)),AND(ISNUMBER(SEARCH("level",'Model output'!G246)),OR(,ISNUMBER(SEARCH("II",'Model output'!G246)),ISNUMBER(SEARCH("two",'Model output'!G246)),ISNUMBER(SEARCH("2",'Model output'!G246)),ISNUMBER(SEARCH("III",'Model output'!G246)),ISNUMBER(SEARCH("three",'Model output'!G246)),ISNUMBER(SEARCH("3",'Model output'!G246)),ISNUMBER(SEARCH("IV",'Model output'!G246)),ISNUMBER(SEARCH("four",'Model output'!G246)),ISNUMBER(SEARCH("4",'Model output'!G246)),ISNUMBER(SEARCH("V ",'Model output'!G246)),ISNUMBER(SEARCH("five",'Model output'!G246)),ISNUMBER(SEARCH("5",'Model output'!G246))))), "lateral", "central"))</f>
        <v>central</v>
      </c>
      <c r="H247" t="str">
        <f>IF('Model output'!H246="","negative",IF('Model output'!H246="[]", "negative", IF(OR(ISNUMBER(SEARCH("lymph node",'Model output'!H246)),ISNUMBER(SEARCH("Not mentioned",'Model output'!H246)),ISNUMBER(SEARCH("neck",'Model output'!H246)),ISNUMBER(SEARCH("Not applicable",'Model output'!H246))),"negative","positive")))</f>
        <v>negative</v>
      </c>
      <c r="I247">
        <f>IF('Model output'!I246="","",IF(ISNUMBER('Model output'!I246),'Model output'!I246,1))</f>
        <v>2</v>
      </c>
      <c r="J247">
        <f>IF('Model output'!J246="","",IF(AND(ISNUMBER('Model output'!J246),'Model output'!J246&lt;=I247),'Model output'!J246,IF(ISNUMBER(SEARCH("0/",'Model output'!J246)),0,1)))</f>
        <v>2</v>
      </c>
      <c r="K247" t="str" cm="1">
        <f t="array" ref="K247">IF(COUNT(FIND({0,1,2,3,4,5,6,7,8,9},'Model output'!K246))&gt;0,'Model output'!K246,"")</f>
        <v>0.5 cm</v>
      </c>
      <c r="L247" s="8" t="str">
        <f t="shared" si="39"/>
        <v>0.5cm</v>
      </c>
      <c r="M247" cm="1">
        <f t="array" ref="M247">IF(L247="","",IF(ISNUMBER(SEARCH("cm",L247)),MAX(VALUE(SUBSTITUTE(_xlfn.FILTERXML("&lt;t&gt;&lt;s&gt;"&amp;SUBSTITUTE(L247,",","&lt;/s&gt;&lt;s&gt;")&amp;"&lt;/s&gt;&lt;/t&gt;","//s"),"cm",""))),MAX(VALUE(SUBSTITUTE(_xlfn.FILTERXML("&lt;t&gt;&lt;s&gt;"&amp;SUBSTITUTE(L247,",","&lt;/s&gt;&lt;s&gt;")&amp;"&lt;/s&gt;&lt;/t&gt;","//s"),"mm","")))/10))</f>
        <v>0.5</v>
      </c>
      <c r="N247" t="str">
        <f>IF('Model output'!L246="","",'Model output'!L246)</f>
        <v>Papillary carcinoma</v>
      </c>
      <c r="O247" t="str">
        <f>IF('Model output'!M246="","",'Model output'!M246)</f>
        <v>Follicular</v>
      </c>
      <c r="P247" t="str">
        <f>IF('Model output'!N246="","",'Model output'!N246)</f>
        <v>2.0 cm</v>
      </c>
      <c r="Q247" t="str">
        <f t="shared" si="51"/>
        <v>2.0cm</v>
      </c>
      <c r="R247" cm="1">
        <f t="array" ref="R247">IF(Q247="","",IF(ISNUMBER(SEARCH("cm",Q247)),MAX(VALUE(SUBSTITUTE(_xlfn.FILTERXML("&lt;t&gt;&lt;s&gt;"&amp;SUBSTITUTE(Q247,",","&lt;/s&gt;&lt;s&gt;")&amp;"&lt;/s&gt;&lt;/t&gt;","//s"),"cm",""))),MAX(VALUE(SUBSTITUTE(_xlfn.FILTERXML("&lt;t&gt;&lt;s&gt;"&amp;SUBSTITUTE(Q247,",","&lt;/s&gt;&lt;s&gt;")&amp;"&lt;/s&gt;&lt;/t&gt;","//s"),"mm","")))/10))</f>
        <v>2</v>
      </c>
      <c r="S247" t="str">
        <f>IF(OR('Model output'!P246="",ISNUMBER(SEARCH("Not identified", 'Model output'!P246)),ISNUMBER(SEARCH("Absent",'Model output'!P246)),AND(ISNUMBER(SEARCH("No",'Model output'!P246)),NOT(ISNUMBER(SEARCH("diagnostic",'Model output'!P246)))),ISNUMBER(SEARCH("Negative",'Model output'!P246))),"negative","positive")</f>
        <v>negative</v>
      </c>
      <c r="T247" t="str">
        <f>IF('Model output'!O246="","",'Model output'!O246)</f>
        <v/>
      </c>
      <c r="U247" t="str">
        <f>IF('Model output'!Q246&lt;&gt;"",'Model output'!Q246,IF('Classification result'!S247="positive",IF(ISNUMBER(SEARCH("single",'Model output'!P246)),1,IF(OR(ISNUMBER(SEARCH("&lt;4",'Model output'!P246)),ISNUMBER(SEARCH("&lt; 4",'Model output'!P246)),ISNUMBER(SEARCH("less than 4",'Model output'!P246))),"&lt;4",IF(OR(ISNUMBER(SEARCH("&gt;4",'Model output'!P246)),ISNUMBER(SEARCH("&gt; 4",'Model output'!P246)),ISNUMBER(SEARCH("4 or more",'Model output'!P246))),"&gt;4",""))),""))</f>
        <v/>
      </c>
      <c r="V247" t="str">
        <f>IF(S247="negative","",IF(OR(ISNUMBER(SEARCH("Focal",'Model output'!P246)),'Classification result'!U247&lt;4,ISNUMBER(SEARCH("Focal",'Classification result'!U247)),ISNUMBER(SEARCH("&lt;4",'Classification result'!U247)),ISNUMBER(SEARCH("&lt; 4",'Classification result'!U247))),"minimal", IF(OR(ISNUMBER(SEARCH("Extensive",'Model output'!P246)),ISNUMBER(SEARCH("Extensive",'Classification result'!U247)),ISNUMBER(SEARCH("&gt;4",'Classification result'!U247)),ISNUMBER(SEARCH("&gt; 4",'Classification result'!U247)),ISNUMBER(SEARCH("4 or more",'Classification result'!U247))),"extensive","")))</f>
        <v/>
      </c>
      <c r="W247" t="str">
        <f>IF(OR('Model output'!R246="",ISNUMBER(SEARCH("Not identified", 'Model output'!R246)),ISNUMBER(SEARCH("Absent",'Model output'!R246)),ISNUMBER(SEARCH("No",'Model output'!R246)),ISNUMBER(SEARCH("Negative",'Model output'!R246)),ISNUMBER(SEARCH("None seen",'Model output'!R246)),ISNUMBER(SEARCH("Free",'Model output'!R246)),ISNUMBER(SEARCH("Cannot be assessed",'Model output'!R246))),"negative","positive")</f>
        <v>negative</v>
      </c>
      <c r="X247" t="str">
        <f>IF('Model output'!S246="","", IF('Model output'!S246= "[]", "", 'Model output'!S246))</f>
        <v>Not identified</v>
      </c>
      <c r="Y247" t="str">
        <f>IF(OR('Model output'!S246="",ISNUMBER(SEARCH("Absent",'Model output'!S246)),ISNUMBER(SEARCH("Not identified",'Model output'!S246)),ISNUMBER(SEARCH("No",'Model output'!S246)),ISNUMBER(SEARCH("negative",'Model output'!S246))),"negative",IF(Z247="positive","gETE", "positive"))</f>
        <v>negative</v>
      </c>
      <c r="Z247" t="str">
        <f>IF(OR('Model output'!S246="",ISNUMBER(SEARCH("Absent",'Model output'!S246)),ISNUMBER(SEARCH("Not identified",'Model output'!S246)),ISNUMBER(SEARCH("No",'Model output'!S246)),ISNUMBER(SEARCH("Minimal",'Model output'!S246)),ISNUMBER(SEARCH("negative",'Model output'!S246))),"negative",IF(OR(ISNUMBER(SEARCH("extensive",X247)),ISNUMBER(SEARCH("skeletal muscle",X247)),ISNUMBER(SEARCH("larynx",X247)),ISNUMBER(SEARCH("trachea",X247)),ISNUMBER(SEARCH("esophagus",X247)),ISNUMBER(SEARCH("recurrent laryngeal nerve",X247))),"positive","negative"))</f>
        <v>negative</v>
      </c>
      <c r="AA247" t="str">
        <f>IF('Model output'!T246="","", IF('Model output'!T246="[]", "", IF('Model output'!T246="Not mentioned", "No", "Yes")))</f>
        <v/>
      </c>
      <c r="AB247" t="str">
        <f>IF(AA247&lt;&gt;"Yes","",IF(OR('Model output'!U246="",'Model output'!U246="[]",ISNUMBER(SEARCH("Not identified",'Model output'!U246))),"",'Model output'!U246))</f>
        <v/>
      </c>
      <c r="AC247" s="9" t="str">
        <f>IF(OR('Model output'!V246="", AND(ISERROR(SEARCH("Positive",'Model output'!V246)), ISNUMBER(SEARCH("Negative",'Model output'!V246))), 'Model output'!V246="No", ISNUMBER(SEARCH("Uninvolved",'Model output'!V246)), ISNUMBER(SEARCH("Not involved",'Model output'!V246)), ISNUMBER(SEARCH("Free",'Model output'!V246)), ISNUMBER(SEARCH("Cannot be assessed",'Model output'!V246)), ISNUMBER(SEARCH("1 mm",'Model output'!V246)), ISNUMBER(SEARCH("0.1 CM",'Model output'!V246)), ISNUMBER(SEARCH("less than 0.5 mm",'Model output'!V246)), ISNUMBER(SEARCH("abut",'Model output'!V246))), "negative", "positive")</f>
        <v>negative</v>
      </c>
      <c r="AE247" s="29" t="str" cm="1">
        <f t="array" aca="1" ref="AE247" ca="1">IF(OR(AC247="positive",Z247="positive",AND(OR(ISNUMBER(SEARCH("Follicular carcinoma",N247)),ISNUMBER(SEARCH("Follicular thyroid carcinoma",N247))),V247="extensive"),AND(AND(ISNUMBER(J247),J247&gt;0),AND(ISNUMBER(M247),M247&gt;3)),OR(H247="positive",AH247=1)),"high",IF(OR(ISNUMBER(SEARCH("lateral",G247,1)),ISNUMBER(SEARCH("positive",Y247,1)),ISNUMBER(SEARCH("tall",O247,1)),ISNUMBER(SEARCH("hobnail",O247,1)),ISNUMBER(SEARCH("cribriform",O247,1)),ISNUMBER(SEARCH("diffuse",O247,1)),ISNUMBER(SEARCH("columnar",O247,1)),ISNUMBER(SEARCH("solid",O247,1)),ISNUMBER(SEARCH("tall",N247,1)),ISNUMBER(SEARCH("hobnail",N247,1)),ISNUMBER(SEARCH("cribriform",N247,1)),ISNUMBER(SEARCH("diffuse",N247,1)),ISNUMBER(SEARCH("columnar",N247,1)),ISNUMBER(SEARCH("solid",N247,1)),AND(ISNUMBER(SEARCH("papillary",N247,1)),S247="positive"),AND(AND(ISNUMBER(J247),J247&gt;=5),M247=""),AND(AND(ISNUMBER(J247),J247&gt;=5),AND(ISNUMBER(M247),M247&gt;=1)),AND(ISNUMBER(SERACH("papillary",N247)),OR(Y247="positive",Z247="positive"), ISNUMBER(SEARCH("BRAF",AB247)))),"intermediate","low"))</f>
        <v>low</v>
      </c>
      <c r="AF247" s="30" t="str">
        <f t="shared" si="40"/>
        <v>1b</v>
      </c>
      <c r="AG247" s="30" t="str">
        <f t="shared" si="41"/>
        <v>1a</v>
      </c>
      <c r="AH247" s="30" t="str">
        <f t="shared" si="42"/>
        <v>0</v>
      </c>
      <c r="AI247" s="37" t="str">
        <f t="shared" si="43"/>
        <v>I</v>
      </c>
      <c r="AJ247" s="29" t="s">
        <v>886</v>
      </c>
      <c r="AK247" s="34" t="s">
        <v>890</v>
      </c>
      <c r="AL247" s="34" t="s">
        <v>895</v>
      </c>
      <c r="AM247" s="34" t="s">
        <v>894</v>
      </c>
      <c r="AN247" s="34" t="s">
        <v>68</v>
      </c>
      <c r="AO247" s="35">
        <f t="shared" ca="1" si="44"/>
        <v>1</v>
      </c>
      <c r="AP247" s="30">
        <f t="shared" si="45"/>
        <v>1</v>
      </c>
      <c r="AQ247" s="30">
        <f t="shared" si="46"/>
        <v>1</v>
      </c>
      <c r="AR247" s="30">
        <f t="shared" si="47"/>
        <v>1</v>
      </c>
      <c r="AS247" s="36">
        <f t="shared" si="48"/>
        <v>1</v>
      </c>
    </row>
    <row r="248" spans="1:45">
      <c r="A248" t="str">
        <f>'Model output'!A247</f>
        <v>TCGA-FY-A3NP</v>
      </c>
      <c r="B248" s="45">
        <v>69</v>
      </c>
      <c r="C248" s="1" t="str">
        <f>IF(OR(ISNUMBER(SEARCH("0",'Model output'!D247)), ISNUMBER(SEARCH("1",'Model output'!D247)), ISNUMBER(SEARCH("1a",'Model output'!D247)), ISNUMBER(SEARCH("1b",'Model output'!D247)), ISNUMBER(SEARCH("2",'Model output'!D247)), ISNUMBER(SEARCH("3",'Model output'!D247)), ISNUMBER(SEARCH("4a",'Model output'!D247)), ISNUMBER(SEARCH("4b",'Model output'!D247))), IF(ISNUMBER(SEARCH("pT",'Model output'!D247)),IF(OR(ISNUMBER(SEARCH("a",'Model output'!D247)),ISNUMBER(SEARCH("b",'Model output'!D247))),MID(SUBSTITUTE('Model output'!D247," ",""),SEARCH("pT",'Model output'!D247)+2,2),MID(SUBSTITUTE('Model output'!D247," ",""),SEARCH("pT",'Model output'!D247)+2,1)),IF(ISNUMBER(SEARCH("T",'Model output'!D247)),IF(OR(ISNUMBER(SEARCH("a",'Model output'!D247)),ISNUMBER(SEARCH("b",'Model output'!D247))),MID(SUBSTITUTE('Model output'!D247," ",""),SEARCH("T",'Model output'!D247)+1,2),MID(SUBSTITUTE('Model output'!D247," ",""),SEARCH("T",'Model output'!D247)+1,1)),SUBSTITUTE('Model output'!D247," ",""))),"")</f>
        <v>1</v>
      </c>
      <c r="D248" s="1" t="str">
        <f>IF(ISNUMBER(SEARCH("lymph node",'Model output'!E247)),"1", IF(AND('Model output'!E247&lt;&gt;"",ISNUMBER('Model output'!E247),'Model output'!E247&gt;0),"1",IF(OR(ISNUMBER(SEARCH("0",'Model output'!E247)), ISNUMBER(SEARCH("1",'Model output'!E247)), ISNUMBER(SEARCH("1a",'Model output'!E247)), ISNUMBER(SEARCH("1b",'Model output'!E247)), ISNUMBER(SEARCH("X",'Model output'!E247))), IF(ISNUMBER(SEARCH("pN",'Model output'!E247)),IF(OR(ISNUMBER(SEARCH("a",'Model output'!E247)),ISNUMBER(SEARCH("b",'Model output'!E247))),MID(SUBSTITUTE('Model output'!E247," ",""),SEARCH("pN",'Model output'!E247)+2,2),MID(SUBSTITUTE('Model output'!E247," ",""),SEARCH("pN",'Model output'!E247)+2,1)),IF(ISNUMBER(SEARCH("N",'Model output'!E247)),IF(OR(ISNUMBER(SEARCH("a",'Model output'!E247)),ISNUMBER(SEARCH("b",'Model output'!E247))),MID(SUBSTITUTE('Model output'!E247," ",""),SEARCH("N",'Model output'!E247)+1,2),MID(SUBSTITUTE('Model output'!E247," ",""),SEARCH("N",'Model output'!E247)+1,1)),SUBSTITUTE('Model output'!E247," ",""))),"")))</f>
        <v>X</v>
      </c>
      <c r="E248" s="1" t="str">
        <f>IF(OR(ISNUMBER(SEARCH("Not applicable",'Model output'!F247)), ISNUMBER(SEARCH("N/A",'Model output'!F247))),"0",IF(OR(ISNUMBER(SEARCH("0",'Model output'!F247)), ISNUMBER(SEARCH("1",'Model output'!F247)), ISNUMBER(SEARCH("X",'Model output'!F247))), IF(ISNUMBER(SEARCH("pM",'Model output'!F247)),MID(SUBSTITUTE('Model output'!F247," ",""),SEARCH("pM",'Model output'!F247)+2,1),IF(ISNUMBER(SEARCH("M",'Model output'!F247)),MID(SUBSTITUTE('Model output'!F247," ",""),SEARCH("M",'Model output'!F247)+1,1),SUBSTITUTE('Model output'!F247," ",""))),""))</f>
        <v>X</v>
      </c>
      <c r="F248" t="str">
        <f t="shared" si="50"/>
        <v>negative</v>
      </c>
      <c r="G248" t="str">
        <f>IF(OR('Model output'!G247="",AND(ISNUMBER('Model output'!J247),'Model output'!J247&lt;1)),"",IF(OR(ISNUMBER(SEARCH("lateral",'Model output'!G247)),ISNUMBER(SEARCH("cervical",'Model output'!G247)),ISNUMBER(SEARCH("jugular",'Model output'!G247)),ISNUMBER(SEARCH("left neck",'Model output'!G247)),ISNUMBER(SEARCH("left anterior neck",'Model output'!G247)),ISNUMBER(SEARCH("left posterior neck",'Model output'!G247)),ISNUMBER(SEARCH("right neck",'Model output'!G247)),ISNUMBER(SEARCH("right anterior neck",'Model output'!G247)),ISNUMBER(SEARCH("right posterior neck",'Model output'!G247)),AND(ISNUMBER(SEARCH("level",'Model output'!G247)),OR(,ISNUMBER(SEARCH("II",'Model output'!G247)),ISNUMBER(SEARCH("two",'Model output'!G247)),ISNUMBER(SEARCH("2",'Model output'!G247)),ISNUMBER(SEARCH("III",'Model output'!G247)),ISNUMBER(SEARCH("three",'Model output'!G247)),ISNUMBER(SEARCH("3",'Model output'!G247)),ISNUMBER(SEARCH("IV",'Model output'!G247)),ISNUMBER(SEARCH("four",'Model output'!G247)),ISNUMBER(SEARCH("4",'Model output'!G247)),ISNUMBER(SEARCH("V ",'Model output'!G247)),ISNUMBER(SEARCH("five",'Model output'!G247)),ISNUMBER(SEARCH("5",'Model output'!G247))))), "lateral", "central"))</f>
        <v/>
      </c>
      <c r="H248" t="str">
        <f>IF('Model output'!H247="","negative",IF('Model output'!H247="[]", "negative", IF(OR(ISNUMBER(SEARCH("lymph node",'Model output'!H247)),ISNUMBER(SEARCH("Not mentioned",'Model output'!H247)),ISNUMBER(SEARCH("neck",'Model output'!H247)),ISNUMBER(SEARCH("Not applicable",'Model output'!H247))),"negative","positive")))</f>
        <v>negative</v>
      </c>
      <c r="I248" t="str">
        <f>IF('Model output'!I247="","",IF(ISNUMBER('Model output'!I247),'Model output'!I247,1))</f>
        <v/>
      </c>
      <c r="J248" t="str">
        <f>IF('Model output'!J247="","",IF(AND(ISNUMBER('Model output'!J247),'Model output'!J247&lt;=I248),'Model output'!J247,IF(ISNUMBER(SEARCH("0/",'Model output'!J247)),0,1)))</f>
        <v/>
      </c>
      <c r="K248" t="str" cm="1">
        <f t="array" ref="K248">IF(COUNT(FIND({0,1,2,3,4,5,6,7,8,9},'Model output'!K247))&gt;0,'Model output'!K247,"")</f>
        <v/>
      </c>
      <c r="L248" s="8" t="str">
        <f t="shared" si="39"/>
        <v/>
      </c>
      <c r="M248" t="str" cm="1">
        <f t="array" ref="M248">IF(L248="","",IF(ISNUMBER(SEARCH("cm",L248)),MAX(VALUE(SUBSTITUTE(_xlfn.FILTERXML("&lt;t&gt;&lt;s&gt;"&amp;SUBSTITUTE(L248,",","&lt;/s&gt;&lt;s&gt;")&amp;"&lt;/s&gt;&lt;/t&gt;","//s"),"cm",""))),MAX(VALUE(SUBSTITUTE(_xlfn.FILTERXML("&lt;t&gt;&lt;s&gt;"&amp;SUBSTITUTE(L248,",","&lt;/s&gt;&lt;s&gt;")&amp;"&lt;/s&gt;&lt;/t&gt;","//s"),"mm","")))/10))</f>
        <v/>
      </c>
      <c r="N248" t="str">
        <f>IF('Model output'!L247="","",'Model output'!L247)</f>
        <v>Papillary carcinoma</v>
      </c>
      <c r="O248" t="str">
        <f>IF('Model output'!M247="","",'Model output'!M247)</f>
        <v>Follicular variant</v>
      </c>
      <c r="P248" t="str">
        <f>IF('Model output'!N247="","",'Model output'!N247)</f>
        <v>3 cm</v>
      </c>
      <c r="Q248" t="str">
        <f t="shared" si="51"/>
        <v>3cm</v>
      </c>
      <c r="R248" cm="1">
        <f t="array" ref="R248">IF(Q248="","",IF(ISNUMBER(SEARCH("cm",Q248)),MAX(VALUE(SUBSTITUTE(_xlfn.FILTERXML("&lt;t&gt;&lt;s&gt;"&amp;SUBSTITUTE(Q248,",","&lt;/s&gt;&lt;s&gt;")&amp;"&lt;/s&gt;&lt;/t&gt;","//s"),"cm",""))),MAX(VALUE(SUBSTITUTE(_xlfn.FILTERXML("&lt;t&gt;&lt;s&gt;"&amp;SUBSTITUTE(Q248,",","&lt;/s&gt;&lt;s&gt;")&amp;"&lt;/s&gt;&lt;/t&gt;","//s"),"mm","")))/10))</f>
        <v>3</v>
      </c>
      <c r="S248" t="str">
        <f>IF(OR('Model output'!P247="",ISNUMBER(SEARCH("Not identified", 'Model output'!P247)),ISNUMBER(SEARCH("Absent",'Model output'!P247)),AND(ISNUMBER(SEARCH("No",'Model output'!P247)),NOT(ISNUMBER(SEARCH("diagnostic",'Model output'!P247)))),ISNUMBER(SEARCH("Negative",'Model output'!P247))),"negative","positive")</f>
        <v>negative</v>
      </c>
      <c r="T248" t="str">
        <f>IF('Model output'!O247="","",'Model output'!O247)</f>
        <v/>
      </c>
      <c r="U248" t="str">
        <f>IF('Model output'!Q247&lt;&gt;"",'Model output'!Q247,IF('Classification result'!S248="positive",IF(ISNUMBER(SEARCH("single",'Model output'!P247)),1,IF(OR(ISNUMBER(SEARCH("&lt;4",'Model output'!P247)),ISNUMBER(SEARCH("&lt; 4",'Model output'!P247)),ISNUMBER(SEARCH("less than 4",'Model output'!P247))),"&lt;4",IF(OR(ISNUMBER(SEARCH("&gt;4",'Model output'!P247)),ISNUMBER(SEARCH("&gt; 4",'Model output'!P247)),ISNUMBER(SEARCH("4 or more",'Model output'!P247))),"&gt;4",""))),""))</f>
        <v/>
      </c>
      <c r="V248" t="str">
        <f>IF(S248="negative","",IF(OR(ISNUMBER(SEARCH("Focal",'Model output'!P247)),'Classification result'!U248&lt;4,ISNUMBER(SEARCH("Focal",'Classification result'!U248)),ISNUMBER(SEARCH("&lt;4",'Classification result'!U248)),ISNUMBER(SEARCH("&lt; 4",'Classification result'!U248))),"minimal", IF(OR(ISNUMBER(SEARCH("Extensive",'Model output'!P247)),ISNUMBER(SEARCH("Extensive",'Classification result'!U248)),ISNUMBER(SEARCH("&gt;4",'Classification result'!U248)),ISNUMBER(SEARCH("&gt; 4",'Classification result'!U248)),ISNUMBER(SEARCH("4 or more",'Classification result'!U248))),"extensive","")))</f>
        <v/>
      </c>
      <c r="W248" t="str">
        <f>IF(OR('Model output'!R247="",ISNUMBER(SEARCH("Not identified", 'Model output'!R247)),ISNUMBER(SEARCH("Absent",'Model output'!R247)),ISNUMBER(SEARCH("No",'Model output'!R247)),ISNUMBER(SEARCH("Negative",'Model output'!R247)),ISNUMBER(SEARCH("None seen",'Model output'!R247)),ISNUMBER(SEARCH("Free",'Model output'!R247)),ISNUMBER(SEARCH("Cannot be assessed",'Model output'!R247))),"negative","positive")</f>
        <v>negative</v>
      </c>
      <c r="X248" t="str">
        <f>IF('Model output'!S247="","", IF('Model output'!S247= "[]", "", 'Model output'!S247))</f>
        <v/>
      </c>
      <c r="Y248" t="str">
        <f>IF(OR('Model output'!S247="",ISNUMBER(SEARCH("Absent",'Model output'!S247)),ISNUMBER(SEARCH("Not identified",'Model output'!S247)),ISNUMBER(SEARCH("No",'Model output'!S247)),ISNUMBER(SEARCH("negative",'Model output'!S247))),"negative",IF(Z248="positive","gETE", "positive"))</f>
        <v>negative</v>
      </c>
      <c r="Z248" t="str">
        <f>IF(OR('Model output'!S247="",ISNUMBER(SEARCH("Absent",'Model output'!S247)),ISNUMBER(SEARCH("Not identified",'Model output'!S247)),ISNUMBER(SEARCH("No",'Model output'!S247)),ISNUMBER(SEARCH("Minimal",'Model output'!S247)),ISNUMBER(SEARCH("negative",'Model output'!S247))),"negative",IF(OR(ISNUMBER(SEARCH("extensive",X248)),ISNUMBER(SEARCH("skeletal muscle",X248)),ISNUMBER(SEARCH("larynx",X248)),ISNUMBER(SEARCH("trachea",X248)),ISNUMBER(SEARCH("esophagus",X248)),ISNUMBER(SEARCH("recurrent laryngeal nerve",X248))),"positive","negative"))</f>
        <v>negative</v>
      </c>
      <c r="AA248" t="str">
        <f>IF('Model output'!T247="","", IF('Model output'!T247="[]", "", IF('Model output'!T247="Not mentioned", "No", "Yes")))</f>
        <v/>
      </c>
      <c r="AB248" t="str">
        <f>IF(AA248&lt;&gt;"Yes","",IF(OR('Model output'!U247="",'Model output'!U247="[]",ISNUMBER(SEARCH("Not identified",'Model output'!U247))),"",'Model output'!U247))</f>
        <v/>
      </c>
      <c r="AC248" s="9" t="str">
        <f>IF(OR('Model output'!V247="", AND(ISERROR(SEARCH("Positive",'Model output'!V247)), ISNUMBER(SEARCH("Negative",'Model output'!V247))), 'Model output'!V247="No", ISNUMBER(SEARCH("Uninvolved",'Model output'!V247)), ISNUMBER(SEARCH("Not involved",'Model output'!V247)), ISNUMBER(SEARCH("Free",'Model output'!V247)), ISNUMBER(SEARCH("Cannot be assessed",'Model output'!V247)), ISNUMBER(SEARCH("1 mm",'Model output'!V247)), ISNUMBER(SEARCH("0.1 CM",'Model output'!V247)), ISNUMBER(SEARCH("less than 0.5 mm",'Model output'!V247)), ISNUMBER(SEARCH("abut",'Model output'!V247))), "negative", "positive")</f>
        <v>negative</v>
      </c>
      <c r="AE248" s="29" t="str" cm="1">
        <f t="array" aca="1" ref="AE248" ca="1">IF(OR(AC248="positive",Z248="positive",AND(OR(ISNUMBER(SEARCH("Follicular carcinoma",N248)),ISNUMBER(SEARCH("Follicular thyroid carcinoma",N248))),V248="extensive"),AND(AND(ISNUMBER(J248),J248&gt;0),AND(ISNUMBER(M248),M248&gt;3)),OR(H248="positive",AH248=1)),"high",IF(OR(ISNUMBER(SEARCH("lateral",G248,1)),ISNUMBER(SEARCH("positive",Y248,1)),ISNUMBER(SEARCH("tall",O248,1)),ISNUMBER(SEARCH("hobnail",O248,1)),ISNUMBER(SEARCH("cribriform",O248,1)),ISNUMBER(SEARCH("diffuse",O248,1)),ISNUMBER(SEARCH("columnar",O248,1)),ISNUMBER(SEARCH("solid",O248,1)),ISNUMBER(SEARCH("tall",N248,1)),ISNUMBER(SEARCH("hobnail",N248,1)),ISNUMBER(SEARCH("cribriform",N248,1)),ISNUMBER(SEARCH("diffuse",N248,1)),ISNUMBER(SEARCH("columnar",N248,1)),ISNUMBER(SEARCH("solid",N248,1)),AND(ISNUMBER(SEARCH("papillary",N248,1)),S248="positive"),AND(AND(ISNUMBER(J248),J248&gt;=5),M248=""),AND(AND(ISNUMBER(J248),J248&gt;=5),AND(ISNUMBER(M248),M248&gt;=1)),AND(ISNUMBER(SERACH("papillary",N248)),OR(Y248="positive",Z248="positive"), ISNUMBER(SEARCH("BRAF",AB248)))),"intermediate","low"))</f>
        <v>low</v>
      </c>
      <c r="AF248" s="30" t="str">
        <f t="shared" si="40"/>
        <v>2</v>
      </c>
      <c r="AG248" s="30" t="str">
        <f t="shared" si="41"/>
        <v>0</v>
      </c>
      <c r="AH248" s="30" t="str">
        <f t="shared" si="42"/>
        <v>0</v>
      </c>
      <c r="AI248" s="37" t="str">
        <f t="shared" si="43"/>
        <v>I</v>
      </c>
      <c r="AJ248" s="29" t="s">
        <v>886</v>
      </c>
      <c r="AK248" s="34" t="s">
        <v>890</v>
      </c>
      <c r="AL248" s="34" t="s">
        <v>899</v>
      </c>
      <c r="AM248" s="34" t="s">
        <v>891</v>
      </c>
      <c r="AN248" s="34" t="s">
        <v>68</v>
      </c>
      <c r="AO248" s="35">
        <f t="shared" ca="1" si="44"/>
        <v>1</v>
      </c>
      <c r="AP248" s="30">
        <f t="shared" si="45"/>
        <v>0</v>
      </c>
      <c r="AQ248" s="30">
        <f t="shared" si="46"/>
        <v>1</v>
      </c>
      <c r="AR248" s="30">
        <f t="shared" si="47"/>
        <v>1</v>
      </c>
      <c r="AS248" s="36">
        <f t="shared" si="48"/>
        <v>1</v>
      </c>
    </row>
    <row r="249" spans="1:45">
      <c r="A249" t="str">
        <f>'Model output'!A248</f>
        <v>TCGA-FY-A3ON</v>
      </c>
      <c r="B249" s="45">
        <v>20</v>
      </c>
      <c r="C249" s="1" t="str">
        <f>IF(OR(ISNUMBER(SEARCH("0",'Model output'!D248)), ISNUMBER(SEARCH("1",'Model output'!D248)), ISNUMBER(SEARCH("1a",'Model output'!D248)), ISNUMBER(SEARCH("1b",'Model output'!D248)), ISNUMBER(SEARCH("2",'Model output'!D248)), ISNUMBER(SEARCH("3",'Model output'!D248)), ISNUMBER(SEARCH("4a",'Model output'!D248)), ISNUMBER(SEARCH("4b",'Model output'!D248))), IF(ISNUMBER(SEARCH("pT",'Model output'!D248)),IF(OR(ISNUMBER(SEARCH("a",'Model output'!D248)),ISNUMBER(SEARCH("b",'Model output'!D248))),MID(SUBSTITUTE('Model output'!D248," ",""),SEARCH("pT",'Model output'!D248)+2,2),MID(SUBSTITUTE('Model output'!D248," ",""),SEARCH("pT",'Model output'!D248)+2,1)),IF(ISNUMBER(SEARCH("T",'Model output'!D248)),IF(OR(ISNUMBER(SEARCH("a",'Model output'!D248)),ISNUMBER(SEARCH("b",'Model output'!D248))),MID(SUBSTITUTE('Model output'!D248," ",""),SEARCH("T",'Model output'!D248)+1,2),MID(SUBSTITUTE('Model output'!D248," ",""),SEARCH("T",'Model output'!D248)+1,1)),SUBSTITUTE('Model output'!D248," ",""))),"")</f>
        <v>2</v>
      </c>
      <c r="D249" s="1" t="str">
        <f>IF(ISNUMBER(SEARCH("lymph node",'Model output'!E248)),"1", IF(AND('Model output'!E248&lt;&gt;"",ISNUMBER('Model output'!E248),'Model output'!E248&gt;0),"1",IF(OR(ISNUMBER(SEARCH("0",'Model output'!E248)), ISNUMBER(SEARCH("1",'Model output'!E248)), ISNUMBER(SEARCH("1a",'Model output'!E248)), ISNUMBER(SEARCH("1b",'Model output'!E248)), ISNUMBER(SEARCH("X",'Model output'!E248))), IF(ISNUMBER(SEARCH("pN",'Model output'!E248)),IF(OR(ISNUMBER(SEARCH("a",'Model output'!E248)),ISNUMBER(SEARCH("b",'Model output'!E248))),MID(SUBSTITUTE('Model output'!E248," ",""),SEARCH("pN",'Model output'!E248)+2,2),MID(SUBSTITUTE('Model output'!E248," ",""),SEARCH("pN",'Model output'!E248)+2,1)),IF(ISNUMBER(SEARCH("N",'Model output'!E248)),IF(OR(ISNUMBER(SEARCH("a",'Model output'!E248)),ISNUMBER(SEARCH("b",'Model output'!E248))),MID(SUBSTITUTE('Model output'!E248," ",""),SEARCH("N",'Model output'!E248)+1,2),MID(SUBSTITUTE('Model output'!E248," ",""),SEARCH("N",'Model output'!E248)+1,1)),SUBSTITUTE('Model output'!E248," ",""))),"")))</f>
        <v>1</v>
      </c>
      <c r="E249" s="1" t="str">
        <f>IF(OR(ISNUMBER(SEARCH("Not applicable",'Model output'!F248)), ISNUMBER(SEARCH("N/A",'Model output'!F248))),"0",IF(OR(ISNUMBER(SEARCH("0",'Model output'!F248)), ISNUMBER(SEARCH("1",'Model output'!F248)), ISNUMBER(SEARCH("X",'Model output'!F248))), IF(ISNUMBER(SEARCH("pM",'Model output'!F248)),MID(SUBSTITUTE('Model output'!F248," ",""),SEARCH("pM",'Model output'!F248)+2,1),IF(ISNUMBER(SEARCH("M",'Model output'!F248)),MID(SUBSTITUTE('Model output'!F248," ",""),SEARCH("M",'Model output'!F248)+1,1),SUBSTITUTE('Model output'!F248," ",""))),""))</f>
        <v>X</v>
      </c>
      <c r="F249" t="str">
        <f t="shared" si="50"/>
        <v>positive</v>
      </c>
      <c r="G249" t="str">
        <f>IF(OR('Model output'!G248="",AND(ISNUMBER('Model output'!J248),'Model output'!J248&lt;1)),"",IF(OR(ISNUMBER(SEARCH("lateral",'Model output'!G248)),ISNUMBER(SEARCH("cervical",'Model output'!G248)),ISNUMBER(SEARCH("jugular",'Model output'!G248)),ISNUMBER(SEARCH("left neck",'Model output'!G248)),ISNUMBER(SEARCH("left anterior neck",'Model output'!G248)),ISNUMBER(SEARCH("left posterior neck",'Model output'!G248)),ISNUMBER(SEARCH("right neck",'Model output'!G248)),ISNUMBER(SEARCH("right anterior neck",'Model output'!G248)),ISNUMBER(SEARCH("right posterior neck",'Model output'!G248)),AND(ISNUMBER(SEARCH("level",'Model output'!G248)),OR(,ISNUMBER(SEARCH("II",'Model output'!G248)),ISNUMBER(SEARCH("two",'Model output'!G248)),ISNUMBER(SEARCH("2",'Model output'!G248)),ISNUMBER(SEARCH("III",'Model output'!G248)),ISNUMBER(SEARCH("three",'Model output'!G248)),ISNUMBER(SEARCH("3",'Model output'!G248)),ISNUMBER(SEARCH("IV",'Model output'!G248)),ISNUMBER(SEARCH("four",'Model output'!G248)),ISNUMBER(SEARCH("4",'Model output'!G248)),ISNUMBER(SEARCH("V ",'Model output'!G248)),ISNUMBER(SEARCH("five",'Model output'!G248)),ISNUMBER(SEARCH("5",'Model output'!G248))))), "lateral", "central"))</f>
        <v/>
      </c>
      <c r="H249" t="str">
        <f>IF('Model output'!H248="","negative",IF('Model output'!H248="[]", "negative", IF(OR(ISNUMBER(SEARCH("lymph node",'Model output'!H248)),ISNUMBER(SEARCH("Not mentioned",'Model output'!H248)),ISNUMBER(SEARCH("neck",'Model output'!H248)),ISNUMBER(SEARCH("Not applicable",'Model output'!H248))),"negative","positive")))</f>
        <v>negative</v>
      </c>
      <c r="I249">
        <f>IF('Model output'!I248="","",IF(ISNUMBER('Model output'!I248),'Model output'!I248,1))</f>
        <v>4</v>
      </c>
      <c r="J249">
        <f>IF('Model output'!J248="","",IF(AND(ISNUMBER('Model output'!J248),'Model output'!J248&lt;=I249),'Model output'!J248,IF(ISNUMBER(SEARCH("0/",'Model output'!J248)),0,1)))</f>
        <v>1</v>
      </c>
      <c r="K249" t="str" cm="1">
        <f t="array" ref="K249">IF(COUNT(FIND({0,1,2,3,4,5,6,7,8,9},'Model output'!K248))&gt;0,'Model output'!K248,"")</f>
        <v>2.5cm</v>
      </c>
      <c r="L249" s="8" t="str">
        <f t="shared" si="39"/>
        <v>2.5cm</v>
      </c>
      <c r="M249" cm="1">
        <f t="array" ref="M249">IF(L249="","",IF(ISNUMBER(SEARCH("cm",L249)),MAX(VALUE(SUBSTITUTE(_xlfn.FILTERXML("&lt;t&gt;&lt;s&gt;"&amp;SUBSTITUTE(L249,",","&lt;/s&gt;&lt;s&gt;")&amp;"&lt;/s&gt;&lt;/t&gt;","//s"),"cm",""))),MAX(VALUE(SUBSTITUTE(_xlfn.FILTERXML("&lt;t&gt;&lt;s&gt;"&amp;SUBSTITUTE(L249,",","&lt;/s&gt;&lt;s&gt;")&amp;"&lt;/s&gt;&lt;/t&gt;","//s"),"mm","")))/10))</f>
        <v>2.5</v>
      </c>
      <c r="N249" t="str">
        <f>IF('Model output'!L248="","",'Model output'!L248)</f>
        <v>Papillary</v>
      </c>
      <c r="O249" t="str">
        <f>IF('Model output'!M248="","",'Model output'!M248)</f>
        <v>Classical variant</v>
      </c>
      <c r="P249" t="str">
        <f>IF('Model output'!N248="","",'Model output'!N248)</f>
        <v>2.5cm</v>
      </c>
      <c r="Q249" t="str">
        <f t="shared" si="51"/>
        <v>2.5cm</v>
      </c>
      <c r="R249" cm="1">
        <f t="array" ref="R249">IF(Q249="","",IF(ISNUMBER(SEARCH("cm",Q249)),MAX(VALUE(SUBSTITUTE(_xlfn.FILTERXML("&lt;t&gt;&lt;s&gt;"&amp;SUBSTITUTE(Q249,",","&lt;/s&gt;&lt;s&gt;")&amp;"&lt;/s&gt;&lt;/t&gt;","//s"),"cm",""))),MAX(VALUE(SUBSTITUTE(_xlfn.FILTERXML("&lt;t&gt;&lt;s&gt;"&amp;SUBSTITUTE(Q249,",","&lt;/s&gt;&lt;s&gt;")&amp;"&lt;/s&gt;&lt;/t&gt;","//s"),"mm","")))/10))</f>
        <v>2.5</v>
      </c>
      <c r="S249" t="str">
        <f>IF(OR('Model output'!P248="",ISNUMBER(SEARCH("Not identified", 'Model output'!P248)),ISNUMBER(SEARCH("Absent",'Model output'!P248)),AND(ISNUMBER(SEARCH("No",'Model output'!P248)),NOT(ISNUMBER(SEARCH("diagnostic",'Model output'!P248)))),ISNUMBER(SEARCH("Negative",'Model output'!P248))),"negative","positive")</f>
        <v>negative</v>
      </c>
      <c r="T249">
        <f>IF('Model output'!O248="","",'Model output'!O248)</f>
        <v>3</v>
      </c>
      <c r="U249" t="str">
        <f>IF('Model output'!Q248&lt;&gt;"",'Model output'!Q248,IF('Classification result'!S249="positive",IF(ISNUMBER(SEARCH("single",'Model output'!P248)),1,IF(OR(ISNUMBER(SEARCH("&lt;4",'Model output'!P248)),ISNUMBER(SEARCH("&lt; 4",'Model output'!P248)),ISNUMBER(SEARCH("less than 4",'Model output'!P248))),"&lt;4",IF(OR(ISNUMBER(SEARCH("&gt;4",'Model output'!P248)),ISNUMBER(SEARCH("&gt; 4",'Model output'!P248)),ISNUMBER(SEARCH("4 or more",'Model output'!P248))),"&gt;4",""))),""))</f>
        <v/>
      </c>
      <c r="V249" t="str">
        <f>IF(S249="negative","",IF(OR(ISNUMBER(SEARCH("Focal",'Model output'!P248)),'Classification result'!U249&lt;4,ISNUMBER(SEARCH("Focal",'Classification result'!U249)),ISNUMBER(SEARCH("&lt;4",'Classification result'!U249)),ISNUMBER(SEARCH("&lt; 4",'Classification result'!U249))),"minimal", IF(OR(ISNUMBER(SEARCH("Extensive",'Model output'!P248)),ISNUMBER(SEARCH("Extensive",'Classification result'!U249)),ISNUMBER(SEARCH("&gt;4",'Classification result'!U249)),ISNUMBER(SEARCH("&gt; 4",'Classification result'!U249)),ISNUMBER(SEARCH("4 or more",'Classification result'!U249))),"extensive","")))</f>
        <v/>
      </c>
      <c r="W249" t="str">
        <f>IF(OR('Model output'!R248="",ISNUMBER(SEARCH("Not identified", 'Model output'!R248)),ISNUMBER(SEARCH("Absent",'Model output'!R248)),ISNUMBER(SEARCH("No",'Model output'!R248)),ISNUMBER(SEARCH("Negative",'Model output'!R248)),ISNUMBER(SEARCH("None seen",'Model output'!R248)),ISNUMBER(SEARCH("Free",'Model output'!R248)),ISNUMBER(SEARCH("Cannot be assessed",'Model output'!R248))),"negative","positive")</f>
        <v>negative</v>
      </c>
      <c r="X249" t="str">
        <f>IF('Model output'!S248="","", IF('Model output'!S248= "[]", "", 'Model output'!S248))</f>
        <v/>
      </c>
      <c r="Y249" t="str">
        <f>IF(OR('Model output'!S248="",ISNUMBER(SEARCH("Absent",'Model output'!S248)),ISNUMBER(SEARCH("Not identified",'Model output'!S248)),ISNUMBER(SEARCH("No",'Model output'!S248)),ISNUMBER(SEARCH("negative",'Model output'!S248))),"negative",IF(Z249="positive","gETE", "positive"))</f>
        <v>negative</v>
      </c>
      <c r="Z249" t="str">
        <f>IF(OR('Model output'!S248="",ISNUMBER(SEARCH("Absent",'Model output'!S248)),ISNUMBER(SEARCH("Not identified",'Model output'!S248)),ISNUMBER(SEARCH("No",'Model output'!S248)),ISNUMBER(SEARCH("Minimal",'Model output'!S248)),ISNUMBER(SEARCH("negative",'Model output'!S248))),"negative",IF(OR(ISNUMBER(SEARCH("extensive",X249)),ISNUMBER(SEARCH("skeletal muscle",X249)),ISNUMBER(SEARCH("larynx",X249)),ISNUMBER(SEARCH("trachea",X249)),ISNUMBER(SEARCH("esophagus",X249)),ISNUMBER(SEARCH("recurrent laryngeal nerve",X249))),"positive","negative"))</f>
        <v>negative</v>
      </c>
      <c r="AA249" t="str">
        <f>IF('Model output'!T248="","", IF('Model output'!T248="[]", "", IF('Model output'!T248="Not mentioned", "No", "Yes")))</f>
        <v/>
      </c>
      <c r="AB249" t="str">
        <f>IF(AA249&lt;&gt;"Yes","",IF(OR('Model output'!U248="",'Model output'!U248="[]",ISNUMBER(SEARCH("Not identified",'Model output'!U248))),"",'Model output'!U248))</f>
        <v/>
      </c>
      <c r="AC249" s="9" t="str">
        <f>IF(OR('Model output'!V248="", AND(ISERROR(SEARCH("Positive",'Model output'!V248)), ISNUMBER(SEARCH("Negative",'Model output'!V248))), 'Model output'!V248="No", ISNUMBER(SEARCH("Uninvolved",'Model output'!V248)), ISNUMBER(SEARCH("Not involved",'Model output'!V248)), ISNUMBER(SEARCH("Free",'Model output'!V248)), ISNUMBER(SEARCH("Cannot be assessed",'Model output'!V248)), ISNUMBER(SEARCH("1 mm",'Model output'!V248)), ISNUMBER(SEARCH("0.1 CM",'Model output'!V248)), ISNUMBER(SEARCH("less than 0.5 mm",'Model output'!V248)), ISNUMBER(SEARCH("abut",'Model output'!V248))), "negative", "positive")</f>
        <v>negative</v>
      </c>
      <c r="AE249" s="29" t="str" cm="1">
        <f t="array" aca="1" ref="AE249" ca="1">IF(OR(AC249="positive",Z249="positive",AND(OR(ISNUMBER(SEARCH("Follicular carcinoma",N249)),ISNUMBER(SEARCH("Follicular thyroid carcinoma",N249))),V249="extensive"),AND(AND(ISNUMBER(J249),J249&gt;0),AND(ISNUMBER(M249),M249&gt;3)),OR(H249="positive",AH249=1)),"high",IF(OR(ISNUMBER(SEARCH("lateral",G249,1)),ISNUMBER(SEARCH("positive",Y249,1)),ISNUMBER(SEARCH("tall",O249,1)),ISNUMBER(SEARCH("hobnail",O249,1)),ISNUMBER(SEARCH("cribriform",O249,1)),ISNUMBER(SEARCH("diffuse",O249,1)),ISNUMBER(SEARCH("columnar",O249,1)),ISNUMBER(SEARCH("solid",O249,1)),ISNUMBER(SEARCH("tall",N249,1)),ISNUMBER(SEARCH("hobnail",N249,1)),ISNUMBER(SEARCH("cribriform",N249,1)),ISNUMBER(SEARCH("diffuse",N249,1)),ISNUMBER(SEARCH("columnar",N249,1)),ISNUMBER(SEARCH("solid",N249,1)),AND(ISNUMBER(SEARCH("papillary",N249,1)),S249="positive"),AND(AND(ISNUMBER(J249),J249&gt;=5),M249=""),AND(AND(ISNUMBER(J249),J249&gt;=5),AND(ISNUMBER(M249),M249&gt;=1)),AND(ISNUMBER(SERACH("papillary",N249)),OR(Y249="positive",Z249="positive"), ISNUMBER(SEARCH("BRAF",AB249)))),"intermediate","low"))</f>
        <v>low</v>
      </c>
      <c r="AF249" s="30" t="str">
        <f t="shared" si="40"/>
        <v>2</v>
      </c>
      <c r="AG249" s="30" t="str">
        <f t="shared" si="41"/>
        <v>1a</v>
      </c>
      <c r="AH249" s="30" t="str">
        <f t="shared" si="42"/>
        <v>0</v>
      </c>
      <c r="AI249" s="37" t="str">
        <f t="shared" si="43"/>
        <v>I</v>
      </c>
      <c r="AJ249" s="29" t="s">
        <v>886</v>
      </c>
      <c r="AK249" s="34" t="s">
        <v>893</v>
      </c>
      <c r="AL249" s="34" t="s">
        <v>895</v>
      </c>
      <c r="AM249" s="34" t="s">
        <v>894</v>
      </c>
      <c r="AN249" s="34" t="s">
        <v>68</v>
      </c>
      <c r="AO249" s="35">
        <f t="shared" ca="1" si="44"/>
        <v>1</v>
      </c>
      <c r="AP249" s="30">
        <f t="shared" si="45"/>
        <v>1</v>
      </c>
      <c r="AQ249" s="30">
        <f t="shared" si="46"/>
        <v>1</v>
      </c>
      <c r="AR249" s="30">
        <f t="shared" si="47"/>
        <v>1</v>
      </c>
      <c r="AS249" s="36">
        <f t="shared" si="48"/>
        <v>1</v>
      </c>
    </row>
    <row r="250" spans="1:45">
      <c r="A250" t="str">
        <f>'Model output'!A249</f>
        <v>TCGA-FY-A3R7</v>
      </c>
      <c r="B250" s="45">
        <v>50</v>
      </c>
      <c r="C250" s="1" t="str">
        <f>IF(OR(ISNUMBER(SEARCH("0",'Model output'!D249)), ISNUMBER(SEARCH("1",'Model output'!D249)), ISNUMBER(SEARCH("1a",'Model output'!D249)), ISNUMBER(SEARCH("1b",'Model output'!D249)), ISNUMBER(SEARCH("2",'Model output'!D249)), ISNUMBER(SEARCH("3",'Model output'!D249)), ISNUMBER(SEARCH("4a",'Model output'!D249)), ISNUMBER(SEARCH("4b",'Model output'!D249))), IF(ISNUMBER(SEARCH("pT",'Model output'!D249)),IF(OR(ISNUMBER(SEARCH("a",'Model output'!D249)),ISNUMBER(SEARCH("b",'Model output'!D249))),MID(SUBSTITUTE('Model output'!D249," ",""),SEARCH("pT",'Model output'!D249)+2,2),MID(SUBSTITUTE('Model output'!D249," ",""),SEARCH("pT",'Model output'!D249)+2,1)),IF(ISNUMBER(SEARCH("T",'Model output'!D249)),IF(OR(ISNUMBER(SEARCH("a",'Model output'!D249)),ISNUMBER(SEARCH("b",'Model output'!D249))),MID(SUBSTITUTE('Model output'!D249," ",""),SEARCH("T",'Model output'!D249)+1,2),MID(SUBSTITUTE('Model output'!D249," ",""),SEARCH("T",'Model output'!D249)+1,1)),SUBSTITUTE('Model output'!D249," ",""))),"")</f>
        <v>3</v>
      </c>
      <c r="D250" s="1" t="str">
        <f>IF(ISNUMBER(SEARCH("lymph node",'Model output'!E249)),"1", IF(AND('Model output'!E249&lt;&gt;"",ISNUMBER('Model output'!E249),'Model output'!E249&gt;0),"1",IF(OR(ISNUMBER(SEARCH("0",'Model output'!E249)), ISNUMBER(SEARCH("1",'Model output'!E249)), ISNUMBER(SEARCH("1a",'Model output'!E249)), ISNUMBER(SEARCH("1b",'Model output'!E249)), ISNUMBER(SEARCH("X",'Model output'!E249))), IF(ISNUMBER(SEARCH("pN",'Model output'!E249)),IF(OR(ISNUMBER(SEARCH("a",'Model output'!E249)),ISNUMBER(SEARCH("b",'Model output'!E249))),MID(SUBSTITUTE('Model output'!E249," ",""),SEARCH("pN",'Model output'!E249)+2,2),MID(SUBSTITUTE('Model output'!E249," ",""),SEARCH("pN",'Model output'!E249)+2,1)),IF(ISNUMBER(SEARCH("N",'Model output'!E249)),IF(OR(ISNUMBER(SEARCH("a",'Model output'!E249)),ISNUMBER(SEARCH("b",'Model output'!E249))),MID(SUBSTITUTE('Model output'!E249," ",""),SEARCH("N",'Model output'!E249)+1,2),MID(SUBSTITUTE('Model output'!E249," ",""),SEARCH("N",'Model output'!E249)+1,1)),SUBSTITUTE('Model output'!E249," ",""))),"")))</f>
        <v>1a</v>
      </c>
      <c r="E250" s="1" t="str">
        <f>IF(OR(ISNUMBER(SEARCH("Not applicable",'Model output'!F249)), ISNUMBER(SEARCH("N/A",'Model output'!F249))),"0",IF(OR(ISNUMBER(SEARCH("0",'Model output'!F249)), ISNUMBER(SEARCH("1",'Model output'!F249)), ISNUMBER(SEARCH("X",'Model output'!F249))), IF(ISNUMBER(SEARCH("pM",'Model output'!F249)),MID(SUBSTITUTE('Model output'!F249," ",""),SEARCH("pM",'Model output'!F249)+2,1),IF(ISNUMBER(SEARCH("M",'Model output'!F249)),MID(SUBSTITUTE('Model output'!F249," ",""),SEARCH("M",'Model output'!F249)+1,1),SUBSTITUTE('Model output'!F249," ",""))),""))</f>
        <v>X</v>
      </c>
      <c r="F250" t="str">
        <f t="shared" si="50"/>
        <v>positive</v>
      </c>
      <c r="G250" t="str">
        <f>IF(OR('Model output'!G249="",AND(ISNUMBER('Model output'!J249),'Model output'!J249&lt;1)),"",IF(OR(ISNUMBER(SEARCH("lateral",'Model output'!G249)),ISNUMBER(SEARCH("cervical",'Model output'!G249)),ISNUMBER(SEARCH("jugular",'Model output'!G249)),ISNUMBER(SEARCH("left neck",'Model output'!G249)),ISNUMBER(SEARCH("left anterior neck",'Model output'!G249)),ISNUMBER(SEARCH("left posterior neck",'Model output'!G249)),ISNUMBER(SEARCH("right neck",'Model output'!G249)),ISNUMBER(SEARCH("right anterior neck",'Model output'!G249)),ISNUMBER(SEARCH("right posterior neck",'Model output'!G249)),AND(ISNUMBER(SEARCH("level",'Model output'!G249)),OR(,ISNUMBER(SEARCH("II",'Model output'!G249)),ISNUMBER(SEARCH("two",'Model output'!G249)),ISNUMBER(SEARCH("2",'Model output'!G249)),ISNUMBER(SEARCH("III",'Model output'!G249)),ISNUMBER(SEARCH("three",'Model output'!G249)),ISNUMBER(SEARCH("3",'Model output'!G249)),ISNUMBER(SEARCH("IV",'Model output'!G249)),ISNUMBER(SEARCH("four",'Model output'!G249)),ISNUMBER(SEARCH("4",'Model output'!G249)),ISNUMBER(SEARCH("V ",'Model output'!G249)),ISNUMBER(SEARCH("five",'Model output'!G249)),ISNUMBER(SEARCH("5",'Model output'!G249))))), "lateral", "central"))</f>
        <v>central</v>
      </c>
      <c r="H250" t="str">
        <f>IF('Model output'!H249="","negative",IF('Model output'!H249="[]", "negative", IF(OR(ISNUMBER(SEARCH("lymph node",'Model output'!H249)),ISNUMBER(SEARCH("Not mentioned",'Model output'!H249)),ISNUMBER(SEARCH("neck",'Model output'!H249)),ISNUMBER(SEARCH("Not applicable",'Model output'!H249))),"negative","positive")))</f>
        <v>negative</v>
      </c>
      <c r="I250">
        <f>IF('Model output'!I249="","",IF(ISNUMBER('Model output'!I249),'Model output'!I249,1))</f>
        <v>2</v>
      </c>
      <c r="J250">
        <f>IF('Model output'!J249="","",IF(AND(ISNUMBER('Model output'!J249),'Model output'!J249&lt;=I250),'Model output'!J249,IF(ISNUMBER(SEARCH("0/",'Model output'!J249)),0,1)))</f>
        <v>2</v>
      </c>
      <c r="K250" t="str" cm="1">
        <f t="array" ref="K250">IF(COUNT(FIND({0,1,2,3,4,5,6,7,8,9},'Model output'!K249))&gt;0,'Model output'!K249,"")</f>
        <v>1.1 cm</v>
      </c>
      <c r="L250" s="8" t="str">
        <f t="shared" si="39"/>
        <v>1.1cm</v>
      </c>
      <c r="M250" cm="1">
        <f t="array" ref="M250">IF(L250="","",IF(ISNUMBER(SEARCH("cm",L250)),MAX(VALUE(SUBSTITUTE(_xlfn.FILTERXML("&lt;t&gt;&lt;s&gt;"&amp;SUBSTITUTE(L250,",","&lt;/s&gt;&lt;s&gt;")&amp;"&lt;/s&gt;&lt;/t&gt;","//s"),"cm",""))),MAX(VALUE(SUBSTITUTE(_xlfn.FILTERXML("&lt;t&gt;&lt;s&gt;"&amp;SUBSTITUTE(L250,",","&lt;/s&gt;&lt;s&gt;")&amp;"&lt;/s&gt;&lt;/t&gt;","//s"),"mm","")))/10))</f>
        <v>1.1000000000000001</v>
      </c>
      <c r="N250" t="str">
        <f>IF('Model output'!L249="","",'Model output'!L249)</f>
        <v>Papillary carcinoma</v>
      </c>
      <c r="O250" t="str">
        <f>IF('Model output'!M249="","",'Model output'!M249)</f>
        <v>Classical</v>
      </c>
      <c r="P250" t="str">
        <f>IF('Model output'!N249="","",'Model output'!N249)</f>
        <v>2.0 cm</v>
      </c>
      <c r="Q250" t="str">
        <f t="shared" si="51"/>
        <v>2.0cm</v>
      </c>
      <c r="R250" cm="1">
        <f t="array" ref="R250">IF(Q250="","",IF(ISNUMBER(SEARCH("cm",Q250)),MAX(VALUE(SUBSTITUTE(_xlfn.FILTERXML("&lt;t&gt;&lt;s&gt;"&amp;SUBSTITUTE(Q250,",","&lt;/s&gt;&lt;s&gt;")&amp;"&lt;/s&gt;&lt;/t&gt;","//s"),"cm",""))),MAX(VALUE(SUBSTITUTE(_xlfn.FILTERXML("&lt;t&gt;&lt;s&gt;"&amp;SUBSTITUTE(Q250,",","&lt;/s&gt;&lt;s&gt;")&amp;"&lt;/s&gt;&lt;/t&gt;","//s"),"mm","")))/10))</f>
        <v>2</v>
      </c>
      <c r="S250" t="str">
        <f>IF(OR('Model output'!P249="",ISNUMBER(SEARCH("Not identified", 'Model output'!P249)),ISNUMBER(SEARCH("Absent",'Model output'!P249)),AND(ISNUMBER(SEARCH("No",'Model output'!P249)),NOT(ISNUMBER(SEARCH("diagnostic",'Model output'!P249)))),ISNUMBER(SEARCH("Negative",'Model output'!P249))),"negative","positive")</f>
        <v>negative</v>
      </c>
      <c r="T250">
        <f>IF('Model output'!O249="","",'Model output'!O249)</f>
        <v>2</v>
      </c>
      <c r="U250" t="str">
        <f>IF('Model output'!Q249&lt;&gt;"",'Model output'!Q249,IF('Classification result'!S250="positive",IF(ISNUMBER(SEARCH("single",'Model output'!P249)),1,IF(OR(ISNUMBER(SEARCH("&lt;4",'Model output'!P249)),ISNUMBER(SEARCH("&lt; 4",'Model output'!P249)),ISNUMBER(SEARCH("less than 4",'Model output'!P249))),"&lt;4",IF(OR(ISNUMBER(SEARCH("&gt;4",'Model output'!P249)),ISNUMBER(SEARCH("&gt; 4",'Model output'!P249)),ISNUMBER(SEARCH("4 or more",'Model output'!P249))),"&gt;4",""))),""))</f>
        <v/>
      </c>
      <c r="V250" t="str">
        <f>IF(S250="negative","",IF(OR(ISNUMBER(SEARCH("Focal",'Model output'!P249)),'Classification result'!U250&lt;4,ISNUMBER(SEARCH("Focal",'Classification result'!U250)),ISNUMBER(SEARCH("&lt;4",'Classification result'!U250)),ISNUMBER(SEARCH("&lt; 4",'Classification result'!U250))),"minimal", IF(OR(ISNUMBER(SEARCH("Extensive",'Model output'!P249)),ISNUMBER(SEARCH("Extensive",'Classification result'!U250)),ISNUMBER(SEARCH("&gt;4",'Classification result'!U250)),ISNUMBER(SEARCH("&gt; 4",'Classification result'!U250)),ISNUMBER(SEARCH("4 or more",'Classification result'!U250))),"extensive","")))</f>
        <v/>
      </c>
      <c r="W250" t="str">
        <f>IF(OR('Model output'!R249="",ISNUMBER(SEARCH("Not identified", 'Model output'!R249)),ISNUMBER(SEARCH("Absent",'Model output'!R249)),ISNUMBER(SEARCH("No",'Model output'!R249)),ISNUMBER(SEARCH("Negative",'Model output'!R249)),ISNUMBER(SEARCH("None seen",'Model output'!R249)),ISNUMBER(SEARCH("Free",'Model output'!R249)),ISNUMBER(SEARCH("Cannot be assessed",'Model output'!R249))),"negative","positive")</f>
        <v>positive</v>
      </c>
      <c r="X250" t="str">
        <f>IF('Model output'!S249="","", IF('Model output'!S249= "[]", "", 'Model output'!S249))</f>
        <v>Present, minimal</v>
      </c>
      <c r="Y250" t="str">
        <f>IF(OR('Model output'!S249="",ISNUMBER(SEARCH("Absent",'Model output'!S249)),ISNUMBER(SEARCH("Not identified",'Model output'!S249)),ISNUMBER(SEARCH("No",'Model output'!S249)),ISNUMBER(SEARCH("negative",'Model output'!S249))),"negative",IF(Z250="positive","gETE", "positive"))</f>
        <v>positive</v>
      </c>
      <c r="Z250" t="str">
        <f>IF(OR('Model output'!S249="",ISNUMBER(SEARCH("Absent",'Model output'!S249)),ISNUMBER(SEARCH("Not identified",'Model output'!S249)),ISNUMBER(SEARCH("No",'Model output'!S249)),ISNUMBER(SEARCH("Minimal",'Model output'!S249)),ISNUMBER(SEARCH("negative",'Model output'!S249))),"negative",IF(OR(ISNUMBER(SEARCH("extensive",X250)),ISNUMBER(SEARCH("skeletal muscle",X250)),ISNUMBER(SEARCH("larynx",X250)),ISNUMBER(SEARCH("trachea",X250)),ISNUMBER(SEARCH("esophagus",X250)),ISNUMBER(SEARCH("recurrent laryngeal nerve",X250))),"positive","negative"))</f>
        <v>negative</v>
      </c>
      <c r="AA250" t="str">
        <f>IF('Model output'!T249="","", IF('Model output'!T249="[]", "", IF('Model output'!T249="Not mentioned", "No", "Yes")))</f>
        <v/>
      </c>
      <c r="AB250" t="str">
        <f>IF(AA250&lt;&gt;"Yes","",IF(OR('Model output'!U249="",'Model output'!U249="[]",ISNUMBER(SEARCH("Not identified",'Model output'!U249))),"",'Model output'!U249))</f>
        <v/>
      </c>
      <c r="AC250" s="9" t="str">
        <f>IF(OR('Model output'!V249="", AND(ISERROR(SEARCH("Positive",'Model output'!V249)), ISNUMBER(SEARCH("Negative",'Model output'!V249))), 'Model output'!V249="No", ISNUMBER(SEARCH("Uninvolved",'Model output'!V249)), ISNUMBER(SEARCH("Not involved",'Model output'!V249)), ISNUMBER(SEARCH("Free",'Model output'!V249)), ISNUMBER(SEARCH("Cannot be assessed",'Model output'!V249)), ISNUMBER(SEARCH("1 mm",'Model output'!V249)), ISNUMBER(SEARCH("0.1 CM",'Model output'!V249)), ISNUMBER(SEARCH("less than 0.5 mm",'Model output'!V249)), ISNUMBER(SEARCH("abut",'Model output'!V249))), "negative", "positive")</f>
        <v>negative</v>
      </c>
      <c r="AE250" s="29" t="str" cm="1">
        <f t="array" aca="1" ref="AE250" ca="1">IF(OR(AC250="positive",Z250="positive",AND(OR(ISNUMBER(SEARCH("Follicular carcinoma",N250)),ISNUMBER(SEARCH("Follicular thyroid carcinoma",N250))),V250="extensive"),AND(AND(ISNUMBER(J250),J250&gt;0),AND(ISNUMBER(M250),M250&gt;3)),OR(H250="positive",AH250=1)),"high",IF(OR(ISNUMBER(SEARCH("lateral",G250,1)),ISNUMBER(SEARCH("positive",Y250,1)),ISNUMBER(SEARCH("tall",O250,1)),ISNUMBER(SEARCH("hobnail",O250,1)),ISNUMBER(SEARCH("cribriform",O250,1)),ISNUMBER(SEARCH("diffuse",O250,1)),ISNUMBER(SEARCH("columnar",O250,1)),ISNUMBER(SEARCH("solid",O250,1)),ISNUMBER(SEARCH("tall",N250,1)),ISNUMBER(SEARCH("hobnail",N250,1)),ISNUMBER(SEARCH("cribriform",N250,1)),ISNUMBER(SEARCH("diffuse",N250,1)),ISNUMBER(SEARCH("columnar",N250,1)),ISNUMBER(SEARCH("solid",N250,1)),AND(ISNUMBER(SEARCH("papillary",N250,1)),S250="positive"),AND(AND(ISNUMBER(J250),J250&gt;=5),M250=""),AND(AND(ISNUMBER(J250),J250&gt;=5),AND(ISNUMBER(M250),M250&gt;=1)),AND(ISNUMBER(SERACH("papillary",N250)),OR(Y250="positive",Z250="positive"), ISNUMBER(SEARCH("BRAF",AB250)))),"intermediate","low"))</f>
        <v>intermediate</v>
      </c>
      <c r="AF250" s="30" t="str">
        <f t="shared" si="40"/>
        <v>1b</v>
      </c>
      <c r="AG250" s="30" t="str">
        <f t="shared" si="41"/>
        <v>1a</v>
      </c>
      <c r="AH250" s="30" t="str">
        <f t="shared" si="42"/>
        <v>0</v>
      </c>
      <c r="AI250" s="37" t="str">
        <f t="shared" si="43"/>
        <v>I</v>
      </c>
      <c r="AJ250" s="29" t="s">
        <v>887</v>
      </c>
      <c r="AK250" s="34" t="s">
        <v>890</v>
      </c>
      <c r="AL250" s="34" t="s">
        <v>895</v>
      </c>
      <c r="AM250" s="34" t="s">
        <v>894</v>
      </c>
      <c r="AN250" s="34" t="s">
        <v>68</v>
      </c>
      <c r="AO250" s="35">
        <f t="shared" ca="1" si="44"/>
        <v>1</v>
      </c>
      <c r="AP250" s="30">
        <f t="shared" si="45"/>
        <v>1</v>
      </c>
      <c r="AQ250" s="30">
        <f t="shared" si="46"/>
        <v>1</v>
      </c>
      <c r="AR250" s="30">
        <f t="shared" si="47"/>
        <v>1</v>
      </c>
      <c r="AS250" s="36">
        <f t="shared" si="48"/>
        <v>1</v>
      </c>
    </row>
    <row r="251" spans="1:45">
      <c r="A251" t="str">
        <f>'Model output'!A250</f>
        <v>TCGA-FY-A3R8</v>
      </c>
      <c r="B251" s="45">
        <v>62</v>
      </c>
      <c r="C251" s="1" t="str">
        <f>IF(OR(ISNUMBER(SEARCH("0",'Model output'!D250)), ISNUMBER(SEARCH("1",'Model output'!D250)), ISNUMBER(SEARCH("1a",'Model output'!D250)), ISNUMBER(SEARCH("1b",'Model output'!D250)), ISNUMBER(SEARCH("2",'Model output'!D250)), ISNUMBER(SEARCH("3",'Model output'!D250)), ISNUMBER(SEARCH("4a",'Model output'!D250)), ISNUMBER(SEARCH("4b",'Model output'!D250))), IF(ISNUMBER(SEARCH("pT",'Model output'!D250)),IF(OR(ISNUMBER(SEARCH("a",'Model output'!D250)),ISNUMBER(SEARCH("b",'Model output'!D250))),MID(SUBSTITUTE('Model output'!D250," ",""),SEARCH("pT",'Model output'!D250)+2,2),MID(SUBSTITUTE('Model output'!D250," ",""),SEARCH("pT",'Model output'!D250)+2,1)),IF(ISNUMBER(SEARCH("T",'Model output'!D250)),IF(OR(ISNUMBER(SEARCH("a",'Model output'!D250)),ISNUMBER(SEARCH("b",'Model output'!D250))),MID(SUBSTITUTE('Model output'!D250," ",""),SEARCH("T",'Model output'!D250)+1,2),MID(SUBSTITUTE('Model output'!D250," ",""),SEARCH("T",'Model output'!D250)+1,1)),SUBSTITUTE('Model output'!D250," ",""))),"")</f>
        <v>1b</v>
      </c>
      <c r="D251" s="1" t="str">
        <f>IF(ISNUMBER(SEARCH("lymph node",'Model output'!E250)),"1", IF(AND('Model output'!E250&lt;&gt;"",ISNUMBER('Model output'!E250),'Model output'!E250&gt;0),"1",IF(OR(ISNUMBER(SEARCH("0",'Model output'!E250)), ISNUMBER(SEARCH("1",'Model output'!E250)), ISNUMBER(SEARCH("1a",'Model output'!E250)), ISNUMBER(SEARCH("1b",'Model output'!E250)), ISNUMBER(SEARCH("X",'Model output'!E250))), IF(ISNUMBER(SEARCH("pN",'Model output'!E250)),IF(OR(ISNUMBER(SEARCH("a",'Model output'!E250)),ISNUMBER(SEARCH("b",'Model output'!E250))),MID(SUBSTITUTE('Model output'!E250," ",""),SEARCH("pN",'Model output'!E250)+2,2),MID(SUBSTITUTE('Model output'!E250," ",""),SEARCH("pN",'Model output'!E250)+2,1)),IF(ISNUMBER(SEARCH("N",'Model output'!E250)),IF(OR(ISNUMBER(SEARCH("a",'Model output'!E250)),ISNUMBER(SEARCH("b",'Model output'!E250))),MID(SUBSTITUTE('Model output'!E250," ",""),SEARCH("N",'Model output'!E250)+1,2),MID(SUBSTITUTE('Model output'!E250," ",""),SEARCH("N",'Model output'!E250)+1,1)),SUBSTITUTE('Model output'!E250," ",""))),"")))</f>
        <v>X</v>
      </c>
      <c r="E251" s="1" t="str">
        <f>IF(OR(ISNUMBER(SEARCH("Not applicable",'Model output'!F250)), ISNUMBER(SEARCH("N/A",'Model output'!F250))),"0",IF(OR(ISNUMBER(SEARCH("0",'Model output'!F250)), ISNUMBER(SEARCH("1",'Model output'!F250)), ISNUMBER(SEARCH("X",'Model output'!F250))), IF(ISNUMBER(SEARCH("pM",'Model output'!F250)),MID(SUBSTITUTE('Model output'!F250," ",""),SEARCH("pM",'Model output'!F250)+2,1),IF(ISNUMBER(SEARCH("M",'Model output'!F250)),MID(SUBSTITUTE('Model output'!F250," ",""),SEARCH("M",'Model output'!F250)+1,1),SUBSTITUTE('Model output'!F250," ",""))),""))</f>
        <v>X</v>
      </c>
      <c r="F251" t="str">
        <f t="shared" si="50"/>
        <v>negative</v>
      </c>
      <c r="G251" t="str">
        <f>IF(OR('Model output'!G250="",AND(ISNUMBER('Model output'!J250),'Model output'!J250&lt;1)),"",IF(OR(ISNUMBER(SEARCH("lateral",'Model output'!G250)),ISNUMBER(SEARCH("cervical",'Model output'!G250)),ISNUMBER(SEARCH("jugular",'Model output'!G250)),ISNUMBER(SEARCH("left neck",'Model output'!G250)),ISNUMBER(SEARCH("left anterior neck",'Model output'!G250)),ISNUMBER(SEARCH("left posterior neck",'Model output'!G250)),ISNUMBER(SEARCH("right neck",'Model output'!G250)),ISNUMBER(SEARCH("right anterior neck",'Model output'!G250)),ISNUMBER(SEARCH("right posterior neck",'Model output'!G250)),AND(ISNUMBER(SEARCH("level",'Model output'!G250)),OR(,ISNUMBER(SEARCH("II",'Model output'!G250)),ISNUMBER(SEARCH("two",'Model output'!G250)),ISNUMBER(SEARCH("2",'Model output'!G250)),ISNUMBER(SEARCH("III",'Model output'!G250)),ISNUMBER(SEARCH("three",'Model output'!G250)),ISNUMBER(SEARCH("3",'Model output'!G250)),ISNUMBER(SEARCH("IV",'Model output'!G250)),ISNUMBER(SEARCH("four",'Model output'!G250)),ISNUMBER(SEARCH("4",'Model output'!G250)),ISNUMBER(SEARCH("V ",'Model output'!G250)),ISNUMBER(SEARCH("five",'Model output'!G250)),ISNUMBER(SEARCH("5",'Model output'!G250))))), "lateral", "central"))</f>
        <v/>
      </c>
      <c r="H251" t="str">
        <f>IF('Model output'!H250="","negative",IF('Model output'!H250="[]", "negative", IF(OR(ISNUMBER(SEARCH("lymph node",'Model output'!H250)),ISNUMBER(SEARCH("Not mentioned",'Model output'!H250)),ISNUMBER(SEARCH("neck",'Model output'!H250)),ISNUMBER(SEARCH("Not applicable",'Model output'!H250))),"negative","positive")))</f>
        <v>negative</v>
      </c>
      <c r="I251" t="str">
        <f>IF('Model output'!I250="","",IF(ISNUMBER('Model output'!I250),'Model output'!I250,1))</f>
        <v/>
      </c>
      <c r="J251" t="str">
        <f>IF('Model output'!J250="","",IF(AND(ISNUMBER('Model output'!J250),'Model output'!J250&lt;=I251),'Model output'!J250,IF(ISNUMBER(SEARCH("0/",'Model output'!J250)),0,1)))</f>
        <v/>
      </c>
      <c r="K251" t="str" cm="1">
        <f t="array" ref="K251">IF(COUNT(FIND({0,1,2,3,4,5,6,7,8,9},'Model output'!K250))&gt;0,'Model output'!K250,"")</f>
        <v/>
      </c>
      <c r="L251" s="8" t="str">
        <f t="shared" si="39"/>
        <v/>
      </c>
      <c r="M251" t="str" cm="1">
        <f t="array" ref="M251">IF(L251="","",IF(ISNUMBER(SEARCH("cm",L251)),MAX(VALUE(SUBSTITUTE(_xlfn.FILTERXML("&lt;t&gt;&lt;s&gt;"&amp;SUBSTITUTE(L251,",","&lt;/s&gt;&lt;s&gt;")&amp;"&lt;/s&gt;&lt;/t&gt;","//s"),"cm",""))),MAX(VALUE(SUBSTITUTE(_xlfn.FILTERXML("&lt;t&gt;&lt;s&gt;"&amp;SUBSTITUTE(L251,",","&lt;/s&gt;&lt;s&gt;")&amp;"&lt;/s&gt;&lt;/t&gt;","//s"),"mm","")))/10))</f>
        <v/>
      </c>
      <c r="N251" t="str">
        <f>IF('Model output'!L250="","",'Model output'!L250)</f>
        <v>Papillary</v>
      </c>
      <c r="O251" t="str">
        <f>IF('Model output'!M250="","",'Model output'!M250)</f>
        <v>Classical Variant</v>
      </c>
      <c r="P251" t="str">
        <f>IF('Model output'!N250="","",'Model output'!N250)</f>
        <v>1.7 cm</v>
      </c>
      <c r="Q251" t="str">
        <f t="shared" si="51"/>
        <v>1.7cm</v>
      </c>
      <c r="R251" cm="1">
        <f t="array" ref="R251">IF(Q251="","",IF(ISNUMBER(SEARCH("cm",Q251)),MAX(VALUE(SUBSTITUTE(_xlfn.FILTERXML("&lt;t&gt;&lt;s&gt;"&amp;SUBSTITUTE(Q251,",","&lt;/s&gt;&lt;s&gt;")&amp;"&lt;/s&gt;&lt;/t&gt;","//s"),"cm",""))),MAX(VALUE(SUBSTITUTE(_xlfn.FILTERXML("&lt;t&gt;&lt;s&gt;"&amp;SUBSTITUTE(Q251,",","&lt;/s&gt;&lt;s&gt;")&amp;"&lt;/s&gt;&lt;/t&gt;","//s"),"mm","")))/10))</f>
        <v>1.7</v>
      </c>
      <c r="S251" t="str">
        <f>IF(OR('Model output'!P250="",ISNUMBER(SEARCH("Not identified", 'Model output'!P250)),ISNUMBER(SEARCH("Absent",'Model output'!P250)),AND(ISNUMBER(SEARCH("No",'Model output'!P250)),NOT(ISNUMBER(SEARCH("diagnostic",'Model output'!P250)))),ISNUMBER(SEARCH("Negative",'Model output'!P250))),"negative","positive")</f>
        <v>negative</v>
      </c>
      <c r="T251" t="str">
        <f>IF('Model output'!O250="","",'Model output'!O250)</f>
        <v/>
      </c>
      <c r="U251" t="str">
        <f>IF('Model output'!Q250&lt;&gt;"",'Model output'!Q250,IF('Classification result'!S251="positive",IF(ISNUMBER(SEARCH("single",'Model output'!P250)),1,IF(OR(ISNUMBER(SEARCH("&lt;4",'Model output'!P250)),ISNUMBER(SEARCH("&lt; 4",'Model output'!P250)),ISNUMBER(SEARCH("less than 4",'Model output'!P250))),"&lt;4",IF(OR(ISNUMBER(SEARCH("&gt;4",'Model output'!P250)),ISNUMBER(SEARCH("&gt; 4",'Model output'!P250)),ISNUMBER(SEARCH("4 or more",'Model output'!P250))),"&gt;4",""))),""))</f>
        <v/>
      </c>
      <c r="V251" t="str">
        <f>IF(S251="negative","",IF(OR(ISNUMBER(SEARCH("Focal",'Model output'!P250)),'Classification result'!U251&lt;4,ISNUMBER(SEARCH("Focal",'Classification result'!U251)),ISNUMBER(SEARCH("&lt;4",'Classification result'!U251)),ISNUMBER(SEARCH("&lt; 4",'Classification result'!U251))),"minimal", IF(OR(ISNUMBER(SEARCH("Extensive",'Model output'!P250)),ISNUMBER(SEARCH("Extensive",'Classification result'!U251)),ISNUMBER(SEARCH("&gt;4",'Classification result'!U251)),ISNUMBER(SEARCH("&gt; 4",'Classification result'!U251)),ISNUMBER(SEARCH("4 or more",'Classification result'!U251))),"extensive","")))</f>
        <v/>
      </c>
      <c r="W251" t="str">
        <f>IF(OR('Model output'!R250="",ISNUMBER(SEARCH("Not identified", 'Model output'!R250)),ISNUMBER(SEARCH("Absent",'Model output'!R250)),ISNUMBER(SEARCH("No",'Model output'!R250)),ISNUMBER(SEARCH("Negative",'Model output'!R250)),ISNUMBER(SEARCH("None seen",'Model output'!R250)),ISNUMBER(SEARCH("Free",'Model output'!R250)),ISNUMBER(SEARCH("Cannot be assessed",'Model output'!R250))),"negative","positive")</f>
        <v>positive</v>
      </c>
      <c r="X251" t="str">
        <f>IF('Model output'!S250="","", IF('Model output'!S250= "[]", "", 'Model output'!S250))</f>
        <v>Present</v>
      </c>
      <c r="Y251" t="str">
        <f>IF(OR('Model output'!S250="",ISNUMBER(SEARCH("Absent",'Model output'!S250)),ISNUMBER(SEARCH("Not identified",'Model output'!S250)),ISNUMBER(SEARCH("No",'Model output'!S250)),ISNUMBER(SEARCH("negative",'Model output'!S250))),"negative",IF(Z251="positive","gETE", "positive"))</f>
        <v>positive</v>
      </c>
      <c r="Z251" t="str">
        <f>IF(OR('Model output'!S250="",ISNUMBER(SEARCH("Absent",'Model output'!S250)),ISNUMBER(SEARCH("Not identified",'Model output'!S250)),ISNUMBER(SEARCH("No",'Model output'!S250)),ISNUMBER(SEARCH("Minimal",'Model output'!S250)),ISNUMBER(SEARCH("negative",'Model output'!S250))),"negative",IF(OR(ISNUMBER(SEARCH("extensive",X251)),ISNUMBER(SEARCH("skeletal muscle",X251)),ISNUMBER(SEARCH("larynx",X251)),ISNUMBER(SEARCH("trachea",X251)),ISNUMBER(SEARCH("esophagus",X251)),ISNUMBER(SEARCH("recurrent laryngeal nerve",X251))),"positive","negative"))</f>
        <v>negative</v>
      </c>
      <c r="AA251" t="str">
        <f>IF('Model output'!T250="","", IF('Model output'!T250="[]", "", IF('Model output'!T250="Not mentioned", "No", "Yes")))</f>
        <v/>
      </c>
      <c r="AB251" t="str">
        <f>IF(AA251&lt;&gt;"Yes","",IF(OR('Model output'!U250="",'Model output'!U250="[]",ISNUMBER(SEARCH("Not identified",'Model output'!U250))),"",'Model output'!U250))</f>
        <v/>
      </c>
      <c r="AC251" s="9" t="str">
        <f>IF(OR('Model output'!V250="", AND(ISERROR(SEARCH("Positive",'Model output'!V250)), ISNUMBER(SEARCH("Negative",'Model output'!V250))), 'Model output'!V250="No", ISNUMBER(SEARCH("Uninvolved",'Model output'!V250)), ISNUMBER(SEARCH("Not involved",'Model output'!V250)), ISNUMBER(SEARCH("Free",'Model output'!V250)), ISNUMBER(SEARCH("Cannot be assessed",'Model output'!V250)), ISNUMBER(SEARCH("1 mm",'Model output'!V250)), ISNUMBER(SEARCH("0.1 CM",'Model output'!V250)), ISNUMBER(SEARCH("less than 0.5 mm",'Model output'!V250)), ISNUMBER(SEARCH("abut",'Model output'!V250))), "negative", "positive")</f>
        <v>negative</v>
      </c>
      <c r="AE251" s="29" t="str" cm="1">
        <f t="array" aca="1" ref="AE251" ca="1">IF(OR(AC251="positive",Z251="positive",AND(OR(ISNUMBER(SEARCH("Follicular carcinoma",N251)),ISNUMBER(SEARCH("Follicular thyroid carcinoma",N251))),V251="extensive"),AND(AND(ISNUMBER(J251),J251&gt;0),AND(ISNUMBER(M251),M251&gt;3)),OR(H251="positive",AH251=1)),"high",IF(OR(ISNUMBER(SEARCH("lateral",G251,1)),ISNUMBER(SEARCH("positive",Y251,1)),ISNUMBER(SEARCH("tall",O251,1)),ISNUMBER(SEARCH("hobnail",O251,1)),ISNUMBER(SEARCH("cribriform",O251,1)),ISNUMBER(SEARCH("diffuse",O251,1)),ISNUMBER(SEARCH("columnar",O251,1)),ISNUMBER(SEARCH("solid",O251,1)),ISNUMBER(SEARCH("tall",N251,1)),ISNUMBER(SEARCH("hobnail",N251,1)),ISNUMBER(SEARCH("cribriform",N251,1)),ISNUMBER(SEARCH("diffuse",N251,1)),ISNUMBER(SEARCH("columnar",N251,1)),ISNUMBER(SEARCH("solid",N251,1)),AND(ISNUMBER(SEARCH("papillary",N251,1)),S251="positive"),AND(AND(ISNUMBER(J251),J251&gt;=5),M251=""),AND(AND(ISNUMBER(J251),J251&gt;=5),AND(ISNUMBER(M251),M251&gt;=1)),AND(ISNUMBER(SERACH("papillary",N251)),OR(Y251="positive",Z251="positive"), ISNUMBER(SEARCH("BRAF",AB251)))),"intermediate","low"))</f>
        <v>intermediate</v>
      </c>
      <c r="AF251" s="30" t="str">
        <f t="shared" si="40"/>
        <v>1b</v>
      </c>
      <c r="AG251" s="30" t="str">
        <f t="shared" si="41"/>
        <v>0</v>
      </c>
      <c r="AH251" s="30" t="str">
        <f t="shared" si="42"/>
        <v>0</v>
      </c>
      <c r="AI251" s="37" t="str">
        <f t="shared" si="43"/>
        <v>I</v>
      </c>
      <c r="AJ251" s="29" t="s">
        <v>885</v>
      </c>
      <c r="AK251" s="34" t="s">
        <v>889</v>
      </c>
      <c r="AL251" s="34" t="s">
        <v>894</v>
      </c>
      <c r="AM251" s="34" t="s">
        <v>894</v>
      </c>
      <c r="AN251" s="34" t="s">
        <v>892</v>
      </c>
      <c r="AO251" s="35">
        <f t="shared" ca="1" si="44"/>
        <v>0</v>
      </c>
      <c r="AP251" s="30">
        <f t="shared" si="45"/>
        <v>0</v>
      </c>
      <c r="AQ251" s="30">
        <f t="shared" si="46"/>
        <v>1</v>
      </c>
      <c r="AR251" s="30">
        <f t="shared" si="47"/>
        <v>1</v>
      </c>
      <c r="AS251" s="36">
        <f t="shared" si="48"/>
        <v>0</v>
      </c>
    </row>
    <row r="252" spans="1:45">
      <c r="A252" t="str">
        <f>'Model output'!A251</f>
        <v>TCGA-FY-A3R9</v>
      </c>
      <c r="B252" s="45">
        <v>66</v>
      </c>
      <c r="C252" s="1" t="str">
        <f>IF(OR(ISNUMBER(SEARCH("0",'Model output'!D251)), ISNUMBER(SEARCH("1",'Model output'!D251)), ISNUMBER(SEARCH("1a",'Model output'!D251)), ISNUMBER(SEARCH("1b",'Model output'!D251)), ISNUMBER(SEARCH("2",'Model output'!D251)), ISNUMBER(SEARCH("3",'Model output'!D251)), ISNUMBER(SEARCH("4a",'Model output'!D251)), ISNUMBER(SEARCH("4b",'Model output'!D251))), IF(ISNUMBER(SEARCH("pT",'Model output'!D251)),IF(OR(ISNUMBER(SEARCH("a",'Model output'!D251)),ISNUMBER(SEARCH("b",'Model output'!D251))),MID(SUBSTITUTE('Model output'!D251," ",""),SEARCH("pT",'Model output'!D251)+2,2),MID(SUBSTITUTE('Model output'!D251," ",""),SEARCH("pT",'Model output'!D251)+2,1)),IF(ISNUMBER(SEARCH("T",'Model output'!D251)),IF(OR(ISNUMBER(SEARCH("a",'Model output'!D251)),ISNUMBER(SEARCH("b",'Model output'!D251))),MID(SUBSTITUTE('Model output'!D251," ",""),SEARCH("T",'Model output'!D251)+1,2),MID(SUBSTITUTE('Model output'!D251," ",""),SEARCH("T",'Model output'!D251)+1,1)),SUBSTITUTE('Model output'!D251," ",""))),"")</f>
        <v/>
      </c>
      <c r="D252" s="1" t="str">
        <f>IF(ISNUMBER(SEARCH("lymph node",'Model output'!E251)),"1", IF(AND('Model output'!E251&lt;&gt;"",ISNUMBER('Model output'!E251),'Model output'!E251&gt;0),"1",IF(OR(ISNUMBER(SEARCH("0",'Model output'!E251)), ISNUMBER(SEARCH("1",'Model output'!E251)), ISNUMBER(SEARCH("1a",'Model output'!E251)), ISNUMBER(SEARCH("1b",'Model output'!E251)), ISNUMBER(SEARCH("X",'Model output'!E251))), IF(ISNUMBER(SEARCH("pN",'Model output'!E251)),IF(OR(ISNUMBER(SEARCH("a",'Model output'!E251)),ISNUMBER(SEARCH("b",'Model output'!E251))),MID(SUBSTITUTE('Model output'!E251," ",""),SEARCH("pN",'Model output'!E251)+2,2),MID(SUBSTITUTE('Model output'!E251," ",""),SEARCH("pN",'Model output'!E251)+2,1)),IF(ISNUMBER(SEARCH("N",'Model output'!E251)),IF(OR(ISNUMBER(SEARCH("a",'Model output'!E251)),ISNUMBER(SEARCH("b",'Model output'!E251))),MID(SUBSTITUTE('Model output'!E251," ",""),SEARCH("N",'Model output'!E251)+1,2),MID(SUBSTITUTE('Model output'!E251," ",""),SEARCH("N",'Model output'!E251)+1,1)),SUBSTITUTE('Model output'!E251," ",""))),"")))</f>
        <v>X</v>
      </c>
      <c r="E252" s="1" t="str">
        <f>IF(OR(ISNUMBER(SEARCH("Not applicable",'Model output'!F251)), ISNUMBER(SEARCH("N/A",'Model output'!F251))),"0",IF(OR(ISNUMBER(SEARCH("0",'Model output'!F251)), ISNUMBER(SEARCH("1",'Model output'!F251)), ISNUMBER(SEARCH("X",'Model output'!F251))), IF(ISNUMBER(SEARCH("pM",'Model output'!F251)),MID(SUBSTITUTE('Model output'!F251," ",""),SEARCH("pM",'Model output'!F251)+2,1),IF(ISNUMBER(SEARCH("M",'Model output'!F251)),MID(SUBSTITUTE('Model output'!F251," ",""),SEARCH("M",'Model output'!F251)+1,1),SUBSTITUTE('Model output'!F251," ",""))),""))</f>
        <v>X</v>
      </c>
      <c r="F252" t="str">
        <f t="shared" si="50"/>
        <v>negative</v>
      </c>
      <c r="G252" t="str">
        <f>IF(OR('Model output'!G251="",AND(ISNUMBER('Model output'!J251),'Model output'!J251&lt;1)),"",IF(OR(ISNUMBER(SEARCH("lateral",'Model output'!G251)),ISNUMBER(SEARCH("cervical",'Model output'!G251)),ISNUMBER(SEARCH("jugular",'Model output'!G251)),ISNUMBER(SEARCH("left neck",'Model output'!G251)),ISNUMBER(SEARCH("left anterior neck",'Model output'!G251)),ISNUMBER(SEARCH("left posterior neck",'Model output'!G251)),ISNUMBER(SEARCH("right neck",'Model output'!G251)),ISNUMBER(SEARCH("right anterior neck",'Model output'!G251)),ISNUMBER(SEARCH("right posterior neck",'Model output'!G251)),AND(ISNUMBER(SEARCH("level",'Model output'!G251)),OR(,ISNUMBER(SEARCH("II",'Model output'!G251)),ISNUMBER(SEARCH("two",'Model output'!G251)),ISNUMBER(SEARCH("2",'Model output'!G251)),ISNUMBER(SEARCH("III",'Model output'!G251)),ISNUMBER(SEARCH("three",'Model output'!G251)),ISNUMBER(SEARCH("3",'Model output'!G251)),ISNUMBER(SEARCH("IV",'Model output'!G251)),ISNUMBER(SEARCH("four",'Model output'!G251)),ISNUMBER(SEARCH("4",'Model output'!G251)),ISNUMBER(SEARCH("V ",'Model output'!G251)),ISNUMBER(SEARCH("five",'Model output'!G251)),ISNUMBER(SEARCH("5",'Model output'!G251))))), "lateral", "central"))</f>
        <v/>
      </c>
      <c r="H252" t="str">
        <f>IF('Model output'!H251="","negative",IF('Model output'!H251="[]", "negative", IF(OR(ISNUMBER(SEARCH("lymph node",'Model output'!H251)),ISNUMBER(SEARCH("Not mentioned",'Model output'!H251)),ISNUMBER(SEARCH("neck",'Model output'!H251)),ISNUMBER(SEARCH("Not applicable",'Model output'!H251))),"negative","positive")))</f>
        <v>negative</v>
      </c>
      <c r="I252">
        <f>IF('Model output'!I251="","",IF(ISNUMBER('Model output'!I251),'Model output'!I251,1))</f>
        <v>1</v>
      </c>
      <c r="J252">
        <f>IF('Model output'!J251="","",IF(AND(ISNUMBER('Model output'!J251),'Model output'!J251&lt;=I252),'Model output'!J251,IF(ISNUMBER(SEARCH("0/",'Model output'!J251)),0,1)))</f>
        <v>0</v>
      </c>
      <c r="K252" t="str" cm="1">
        <f t="array" ref="K252">IF(COUNT(FIND({0,1,2,3,4,5,6,7,8,9},'Model output'!K251))&gt;0,'Model output'!K251,"")</f>
        <v/>
      </c>
      <c r="L252" s="8" t="str">
        <f t="shared" si="39"/>
        <v/>
      </c>
      <c r="M252" t="str" cm="1">
        <f t="array" ref="M252">IF(L252="","",IF(ISNUMBER(SEARCH("cm",L252)),MAX(VALUE(SUBSTITUTE(_xlfn.FILTERXML("&lt;t&gt;&lt;s&gt;"&amp;SUBSTITUTE(L252,",","&lt;/s&gt;&lt;s&gt;")&amp;"&lt;/s&gt;&lt;/t&gt;","//s"),"cm",""))),MAX(VALUE(SUBSTITUTE(_xlfn.FILTERXML("&lt;t&gt;&lt;s&gt;"&amp;SUBSTITUTE(L252,",","&lt;/s&gt;&lt;s&gt;")&amp;"&lt;/s&gt;&lt;/t&gt;","//s"),"mm","")))/10))</f>
        <v/>
      </c>
      <c r="N252" t="str">
        <f>IF('Model output'!L251="","",'Model output'!L251)</f>
        <v>Papillary carcinoma</v>
      </c>
      <c r="O252" t="str">
        <f>IF('Model output'!M251="","",'Model output'!M251)</f>
        <v>Classical (usual)</v>
      </c>
      <c r="P252" t="str">
        <f>IF('Model output'!N251="","",'Model output'!N251)</f>
        <v>1.0 cm</v>
      </c>
      <c r="Q252" t="str">
        <f t="shared" si="51"/>
        <v>1.0cm</v>
      </c>
      <c r="R252" cm="1">
        <f t="array" ref="R252">IF(Q252="","",IF(ISNUMBER(SEARCH("cm",Q252)),MAX(VALUE(SUBSTITUTE(_xlfn.FILTERXML("&lt;t&gt;&lt;s&gt;"&amp;SUBSTITUTE(Q252,",","&lt;/s&gt;&lt;s&gt;")&amp;"&lt;/s&gt;&lt;/t&gt;","//s"),"cm",""))),MAX(VALUE(SUBSTITUTE(_xlfn.FILTERXML("&lt;t&gt;&lt;s&gt;"&amp;SUBSTITUTE(Q252,",","&lt;/s&gt;&lt;s&gt;")&amp;"&lt;/s&gt;&lt;/t&gt;","//s"),"mm","")))/10))</f>
        <v>1</v>
      </c>
      <c r="S252" t="str">
        <f>IF(OR('Model output'!P251="",ISNUMBER(SEARCH("Not identified", 'Model output'!P251)),ISNUMBER(SEARCH("Absent",'Model output'!P251)),AND(ISNUMBER(SEARCH("No",'Model output'!P251)),NOT(ISNUMBER(SEARCH("diagnostic",'Model output'!P251)))),ISNUMBER(SEARCH("Negative",'Model output'!P251))),"negative","positive")</f>
        <v>negative</v>
      </c>
      <c r="T252">
        <f>IF('Model output'!O251="","",'Model output'!O251)</f>
        <v>6</v>
      </c>
      <c r="U252" t="str">
        <f>IF('Model output'!Q251&lt;&gt;"",'Model output'!Q251,IF('Classification result'!S252="positive",IF(ISNUMBER(SEARCH("single",'Model output'!P251)),1,IF(OR(ISNUMBER(SEARCH("&lt;4",'Model output'!P251)),ISNUMBER(SEARCH("&lt; 4",'Model output'!P251)),ISNUMBER(SEARCH("less than 4",'Model output'!P251))),"&lt;4",IF(OR(ISNUMBER(SEARCH("&gt;4",'Model output'!P251)),ISNUMBER(SEARCH("&gt; 4",'Model output'!P251)),ISNUMBER(SEARCH("4 or more",'Model output'!P251))),"&gt;4",""))),""))</f>
        <v/>
      </c>
      <c r="V252" t="str">
        <f>IF(S252="negative","",IF(OR(ISNUMBER(SEARCH("Focal",'Model output'!P251)),'Classification result'!U252&lt;4,ISNUMBER(SEARCH("Focal",'Classification result'!U252)),ISNUMBER(SEARCH("&lt;4",'Classification result'!U252)),ISNUMBER(SEARCH("&lt; 4",'Classification result'!U252))),"minimal", IF(OR(ISNUMBER(SEARCH("Extensive",'Model output'!P251)),ISNUMBER(SEARCH("Extensive",'Classification result'!U252)),ISNUMBER(SEARCH("&gt;4",'Classification result'!U252)),ISNUMBER(SEARCH("&gt; 4",'Classification result'!U252)),ISNUMBER(SEARCH("4 or more",'Classification result'!U252))),"extensive","")))</f>
        <v/>
      </c>
      <c r="W252" t="str">
        <f>IF(OR('Model output'!R251="",ISNUMBER(SEARCH("Not identified", 'Model output'!R251)),ISNUMBER(SEARCH("Absent",'Model output'!R251)),ISNUMBER(SEARCH("No",'Model output'!R251)),ISNUMBER(SEARCH("Negative",'Model output'!R251)),ISNUMBER(SEARCH("None seen",'Model output'!R251)),ISNUMBER(SEARCH("Free",'Model output'!R251)),ISNUMBER(SEARCH("Cannot be assessed",'Model output'!R251))),"negative","positive")</f>
        <v>positive</v>
      </c>
      <c r="X252" t="str">
        <f>IF('Model output'!S251="","", IF('Model output'!S251= "[]", "", 'Model output'!S251))</f>
        <v>Not identified</v>
      </c>
      <c r="Y252" t="str">
        <f>IF(OR('Model output'!S251="",ISNUMBER(SEARCH("Absent",'Model output'!S251)),ISNUMBER(SEARCH("Not identified",'Model output'!S251)),ISNUMBER(SEARCH("No",'Model output'!S251)),ISNUMBER(SEARCH("negative",'Model output'!S251))),"negative",IF(Z252="positive","gETE", "positive"))</f>
        <v>negative</v>
      </c>
      <c r="Z252" t="str">
        <f>IF(OR('Model output'!S251="",ISNUMBER(SEARCH("Absent",'Model output'!S251)),ISNUMBER(SEARCH("Not identified",'Model output'!S251)),ISNUMBER(SEARCH("No",'Model output'!S251)),ISNUMBER(SEARCH("Minimal",'Model output'!S251)),ISNUMBER(SEARCH("negative",'Model output'!S251))),"negative",IF(OR(ISNUMBER(SEARCH("extensive",X252)),ISNUMBER(SEARCH("skeletal muscle",X252)),ISNUMBER(SEARCH("larynx",X252)),ISNUMBER(SEARCH("trachea",X252)),ISNUMBER(SEARCH("esophagus",X252)),ISNUMBER(SEARCH("recurrent laryngeal nerve",X252))),"positive","negative"))</f>
        <v>negative</v>
      </c>
      <c r="AA252" t="str">
        <f>IF('Model output'!T251="","", IF('Model output'!T251="[]", "", IF('Model output'!T251="Not mentioned", "No", "Yes")))</f>
        <v/>
      </c>
      <c r="AB252" t="str">
        <f>IF(AA252&lt;&gt;"Yes","",IF(OR('Model output'!U251="",'Model output'!U251="[]",ISNUMBER(SEARCH("Not identified",'Model output'!U251))),"",'Model output'!U251))</f>
        <v/>
      </c>
      <c r="AC252" s="9" t="str">
        <f>IF(OR('Model output'!V251="", AND(ISERROR(SEARCH("Positive",'Model output'!V251)), ISNUMBER(SEARCH("Negative",'Model output'!V251))), 'Model output'!V251="No", ISNUMBER(SEARCH("Uninvolved",'Model output'!V251)), ISNUMBER(SEARCH("Not involved",'Model output'!V251)), ISNUMBER(SEARCH("Free",'Model output'!V251)), ISNUMBER(SEARCH("Cannot be assessed",'Model output'!V251)), ISNUMBER(SEARCH("1 mm",'Model output'!V251)), ISNUMBER(SEARCH("0.1 CM",'Model output'!V251)), ISNUMBER(SEARCH("less than 0.5 mm",'Model output'!V251)), ISNUMBER(SEARCH("abut",'Model output'!V251))), "negative", "positive")</f>
        <v>negative</v>
      </c>
      <c r="AE252" s="29" t="str" cm="1">
        <f t="array" aca="1" ref="AE252" ca="1">IF(OR(AC252="positive",Z252="positive",AND(OR(ISNUMBER(SEARCH("Follicular carcinoma",N252)),ISNUMBER(SEARCH("Follicular thyroid carcinoma",N252))),V252="extensive"),AND(AND(ISNUMBER(J252),J252&gt;0),AND(ISNUMBER(M252),M252&gt;3)),OR(H252="positive",AH252=1)),"high",IF(OR(ISNUMBER(SEARCH("lateral",G252,1)),ISNUMBER(SEARCH("positive",Y252,1)),ISNUMBER(SEARCH("tall",O252,1)),ISNUMBER(SEARCH("hobnail",O252,1)),ISNUMBER(SEARCH("cribriform",O252,1)),ISNUMBER(SEARCH("diffuse",O252,1)),ISNUMBER(SEARCH("columnar",O252,1)),ISNUMBER(SEARCH("solid",O252,1)),ISNUMBER(SEARCH("tall",N252,1)),ISNUMBER(SEARCH("hobnail",N252,1)),ISNUMBER(SEARCH("cribriform",N252,1)),ISNUMBER(SEARCH("diffuse",N252,1)),ISNUMBER(SEARCH("columnar",N252,1)),ISNUMBER(SEARCH("solid",N252,1)),AND(ISNUMBER(SEARCH("papillary",N252,1)),S252="positive"),AND(AND(ISNUMBER(J252),J252&gt;=5),M252=""),AND(AND(ISNUMBER(J252),J252&gt;=5),AND(ISNUMBER(M252),M252&gt;=1)),AND(ISNUMBER(SERACH("papillary",N252)),OR(Y252="positive",Z252="positive"), ISNUMBER(SEARCH("BRAF",AB252)))),"intermediate","low"))</f>
        <v>low</v>
      </c>
      <c r="AF252" s="30" t="str">
        <f t="shared" si="40"/>
        <v>1a</v>
      </c>
      <c r="AG252" s="30" t="str">
        <f t="shared" si="41"/>
        <v>0</v>
      </c>
      <c r="AH252" s="30" t="str">
        <f t="shared" si="42"/>
        <v>0</v>
      </c>
      <c r="AI252" s="37" t="str">
        <f t="shared" si="43"/>
        <v>I</v>
      </c>
      <c r="AJ252" s="29" t="s">
        <v>886</v>
      </c>
      <c r="AK252" s="34" t="s">
        <v>895</v>
      </c>
      <c r="AL252" s="34" t="s">
        <v>891</v>
      </c>
      <c r="AM252" s="34" t="s">
        <v>894</v>
      </c>
      <c r="AN252" s="34" t="s">
        <v>68</v>
      </c>
      <c r="AO252" s="35">
        <f t="shared" ca="1" si="44"/>
        <v>1</v>
      </c>
      <c r="AP252" s="30">
        <f t="shared" si="45"/>
        <v>1</v>
      </c>
      <c r="AQ252" s="30">
        <f t="shared" si="46"/>
        <v>1</v>
      </c>
      <c r="AR252" s="30">
        <f t="shared" si="47"/>
        <v>1</v>
      </c>
      <c r="AS252" s="36">
        <f t="shared" si="48"/>
        <v>1</v>
      </c>
    </row>
    <row r="253" spans="1:45">
      <c r="A253" t="str">
        <f>'Model output'!A252</f>
        <v>TCGA-FY-A3RA</v>
      </c>
      <c r="B253" s="45">
        <v>21</v>
      </c>
      <c r="C253" s="1" t="str">
        <f>IF(OR(ISNUMBER(SEARCH("0",'Model output'!D252)), ISNUMBER(SEARCH("1",'Model output'!D252)), ISNUMBER(SEARCH("1a",'Model output'!D252)), ISNUMBER(SEARCH("1b",'Model output'!D252)), ISNUMBER(SEARCH("2",'Model output'!D252)), ISNUMBER(SEARCH("3",'Model output'!D252)), ISNUMBER(SEARCH("4a",'Model output'!D252)), ISNUMBER(SEARCH("4b",'Model output'!D252))), IF(ISNUMBER(SEARCH("pT",'Model output'!D252)),IF(OR(ISNUMBER(SEARCH("a",'Model output'!D252)),ISNUMBER(SEARCH("b",'Model output'!D252))),MID(SUBSTITUTE('Model output'!D252," ",""),SEARCH("pT",'Model output'!D252)+2,2),MID(SUBSTITUTE('Model output'!D252," ",""),SEARCH("pT",'Model output'!D252)+2,1)),IF(ISNUMBER(SEARCH("T",'Model output'!D252)),IF(OR(ISNUMBER(SEARCH("a",'Model output'!D252)),ISNUMBER(SEARCH("b",'Model output'!D252))),MID(SUBSTITUTE('Model output'!D252," ",""),SEARCH("T",'Model output'!D252)+1,2),MID(SUBSTITUTE('Model output'!D252," ",""),SEARCH("T",'Model output'!D252)+1,1)),SUBSTITUTE('Model output'!D252," ",""))),"")</f>
        <v>2</v>
      </c>
      <c r="D253" s="1" t="str">
        <f>IF(ISNUMBER(SEARCH("lymph node",'Model output'!E252)),"1", IF(AND('Model output'!E252&lt;&gt;"",ISNUMBER('Model output'!E252),'Model output'!E252&gt;0),"1",IF(OR(ISNUMBER(SEARCH("0",'Model output'!E252)), ISNUMBER(SEARCH("1",'Model output'!E252)), ISNUMBER(SEARCH("1a",'Model output'!E252)), ISNUMBER(SEARCH("1b",'Model output'!E252)), ISNUMBER(SEARCH("X",'Model output'!E252))), IF(ISNUMBER(SEARCH("pN",'Model output'!E252)),IF(OR(ISNUMBER(SEARCH("a",'Model output'!E252)),ISNUMBER(SEARCH("b",'Model output'!E252))),MID(SUBSTITUTE('Model output'!E252," ",""),SEARCH("pN",'Model output'!E252)+2,2),MID(SUBSTITUTE('Model output'!E252," ",""),SEARCH("pN",'Model output'!E252)+2,1)),IF(ISNUMBER(SEARCH("N",'Model output'!E252)),IF(OR(ISNUMBER(SEARCH("a",'Model output'!E252)),ISNUMBER(SEARCH("b",'Model output'!E252))),MID(SUBSTITUTE('Model output'!E252," ",""),SEARCH("N",'Model output'!E252)+1,2),MID(SUBSTITUTE('Model output'!E252," ",""),SEARCH("N",'Model output'!E252)+1,1)),SUBSTITUTE('Model output'!E252," ",""))),"")))</f>
        <v>X</v>
      </c>
      <c r="E253" s="1" t="str">
        <f>IF(OR(ISNUMBER(SEARCH("Not applicable",'Model output'!F252)), ISNUMBER(SEARCH("N/A",'Model output'!F252))),"0",IF(OR(ISNUMBER(SEARCH("0",'Model output'!F252)), ISNUMBER(SEARCH("1",'Model output'!F252)), ISNUMBER(SEARCH("X",'Model output'!F252))), IF(ISNUMBER(SEARCH("pM",'Model output'!F252)),MID(SUBSTITUTE('Model output'!F252," ",""),SEARCH("pM",'Model output'!F252)+2,1),IF(ISNUMBER(SEARCH("M",'Model output'!F252)),MID(SUBSTITUTE('Model output'!F252," ",""),SEARCH("M",'Model output'!F252)+1,1),SUBSTITUTE('Model output'!F252," ",""))),""))</f>
        <v>X</v>
      </c>
      <c r="F253" t="str">
        <f t="shared" si="50"/>
        <v>negative</v>
      </c>
      <c r="G253" t="str">
        <f>IF(OR('Model output'!G252="",AND(ISNUMBER('Model output'!J252),'Model output'!J252&lt;1)),"",IF(OR(ISNUMBER(SEARCH("lateral",'Model output'!G252)),ISNUMBER(SEARCH("cervical",'Model output'!G252)),ISNUMBER(SEARCH("jugular",'Model output'!G252)),ISNUMBER(SEARCH("left neck",'Model output'!G252)),ISNUMBER(SEARCH("left anterior neck",'Model output'!G252)),ISNUMBER(SEARCH("left posterior neck",'Model output'!G252)),ISNUMBER(SEARCH("right neck",'Model output'!G252)),ISNUMBER(SEARCH("right anterior neck",'Model output'!G252)),ISNUMBER(SEARCH("right posterior neck",'Model output'!G252)),AND(ISNUMBER(SEARCH("level",'Model output'!G252)),OR(,ISNUMBER(SEARCH("II",'Model output'!G252)),ISNUMBER(SEARCH("two",'Model output'!G252)),ISNUMBER(SEARCH("2",'Model output'!G252)),ISNUMBER(SEARCH("III",'Model output'!G252)),ISNUMBER(SEARCH("three",'Model output'!G252)),ISNUMBER(SEARCH("3",'Model output'!G252)),ISNUMBER(SEARCH("IV",'Model output'!G252)),ISNUMBER(SEARCH("four",'Model output'!G252)),ISNUMBER(SEARCH("4",'Model output'!G252)),ISNUMBER(SEARCH("V ",'Model output'!G252)),ISNUMBER(SEARCH("five",'Model output'!G252)),ISNUMBER(SEARCH("5",'Model output'!G252))))), "lateral", "central"))</f>
        <v/>
      </c>
      <c r="H253" t="str">
        <f>IF('Model output'!H252="","negative",IF('Model output'!H252="[]", "negative", IF(OR(ISNUMBER(SEARCH("lymph node",'Model output'!H252)),ISNUMBER(SEARCH("Not mentioned",'Model output'!H252)),ISNUMBER(SEARCH("neck",'Model output'!H252)),ISNUMBER(SEARCH("Not applicable",'Model output'!H252))),"negative","positive")))</f>
        <v>negative</v>
      </c>
      <c r="I253" t="str">
        <f>IF('Model output'!I252="","",IF(ISNUMBER('Model output'!I252),'Model output'!I252,1))</f>
        <v/>
      </c>
      <c r="J253" t="str">
        <f>IF('Model output'!J252="","",IF(AND(ISNUMBER('Model output'!J252),'Model output'!J252&lt;=I253),'Model output'!J252,IF(ISNUMBER(SEARCH("0/",'Model output'!J252)),0,1)))</f>
        <v/>
      </c>
      <c r="K253" t="str" cm="1">
        <f t="array" ref="K253">IF(COUNT(FIND({0,1,2,3,4,5,6,7,8,9},'Model output'!K252))&gt;0,'Model output'!K252,"")</f>
        <v/>
      </c>
      <c r="L253" s="8" t="str">
        <f t="shared" si="39"/>
        <v/>
      </c>
      <c r="M253" t="str" cm="1">
        <f t="array" ref="M253">IF(L253="","",IF(ISNUMBER(SEARCH("cm",L253)),MAX(VALUE(SUBSTITUTE(_xlfn.FILTERXML("&lt;t&gt;&lt;s&gt;"&amp;SUBSTITUTE(L253,",","&lt;/s&gt;&lt;s&gt;")&amp;"&lt;/s&gt;&lt;/t&gt;","//s"),"cm",""))),MAX(VALUE(SUBSTITUTE(_xlfn.FILTERXML("&lt;t&gt;&lt;s&gt;"&amp;SUBSTITUTE(L253,",","&lt;/s&gt;&lt;s&gt;")&amp;"&lt;/s&gt;&lt;/t&gt;","//s"),"mm","")))/10))</f>
        <v/>
      </c>
      <c r="N253" t="str">
        <f>IF('Model output'!L252="","",'Model output'!L252)</f>
        <v>Papillary carcinoma</v>
      </c>
      <c r="O253" t="str">
        <f>IF('Model output'!M252="","",'Model output'!M252)</f>
        <v/>
      </c>
      <c r="P253" t="str">
        <f>IF('Model output'!N252="","",'Model output'!N252)</f>
        <v>4 cm</v>
      </c>
      <c r="Q253" t="str">
        <f t="shared" si="51"/>
        <v>4cm</v>
      </c>
      <c r="R253" cm="1">
        <f t="array" ref="R253">IF(Q253="","",IF(ISNUMBER(SEARCH("cm",Q253)),MAX(VALUE(SUBSTITUTE(_xlfn.FILTERXML("&lt;t&gt;&lt;s&gt;"&amp;SUBSTITUTE(Q253,",","&lt;/s&gt;&lt;s&gt;")&amp;"&lt;/s&gt;&lt;/t&gt;","//s"),"cm",""))),MAX(VALUE(SUBSTITUTE(_xlfn.FILTERXML("&lt;t&gt;&lt;s&gt;"&amp;SUBSTITUTE(Q253,",","&lt;/s&gt;&lt;s&gt;")&amp;"&lt;/s&gt;&lt;/t&gt;","//s"),"mm","")))/10))</f>
        <v>4</v>
      </c>
      <c r="S253" t="str">
        <f>IF(OR('Model output'!P252="",ISNUMBER(SEARCH("Not identified", 'Model output'!P252)),ISNUMBER(SEARCH("Absent",'Model output'!P252)),AND(ISNUMBER(SEARCH("No",'Model output'!P252)),NOT(ISNUMBER(SEARCH("diagnostic",'Model output'!P252)))),ISNUMBER(SEARCH("Negative",'Model output'!P252))),"negative","positive")</f>
        <v>negative</v>
      </c>
      <c r="T253">
        <f>IF('Model output'!O252="","",'Model output'!O252)</f>
        <v>1</v>
      </c>
      <c r="U253" t="str">
        <f>IF('Model output'!Q252&lt;&gt;"",'Model output'!Q252,IF('Classification result'!S253="positive",IF(ISNUMBER(SEARCH("single",'Model output'!P252)),1,IF(OR(ISNUMBER(SEARCH("&lt;4",'Model output'!P252)),ISNUMBER(SEARCH("&lt; 4",'Model output'!P252)),ISNUMBER(SEARCH("less than 4",'Model output'!P252))),"&lt;4",IF(OR(ISNUMBER(SEARCH("&gt;4",'Model output'!P252)),ISNUMBER(SEARCH("&gt; 4",'Model output'!P252)),ISNUMBER(SEARCH("4 or more",'Model output'!P252))),"&gt;4",""))),""))</f>
        <v/>
      </c>
      <c r="V253" t="str">
        <f>IF(S253="negative","",IF(OR(ISNUMBER(SEARCH("Focal",'Model output'!P252)),'Classification result'!U253&lt;4,ISNUMBER(SEARCH("Focal",'Classification result'!U253)),ISNUMBER(SEARCH("&lt;4",'Classification result'!U253)),ISNUMBER(SEARCH("&lt; 4",'Classification result'!U253))),"minimal", IF(OR(ISNUMBER(SEARCH("Extensive",'Model output'!P252)),ISNUMBER(SEARCH("Extensive",'Classification result'!U253)),ISNUMBER(SEARCH("&gt;4",'Classification result'!U253)),ISNUMBER(SEARCH("&gt; 4",'Classification result'!U253)),ISNUMBER(SEARCH("4 or more",'Classification result'!U253))),"extensive","")))</f>
        <v/>
      </c>
      <c r="W253" t="str">
        <f>IF(OR('Model output'!R252="",ISNUMBER(SEARCH("Not identified", 'Model output'!R252)),ISNUMBER(SEARCH("Absent",'Model output'!R252)),ISNUMBER(SEARCH("No",'Model output'!R252)),ISNUMBER(SEARCH("Negative",'Model output'!R252)),ISNUMBER(SEARCH("None seen",'Model output'!R252)),ISNUMBER(SEARCH("Free",'Model output'!R252)),ISNUMBER(SEARCH("Cannot be assessed",'Model output'!R252))),"negative","positive")</f>
        <v>positive</v>
      </c>
      <c r="X253" t="str">
        <f>IF('Model output'!S252="","", IF('Model output'!S252= "[]", "", 'Model output'!S252))</f>
        <v>Not identified</v>
      </c>
      <c r="Y253" t="str">
        <f>IF(OR('Model output'!S252="",ISNUMBER(SEARCH("Absent",'Model output'!S252)),ISNUMBER(SEARCH("Not identified",'Model output'!S252)),ISNUMBER(SEARCH("No",'Model output'!S252)),ISNUMBER(SEARCH("negative",'Model output'!S252))),"negative",IF(Z253="positive","gETE", "positive"))</f>
        <v>negative</v>
      </c>
      <c r="Z253" t="str">
        <f>IF(OR('Model output'!S252="",ISNUMBER(SEARCH("Absent",'Model output'!S252)),ISNUMBER(SEARCH("Not identified",'Model output'!S252)),ISNUMBER(SEARCH("No",'Model output'!S252)),ISNUMBER(SEARCH("Minimal",'Model output'!S252)),ISNUMBER(SEARCH("negative",'Model output'!S252))),"negative",IF(OR(ISNUMBER(SEARCH("extensive",X253)),ISNUMBER(SEARCH("skeletal muscle",X253)),ISNUMBER(SEARCH("larynx",X253)),ISNUMBER(SEARCH("trachea",X253)),ISNUMBER(SEARCH("esophagus",X253)),ISNUMBER(SEARCH("recurrent laryngeal nerve",X253))),"positive","negative"))</f>
        <v>negative</v>
      </c>
      <c r="AA253" t="str">
        <f>IF('Model output'!T252="","", IF('Model output'!T252="[]", "", IF('Model output'!T252="Not mentioned", "No", "Yes")))</f>
        <v/>
      </c>
      <c r="AB253" t="str">
        <f>IF(AA253&lt;&gt;"Yes","",IF(OR('Model output'!U252="",'Model output'!U252="[]",ISNUMBER(SEARCH("Not identified",'Model output'!U252))),"",'Model output'!U252))</f>
        <v/>
      </c>
      <c r="AC253" s="9" t="str">
        <f>IF(OR('Model output'!V252="", AND(ISERROR(SEARCH("Positive",'Model output'!V252)), ISNUMBER(SEARCH("Negative",'Model output'!V252))), 'Model output'!V252="No", ISNUMBER(SEARCH("Uninvolved",'Model output'!V252)), ISNUMBER(SEARCH("Not involved",'Model output'!V252)), ISNUMBER(SEARCH("Free",'Model output'!V252)), ISNUMBER(SEARCH("Cannot be assessed",'Model output'!V252)), ISNUMBER(SEARCH("1 mm",'Model output'!V252)), ISNUMBER(SEARCH("0.1 CM",'Model output'!V252)), ISNUMBER(SEARCH("less than 0.5 mm",'Model output'!V252)), ISNUMBER(SEARCH("abut",'Model output'!V252))), "negative", "positive")</f>
        <v>negative</v>
      </c>
      <c r="AE253" s="29" t="str" cm="1">
        <f t="array" aca="1" ref="AE253" ca="1">IF(OR(AC253="positive",Z253="positive",AND(OR(ISNUMBER(SEARCH("Follicular carcinoma",N253)),ISNUMBER(SEARCH("Follicular thyroid carcinoma",N253))),V253="extensive"),AND(AND(ISNUMBER(J253),J253&gt;0),AND(ISNUMBER(M253),M253&gt;3)),OR(H253="positive",AH253=1)),"high",IF(OR(ISNUMBER(SEARCH("lateral",G253,1)),ISNUMBER(SEARCH("positive",Y253,1)),ISNUMBER(SEARCH("tall",O253,1)),ISNUMBER(SEARCH("hobnail",O253,1)),ISNUMBER(SEARCH("cribriform",O253,1)),ISNUMBER(SEARCH("diffuse",O253,1)),ISNUMBER(SEARCH("columnar",O253,1)),ISNUMBER(SEARCH("solid",O253,1)),ISNUMBER(SEARCH("tall",N253,1)),ISNUMBER(SEARCH("hobnail",N253,1)),ISNUMBER(SEARCH("cribriform",N253,1)),ISNUMBER(SEARCH("diffuse",N253,1)),ISNUMBER(SEARCH("columnar",N253,1)),ISNUMBER(SEARCH("solid",N253,1)),AND(ISNUMBER(SEARCH("papillary",N253,1)),S253="positive"),AND(AND(ISNUMBER(J253),J253&gt;=5),M253=""),AND(AND(ISNUMBER(J253),J253&gt;=5),AND(ISNUMBER(M253),M253&gt;=1)),AND(ISNUMBER(SERACH("papillary",N253)),OR(Y253="positive",Z253="positive"), ISNUMBER(SEARCH("BRAF",AB253)))),"intermediate","low"))</f>
        <v>low</v>
      </c>
      <c r="AF253" s="30" t="str">
        <f t="shared" si="40"/>
        <v>2</v>
      </c>
      <c r="AG253" s="30" t="str">
        <f t="shared" si="41"/>
        <v>0</v>
      </c>
      <c r="AH253" s="30" t="str">
        <f t="shared" si="42"/>
        <v>0</v>
      </c>
      <c r="AI253" s="37" t="str">
        <f t="shared" si="43"/>
        <v>I</v>
      </c>
      <c r="AJ253" s="29" t="s">
        <v>886</v>
      </c>
      <c r="AK253" s="34" t="s">
        <v>893</v>
      </c>
      <c r="AL253" s="34" t="s">
        <v>894</v>
      </c>
      <c r="AM253" s="34" t="s">
        <v>894</v>
      </c>
      <c r="AN253" s="34" t="s">
        <v>68</v>
      </c>
      <c r="AO253" s="35">
        <f t="shared" ca="1" si="44"/>
        <v>1</v>
      </c>
      <c r="AP253" s="30">
        <f t="shared" si="45"/>
        <v>1</v>
      </c>
      <c r="AQ253" s="30">
        <f t="shared" si="46"/>
        <v>1</v>
      </c>
      <c r="AR253" s="30">
        <f t="shared" si="47"/>
        <v>1</v>
      </c>
      <c r="AS253" s="36">
        <f t="shared" si="48"/>
        <v>1</v>
      </c>
    </row>
    <row r="254" spans="1:45">
      <c r="A254" t="str">
        <f>'Model output'!A253</f>
        <v>TCGA-FY-A3TY</v>
      </c>
      <c r="B254" s="45">
        <v>61</v>
      </c>
      <c r="C254" s="1" t="str">
        <f>IF(OR(ISNUMBER(SEARCH("0",'Model output'!D253)), ISNUMBER(SEARCH("1",'Model output'!D253)), ISNUMBER(SEARCH("1a",'Model output'!D253)), ISNUMBER(SEARCH("1b",'Model output'!D253)), ISNUMBER(SEARCH("2",'Model output'!D253)), ISNUMBER(SEARCH("3",'Model output'!D253)), ISNUMBER(SEARCH("4a",'Model output'!D253)), ISNUMBER(SEARCH("4b",'Model output'!D253))), IF(ISNUMBER(SEARCH("pT",'Model output'!D253)),IF(OR(ISNUMBER(SEARCH("a",'Model output'!D253)),ISNUMBER(SEARCH("b",'Model output'!D253))),MID(SUBSTITUTE('Model output'!D253," ",""),SEARCH("pT",'Model output'!D253)+2,2),MID(SUBSTITUTE('Model output'!D253," ",""),SEARCH("pT",'Model output'!D253)+2,1)),IF(ISNUMBER(SEARCH("T",'Model output'!D253)),IF(OR(ISNUMBER(SEARCH("a",'Model output'!D253)),ISNUMBER(SEARCH("b",'Model output'!D253))),MID(SUBSTITUTE('Model output'!D253," ",""),SEARCH("T",'Model output'!D253)+1,2),MID(SUBSTITUTE('Model output'!D253," ",""),SEARCH("T",'Model output'!D253)+1,1)),SUBSTITUTE('Model output'!D253," ",""))),"")</f>
        <v>3</v>
      </c>
      <c r="D254" s="1" t="str">
        <f>IF(ISNUMBER(SEARCH("lymph node",'Model output'!E253)),"1", IF(AND('Model output'!E253&lt;&gt;"",ISNUMBER('Model output'!E253),'Model output'!E253&gt;0),"1",IF(OR(ISNUMBER(SEARCH("0",'Model output'!E253)), ISNUMBER(SEARCH("1",'Model output'!E253)), ISNUMBER(SEARCH("1a",'Model output'!E253)), ISNUMBER(SEARCH("1b",'Model output'!E253)), ISNUMBER(SEARCH("X",'Model output'!E253))), IF(ISNUMBER(SEARCH("pN",'Model output'!E253)),IF(OR(ISNUMBER(SEARCH("a",'Model output'!E253)),ISNUMBER(SEARCH("b",'Model output'!E253))),MID(SUBSTITUTE('Model output'!E253," ",""),SEARCH("pN",'Model output'!E253)+2,2),MID(SUBSTITUTE('Model output'!E253," ",""),SEARCH("pN",'Model output'!E253)+2,1)),IF(ISNUMBER(SEARCH("N",'Model output'!E253)),IF(OR(ISNUMBER(SEARCH("a",'Model output'!E253)),ISNUMBER(SEARCH("b",'Model output'!E253))),MID(SUBSTITUTE('Model output'!E253," ",""),SEARCH("N",'Model output'!E253)+1,2),MID(SUBSTITUTE('Model output'!E253," ",""),SEARCH("N",'Model output'!E253)+1,1)),SUBSTITUTE('Model output'!E253," ",""))),"")))</f>
        <v>0</v>
      </c>
      <c r="E254" s="1" t="str">
        <f>IF(OR(ISNUMBER(SEARCH("Not applicable",'Model output'!F253)), ISNUMBER(SEARCH("N/A",'Model output'!F253))),"0",IF(OR(ISNUMBER(SEARCH("0",'Model output'!F253)), ISNUMBER(SEARCH("1",'Model output'!F253)), ISNUMBER(SEARCH("X",'Model output'!F253))), IF(ISNUMBER(SEARCH("pM",'Model output'!F253)),MID(SUBSTITUTE('Model output'!F253," ",""),SEARCH("pM",'Model output'!F253)+2,1),IF(ISNUMBER(SEARCH("M",'Model output'!F253)),MID(SUBSTITUTE('Model output'!F253," ",""),SEARCH("M",'Model output'!F253)+1,1),SUBSTITUTE('Model output'!F253," ",""))),""))</f>
        <v>X</v>
      </c>
      <c r="F254" t="str">
        <f t="shared" si="50"/>
        <v>negative</v>
      </c>
      <c r="G254" t="str">
        <f>IF(OR('Model output'!G253="",AND(ISNUMBER('Model output'!J253),'Model output'!J253&lt;1)),"",IF(OR(ISNUMBER(SEARCH("lateral",'Model output'!G253)),ISNUMBER(SEARCH("cervical",'Model output'!G253)),ISNUMBER(SEARCH("jugular",'Model output'!G253)),ISNUMBER(SEARCH("left neck",'Model output'!G253)),ISNUMBER(SEARCH("left anterior neck",'Model output'!G253)),ISNUMBER(SEARCH("left posterior neck",'Model output'!G253)),ISNUMBER(SEARCH("right neck",'Model output'!G253)),ISNUMBER(SEARCH("right anterior neck",'Model output'!G253)),ISNUMBER(SEARCH("right posterior neck",'Model output'!G253)),AND(ISNUMBER(SEARCH("level",'Model output'!G253)),OR(,ISNUMBER(SEARCH("II",'Model output'!G253)),ISNUMBER(SEARCH("two",'Model output'!G253)),ISNUMBER(SEARCH("2",'Model output'!G253)),ISNUMBER(SEARCH("III",'Model output'!G253)),ISNUMBER(SEARCH("three",'Model output'!G253)),ISNUMBER(SEARCH("3",'Model output'!G253)),ISNUMBER(SEARCH("IV",'Model output'!G253)),ISNUMBER(SEARCH("four",'Model output'!G253)),ISNUMBER(SEARCH("4",'Model output'!G253)),ISNUMBER(SEARCH("V ",'Model output'!G253)),ISNUMBER(SEARCH("five",'Model output'!G253)),ISNUMBER(SEARCH("5",'Model output'!G253))))), "lateral", "central"))</f>
        <v/>
      </c>
      <c r="H254" t="str">
        <f>IF('Model output'!H253="","negative",IF('Model output'!H253="[]", "negative", IF(OR(ISNUMBER(SEARCH("lymph node",'Model output'!H253)),ISNUMBER(SEARCH("Not mentioned",'Model output'!H253)),ISNUMBER(SEARCH("neck",'Model output'!H253)),ISNUMBER(SEARCH("Not applicable",'Model output'!H253))),"negative","positive")))</f>
        <v>negative</v>
      </c>
      <c r="I254">
        <f>IF('Model output'!I253="","",IF(ISNUMBER('Model output'!I253),'Model output'!I253,1))</f>
        <v>6</v>
      </c>
      <c r="J254">
        <f>IF('Model output'!J253="","",IF(AND(ISNUMBER('Model output'!J253),'Model output'!J253&lt;=I254),'Model output'!J253,IF(ISNUMBER(SEARCH("0/",'Model output'!J253)),0,1)))</f>
        <v>0</v>
      </c>
      <c r="K254" t="str" cm="1">
        <f t="array" ref="K254">IF(COUNT(FIND({0,1,2,3,4,5,6,7,8,9},'Model output'!K253))&gt;0,'Model output'!K253,"")</f>
        <v/>
      </c>
      <c r="L254" s="8" t="str">
        <f t="shared" si="39"/>
        <v/>
      </c>
      <c r="M254" t="str" cm="1">
        <f t="array" ref="M254">IF(L254="","",IF(ISNUMBER(SEARCH("cm",L254)),MAX(VALUE(SUBSTITUTE(_xlfn.FILTERXML("&lt;t&gt;&lt;s&gt;"&amp;SUBSTITUTE(L254,",","&lt;/s&gt;&lt;s&gt;")&amp;"&lt;/s&gt;&lt;/t&gt;","//s"),"cm",""))),MAX(VALUE(SUBSTITUTE(_xlfn.FILTERXML("&lt;t&gt;&lt;s&gt;"&amp;SUBSTITUTE(L254,",","&lt;/s&gt;&lt;s&gt;")&amp;"&lt;/s&gt;&lt;/t&gt;","//s"),"mm","")))/10))</f>
        <v/>
      </c>
      <c r="N254" t="str">
        <f>IF('Model output'!L253="","",'Model output'!L253)</f>
        <v>Papillary carcinoma</v>
      </c>
      <c r="O254" t="str">
        <f>IF('Model output'!M253="","",'Model output'!M253)</f>
        <v>Classical</v>
      </c>
      <c r="P254" t="str">
        <f>IF('Model output'!N253="","",'Model output'!N253)</f>
        <v>4.2 cm</v>
      </c>
      <c r="Q254" t="str">
        <f t="shared" si="51"/>
        <v>4.2cm</v>
      </c>
      <c r="R254" cm="1">
        <f t="array" ref="R254">IF(Q254="","",IF(ISNUMBER(SEARCH("cm",Q254)),MAX(VALUE(SUBSTITUTE(_xlfn.FILTERXML("&lt;t&gt;&lt;s&gt;"&amp;SUBSTITUTE(Q254,",","&lt;/s&gt;&lt;s&gt;")&amp;"&lt;/s&gt;&lt;/t&gt;","//s"),"cm",""))),MAX(VALUE(SUBSTITUTE(_xlfn.FILTERXML("&lt;t&gt;&lt;s&gt;"&amp;SUBSTITUTE(Q254,",","&lt;/s&gt;&lt;s&gt;")&amp;"&lt;/s&gt;&lt;/t&gt;","//s"),"mm","")))/10))</f>
        <v>4.2</v>
      </c>
      <c r="S254" t="str">
        <f>IF(OR('Model output'!P253="",ISNUMBER(SEARCH("Not identified", 'Model output'!P253)),ISNUMBER(SEARCH("Absent",'Model output'!P253)),AND(ISNUMBER(SEARCH("No",'Model output'!P253)),NOT(ISNUMBER(SEARCH("diagnostic",'Model output'!P253)))),ISNUMBER(SEARCH("Negative",'Model output'!P253))),"negative","positive")</f>
        <v>negative</v>
      </c>
      <c r="T254">
        <f>IF('Model output'!O253="","",'Model output'!O253)</f>
        <v>1</v>
      </c>
      <c r="U254" t="str">
        <f>IF('Model output'!Q253&lt;&gt;"",'Model output'!Q253,IF('Classification result'!S254="positive",IF(ISNUMBER(SEARCH("single",'Model output'!P253)),1,IF(OR(ISNUMBER(SEARCH("&lt;4",'Model output'!P253)),ISNUMBER(SEARCH("&lt; 4",'Model output'!P253)),ISNUMBER(SEARCH("less than 4",'Model output'!P253))),"&lt;4",IF(OR(ISNUMBER(SEARCH("&gt;4",'Model output'!P253)),ISNUMBER(SEARCH("&gt; 4",'Model output'!P253)),ISNUMBER(SEARCH("4 or more",'Model output'!P253))),"&gt;4",""))),""))</f>
        <v/>
      </c>
      <c r="V254" t="str">
        <f>IF(S254="negative","",IF(OR(ISNUMBER(SEARCH("Focal",'Model output'!P253)),'Classification result'!U254&lt;4,ISNUMBER(SEARCH("Focal",'Classification result'!U254)),ISNUMBER(SEARCH("&lt;4",'Classification result'!U254)),ISNUMBER(SEARCH("&lt; 4",'Classification result'!U254))),"minimal", IF(OR(ISNUMBER(SEARCH("Extensive",'Model output'!P253)),ISNUMBER(SEARCH("Extensive",'Classification result'!U254)),ISNUMBER(SEARCH("&gt;4",'Classification result'!U254)),ISNUMBER(SEARCH("&gt; 4",'Classification result'!U254)),ISNUMBER(SEARCH("4 or more",'Classification result'!U254))),"extensive","")))</f>
        <v/>
      </c>
      <c r="W254" t="str">
        <f>IF(OR('Model output'!R253="",ISNUMBER(SEARCH("Not identified", 'Model output'!R253)),ISNUMBER(SEARCH("Absent",'Model output'!R253)),ISNUMBER(SEARCH("No",'Model output'!R253)),ISNUMBER(SEARCH("Negative",'Model output'!R253)),ISNUMBER(SEARCH("None seen",'Model output'!R253)),ISNUMBER(SEARCH("Free",'Model output'!R253)),ISNUMBER(SEARCH("Cannot be assessed",'Model output'!R253))),"negative","positive")</f>
        <v>positive</v>
      </c>
      <c r="X254" t="str">
        <f>IF('Model output'!S253="","", IF('Model output'!S253= "[]", "", 'Model output'!S253))</f>
        <v>Present</v>
      </c>
      <c r="Y254" t="str">
        <f>IF(OR('Model output'!S253="",ISNUMBER(SEARCH("Absent",'Model output'!S253)),ISNUMBER(SEARCH("Not identified",'Model output'!S253)),ISNUMBER(SEARCH("No",'Model output'!S253)),ISNUMBER(SEARCH("negative",'Model output'!S253))),"negative",IF(Z254="positive","gETE", "positive"))</f>
        <v>positive</v>
      </c>
      <c r="Z254" t="str">
        <f>IF(OR('Model output'!S253="",ISNUMBER(SEARCH("Absent",'Model output'!S253)),ISNUMBER(SEARCH("Not identified",'Model output'!S253)),ISNUMBER(SEARCH("No",'Model output'!S253)),ISNUMBER(SEARCH("Minimal",'Model output'!S253)),ISNUMBER(SEARCH("negative",'Model output'!S253))),"negative",IF(OR(ISNUMBER(SEARCH("extensive",X254)),ISNUMBER(SEARCH("skeletal muscle",X254)),ISNUMBER(SEARCH("larynx",X254)),ISNUMBER(SEARCH("trachea",X254)),ISNUMBER(SEARCH("esophagus",X254)),ISNUMBER(SEARCH("recurrent laryngeal nerve",X254))),"positive","negative"))</f>
        <v>negative</v>
      </c>
      <c r="AA254" t="str">
        <f>IF('Model output'!T253="","", IF('Model output'!T253="[]", "", IF('Model output'!T253="Not mentioned", "No", "Yes")))</f>
        <v/>
      </c>
      <c r="AB254" t="str">
        <f>IF(AA254&lt;&gt;"Yes","",IF(OR('Model output'!U253="",'Model output'!U253="[]",ISNUMBER(SEARCH("Not identified",'Model output'!U253))),"",'Model output'!U253))</f>
        <v/>
      </c>
      <c r="AC254" s="9" t="str">
        <f>IF(OR('Model output'!V253="", AND(ISERROR(SEARCH("Positive",'Model output'!V253)), ISNUMBER(SEARCH("Negative",'Model output'!V253))), 'Model output'!V253="No", ISNUMBER(SEARCH("Uninvolved",'Model output'!V253)), ISNUMBER(SEARCH("Not involved",'Model output'!V253)), ISNUMBER(SEARCH("Free",'Model output'!V253)), ISNUMBER(SEARCH("Cannot be assessed",'Model output'!V253)), ISNUMBER(SEARCH("1 mm",'Model output'!V253)), ISNUMBER(SEARCH("0.1 CM",'Model output'!V253)), ISNUMBER(SEARCH("less than 0.5 mm",'Model output'!V253)), ISNUMBER(SEARCH("abut",'Model output'!V253))), "negative", "positive")</f>
        <v>negative</v>
      </c>
      <c r="AE254" s="29" t="str" cm="1">
        <f t="array" aca="1" ref="AE254" ca="1">IF(OR(AC254="positive",Z254="positive",AND(OR(ISNUMBER(SEARCH("Follicular carcinoma",N254)),ISNUMBER(SEARCH("Follicular thyroid carcinoma",N254))),V254="extensive"),AND(AND(ISNUMBER(J254),J254&gt;0),AND(ISNUMBER(M254),M254&gt;3)),OR(H254="positive",AH254=1)),"high",IF(OR(ISNUMBER(SEARCH("lateral",G254,1)),ISNUMBER(SEARCH("positive",Y254,1)),ISNUMBER(SEARCH("tall",O254,1)),ISNUMBER(SEARCH("hobnail",O254,1)),ISNUMBER(SEARCH("cribriform",O254,1)),ISNUMBER(SEARCH("diffuse",O254,1)),ISNUMBER(SEARCH("columnar",O254,1)),ISNUMBER(SEARCH("solid",O254,1)),ISNUMBER(SEARCH("tall",N254,1)),ISNUMBER(SEARCH("hobnail",N254,1)),ISNUMBER(SEARCH("cribriform",N254,1)),ISNUMBER(SEARCH("diffuse",N254,1)),ISNUMBER(SEARCH("columnar",N254,1)),ISNUMBER(SEARCH("solid",N254,1)),AND(ISNUMBER(SEARCH("papillary",N254,1)),S254="positive"),AND(AND(ISNUMBER(J254),J254&gt;=5),M254=""),AND(AND(ISNUMBER(J254),J254&gt;=5),AND(ISNUMBER(M254),M254&gt;=1)),AND(ISNUMBER(SERACH("papillary",N254)),OR(Y254="positive",Z254="positive"), ISNUMBER(SEARCH("BRAF",AB254)))),"intermediate","low"))</f>
        <v>intermediate</v>
      </c>
      <c r="AF254" s="30" t="str">
        <f t="shared" si="40"/>
        <v>3a</v>
      </c>
      <c r="AG254" s="30" t="str">
        <f t="shared" si="41"/>
        <v>0</v>
      </c>
      <c r="AH254" s="30" t="str">
        <f t="shared" si="42"/>
        <v>0</v>
      </c>
      <c r="AI254" s="37" t="str">
        <f t="shared" si="43"/>
        <v>II</v>
      </c>
      <c r="AJ254" s="29" t="s">
        <v>885</v>
      </c>
      <c r="AK254" s="34" t="s">
        <v>889</v>
      </c>
      <c r="AL254" s="34" t="s">
        <v>891</v>
      </c>
      <c r="AM254" s="34" t="s">
        <v>894</v>
      </c>
      <c r="AN254" s="34" t="s">
        <v>892</v>
      </c>
      <c r="AO254" s="35">
        <f t="shared" ca="1" si="44"/>
        <v>0</v>
      </c>
      <c r="AP254" s="30">
        <f t="shared" si="45"/>
        <v>0</v>
      </c>
      <c r="AQ254" s="30">
        <f t="shared" si="46"/>
        <v>1</v>
      </c>
      <c r="AR254" s="30">
        <f t="shared" si="47"/>
        <v>1</v>
      </c>
      <c r="AS254" s="36">
        <f t="shared" si="48"/>
        <v>1</v>
      </c>
    </row>
    <row r="255" spans="1:45">
      <c r="A255" t="str">
        <f>'Model output'!A254</f>
        <v>TCGA-FY-A3W9</v>
      </c>
      <c r="B255" s="45">
        <v>66</v>
      </c>
      <c r="C255" s="1" t="str">
        <f>IF(OR(ISNUMBER(SEARCH("0",'Model output'!D254)), ISNUMBER(SEARCH("1",'Model output'!D254)), ISNUMBER(SEARCH("1a",'Model output'!D254)), ISNUMBER(SEARCH("1b",'Model output'!D254)), ISNUMBER(SEARCH("2",'Model output'!D254)), ISNUMBER(SEARCH("3",'Model output'!D254)), ISNUMBER(SEARCH("4a",'Model output'!D254)), ISNUMBER(SEARCH("4b",'Model output'!D254))), IF(ISNUMBER(SEARCH("pT",'Model output'!D254)),IF(OR(ISNUMBER(SEARCH("a",'Model output'!D254)),ISNUMBER(SEARCH("b",'Model output'!D254))),MID(SUBSTITUTE('Model output'!D254," ",""),SEARCH("pT",'Model output'!D254)+2,2),MID(SUBSTITUTE('Model output'!D254," ",""),SEARCH("pT",'Model output'!D254)+2,1)),IF(ISNUMBER(SEARCH("T",'Model output'!D254)),IF(OR(ISNUMBER(SEARCH("a",'Model output'!D254)),ISNUMBER(SEARCH("b",'Model output'!D254))),MID(SUBSTITUTE('Model output'!D254," ",""),SEARCH("T",'Model output'!D254)+1,2),MID(SUBSTITUTE('Model output'!D254," ",""),SEARCH("T",'Model output'!D254)+1,1)),SUBSTITUTE('Model output'!D254," ",""))),"")</f>
        <v>2</v>
      </c>
      <c r="D255" s="1" t="str">
        <f>IF(ISNUMBER(SEARCH("lymph node",'Model output'!E254)),"1", IF(AND('Model output'!E254&lt;&gt;"",ISNUMBER('Model output'!E254),'Model output'!E254&gt;0),"1",IF(OR(ISNUMBER(SEARCH("0",'Model output'!E254)), ISNUMBER(SEARCH("1",'Model output'!E254)), ISNUMBER(SEARCH("1a",'Model output'!E254)), ISNUMBER(SEARCH("1b",'Model output'!E254)), ISNUMBER(SEARCH("X",'Model output'!E254))), IF(ISNUMBER(SEARCH("pN",'Model output'!E254)),IF(OR(ISNUMBER(SEARCH("a",'Model output'!E254)),ISNUMBER(SEARCH("b",'Model output'!E254))),MID(SUBSTITUTE('Model output'!E254," ",""),SEARCH("pN",'Model output'!E254)+2,2),MID(SUBSTITUTE('Model output'!E254," ",""),SEARCH("pN",'Model output'!E254)+2,1)),IF(ISNUMBER(SEARCH("N",'Model output'!E254)),IF(OR(ISNUMBER(SEARCH("a",'Model output'!E254)),ISNUMBER(SEARCH("b",'Model output'!E254))),MID(SUBSTITUTE('Model output'!E254," ",""),SEARCH("N",'Model output'!E254)+1,2),MID(SUBSTITUTE('Model output'!E254," ",""),SEARCH("N",'Model output'!E254)+1,1)),SUBSTITUTE('Model output'!E254," ",""))),"")))</f>
        <v>0</v>
      </c>
      <c r="E255" s="1" t="str">
        <f>IF(OR(ISNUMBER(SEARCH("Not applicable",'Model output'!F254)), ISNUMBER(SEARCH("N/A",'Model output'!F254))),"0",IF(OR(ISNUMBER(SEARCH("0",'Model output'!F254)), ISNUMBER(SEARCH("1",'Model output'!F254)), ISNUMBER(SEARCH("X",'Model output'!F254))), IF(ISNUMBER(SEARCH("pM",'Model output'!F254)),MID(SUBSTITUTE('Model output'!F254," ",""),SEARCH("pM",'Model output'!F254)+2,1),IF(ISNUMBER(SEARCH("M",'Model output'!F254)),MID(SUBSTITUTE('Model output'!F254," ",""),SEARCH("M",'Model output'!F254)+1,1),SUBSTITUTE('Model output'!F254," ",""))),""))</f>
        <v>X</v>
      </c>
      <c r="F255" t="str">
        <f t="shared" si="50"/>
        <v>positive</v>
      </c>
      <c r="G255" t="str">
        <f>IF(OR('Model output'!G254="",AND(ISNUMBER('Model output'!J254),'Model output'!J254&lt;1)),"",IF(OR(ISNUMBER(SEARCH("lateral",'Model output'!G254)),ISNUMBER(SEARCH("cervical",'Model output'!G254)),ISNUMBER(SEARCH("jugular",'Model output'!G254)),ISNUMBER(SEARCH("left neck",'Model output'!G254)),ISNUMBER(SEARCH("left anterior neck",'Model output'!G254)),ISNUMBER(SEARCH("left posterior neck",'Model output'!G254)),ISNUMBER(SEARCH("right neck",'Model output'!G254)),ISNUMBER(SEARCH("right anterior neck",'Model output'!G254)),ISNUMBER(SEARCH("right posterior neck",'Model output'!G254)),AND(ISNUMBER(SEARCH("level",'Model output'!G254)),OR(,ISNUMBER(SEARCH("II",'Model output'!G254)),ISNUMBER(SEARCH("two",'Model output'!G254)),ISNUMBER(SEARCH("2",'Model output'!G254)),ISNUMBER(SEARCH("III",'Model output'!G254)),ISNUMBER(SEARCH("three",'Model output'!G254)),ISNUMBER(SEARCH("3",'Model output'!G254)),ISNUMBER(SEARCH("IV",'Model output'!G254)),ISNUMBER(SEARCH("four",'Model output'!G254)),ISNUMBER(SEARCH("4",'Model output'!G254)),ISNUMBER(SEARCH("V ",'Model output'!G254)),ISNUMBER(SEARCH("five",'Model output'!G254)),ISNUMBER(SEARCH("5",'Model output'!G254))))), "lateral", "central"))</f>
        <v/>
      </c>
      <c r="H255" t="str">
        <f>IF('Model output'!H254="","negative",IF('Model output'!H254="[]", "negative", IF(OR(ISNUMBER(SEARCH("lymph node",'Model output'!H254)),ISNUMBER(SEARCH("Not mentioned",'Model output'!H254)),ISNUMBER(SEARCH("neck",'Model output'!H254)),ISNUMBER(SEARCH("Not applicable",'Model output'!H254))),"negative","positive")))</f>
        <v>negative</v>
      </c>
      <c r="I255">
        <f>IF('Model output'!I254="","",IF(ISNUMBER('Model output'!I254),'Model output'!I254,1))</f>
        <v>1</v>
      </c>
      <c r="J255">
        <f>IF('Model output'!J254="","",IF(AND(ISNUMBER('Model output'!J254),'Model output'!J254&lt;=I255),'Model output'!J254,IF(ISNUMBER(SEARCH("0/",'Model output'!J254)),0,1)))</f>
        <v>0</v>
      </c>
      <c r="K255" t="str" cm="1">
        <f t="array" ref="K255">IF(COUNT(FIND({0,1,2,3,4,5,6,7,8,9},'Model output'!K254))&gt;0,'Model output'!K254,"")</f>
        <v>2.3 cm</v>
      </c>
      <c r="L255" s="8" t="str">
        <f t="shared" ref="L255:L291" si="52">SUBSTITUTE(SUBSTITUTE(SUBSTITUTE(SUBSTITUTE(SUBSTITUTE(SUBSTITUTE(SUBSTITUTE(SUBSTITUTE(SUBSTITUTE(SUBSTITUTE(K255,"cm.","cm"), "up to", ""), "x", ","), "(LEVEL 4)", ""), "/", ","), "'',", ""), "'", ""), "[", ""), "]", ""), " ", "")</f>
        <v>2.3cm</v>
      </c>
      <c r="M255" cm="1">
        <f t="array" ref="M255">IF(L255="","",IF(ISNUMBER(SEARCH("cm",L255)),MAX(VALUE(SUBSTITUTE(_xlfn.FILTERXML("&lt;t&gt;&lt;s&gt;"&amp;SUBSTITUTE(L255,",","&lt;/s&gt;&lt;s&gt;")&amp;"&lt;/s&gt;&lt;/t&gt;","//s"),"cm",""))),MAX(VALUE(SUBSTITUTE(_xlfn.FILTERXML("&lt;t&gt;&lt;s&gt;"&amp;SUBSTITUTE(L255,",","&lt;/s&gt;&lt;s&gt;")&amp;"&lt;/s&gt;&lt;/t&gt;","//s"),"mm","")))/10))</f>
        <v>2.2999999999999998</v>
      </c>
      <c r="N255" t="str">
        <f>IF('Model output'!L254="","",'Model output'!L254)</f>
        <v>Papillary thyroid carcinoma, follicular variant</v>
      </c>
      <c r="O255" t="str">
        <f>IF('Model output'!M254="","",'Model output'!M254)</f>
        <v/>
      </c>
      <c r="P255" t="str">
        <f>IF('Model output'!N254="","",'Model output'!N254)</f>
        <v>2.3 cm</v>
      </c>
      <c r="Q255" t="str">
        <f t="shared" si="51"/>
        <v>2.3cm</v>
      </c>
      <c r="R255" cm="1">
        <f t="array" ref="R255">IF(Q255="","",IF(ISNUMBER(SEARCH("cm",Q255)),MAX(VALUE(SUBSTITUTE(_xlfn.FILTERXML("&lt;t&gt;&lt;s&gt;"&amp;SUBSTITUTE(Q255,",","&lt;/s&gt;&lt;s&gt;")&amp;"&lt;/s&gt;&lt;/t&gt;","//s"),"cm",""))),MAX(VALUE(SUBSTITUTE(_xlfn.FILTERXML("&lt;t&gt;&lt;s&gt;"&amp;SUBSTITUTE(Q255,",","&lt;/s&gt;&lt;s&gt;")&amp;"&lt;/s&gt;&lt;/t&gt;","//s"),"mm","")))/10))</f>
        <v>2.2999999999999998</v>
      </c>
      <c r="S255" t="str">
        <f>IF(OR('Model output'!P254="",ISNUMBER(SEARCH("Not identified", 'Model output'!P254)),ISNUMBER(SEARCH("Absent",'Model output'!P254)),AND(ISNUMBER(SEARCH("No",'Model output'!P254)),NOT(ISNUMBER(SEARCH("diagnostic",'Model output'!P254)))),ISNUMBER(SEARCH("Negative",'Model output'!P254))),"negative","positive")</f>
        <v>negative</v>
      </c>
      <c r="T255" t="str">
        <f>IF('Model output'!O254="","",'Model output'!O254)</f>
        <v/>
      </c>
      <c r="U255" t="str">
        <f>IF('Model output'!Q254&lt;&gt;"",'Model output'!Q254,IF('Classification result'!S255="positive",IF(ISNUMBER(SEARCH("single",'Model output'!P254)),1,IF(OR(ISNUMBER(SEARCH("&lt;4",'Model output'!P254)),ISNUMBER(SEARCH("&lt; 4",'Model output'!P254)),ISNUMBER(SEARCH("less than 4",'Model output'!P254))),"&lt;4",IF(OR(ISNUMBER(SEARCH("&gt;4",'Model output'!P254)),ISNUMBER(SEARCH("&gt; 4",'Model output'!P254)),ISNUMBER(SEARCH("4 or more",'Model output'!P254))),"&gt;4",""))),""))</f>
        <v/>
      </c>
      <c r="V255" t="str">
        <f>IF(S255="negative","",IF(OR(ISNUMBER(SEARCH("Focal",'Model output'!P254)),'Classification result'!U255&lt;4,ISNUMBER(SEARCH("Focal",'Classification result'!U255)),ISNUMBER(SEARCH("&lt;4",'Classification result'!U255)),ISNUMBER(SEARCH("&lt; 4",'Classification result'!U255))),"minimal", IF(OR(ISNUMBER(SEARCH("Extensive",'Model output'!P254)),ISNUMBER(SEARCH("Extensive",'Classification result'!U255)),ISNUMBER(SEARCH("&gt;4",'Classification result'!U255)),ISNUMBER(SEARCH("&gt; 4",'Classification result'!U255)),ISNUMBER(SEARCH("4 or more",'Classification result'!U255))),"extensive","")))</f>
        <v/>
      </c>
      <c r="W255" t="str">
        <f>IF(OR('Model output'!R254="",ISNUMBER(SEARCH("Not identified", 'Model output'!R254)),ISNUMBER(SEARCH("Absent",'Model output'!R254)),ISNUMBER(SEARCH("No",'Model output'!R254)),ISNUMBER(SEARCH("Negative",'Model output'!R254)),ISNUMBER(SEARCH("None seen",'Model output'!R254)),ISNUMBER(SEARCH("Free",'Model output'!R254)),ISNUMBER(SEARCH("Cannot be assessed",'Model output'!R254))),"negative","positive")</f>
        <v>positive</v>
      </c>
      <c r="X255" t="str">
        <f>IF('Model output'!S254="","", IF('Model output'!S254= "[]", "", 'Model output'!S254))</f>
        <v>Not identified</v>
      </c>
      <c r="Y255" t="str">
        <f>IF(OR('Model output'!S254="",ISNUMBER(SEARCH("Absent",'Model output'!S254)),ISNUMBER(SEARCH("Not identified",'Model output'!S254)),ISNUMBER(SEARCH("No",'Model output'!S254)),ISNUMBER(SEARCH("negative",'Model output'!S254))),"negative",IF(Z255="positive","gETE", "positive"))</f>
        <v>negative</v>
      </c>
      <c r="Z255" t="str">
        <f>IF(OR('Model output'!S254="",ISNUMBER(SEARCH("Absent",'Model output'!S254)),ISNUMBER(SEARCH("Not identified",'Model output'!S254)),ISNUMBER(SEARCH("No",'Model output'!S254)),ISNUMBER(SEARCH("Minimal",'Model output'!S254)),ISNUMBER(SEARCH("negative",'Model output'!S254))),"negative",IF(OR(ISNUMBER(SEARCH("extensive",X255)),ISNUMBER(SEARCH("skeletal muscle",X255)),ISNUMBER(SEARCH("larynx",X255)),ISNUMBER(SEARCH("trachea",X255)),ISNUMBER(SEARCH("esophagus",X255)),ISNUMBER(SEARCH("recurrent laryngeal nerve",X255))),"positive","negative"))</f>
        <v>negative</v>
      </c>
      <c r="AA255" t="str">
        <f>IF('Model output'!T254="","", IF('Model output'!T254="[]", "", IF('Model output'!T254="Not mentioned", "No", "Yes")))</f>
        <v/>
      </c>
      <c r="AB255" t="str">
        <f>IF(AA255&lt;&gt;"Yes","",IF(OR('Model output'!U254="",'Model output'!U254="[]",ISNUMBER(SEARCH("Not identified",'Model output'!U254))),"",'Model output'!U254))</f>
        <v/>
      </c>
      <c r="AC255" s="9" t="str">
        <f>IF(OR('Model output'!V254="", AND(ISERROR(SEARCH("Positive",'Model output'!V254)), ISNUMBER(SEARCH("Negative",'Model output'!V254))), 'Model output'!V254="No", ISNUMBER(SEARCH("Uninvolved",'Model output'!V254)), ISNUMBER(SEARCH("Not involved",'Model output'!V254)), ISNUMBER(SEARCH("Free",'Model output'!V254)), ISNUMBER(SEARCH("Cannot be assessed",'Model output'!V254)), ISNUMBER(SEARCH("1 mm",'Model output'!V254)), ISNUMBER(SEARCH("0.1 CM",'Model output'!V254)), ISNUMBER(SEARCH("less than 0.5 mm",'Model output'!V254)), ISNUMBER(SEARCH("abut",'Model output'!V254))), "negative", "positive")</f>
        <v>positive</v>
      </c>
      <c r="AE255" s="29" t="str" cm="1">
        <f t="array" ref="AE255">IF(OR(AC255="positive",Z255="positive",AND(OR(ISNUMBER(SEARCH("Follicular carcinoma",N255)),ISNUMBER(SEARCH("Follicular thyroid carcinoma",N255))),V255="extensive"),AND(AND(ISNUMBER(J255),J255&gt;0),AND(ISNUMBER(M255),M255&gt;3)),OR(H255="positive",AH255=1)),"high",IF(OR(ISNUMBER(SEARCH("lateral",G255,1)),ISNUMBER(SEARCH("positive",Y255,1)),ISNUMBER(SEARCH("tall",O255,1)),ISNUMBER(SEARCH("hobnail",O255,1)),ISNUMBER(SEARCH("cribriform",O255,1)),ISNUMBER(SEARCH("diffuse",O255,1)),ISNUMBER(SEARCH("columnar",O255,1)),ISNUMBER(SEARCH("solid",O255,1)),ISNUMBER(SEARCH("tall",N255,1)),ISNUMBER(SEARCH("hobnail",N255,1)),ISNUMBER(SEARCH("cribriform",N255,1)),ISNUMBER(SEARCH("diffuse",N255,1)),ISNUMBER(SEARCH("columnar",N255,1)),ISNUMBER(SEARCH("solid",N255,1)),AND(ISNUMBER(SEARCH("papillary",N255,1)),S255="positive"),AND(AND(ISNUMBER(J255),J255&gt;=5),M255=""),AND(AND(ISNUMBER(J255),J255&gt;=5),AND(ISNUMBER(M255),M255&gt;=1)),AND(ISNUMBER(SERACH("papillary",N255)),OR(Y255="positive",Z255="positive"), ISNUMBER(SEARCH("BRAF",AB255)))),"intermediate","low"))</f>
        <v>high</v>
      </c>
      <c r="AF255" s="30" t="str">
        <f t="shared" ref="AF255:AF291" si="53">IF(AND(Z255="positive",OR(ISNUMBER(SEARCH("prevertebral",X255,1)),ISNUMBER(SEARCH("fascia",X255,1)),ISNUMBER(SEARCH("carotid artery",X255,1)),ISNUMBER(SEARCH("mediastinal",X255,1)))),"4b",
IF(AND(Z255="positive",OR(ISNUMBER(SEARCH("larynx",X255,1)),ISNUMBER(SEARCH("trachea",X255,1)),ISNUMBER(SEARCH("esophagus",X255,1)),ISNUMBER(SEARCH("recurrent laryngeal nerve",X255,1)),
ISNUMBER(SEARCH("RLN",X255,1)),)),"4a",
IF(OR(Z255="positive",ISNUMBER(SEARCH("strap",X255,1)),ISNUMBER(SEARCH("sternothyroid",X255,1)),ISNUMBER(SEARCH("sternohyoid",X255,1)),ISNUMBER(SEARCH("thyrohyoid",X255,1)),ISNUMBER(SEARCH("omohyoid",X255,1))),"3b",
IF(AND(C255&lt;&gt;"", N255=""),C255,
IF(OR(AND(R255&lt;&gt;"",R255&gt;4)),"3a",
IF(AND(R255&lt;&gt;"", R255&lt;=4,R255&gt;2),"2",
IF(AND(R255&lt;&gt;"",R255&lt;=2,R255&gt;1),"1b",
IF(AND(R255&lt;&gt;"",R255&lt;=1),"1a","x"
))))))))</f>
        <v>2</v>
      </c>
      <c r="AG255" s="30" t="str">
        <f t="shared" ref="AG255:AG291" si="54">IF(AND(ISNUMBER(J255),J255&gt;0),
IF(G255="lateral", "1b","1a"), "0")</f>
        <v>0</v>
      </c>
      <c r="AH255" s="30" t="str">
        <f t="shared" si="42"/>
        <v>0</v>
      </c>
      <c r="AI255" s="37" t="str">
        <f t="shared" si="43"/>
        <v>I</v>
      </c>
      <c r="AJ255" s="29" t="s">
        <v>885</v>
      </c>
      <c r="AK255" s="34" t="s">
        <v>893</v>
      </c>
      <c r="AL255" s="34" t="s">
        <v>891</v>
      </c>
      <c r="AM255" s="34" t="s">
        <v>894</v>
      </c>
      <c r="AN255" s="34" t="s">
        <v>68</v>
      </c>
      <c r="AO255" s="35">
        <f t="shared" si="44"/>
        <v>1</v>
      </c>
      <c r="AP255" s="30">
        <f t="shared" si="45"/>
        <v>1</v>
      </c>
      <c r="AQ255" s="30">
        <f t="shared" si="46"/>
        <v>1</v>
      </c>
      <c r="AR255" s="30">
        <f t="shared" si="47"/>
        <v>1</v>
      </c>
      <c r="AS255" s="36">
        <f t="shared" si="48"/>
        <v>1</v>
      </c>
    </row>
    <row r="256" spans="1:45">
      <c r="A256" t="str">
        <f>'Model output'!A255</f>
        <v>TCGA-FY-A3WA</v>
      </c>
      <c r="B256" s="45">
        <v>52</v>
      </c>
      <c r="C256" s="1" t="str">
        <f>IF(OR(ISNUMBER(SEARCH("0",'Model output'!D255)), ISNUMBER(SEARCH("1",'Model output'!D255)), ISNUMBER(SEARCH("1a",'Model output'!D255)), ISNUMBER(SEARCH("1b",'Model output'!D255)), ISNUMBER(SEARCH("2",'Model output'!D255)), ISNUMBER(SEARCH("3",'Model output'!D255)), ISNUMBER(SEARCH("4a",'Model output'!D255)), ISNUMBER(SEARCH("4b",'Model output'!D255))), IF(ISNUMBER(SEARCH("pT",'Model output'!D255)),IF(OR(ISNUMBER(SEARCH("a",'Model output'!D255)),ISNUMBER(SEARCH("b",'Model output'!D255))),MID(SUBSTITUTE('Model output'!D255," ",""),SEARCH("pT",'Model output'!D255)+2,2),MID(SUBSTITUTE('Model output'!D255," ",""),SEARCH("pT",'Model output'!D255)+2,1)),IF(ISNUMBER(SEARCH("T",'Model output'!D255)),IF(OR(ISNUMBER(SEARCH("a",'Model output'!D255)),ISNUMBER(SEARCH("b",'Model output'!D255))),MID(SUBSTITUTE('Model output'!D255," ",""),SEARCH("T",'Model output'!D255)+1,2),MID(SUBSTITUTE('Model output'!D255," ",""),SEARCH("T",'Model output'!D255)+1,1)),SUBSTITUTE('Model output'!D255," ",""))),"")</f>
        <v/>
      </c>
      <c r="D256" s="1" t="str">
        <f>IF(ISNUMBER(SEARCH("lymph node",'Model output'!E255)),"1", IF(AND('Model output'!E255&lt;&gt;"",ISNUMBER('Model output'!E255),'Model output'!E255&gt;0),"1",IF(OR(ISNUMBER(SEARCH("0",'Model output'!E255)), ISNUMBER(SEARCH("1",'Model output'!E255)), ISNUMBER(SEARCH("1a",'Model output'!E255)), ISNUMBER(SEARCH("1b",'Model output'!E255)), ISNUMBER(SEARCH("X",'Model output'!E255))), IF(ISNUMBER(SEARCH("pN",'Model output'!E255)),IF(OR(ISNUMBER(SEARCH("a",'Model output'!E255)),ISNUMBER(SEARCH("b",'Model output'!E255))),MID(SUBSTITUTE('Model output'!E255," ",""),SEARCH("pN",'Model output'!E255)+2,2),MID(SUBSTITUTE('Model output'!E255," ",""),SEARCH("pN",'Model output'!E255)+2,1)),IF(ISNUMBER(SEARCH("N",'Model output'!E255)),IF(OR(ISNUMBER(SEARCH("a",'Model output'!E255)),ISNUMBER(SEARCH("b",'Model output'!E255))),MID(SUBSTITUTE('Model output'!E255," ",""),SEARCH("N",'Model output'!E255)+1,2),MID(SUBSTITUTE('Model output'!E255," ",""),SEARCH("N",'Model output'!E255)+1,1)),SUBSTITUTE('Model output'!E255," ",""))),"")))</f>
        <v>X</v>
      </c>
      <c r="E256" s="1" t="str">
        <f>IF(OR(ISNUMBER(SEARCH("Not applicable",'Model output'!F255)), ISNUMBER(SEARCH("N/A",'Model output'!F255))),"0",IF(OR(ISNUMBER(SEARCH("0",'Model output'!F255)), ISNUMBER(SEARCH("1",'Model output'!F255)), ISNUMBER(SEARCH("X",'Model output'!F255))), IF(ISNUMBER(SEARCH("pM",'Model output'!F255)),MID(SUBSTITUTE('Model output'!F255," ",""),SEARCH("pM",'Model output'!F255)+2,1),IF(ISNUMBER(SEARCH("M",'Model output'!F255)),MID(SUBSTITUTE('Model output'!F255," ",""),SEARCH("M",'Model output'!F255)+1,1),SUBSTITUTE('Model output'!F255," ",""))),""))</f>
        <v>X</v>
      </c>
      <c r="F256" t="str">
        <f t="shared" si="50"/>
        <v>negative</v>
      </c>
      <c r="G256" t="str">
        <f>IF(OR('Model output'!G255="",AND(ISNUMBER('Model output'!J255),'Model output'!J255&lt;1)),"",IF(OR(ISNUMBER(SEARCH("lateral",'Model output'!G255)),ISNUMBER(SEARCH("cervical",'Model output'!G255)),ISNUMBER(SEARCH("jugular",'Model output'!G255)),ISNUMBER(SEARCH("left neck",'Model output'!G255)),ISNUMBER(SEARCH("left anterior neck",'Model output'!G255)),ISNUMBER(SEARCH("left posterior neck",'Model output'!G255)),ISNUMBER(SEARCH("right neck",'Model output'!G255)),ISNUMBER(SEARCH("right anterior neck",'Model output'!G255)),ISNUMBER(SEARCH("right posterior neck",'Model output'!G255)),AND(ISNUMBER(SEARCH("level",'Model output'!G255)),OR(,ISNUMBER(SEARCH("II",'Model output'!G255)),ISNUMBER(SEARCH("two",'Model output'!G255)),ISNUMBER(SEARCH("2",'Model output'!G255)),ISNUMBER(SEARCH("III",'Model output'!G255)),ISNUMBER(SEARCH("three",'Model output'!G255)),ISNUMBER(SEARCH("3",'Model output'!G255)),ISNUMBER(SEARCH("IV",'Model output'!G255)),ISNUMBER(SEARCH("four",'Model output'!G255)),ISNUMBER(SEARCH("4",'Model output'!G255)),ISNUMBER(SEARCH("V ",'Model output'!G255)),ISNUMBER(SEARCH("five",'Model output'!G255)),ISNUMBER(SEARCH("5",'Model output'!G255))))), "lateral", "central"))</f>
        <v/>
      </c>
      <c r="H256" t="str">
        <f>IF('Model output'!H255="","negative",IF('Model output'!H255="[]", "negative", IF(OR(ISNUMBER(SEARCH("lymph node",'Model output'!H255)),ISNUMBER(SEARCH("Not mentioned",'Model output'!H255)),ISNUMBER(SEARCH("neck",'Model output'!H255)),ISNUMBER(SEARCH("Not applicable",'Model output'!H255))),"negative","positive")))</f>
        <v>negative</v>
      </c>
      <c r="I256" t="str">
        <f>IF('Model output'!I255="","",IF(ISNUMBER('Model output'!I255),'Model output'!I255,1))</f>
        <v/>
      </c>
      <c r="J256" t="str">
        <f>IF('Model output'!J255="","",IF(AND(ISNUMBER('Model output'!J255),'Model output'!J255&lt;=I256),'Model output'!J255,IF(ISNUMBER(SEARCH("0/",'Model output'!J255)),0,1)))</f>
        <v/>
      </c>
      <c r="K256" t="str" cm="1">
        <f t="array" ref="K256">IF(COUNT(FIND({0,1,2,3,4,5,6,7,8,9},'Model output'!K255))&gt;0,'Model output'!K255,"")</f>
        <v/>
      </c>
      <c r="L256" s="8" t="str">
        <f t="shared" si="52"/>
        <v/>
      </c>
      <c r="M256" t="str" cm="1">
        <f t="array" ref="M256">IF(L256="","",IF(ISNUMBER(SEARCH("cm",L256)),MAX(VALUE(SUBSTITUTE(_xlfn.FILTERXML("&lt;t&gt;&lt;s&gt;"&amp;SUBSTITUTE(L256,",","&lt;/s&gt;&lt;s&gt;")&amp;"&lt;/s&gt;&lt;/t&gt;","//s"),"cm",""))),MAX(VALUE(SUBSTITUTE(_xlfn.FILTERXML("&lt;t&gt;&lt;s&gt;"&amp;SUBSTITUTE(L256,",","&lt;/s&gt;&lt;s&gt;")&amp;"&lt;/s&gt;&lt;/t&gt;","//s"),"mm","")))/10))</f>
        <v/>
      </c>
      <c r="N256" t="str">
        <f>IF('Model output'!L255="","",'Model output'!L255)</f>
        <v>Papillary</v>
      </c>
      <c r="O256" t="str">
        <f>IF('Model output'!M255="","",'Model output'!M255)</f>
        <v>Follicular variant</v>
      </c>
      <c r="P256" t="str">
        <f>IF('Model output'!N255="","",'Model output'!N255)</f>
        <v>2.1 cm</v>
      </c>
      <c r="Q256" t="str">
        <f t="shared" si="51"/>
        <v>2.1cm</v>
      </c>
      <c r="R256" cm="1">
        <f t="array" ref="R256">IF(Q256="","",IF(ISNUMBER(SEARCH("cm",Q256)),MAX(VALUE(SUBSTITUTE(_xlfn.FILTERXML("&lt;t&gt;&lt;s&gt;"&amp;SUBSTITUTE(Q256,",","&lt;/s&gt;&lt;s&gt;")&amp;"&lt;/s&gt;&lt;/t&gt;","//s"),"cm",""))),MAX(VALUE(SUBSTITUTE(_xlfn.FILTERXML("&lt;t&gt;&lt;s&gt;"&amp;SUBSTITUTE(Q256,",","&lt;/s&gt;&lt;s&gt;")&amp;"&lt;/s&gt;&lt;/t&gt;","//s"),"mm","")))/10))</f>
        <v>2.1</v>
      </c>
      <c r="S256" t="str">
        <f>IF(OR('Model output'!P255="",ISNUMBER(SEARCH("Not identified", 'Model output'!P255)),ISNUMBER(SEARCH("Absent",'Model output'!P255)),AND(ISNUMBER(SEARCH("No",'Model output'!P255)),NOT(ISNUMBER(SEARCH("diagnostic",'Model output'!P255)))),ISNUMBER(SEARCH("Negative",'Model output'!P255))),"negative","positive")</f>
        <v>negative</v>
      </c>
      <c r="T256">
        <f>IF('Model output'!O255="","",'Model output'!O255)</f>
        <v>1</v>
      </c>
      <c r="U256" t="str">
        <f>IF('Model output'!Q255&lt;&gt;"",'Model output'!Q255,IF('Classification result'!S256="positive",IF(ISNUMBER(SEARCH("single",'Model output'!P255)),1,IF(OR(ISNUMBER(SEARCH("&lt;4",'Model output'!P255)),ISNUMBER(SEARCH("&lt; 4",'Model output'!P255)),ISNUMBER(SEARCH("less than 4",'Model output'!P255))),"&lt;4",IF(OR(ISNUMBER(SEARCH("&gt;4",'Model output'!P255)),ISNUMBER(SEARCH("&gt; 4",'Model output'!P255)),ISNUMBER(SEARCH("4 or more",'Model output'!P255))),"&gt;4",""))),""))</f>
        <v/>
      </c>
      <c r="V256" t="str">
        <f>IF(S256="negative","",IF(OR(ISNUMBER(SEARCH("Focal",'Model output'!P255)),'Classification result'!U256&lt;4,ISNUMBER(SEARCH("Focal",'Classification result'!U256)),ISNUMBER(SEARCH("&lt;4",'Classification result'!U256)),ISNUMBER(SEARCH("&lt; 4",'Classification result'!U256))),"minimal", IF(OR(ISNUMBER(SEARCH("Extensive",'Model output'!P255)),ISNUMBER(SEARCH("Extensive",'Classification result'!U256)),ISNUMBER(SEARCH("&gt;4",'Classification result'!U256)),ISNUMBER(SEARCH("&gt; 4",'Classification result'!U256)),ISNUMBER(SEARCH("4 or more",'Classification result'!U256))),"extensive","")))</f>
        <v/>
      </c>
      <c r="W256" t="str">
        <f>IF(OR('Model output'!R255="",ISNUMBER(SEARCH("Not identified", 'Model output'!R255)),ISNUMBER(SEARCH("Absent",'Model output'!R255)),ISNUMBER(SEARCH("No",'Model output'!R255)),ISNUMBER(SEARCH("Negative",'Model output'!R255)),ISNUMBER(SEARCH("None seen",'Model output'!R255)),ISNUMBER(SEARCH("Free",'Model output'!R255)),ISNUMBER(SEARCH("Cannot be assessed",'Model output'!R255))),"negative","positive")</f>
        <v>negative</v>
      </c>
      <c r="X256" t="str">
        <f>IF('Model output'!S255="","", IF('Model output'!S255= "[]", "", 'Model output'!S255))</f>
        <v/>
      </c>
      <c r="Y256" t="str">
        <f>IF(OR('Model output'!S255="",ISNUMBER(SEARCH("Absent",'Model output'!S255)),ISNUMBER(SEARCH("Not identified",'Model output'!S255)),ISNUMBER(SEARCH("No",'Model output'!S255)),ISNUMBER(SEARCH("negative",'Model output'!S255))),"negative",IF(Z256="positive","gETE", "positive"))</f>
        <v>negative</v>
      </c>
      <c r="Z256" t="str">
        <f>IF(OR('Model output'!S255="",ISNUMBER(SEARCH("Absent",'Model output'!S255)),ISNUMBER(SEARCH("Not identified",'Model output'!S255)),ISNUMBER(SEARCH("No",'Model output'!S255)),ISNUMBER(SEARCH("Minimal",'Model output'!S255)),ISNUMBER(SEARCH("negative",'Model output'!S255))),"negative",IF(OR(ISNUMBER(SEARCH("extensive",X256)),ISNUMBER(SEARCH("skeletal muscle",X256)),ISNUMBER(SEARCH("larynx",X256)),ISNUMBER(SEARCH("trachea",X256)),ISNUMBER(SEARCH("esophagus",X256)),ISNUMBER(SEARCH("recurrent laryngeal nerve",X256))),"positive","negative"))</f>
        <v>negative</v>
      </c>
      <c r="AA256" t="str">
        <f>IF('Model output'!T255="","", IF('Model output'!T255="[]", "", IF('Model output'!T255="Not mentioned", "No", "Yes")))</f>
        <v/>
      </c>
      <c r="AB256" t="str">
        <f>IF(AA256&lt;&gt;"Yes","",IF(OR('Model output'!U255="",'Model output'!U255="[]",ISNUMBER(SEARCH("Not identified",'Model output'!U255))),"",'Model output'!U255))</f>
        <v/>
      </c>
      <c r="AC256" s="9" t="str">
        <f>IF(OR('Model output'!V255="", AND(ISERROR(SEARCH("Positive",'Model output'!V255)), ISNUMBER(SEARCH("Negative",'Model output'!V255))), 'Model output'!V255="No", ISNUMBER(SEARCH("Uninvolved",'Model output'!V255)), ISNUMBER(SEARCH("Not involved",'Model output'!V255)), ISNUMBER(SEARCH("Free",'Model output'!V255)), ISNUMBER(SEARCH("Cannot be assessed",'Model output'!V255)), ISNUMBER(SEARCH("1 mm",'Model output'!V255)), ISNUMBER(SEARCH("0.1 CM",'Model output'!V255)), ISNUMBER(SEARCH("less than 0.5 mm",'Model output'!V255)), ISNUMBER(SEARCH("abut",'Model output'!V255))), "negative", "positive")</f>
        <v>negative</v>
      </c>
      <c r="AE256" s="29" t="str" cm="1">
        <f t="array" aca="1" ref="AE256" ca="1">IF(OR(AC256="positive",Z256="positive",AND(OR(ISNUMBER(SEARCH("Follicular carcinoma",N256)),ISNUMBER(SEARCH("Follicular thyroid carcinoma",N256))),V256="extensive"),AND(AND(ISNUMBER(J256),J256&gt;0),AND(ISNUMBER(M256),M256&gt;3)),OR(H256="positive",AH256=1)),"high",IF(OR(ISNUMBER(SEARCH("lateral",G256,1)),ISNUMBER(SEARCH("positive",Y256,1)),ISNUMBER(SEARCH("tall",O256,1)),ISNUMBER(SEARCH("hobnail",O256,1)),ISNUMBER(SEARCH("cribriform",O256,1)),ISNUMBER(SEARCH("diffuse",O256,1)),ISNUMBER(SEARCH("columnar",O256,1)),ISNUMBER(SEARCH("solid",O256,1)),ISNUMBER(SEARCH("tall",N256,1)),ISNUMBER(SEARCH("hobnail",N256,1)),ISNUMBER(SEARCH("cribriform",N256,1)),ISNUMBER(SEARCH("diffuse",N256,1)),ISNUMBER(SEARCH("columnar",N256,1)),ISNUMBER(SEARCH("solid",N256,1)),AND(ISNUMBER(SEARCH("papillary",N256,1)),S256="positive"),AND(AND(ISNUMBER(J256),J256&gt;=5),M256=""),AND(AND(ISNUMBER(J256),J256&gt;=5),AND(ISNUMBER(M256),M256&gt;=1)),AND(ISNUMBER(SERACH("papillary",N256)),OR(Y256="positive",Z256="positive"), ISNUMBER(SEARCH("BRAF",AB256)))),"intermediate","low"))</f>
        <v>low</v>
      </c>
      <c r="AF256" s="30" t="str">
        <f t="shared" si="53"/>
        <v>2</v>
      </c>
      <c r="AG256" s="30" t="str">
        <f t="shared" si="54"/>
        <v>0</v>
      </c>
      <c r="AH256" s="30" t="str">
        <f t="shared" ref="AH256:AH291" si="55">IF(OR(H256="unknown"),"x",IF(H256="negative","0","1"))</f>
        <v>0</v>
      </c>
      <c r="AI256" s="37" t="str">
        <f t="shared" ref="AI256:AI291" si="56">IF(AND(B256&lt;55,AH256="0"),"I",
IF(AND(B256&lt;55,AH256="1"),"II",
IF(AH256="1","IVB",
IF(AND(AF256="4b",AH256="0"),"IVA",
IF(AND(AF256="4a",AH256="0"),"III",
IF(AND(OR(AF256="3a",AF256="3b",AF256="3"),AH256="0"),"II",
IF(AND(AF256="2",OR(AG256="1",AG256="1a",AG256="1b"),AH256="0"),"II",
IF(AND(OR(AF256="1a",AF256="1b",AF256="1"),OR(AG256="1",AG256="1a",AG256="1b"),AH256="0"),"II","I"
))))))))</f>
        <v>I</v>
      </c>
      <c r="AJ256" s="29" t="s">
        <v>886</v>
      </c>
      <c r="AK256" s="34" t="s">
        <v>895</v>
      </c>
      <c r="AL256" s="34" t="s">
        <v>894</v>
      </c>
      <c r="AM256" s="34" t="s">
        <v>894</v>
      </c>
      <c r="AN256" s="34" t="s">
        <v>68</v>
      </c>
      <c r="AO256" s="35">
        <f t="shared" ca="1" si="44"/>
        <v>1</v>
      </c>
      <c r="AP256" s="30">
        <f t="shared" si="45"/>
        <v>0</v>
      </c>
      <c r="AQ256" s="30">
        <f t="shared" si="46"/>
        <v>1</v>
      </c>
      <c r="AR256" s="30">
        <f t="shared" si="47"/>
        <v>1</v>
      </c>
      <c r="AS256" s="36">
        <f t="shared" si="48"/>
        <v>1</v>
      </c>
    </row>
    <row r="257" spans="1:45">
      <c r="A257" t="str">
        <f>'Model output'!A256</f>
        <v>TCGA-FY-A3YR</v>
      </c>
      <c r="B257" s="45">
        <v>64</v>
      </c>
      <c r="C257" s="1" t="str">
        <f>IF(OR(ISNUMBER(SEARCH("0",'Model output'!D256)), ISNUMBER(SEARCH("1",'Model output'!D256)), ISNUMBER(SEARCH("1a",'Model output'!D256)), ISNUMBER(SEARCH("1b",'Model output'!D256)), ISNUMBER(SEARCH("2",'Model output'!D256)), ISNUMBER(SEARCH("3",'Model output'!D256)), ISNUMBER(SEARCH("4a",'Model output'!D256)), ISNUMBER(SEARCH("4b",'Model output'!D256))), IF(ISNUMBER(SEARCH("pT",'Model output'!D256)),IF(OR(ISNUMBER(SEARCH("a",'Model output'!D256)),ISNUMBER(SEARCH("b",'Model output'!D256))),MID(SUBSTITUTE('Model output'!D256," ",""),SEARCH("pT",'Model output'!D256)+2,2),MID(SUBSTITUTE('Model output'!D256," ",""),SEARCH("pT",'Model output'!D256)+2,1)),IF(ISNUMBER(SEARCH("T",'Model output'!D256)),IF(OR(ISNUMBER(SEARCH("a",'Model output'!D256)),ISNUMBER(SEARCH("b",'Model output'!D256))),MID(SUBSTITUTE('Model output'!D256," ",""),SEARCH("T",'Model output'!D256)+1,2),MID(SUBSTITUTE('Model output'!D256," ",""),SEARCH("T",'Model output'!D256)+1,1)),SUBSTITUTE('Model output'!D256," ",""))),"")</f>
        <v>3</v>
      </c>
      <c r="D257" s="1" t="str">
        <f>IF(ISNUMBER(SEARCH("lymph node",'Model output'!E256)),"1", IF(AND('Model output'!E256&lt;&gt;"",ISNUMBER('Model output'!E256),'Model output'!E256&gt;0),"1",IF(OR(ISNUMBER(SEARCH("0",'Model output'!E256)), ISNUMBER(SEARCH("1",'Model output'!E256)), ISNUMBER(SEARCH("1a",'Model output'!E256)), ISNUMBER(SEARCH("1b",'Model output'!E256)), ISNUMBER(SEARCH("X",'Model output'!E256))), IF(ISNUMBER(SEARCH("pN",'Model output'!E256)),IF(OR(ISNUMBER(SEARCH("a",'Model output'!E256)),ISNUMBER(SEARCH("b",'Model output'!E256))),MID(SUBSTITUTE('Model output'!E256," ",""),SEARCH("pN",'Model output'!E256)+2,2),MID(SUBSTITUTE('Model output'!E256," ",""),SEARCH("pN",'Model output'!E256)+2,1)),IF(ISNUMBER(SEARCH("N",'Model output'!E256)),IF(OR(ISNUMBER(SEARCH("a",'Model output'!E256)),ISNUMBER(SEARCH("b",'Model output'!E256))),MID(SUBSTITUTE('Model output'!E256," ",""),SEARCH("N",'Model output'!E256)+1,2),MID(SUBSTITUTE('Model output'!E256," ",""),SEARCH("N",'Model output'!E256)+1,1)),SUBSTITUTE('Model output'!E256," ",""))),"")))</f>
        <v>1a</v>
      </c>
      <c r="E257" s="1" t="str">
        <f>IF(OR(ISNUMBER(SEARCH("Not applicable",'Model output'!F256)), ISNUMBER(SEARCH("N/A",'Model output'!F256))),"0",IF(OR(ISNUMBER(SEARCH("0",'Model output'!F256)), ISNUMBER(SEARCH("1",'Model output'!F256)), ISNUMBER(SEARCH("X",'Model output'!F256))), IF(ISNUMBER(SEARCH("pM",'Model output'!F256)),MID(SUBSTITUTE('Model output'!F256," ",""),SEARCH("pM",'Model output'!F256)+2,1),IF(ISNUMBER(SEARCH("M",'Model output'!F256)),MID(SUBSTITUTE('Model output'!F256," ",""),SEARCH("M",'Model output'!F256)+1,1),SUBSTITUTE('Model output'!F256," ",""))),""))</f>
        <v>X</v>
      </c>
      <c r="F257" t="str">
        <f t="shared" si="50"/>
        <v>positive</v>
      </c>
      <c r="G257" t="str">
        <f>IF(OR('Model output'!G256="",AND(ISNUMBER('Model output'!J256),'Model output'!J256&lt;1)),"",IF(OR(ISNUMBER(SEARCH("lateral",'Model output'!G256)),ISNUMBER(SEARCH("cervical",'Model output'!G256)),ISNUMBER(SEARCH("jugular",'Model output'!G256)),ISNUMBER(SEARCH("left neck",'Model output'!G256)),ISNUMBER(SEARCH("left anterior neck",'Model output'!G256)),ISNUMBER(SEARCH("left posterior neck",'Model output'!G256)),ISNUMBER(SEARCH("right neck",'Model output'!G256)),ISNUMBER(SEARCH("right anterior neck",'Model output'!G256)),ISNUMBER(SEARCH("right posterior neck",'Model output'!G256)),AND(ISNUMBER(SEARCH("level",'Model output'!G256)),OR(,ISNUMBER(SEARCH("II",'Model output'!G256)),ISNUMBER(SEARCH("two",'Model output'!G256)),ISNUMBER(SEARCH("2",'Model output'!G256)),ISNUMBER(SEARCH("III",'Model output'!G256)),ISNUMBER(SEARCH("three",'Model output'!G256)),ISNUMBER(SEARCH("3",'Model output'!G256)),ISNUMBER(SEARCH("IV",'Model output'!G256)),ISNUMBER(SEARCH("four",'Model output'!G256)),ISNUMBER(SEARCH("4",'Model output'!G256)),ISNUMBER(SEARCH("V ",'Model output'!G256)),ISNUMBER(SEARCH("five",'Model output'!G256)),ISNUMBER(SEARCH("5",'Model output'!G256))))), "lateral", "central"))</f>
        <v>central</v>
      </c>
      <c r="H257" t="str">
        <f>IF('Model output'!H256="","negative",IF('Model output'!H256="[]", "negative", IF(OR(ISNUMBER(SEARCH("lymph node",'Model output'!H256)),ISNUMBER(SEARCH("Not mentioned",'Model output'!H256)),ISNUMBER(SEARCH("neck",'Model output'!H256)),ISNUMBER(SEARCH("Not applicable",'Model output'!H256))),"negative","positive")))</f>
        <v>negative</v>
      </c>
      <c r="I257">
        <f>IF('Model output'!I256="","",IF(ISNUMBER('Model output'!I256),'Model output'!I256,1))</f>
        <v>11</v>
      </c>
      <c r="J257">
        <f>IF('Model output'!J256="","",IF(AND(ISNUMBER('Model output'!J256),'Model output'!J256&lt;=I257),'Model output'!J256,IF(ISNUMBER(SEARCH("0/",'Model output'!J256)),0,1)))</f>
        <v>4</v>
      </c>
      <c r="K257" t="str" cm="1">
        <f t="array" ref="K257">IF(COUNT(FIND({0,1,2,3,4,5,6,7,8,9},'Model output'!K256))&gt;0,'Model output'!K256,"")</f>
        <v>0.6 cm</v>
      </c>
      <c r="L257" s="8" t="str">
        <f t="shared" si="52"/>
        <v>0.6cm</v>
      </c>
      <c r="M257" cm="1">
        <f t="array" ref="M257">IF(L257="","",IF(ISNUMBER(SEARCH("cm",L257)),MAX(VALUE(SUBSTITUTE(_xlfn.FILTERXML("&lt;t&gt;&lt;s&gt;"&amp;SUBSTITUTE(L257,",","&lt;/s&gt;&lt;s&gt;")&amp;"&lt;/s&gt;&lt;/t&gt;","//s"),"cm",""))),MAX(VALUE(SUBSTITUTE(_xlfn.FILTERXML("&lt;t&gt;&lt;s&gt;"&amp;SUBSTITUTE(L257,",","&lt;/s&gt;&lt;s&gt;")&amp;"&lt;/s&gt;&lt;/t&gt;","//s"),"mm","")))/10))</f>
        <v>0.6</v>
      </c>
      <c r="N257" t="str">
        <f>IF('Model output'!L256="","",'Model output'!L256)</f>
        <v>Papillary thyroid carcinoma</v>
      </c>
      <c r="O257" t="str">
        <f>IF('Model output'!M256="","",'Model output'!M256)</f>
        <v/>
      </c>
      <c r="P257" t="str">
        <f>IF('Model output'!N256="","",'Model output'!N256)</f>
        <v>1.7 cm</v>
      </c>
      <c r="Q257" t="str">
        <f t="shared" si="51"/>
        <v>1.7cm</v>
      </c>
      <c r="R257" cm="1">
        <f t="array" ref="R257">IF(Q257="","",IF(ISNUMBER(SEARCH("cm",Q257)),MAX(VALUE(SUBSTITUTE(_xlfn.FILTERXML("&lt;t&gt;&lt;s&gt;"&amp;SUBSTITUTE(Q257,",","&lt;/s&gt;&lt;s&gt;")&amp;"&lt;/s&gt;&lt;/t&gt;","//s"),"cm",""))),MAX(VALUE(SUBSTITUTE(_xlfn.FILTERXML("&lt;t&gt;&lt;s&gt;"&amp;SUBSTITUTE(Q257,",","&lt;/s&gt;&lt;s&gt;")&amp;"&lt;/s&gt;&lt;/t&gt;","//s"),"mm","")))/10))</f>
        <v>1.7</v>
      </c>
      <c r="S257" t="str">
        <f>IF(OR('Model output'!P256="",ISNUMBER(SEARCH("Not identified", 'Model output'!P256)),ISNUMBER(SEARCH("Absent",'Model output'!P256)),AND(ISNUMBER(SEARCH("No",'Model output'!P256)),NOT(ISNUMBER(SEARCH("diagnostic",'Model output'!P256)))),ISNUMBER(SEARCH("Negative",'Model output'!P256))),"negative","positive")</f>
        <v>negative</v>
      </c>
      <c r="T257">
        <f>IF('Model output'!O256="","",'Model output'!O256)</f>
        <v>1</v>
      </c>
      <c r="U257" t="str">
        <f>IF('Model output'!Q256&lt;&gt;"",'Model output'!Q256,IF('Classification result'!S257="positive",IF(ISNUMBER(SEARCH("single",'Model output'!P256)),1,IF(OR(ISNUMBER(SEARCH("&lt;4",'Model output'!P256)),ISNUMBER(SEARCH("&lt; 4",'Model output'!P256)),ISNUMBER(SEARCH("less than 4",'Model output'!P256))),"&lt;4",IF(OR(ISNUMBER(SEARCH("&gt;4",'Model output'!P256)),ISNUMBER(SEARCH("&gt; 4",'Model output'!P256)),ISNUMBER(SEARCH("4 or more",'Model output'!P256))),"&gt;4",""))),""))</f>
        <v/>
      </c>
      <c r="V257" t="str">
        <f>IF(S257="negative","",IF(OR(ISNUMBER(SEARCH("Focal",'Model output'!P256)),'Classification result'!U257&lt;4,ISNUMBER(SEARCH("Focal",'Classification result'!U257)),ISNUMBER(SEARCH("&lt;4",'Classification result'!U257)),ISNUMBER(SEARCH("&lt; 4",'Classification result'!U257))),"minimal", IF(OR(ISNUMBER(SEARCH("Extensive",'Model output'!P256)),ISNUMBER(SEARCH("Extensive",'Classification result'!U257)),ISNUMBER(SEARCH("&gt;4",'Classification result'!U257)),ISNUMBER(SEARCH("&gt; 4",'Classification result'!U257)),ISNUMBER(SEARCH("4 or more",'Classification result'!U257))),"extensive","")))</f>
        <v/>
      </c>
      <c r="W257" t="str">
        <f>IF(OR('Model output'!R256="",ISNUMBER(SEARCH("Not identified", 'Model output'!R256)),ISNUMBER(SEARCH("Absent",'Model output'!R256)),ISNUMBER(SEARCH("No",'Model output'!R256)),ISNUMBER(SEARCH("Negative",'Model output'!R256)),ISNUMBER(SEARCH("None seen",'Model output'!R256)),ISNUMBER(SEARCH("Free",'Model output'!R256)),ISNUMBER(SEARCH("Cannot be assessed",'Model output'!R256))),"negative","positive")</f>
        <v>negative</v>
      </c>
      <c r="X257" t="str">
        <f>IF('Model output'!S256="","", IF('Model output'!S256= "[]", "", 'Model output'!S256))</f>
        <v>Minimal, extending into perithyroidal adipose tissue</v>
      </c>
      <c r="Y257" t="str">
        <f>IF(OR('Model output'!S256="",ISNUMBER(SEARCH("Absent",'Model output'!S256)),ISNUMBER(SEARCH("Not identified",'Model output'!S256)),ISNUMBER(SEARCH("No",'Model output'!S256)),ISNUMBER(SEARCH("negative",'Model output'!S256))),"negative",IF(Z257="positive","gETE", "positive"))</f>
        <v>positive</v>
      </c>
      <c r="Z257" t="str">
        <f>IF(OR('Model output'!S256="",ISNUMBER(SEARCH("Absent",'Model output'!S256)),ISNUMBER(SEARCH("Not identified",'Model output'!S256)),ISNUMBER(SEARCH("No",'Model output'!S256)),ISNUMBER(SEARCH("Minimal",'Model output'!S256)),ISNUMBER(SEARCH("negative",'Model output'!S256))),"negative",IF(OR(ISNUMBER(SEARCH("extensive",X257)),ISNUMBER(SEARCH("skeletal muscle",X257)),ISNUMBER(SEARCH("larynx",X257)),ISNUMBER(SEARCH("trachea",X257)),ISNUMBER(SEARCH("esophagus",X257)),ISNUMBER(SEARCH("recurrent laryngeal nerve",X257))),"positive","negative"))</f>
        <v>negative</v>
      </c>
      <c r="AA257" t="str">
        <f>IF('Model output'!T256="","", IF('Model output'!T256="[]", "", IF('Model output'!T256="Not mentioned", "No", "Yes")))</f>
        <v/>
      </c>
      <c r="AB257" t="str">
        <f>IF(AA257&lt;&gt;"Yes","",IF(OR('Model output'!U256="",'Model output'!U256="[]",ISNUMBER(SEARCH("Not identified",'Model output'!U256))),"",'Model output'!U256))</f>
        <v/>
      </c>
      <c r="AC257" s="9" t="str">
        <f>IF(OR('Model output'!V256="", AND(ISERROR(SEARCH("Positive",'Model output'!V256)), ISNUMBER(SEARCH("Negative",'Model output'!V256))), 'Model output'!V256="No", ISNUMBER(SEARCH("Uninvolved",'Model output'!V256)), ISNUMBER(SEARCH("Not involved",'Model output'!V256)), ISNUMBER(SEARCH("Free",'Model output'!V256)), ISNUMBER(SEARCH("Cannot be assessed",'Model output'!V256)), ISNUMBER(SEARCH("1 mm",'Model output'!V256)), ISNUMBER(SEARCH("0.1 CM",'Model output'!V256)), ISNUMBER(SEARCH("less than 0.5 mm",'Model output'!V256)), ISNUMBER(SEARCH("abut",'Model output'!V256))), "negative", "positive")</f>
        <v>negative</v>
      </c>
      <c r="AE257" s="29" t="str" cm="1">
        <f t="array" aca="1" ref="AE257" ca="1">IF(OR(AC257="positive",Z257="positive",AND(OR(ISNUMBER(SEARCH("Follicular carcinoma",N257)),ISNUMBER(SEARCH("Follicular thyroid carcinoma",N257))),V257="extensive"),AND(AND(ISNUMBER(J257),J257&gt;0),AND(ISNUMBER(M257),M257&gt;3)),OR(H257="positive",AH257=1)),"high",IF(OR(ISNUMBER(SEARCH("lateral",G257,1)),ISNUMBER(SEARCH("positive",Y257,1)),ISNUMBER(SEARCH("tall",O257,1)),ISNUMBER(SEARCH("hobnail",O257,1)),ISNUMBER(SEARCH("cribriform",O257,1)),ISNUMBER(SEARCH("diffuse",O257,1)),ISNUMBER(SEARCH("columnar",O257,1)),ISNUMBER(SEARCH("solid",O257,1)),ISNUMBER(SEARCH("tall",N257,1)),ISNUMBER(SEARCH("hobnail",N257,1)),ISNUMBER(SEARCH("cribriform",N257,1)),ISNUMBER(SEARCH("diffuse",N257,1)),ISNUMBER(SEARCH("columnar",N257,1)),ISNUMBER(SEARCH("solid",N257,1)),AND(ISNUMBER(SEARCH("papillary",N257,1)),S257="positive"),AND(AND(ISNUMBER(J257),J257&gt;=5),M257=""),AND(AND(ISNUMBER(J257),J257&gt;=5),AND(ISNUMBER(M257),M257&gt;=1)),AND(ISNUMBER(SERACH("papillary",N257)),OR(Y257="positive",Z257="positive"), ISNUMBER(SEARCH("BRAF",AB257)))),"intermediate","low"))</f>
        <v>intermediate</v>
      </c>
      <c r="AF257" s="30" t="str">
        <f t="shared" si="53"/>
        <v>1b</v>
      </c>
      <c r="AG257" s="30" t="str">
        <f t="shared" si="54"/>
        <v>1a</v>
      </c>
      <c r="AH257" s="30" t="str">
        <f t="shared" si="55"/>
        <v>0</v>
      </c>
      <c r="AI257" s="37" t="str">
        <f t="shared" si="56"/>
        <v>II</v>
      </c>
      <c r="AJ257" s="29" t="s">
        <v>887</v>
      </c>
      <c r="AK257" s="34" t="s">
        <v>890</v>
      </c>
      <c r="AL257" s="34" t="s">
        <v>895</v>
      </c>
      <c r="AM257" s="34" t="s">
        <v>894</v>
      </c>
      <c r="AN257" s="34" t="s">
        <v>892</v>
      </c>
      <c r="AO257" s="35">
        <f t="shared" ca="1" si="44"/>
        <v>1</v>
      </c>
      <c r="AP257" s="30">
        <f t="shared" si="45"/>
        <v>1</v>
      </c>
      <c r="AQ257" s="30">
        <f t="shared" si="46"/>
        <v>1</v>
      </c>
      <c r="AR257" s="30">
        <f t="shared" si="47"/>
        <v>1</v>
      </c>
      <c r="AS257" s="36">
        <f t="shared" si="48"/>
        <v>1</v>
      </c>
    </row>
    <row r="258" spans="1:45">
      <c r="A258" t="str">
        <f>'Model output'!A257</f>
        <v>TCGA-FY-A40M</v>
      </c>
      <c r="B258" s="45">
        <v>51</v>
      </c>
      <c r="C258" s="1" t="str">
        <f>IF(OR(ISNUMBER(SEARCH("0",'Model output'!D257)), ISNUMBER(SEARCH("1",'Model output'!D257)), ISNUMBER(SEARCH("1a",'Model output'!D257)), ISNUMBER(SEARCH("1b",'Model output'!D257)), ISNUMBER(SEARCH("2",'Model output'!D257)), ISNUMBER(SEARCH("3",'Model output'!D257)), ISNUMBER(SEARCH("4a",'Model output'!D257)), ISNUMBER(SEARCH("4b",'Model output'!D257))), IF(ISNUMBER(SEARCH("pT",'Model output'!D257)),IF(OR(ISNUMBER(SEARCH("a",'Model output'!D257)),ISNUMBER(SEARCH("b",'Model output'!D257))),MID(SUBSTITUTE('Model output'!D257," ",""),SEARCH("pT",'Model output'!D257)+2,2),MID(SUBSTITUTE('Model output'!D257," ",""),SEARCH("pT",'Model output'!D257)+2,1)),IF(ISNUMBER(SEARCH("T",'Model output'!D257)),IF(OR(ISNUMBER(SEARCH("a",'Model output'!D257)),ISNUMBER(SEARCH("b",'Model output'!D257))),MID(SUBSTITUTE('Model output'!D257," ",""),SEARCH("T",'Model output'!D257)+1,2),MID(SUBSTITUTE('Model output'!D257," ",""),SEARCH("T",'Model output'!D257)+1,1)),SUBSTITUTE('Model output'!D257," ",""))),"")</f>
        <v>1b</v>
      </c>
      <c r="D258" s="1" t="str">
        <f>IF(ISNUMBER(SEARCH("lymph node",'Model output'!E257)),"1", IF(AND('Model output'!E257&lt;&gt;"",ISNUMBER('Model output'!E257),'Model output'!E257&gt;0),"1",IF(OR(ISNUMBER(SEARCH("0",'Model output'!E257)), ISNUMBER(SEARCH("1",'Model output'!E257)), ISNUMBER(SEARCH("1a",'Model output'!E257)), ISNUMBER(SEARCH("1b",'Model output'!E257)), ISNUMBER(SEARCH("X",'Model output'!E257))), IF(ISNUMBER(SEARCH("pN",'Model output'!E257)),IF(OR(ISNUMBER(SEARCH("a",'Model output'!E257)),ISNUMBER(SEARCH("b",'Model output'!E257))),MID(SUBSTITUTE('Model output'!E257," ",""),SEARCH("pN",'Model output'!E257)+2,2),MID(SUBSTITUTE('Model output'!E257," ",""),SEARCH("pN",'Model output'!E257)+2,1)),IF(ISNUMBER(SEARCH("N",'Model output'!E257)),IF(OR(ISNUMBER(SEARCH("a",'Model output'!E257)),ISNUMBER(SEARCH("b",'Model output'!E257))),MID(SUBSTITUTE('Model output'!E257," ",""),SEARCH("N",'Model output'!E257)+1,2),MID(SUBSTITUTE('Model output'!E257," ",""),SEARCH("N",'Model output'!E257)+1,1)),SUBSTITUTE('Model output'!E257," ",""))),"")))</f>
        <v>0</v>
      </c>
      <c r="E258" s="1" t="str">
        <f>IF(OR(ISNUMBER(SEARCH("Not applicable",'Model output'!F257)), ISNUMBER(SEARCH("N/A",'Model output'!F257))),"0",IF(OR(ISNUMBER(SEARCH("0",'Model output'!F257)), ISNUMBER(SEARCH("1",'Model output'!F257)), ISNUMBER(SEARCH("X",'Model output'!F257))), IF(ISNUMBER(SEARCH("pM",'Model output'!F257)),MID(SUBSTITUTE('Model output'!F257," ",""),SEARCH("pM",'Model output'!F257)+2,1),IF(ISNUMBER(SEARCH("M",'Model output'!F257)),MID(SUBSTITUTE('Model output'!F257," ",""),SEARCH("M",'Model output'!F257)+1,1),SUBSTITUTE('Model output'!F257," ",""))),""))</f>
        <v>X</v>
      </c>
      <c r="F258" t="str">
        <f t="shared" si="50"/>
        <v>negative</v>
      </c>
      <c r="G258" t="str">
        <f>IF(OR('Model output'!G257="",AND(ISNUMBER('Model output'!J257),'Model output'!J257&lt;1)),"",IF(OR(ISNUMBER(SEARCH("lateral",'Model output'!G257)),ISNUMBER(SEARCH("cervical",'Model output'!G257)),ISNUMBER(SEARCH("jugular",'Model output'!G257)),ISNUMBER(SEARCH("left neck",'Model output'!G257)),ISNUMBER(SEARCH("left anterior neck",'Model output'!G257)),ISNUMBER(SEARCH("left posterior neck",'Model output'!G257)),ISNUMBER(SEARCH("right neck",'Model output'!G257)),ISNUMBER(SEARCH("right anterior neck",'Model output'!G257)),ISNUMBER(SEARCH("right posterior neck",'Model output'!G257)),AND(ISNUMBER(SEARCH("level",'Model output'!G257)),OR(,ISNUMBER(SEARCH("II",'Model output'!G257)),ISNUMBER(SEARCH("two",'Model output'!G257)),ISNUMBER(SEARCH("2",'Model output'!G257)),ISNUMBER(SEARCH("III",'Model output'!G257)),ISNUMBER(SEARCH("three",'Model output'!G257)),ISNUMBER(SEARCH("3",'Model output'!G257)),ISNUMBER(SEARCH("IV",'Model output'!G257)),ISNUMBER(SEARCH("four",'Model output'!G257)),ISNUMBER(SEARCH("4",'Model output'!G257)),ISNUMBER(SEARCH("V ",'Model output'!G257)),ISNUMBER(SEARCH("five",'Model output'!G257)),ISNUMBER(SEARCH("5",'Model output'!G257))))), "lateral", "central"))</f>
        <v/>
      </c>
      <c r="H258" t="str">
        <f>IF('Model output'!H257="","negative",IF('Model output'!H257="[]", "negative", IF(OR(ISNUMBER(SEARCH("lymph node",'Model output'!H257)),ISNUMBER(SEARCH("Not mentioned",'Model output'!H257)),ISNUMBER(SEARCH("neck",'Model output'!H257)),ISNUMBER(SEARCH("Not applicable",'Model output'!H257))),"negative","positive")))</f>
        <v>negative</v>
      </c>
      <c r="I258">
        <f>IF('Model output'!I257="","",IF(ISNUMBER('Model output'!I257),'Model output'!I257,1))</f>
        <v>5</v>
      </c>
      <c r="J258">
        <f>IF('Model output'!J257="","",IF(AND(ISNUMBER('Model output'!J257),'Model output'!J257&lt;=I258),'Model output'!J257,IF(ISNUMBER(SEARCH("0/",'Model output'!J257)),0,1)))</f>
        <v>0</v>
      </c>
      <c r="K258" t="str" cm="1">
        <f t="array" ref="K258">IF(COUNT(FIND({0,1,2,3,4,5,6,7,8,9},'Model output'!K257))&gt;0,'Model output'!K257,"")</f>
        <v/>
      </c>
      <c r="L258" s="8" t="str">
        <f t="shared" si="52"/>
        <v/>
      </c>
      <c r="M258" t="str" cm="1">
        <f t="array" ref="M258">IF(L258="","",IF(ISNUMBER(SEARCH("cm",L258)),MAX(VALUE(SUBSTITUTE(_xlfn.FILTERXML("&lt;t&gt;&lt;s&gt;"&amp;SUBSTITUTE(L258,",","&lt;/s&gt;&lt;s&gt;")&amp;"&lt;/s&gt;&lt;/t&gt;","//s"),"cm",""))),MAX(VALUE(SUBSTITUTE(_xlfn.FILTERXML("&lt;t&gt;&lt;s&gt;"&amp;SUBSTITUTE(L258,",","&lt;/s&gt;&lt;s&gt;")&amp;"&lt;/s&gt;&lt;/t&gt;","//s"),"mm","")))/10))</f>
        <v/>
      </c>
      <c r="N258" t="str">
        <f>IF('Model output'!L257="","",'Model output'!L257)</f>
        <v>Papillary carcinoma, follicular variant</v>
      </c>
      <c r="O258" t="str">
        <f>IF('Model output'!M257="","",'Model output'!M257)</f>
        <v/>
      </c>
      <c r="P258" t="str">
        <f>IF('Model output'!N257="","",'Model output'!N257)</f>
        <v>1.7 cm</v>
      </c>
      <c r="Q258" t="str">
        <f t="shared" si="51"/>
        <v>1.7cm</v>
      </c>
      <c r="R258" cm="1">
        <f t="array" ref="R258">IF(Q258="","",IF(ISNUMBER(SEARCH("cm",Q258)),MAX(VALUE(SUBSTITUTE(_xlfn.FILTERXML("&lt;t&gt;&lt;s&gt;"&amp;SUBSTITUTE(Q258,",","&lt;/s&gt;&lt;s&gt;")&amp;"&lt;/s&gt;&lt;/t&gt;","//s"),"cm",""))),MAX(VALUE(SUBSTITUTE(_xlfn.FILTERXML("&lt;t&gt;&lt;s&gt;"&amp;SUBSTITUTE(Q258,",","&lt;/s&gt;&lt;s&gt;")&amp;"&lt;/s&gt;&lt;/t&gt;","//s"),"mm","")))/10))</f>
        <v>1.7</v>
      </c>
      <c r="S258" t="str">
        <f>IF(OR('Model output'!P257="",ISNUMBER(SEARCH("Not identified", 'Model output'!P257)),ISNUMBER(SEARCH("Absent",'Model output'!P257)),AND(ISNUMBER(SEARCH("No",'Model output'!P257)),NOT(ISNUMBER(SEARCH("diagnostic",'Model output'!P257)))),ISNUMBER(SEARCH("Negative",'Model output'!P257))),"negative","positive")</f>
        <v>negative</v>
      </c>
      <c r="T258" t="str">
        <f>IF('Model output'!O257="","",'Model output'!O257)</f>
        <v/>
      </c>
      <c r="U258" t="str">
        <f>IF('Model output'!Q257&lt;&gt;"",'Model output'!Q257,IF('Classification result'!S258="positive",IF(ISNUMBER(SEARCH("single",'Model output'!P257)),1,IF(OR(ISNUMBER(SEARCH("&lt;4",'Model output'!P257)),ISNUMBER(SEARCH("&lt; 4",'Model output'!P257)),ISNUMBER(SEARCH("less than 4",'Model output'!P257))),"&lt;4",IF(OR(ISNUMBER(SEARCH("&gt;4",'Model output'!P257)),ISNUMBER(SEARCH("&gt; 4",'Model output'!P257)),ISNUMBER(SEARCH("4 or more",'Model output'!P257))),"&gt;4",""))),""))</f>
        <v/>
      </c>
      <c r="V258" t="str">
        <f>IF(S258="negative","",IF(OR(ISNUMBER(SEARCH("Focal",'Model output'!P257)),'Classification result'!U258&lt;4,ISNUMBER(SEARCH("Focal",'Classification result'!U258)),ISNUMBER(SEARCH("&lt;4",'Classification result'!U258)),ISNUMBER(SEARCH("&lt; 4",'Classification result'!U258))),"minimal", IF(OR(ISNUMBER(SEARCH("Extensive",'Model output'!P257)),ISNUMBER(SEARCH("Extensive",'Classification result'!U258)),ISNUMBER(SEARCH("&gt;4",'Classification result'!U258)),ISNUMBER(SEARCH("&gt; 4",'Classification result'!U258)),ISNUMBER(SEARCH("4 or more",'Classification result'!U258))),"extensive","")))</f>
        <v/>
      </c>
      <c r="W258" t="str">
        <f>IF(OR('Model output'!R257="",ISNUMBER(SEARCH("Not identified", 'Model output'!R257)),ISNUMBER(SEARCH("Absent",'Model output'!R257)),ISNUMBER(SEARCH("No",'Model output'!R257)),ISNUMBER(SEARCH("Negative",'Model output'!R257)),ISNUMBER(SEARCH("None seen",'Model output'!R257)),ISNUMBER(SEARCH("Free",'Model output'!R257)),ISNUMBER(SEARCH("Cannot be assessed",'Model output'!R257))),"negative","positive")</f>
        <v>negative</v>
      </c>
      <c r="X258" t="str">
        <f>IF('Model output'!S257="","", IF('Model output'!S257= "[]", "", 'Model output'!S257))</f>
        <v>Not identified</v>
      </c>
      <c r="Y258" t="str">
        <f>IF(OR('Model output'!S257="",ISNUMBER(SEARCH("Absent",'Model output'!S257)),ISNUMBER(SEARCH("Not identified",'Model output'!S257)),ISNUMBER(SEARCH("No",'Model output'!S257)),ISNUMBER(SEARCH("negative",'Model output'!S257))),"negative",IF(Z258="positive","gETE", "positive"))</f>
        <v>negative</v>
      </c>
      <c r="Z258" t="str">
        <f>IF(OR('Model output'!S257="",ISNUMBER(SEARCH("Absent",'Model output'!S257)),ISNUMBER(SEARCH("Not identified",'Model output'!S257)),ISNUMBER(SEARCH("No",'Model output'!S257)),ISNUMBER(SEARCH("Minimal",'Model output'!S257)),ISNUMBER(SEARCH("negative",'Model output'!S257))),"negative",IF(OR(ISNUMBER(SEARCH("extensive",X258)),ISNUMBER(SEARCH("skeletal muscle",X258)),ISNUMBER(SEARCH("larynx",X258)),ISNUMBER(SEARCH("trachea",X258)),ISNUMBER(SEARCH("esophagus",X258)),ISNUMBER(SEARCH("recurrent laryngeal nerve",X258))),"positive","negative"))</f>
        <v>negative</v>
      </c>
      <c r="AA258" t="str">
        <f>IF('Model output'!T257="","", IF('Model output'!T257="[]", "", IF('Model output'!T257="Not mentioned", "No", "Yes")))</f>
        <v/>
      </c>
      <c r="AB258" t="str">
        <f>IF(AA258&lt;&gt;"Yes","",IF(OR('Model output'!U257="",'Model output'!U257="[]",ISNUMBER(SEARCH("Not identified",'Model output'!U257))),"",'Model output'!U257))</f>
        <v/>
      </c>
      <c r="AC258" s="9" t="str">
        <f>IF(OR('Model output'!V257="", AND(ISERROR(SEARCH("Positive",'Model output'!V257)), ISNUMBER(SEARCH("Negative",'Model output'!V257))), 'Model output'!V257="No", ISNUMBER(SEARCH("Uninvolved",'Model output'!V257)), ISNUMBER(SEARCH("Not involved",'Model output'!V257)), ISNUMBER(SEARCH("Free",'Model output'!V257)), ISNUMBER(SEARCH("Cannot be assessed",'Model output'!V257)), ISNUMBER(SEARCH("1 mm",'Model output'!V257)), ISNUMBER(SEARCH("0.1 CM",'Model output'!V257)), ISNUMBER(SEARCH("less than 0.5 mm",'Model output'!V257)), ISNUMBER(SEARCH("abut",'Model output'!V257))), "negative", "positive")</f>
        <v>negative</v>
      </c>
      <c r="AE258" s="29" t="str" cm="1">
        <f t="array" aca="1" ref="AE258" ca="1">IF(OR(AC258="positive",Z258="positive",AND(OR(ISNUMBER(SEARCH("Follicular carcinoma",N258)),ISNUMBER(SEARCH("Follicular thyroid carcinoma",N258))),V258="extensive"),AND(AND(ISNUMBER(J258),J258&gt;0),AND(ISNUMBER(M258),M258&gt;3)),OR(H258="positive",AH258=1)),"high",IF(OR(ISNUMBER(SEARCH("lateral",G258,1)),ISNUMBER(SEARCH("positive",Y258,1)),ISNUMBER(SEARCH("tall",O258,1)),ISNUMBER(SEARCH("hobnail",O258,1)),ISNUMBER(SEARCH("cribriform",O258,1)),ISNUMBER(SEARCH("diffuse",O258,1)),ISNUMBER(SEARCH("columnar",O258,1)),ISNUMBER(SEARCH("solid",O258,1)),ISNUMBER(SEARCH("tall",N258,1)),ISNUMBER(SEARCH("hobnail",N258,1)),ISNUMBER(SEARCH("cribriform",N258,1)),ISNUMBER(SEARCH("diffuse",N258,1)),ISNUMBER(SEARCH("columnar",N258,1)),ISNUMBER(SEARCH("solid",N258,1)),AND(ISNUMBER(SEARCH("papillary",N258,1)),S258="positive"),AND(AND(ISNUMBER(J258),J258&gt;=5),M258=""),AND(AND(ISNUMBER(J258),J258&gt;=5),AND(ISNUMBER(M258),M258&gt;=1)),AND(ISNUMBER(SERACH("papillary",N258)),OR(Y258="positive",Z258="positive"), ISNUMBER(SEARCH("BRAF",AB258)))),"intermediate","low"))</f>
        <v>low</v>
      </c>
      <c r="AF258" s="30" t="str">
        <f t="shared" si="53"/>
        <v>1b</v>
      </c>
      <c r="AG258" s="30" t="str">
        <f t="shared" si="54"/>
        <v>0</v>
      </c>
      <c r="AH258" s="30" t="str">
        <f t="shared" si="55"/>
        <v>0</v>
      </c>
      <c r="AI258" s="37" t="str">
        <f t="shared" si="56"/>
        <v>I</v>
      </c>
      <c r="AJ258" s="29" t="s">
        <v>886</v>
      </c>
      <c r="AK258" s="34" t="s">
        <v>890</v>
      </c>
      <c r="AL258" s="34" t="s">
        <v>891</v>
      </c>
      <c r="AM258" s="34" t="s">
        <v>894</v>
      </c>
      <c r="AN258" s="34" t="s">
        <v>68</v>
      </c>
      <c r="AO258" s="35">
        <f t="shared" ca="1" si="44"/>
        <v>1</v>
      </c>
      <c r="AP258" s="30">
        <f t="shared" si="45"/>
        <v>1</v>
      </c>
      <c r="AQ258" s="30">
        <f t="shared" si="46"/>
        <v>1</v>
      </c>
      <c r="AR258" s="30">
        <f t="shared" si="47"/>
        <v>1</v>
      </c>
      <c r="AS258" s="36">
        <f t="shared" si="48"/>
        <v>1</v>
      </c>
    </row>
    <row r="259" spans="1:45">
      <c r="A259" t="str">
        <f>'Model output'!A258</f>
        <v>TCGA-FY-A40N</v>
      </c>
      <c r="B259" s="45">
        <v>55</v>
      </c>
      <c r="C259" s="1" t="str">
        <f>IF(OR(ISNUMBER(SEARCH("0",'Model output'!D258)), ISNUMBER(SEARCH("1",'Model output'!D258)), ISNUMBER(SEARCH("1a",'Model output'!D258)), ISNUMBER(SEARCH("1b",'Model output'!D258)), ISNUMBER(SEARCH("2",'Model output'!D258)), ISNUMBER(SEARCH("3",'Model output'!D258)), ISNUMBER(SEARCH("4a",'Model output'!D258)), ISNUMBER(SEARCH("4b",'Model output'!D258))), IF(ISNUMBER(SEARCH("pT",'Model output'!D258)),IF(OR(ISNUMBER(SEARCH("a",'Model output'!D258)),ISNUMBER(SEARCH("b",'Model output'!D258))),MID(SUBSTITUTE('Model output'!D258," ",""),SEARCH("pT",'Model output'!D258)+2,2),MID(SUBSTITUTE('Model output'!D258," ",""),SEARCH("pT",'Model output'!D258)+2,1)),IF(ISNUMBER(SEARCH("T",'Model output'!D258)),IF(OR(ISNUMBER(SEARCH("a",'Model output'!D258)),ISNUMBER(SEARCH("b",'Model output'!D258))),MID(SUBSTITUTE('Model output'!D258," ",""),SEARCH("T",'Model output'!D258)+1,2),MID(SUBSTITUTE('Model output'!D258," ",""),SEARCH("T",'Model output'!D258)+1,1)),SUBSTITUTE('Model output'!D258," ",""))),"")</f>
        <v>1a</v>
      </c>
      <c r="D259" s="1" t="str">
        <f>IF(ISNUMBER(SEARCH("lymph node",'Model output'!E258)),"1", IF(AND('Model output'!E258&lt;&gt;"",ISNUMBER('Model output'!E258),'Model output'!E258&gt;0),"1",IF(OR(ISNUMBER(SEARCH("0",'Model output'!E258)), ISNUMBER(SEARCH("1",'Model output'!E258)), ISNUMBER(SEARCH("1a",'Model output'!E258)), ISNUMBER(SEARCH("1b",'Model output'!E258)), ISNUMBER(SEARCH("X",'Model output'!E258))), IF(ISNUMBER(SEARCH("pN",'Model output'!E258)),IF(OR(ISNUMBER(SEARCH("a",'Model output'!E258)),ISNUMBER(SEARCH("b",'Model output'!E258))),MID(SUBSTITUTE('Model output'!E258," ",""),SEARCH("pN",'Model output'!E258)+2,2),MID(SUBSTITUTE('Model output'!E258," ",""),SEARCH("pN",'Model output'!E258)+2,1)),IF(ISNUMBER(SEARCH("N",'Model output'!E258)),IF(OR(ISNUMBER(SEARCH("a",'Model output'!E258)),ISNUMBER(SEARCH("b",'Model output'!E258))),MID(SUBSTITUTE('Model output'!E258," ",""),SEARCH("N",'Model output'!E258)+1,2),MID(SUBSTITUTE('Model output'!E258," ",""),SEARCH("N",'Model output'!E258)+1,1)),SUBSTITUTE('Model output'!E258," ",""))),"")))</f>
        <v>0</v>
      </c>
      <c r="E259" s="1" t="str">
        <f>IF(OR(ISNUMBER(SEARCH("Not applicable",'Model output'!F258)), ISNUMBER(SEARCH("N/A",'Model output'!F258))),"0",IF(OR(ISNUMBER(SEARCH("0",'Model output'!F258)), ISNUMBER(SEARCH("1",'Model output'!F258)), ISNUMBER(SEARCH("X",'Model output'!F258))), IF(ISNUMBER(SEARCH("pM",'Model output'!F258)),MID(SUBSTITUTE('Model output'!F258," ",""),SEARCH("pM",'Model output'!F258)+2,1),IF(ISNUMBER(SEARCH("M",'Model output'!F258)),MID(SUBSTITUTE('Model output'!F258," ",""),SEARCH("M",'Model output'!F258)+1,1),SUBSTITUTE('Model output'!F258," ",""))),""))</f>
        <v>X</v>
      </c>
      <c r="F259" t="str">
        <f t="shared" si="50"/>
        <v>negative</v>
      </c>
      <c r="G259" t="str">
        <f>IF(OR('Model output'!G258="",AND(ISNUMBER('Model output'!J258),'Model output'!J258&lt;1)),"",IF(OR(ISNUMBER(SEARCH("lateral",'Model output'!G258)),ISNUMBER(SEARCH("cervical",'Model output'!G258)),ISNUMBER(SEARCH("jugular",'Model output'!G258)),ISNUMBER(SEARCH("left neck",'Model output'!G258)),ISNUMBER(SEARCH("left anterior neck",'Model output'!G258)),ISNUMBER(SEARCH("left posterior neck",'Model output'!G258)),ISNUMBER(SEARCH("right neck",'Model output'!G258)),ISNUMBER(SEARCH("right anterior neck",'Model output'!G258)),ISNUMBER(SEARCH("right posterior neck",'Model output'!G258)),AND(ISNUMBER(SEARCH("level",'Model output'!G258)),OR(,ISNUMBER(SEARCH("II",'Model output'!G258)),ISNUMBER(SEARCH("two",'Model output'!G258)),ISNUMBER(SEARCH("2",'Model output'!G258)),ISNUMBER(SEARCH("III",'Model output'!G258)),ISNUMBER(SEARCH("three",'Model output'!G258)),ISNUMBER(SEARCH("3",'Model output'!G258)),ISNUMBER(SEARCH("IV",'Model output'!G258)),ISNUMBER(SEARCH("four",'Model output'!G258)),ISNUMBER(SEARCH("4",'Model output'!G258)),ISNUMBER(SEARCH("V ",'Model output'!G258)),ISNUMBER(SEARCH("five",'Model output'!G258)),ISNUMBER(SEARCH("5",'Model output'!G258))))), "lateral", "central"))</f>
        <v/>
      </c>
      <c r="H259" t="str">
        <f>IF('Model output'!H258="","negative",IF('Model output'!H258="[]", "negative", IF(OR(ISNUMBER(SEARCH("lymph node",'Model output'!H258)),ISNUMBER(SEARCH("Not mentioned",'Model output'!H258)),ISNUMBER(SEARCH("neck",'Model output'!H258)),ISNUMBER(SEARCH("Not applicable",'Model output'!H258))),"negative","positive")))</f>
        <v>negative</v>
      </c>
      <c r="I259">
        <f>IF('Model output'!I258="","",IF(ISNUMBER('Model output'!I258),'Model output'!I258,1))</f>
        <v>3</v>
      </c>
      <c r="J259">
        <f>IF('Model output'!J258="","",IF(AND(ISNUMBER('Model output'!J258),'Model output'!J258&lt;=I259),'Model output'!J258,IF(ISNUMBER(SEARCH("0/",'Model output'!J258)),0,1)))</f>
        <v>0</v>
      </c>
      <c r="K259" t="str" cm="1">
        <f t="array" ref="K259">IF(COUNT(FIND({0,1,2,3,4,5,6,7,8,9},'Model output'!K258))&gt;0,'Model output'!K258,"")</f>
        <v/>
      </c>
      <c r="L259" s="8" t="str">
        <f t="shared" si="52"/>
        <v/>
      </c>
      <c r="M259" t="str" cm="1">
        <f t="array" ref="M259">IF(L259="","",IF(ISNUMBER(SEARCH("cm",L259)),MAX(VALUE(SUBSTITUTE(_xlfn.FILTERXML("&lt;t&gt;&lt;s&gt;"&amp;SUBSTITUTE(L259,",","&lt;/s&gt;&lt;s&gt;")&amp;"&lt;/s&gt;&lt;/t&gt;","//s"),"cm",""))),MAX(VALUE(SUBSTITUTE(_xlfn.FILTERXML("&lt;t&gt;&lt;s&gt;"&amp;SUBSTITUTE(L259,",","&lt;/s&gt;&lt;s&gt;")&amp;"&lt;/s&gt;&lt;/t&gt;","//s"),"mm","")))/10))</f>
        <v/>
      </c>
      <c r="N259" t="str">
        <f>IF('Model output'!L258="","",'Model output'!L258)</f>
        <v>Papillary</v>
      </c>
      <c r="O259" t="str">
        <f>IF('Model output'!M258="","",'Model output'!M258)</f>
        <v/>
      </c>
      <c r="P259" t="str">
        <f>IF('Model output'!N258="","",'Model output'!N258)</f>
        <v>1.4 cm</v>
      </c>
      <c r="Q259" t="str">
        <f t="shared" si="51"/>
        <v>1.4cm</v>
      </c>
      <c r="R259" cm="1">
        <f t="array" ref="R259">IF(Q259="","",IF(ISNUMBER(SEARCH("cm",Q259)),MAX(VALUE(SUBSTITUTE(_xlfn.FILTERXML("&lt;t&gt;&lt;s&gt;"&amp;SUBSTITUTE(Q259,",","&lt;/s&gt;&lt;s&gt;")&amp;"&lt;/s&gt;&lt;/t&gt;","//s"),"cm",""))),MAX(VALUE(SUBSTITUTE(_xlfn.FILTERXML("&lt;t&gt;&lt;s&gt;"&amp;SUBSTITUTE(Q259,",","&lt;/s&gt;&lt;s&gt;")&amp;"&lt;/s&gt;&lt;/t&gt;","//s"),"mm","")))/10))</f>
        <v>1.4</v>
      </c>
      <c r="S259" t="str">
        <f>IF(OR('Model output'!P258="",ISNUMBER(SEARCH("Not identified", 'Model output'!P258)),ISNUMBER(SEARCH("Absent",'Model output'!P258)),AND(ISNUMBER(SEARCH("No",'Model output'!P258)),NOT(ISNUMBER(SEARCH("diagnostic",'Model output'!P258)))),ISNUMBER(SEARCH("Negative",'Model output'!P258))),"negative","positive")</f>
        <v>negative</v>
      </c>
      <c r="T259" t="str">
        <f>IF('Model output'!O258="","",'Model output'!O258)</f>
        <v>Multifocal</v>
      </c>
      <c r="U259" t="str">
        <f>IF('Model output'!Q258&lt;&gt;"",'Model output'!Q258,IF('Classification result'!S259="positive",IF(ISNUMBER(SEARCH("single",'Model output'!P258)),1,IF(OR(ISNUMBER(SEARCH("&lt;4",'Model output'!P258)),ISNUMBER(SEARCH("&lt; 4",'Model output'!P258)),ISNUMBER(SEARCH("less than 4",'Model output'!P258))),"&lt;4",IF(OR(ISNUMBER(SEARCH("&gt;4",'Model output'!P258)),ISNUMBER(SEARCH("&gt; 4",'Model output'!P258)),ISNUMBER(SEARCH("4 or more",'Model output'!P258))),"&gt;4",""))),""))</f>
        <v/>
      </c>
      <c r="V259" t="str">
        <f>IF(S259="negative","",IF(OR(ISNUMBER(SEARCH("Focal",'Model output'!P258)),'Classification result'!U259&lt;4,ISNUMBER(SEARCH("Focal",'Classification result'!U259)),ISNUMBER(SEARCH("&lt;4",'Classification result'!U259)),ISNUMBER(SEARCH("&lt; 4",'Classification result'!U259))),"minimal", IF(OR(ISNUMBER(SEARCH("Extensive",'Model output'!P258)),ISNUMBER(SEARCH("Extensive",'Classification result'!U259)),ISNUMBER(SEARCH("&gt;4",'Classification result'!U259)),ISNUMBER(SEARCH("&gt; 4",'Classification result'!U259)),ISNUMBER(SEARCH("4 or more",'Classification result'!U259))),"extensive","")))</f>
        <v/>
      </c>
      <c r="W259" t="str">
        <f>IF(OR('Model output'!R258="",ISNUMBER(SEARCH("Not identified", 'Model output'!R258)),ISNUMBER(SEARCH("Absent",'Model output'!R258)),ISNUMBER(SEARCH("No",'Model output'!R258)),ISNUMBER(SEARCH("Negative",'Model output'!R258)),ISNUMBER(SEARCH("None seen",'Model output'!R258)),ISNUMBER(SEARCH("Free",'Model output'!R258)),ISNUMBER(SEARCH("Cannot be assessed",'Model output'!R258))),"negative","positive")</f>
        <v>negative</v>
      </c>
      <c r="X259" t="str">
        <f>IF('Model output'!S258="","", IF('Model output'!S258= "[]", "", 'Model output'!S258))</f>
        <v/>
      </c>
      <c r="Y259" t="str">
        <f>IF(OR('Model output'!S258="",ISNUMBER(SEARCH("Absent",'Model output'!S258)),ISNUMBER(SEARCH("Not identified",'Model output'!S258)),ISNUMBER(SEARCH("No",'Model output'!S258)),ISNUMBER(SEARCH("negative",'Model output'!S258))),"negative",IF(Z259="positive","gETE", "positive"))</f>
        <v>negative</v>
      </c>
      <c r="Z259" t="str">
        <f>IF(OR('Model output'!S258="",ISNUMBER(SEARCH("Absent",'Model output'!S258)),ISNUMBER(SEARCH("Not identified",'Model output'!S258)),ISNUMBER(SEARCH("No",'Model output'!S258)),ISNUMBER(SEARCH("Minimal",'Model output'!S258)),ISNUMBER(SEARCH("negative",'Model output'!S258))),"negative",IF(OR(ISNUMBER(SEARCH("extensive",X259)),ISNUMBER(SEARCH("skeletal muscle",X259)),ISNUMBER(SEARCH("larynx",X259)),ISNUMBER(SEARCH("trachea",X259)),ISNUMBER(SEARCH("esophagus",X259)),ISNUMBER(SEARCH("recurrent laryngeal nerve",X259))),"positive","negative"))</f>
        <v>negative</v>
      </c>
      <c r="AA259" t="str">
        <f>IF('Model output'!T258="","", IF('Model output'!T258="[]", "", IF('Model output'!T258="Not mentioned", "No", "Yes")))</f>
        <v/>
      </c>
      <c r="AB259" t="str">
        <f>IF(AA259&lt;&gt;"Yes","",IF(OR('Model output'!U258="",'Model output'!U258="[]",ISNUMBER(SEARCH("Not identified",'Model output'!U258))),"",'Model output'!U258))</f>
        <v/>
      </c>
      <c r="AC259" s="9" t="str">
        <f>IF(OR('Model output'!V258="", AND(ISERROR(SEARCH("Positive",'Model output'!V258)), ISNUMBER(SEARCH("Negative",'Model output'!V258))), 'Model output'!V258="No", ISNUMBER(SEARCH("Uninvolved",'Model output'!V258)), ISNUMBER(SEARCH("Not involved",'Model output'!V258)), ISNUMBER(SEARCH("Free",'Model output'!V258)), ISNUMBER(SEARCH("Cannot be assessed",'Model output'!V258)), ISNUMBER(SEARCH("1 mm",'Model output'!V258)), ISNUMBER(SEARCH("0.1 CM",'Model output'!V258)), ISNUMBER(SEARCH("less than 0.5 mm",'Model output'!V258)), ISNUMBER(SEARCH("abut",'Model output'!V258))), "negative", "positive")</f>
        <v>negative</v>
      </c>
      <c r="AE259" s="29" t="str" cm="1">
        <f t="array" aca="1" ref="AE259" ca="1">IF(OR(AC259="positive",Z259="positive",AND(OR(ISNUMBER(SEARCH("Follicular carcinoma",N259)),ISNUMBER(SEARCH("Follicular thyroid carcinoma",N259))),V259="extensive"),AND(AND(ISNUMBER(J259),J259&gt;0),AND(ISNUMBER(M259),M259&gt;3)),OR(H259="positive",AH259=1)),"high",IF(OR(ISNUMBER(SEARCH("lateral",G259,1)),ISNUMBER(SEARCH("positive",Y259,1)),ISNUMBER(SEARCH("tall",O259,1)),ISNUMBER(SEARCH("hobnail",O259,1)),ISNUMBER(SEARCH("cribriform",O259,1)),ISNUMBER(SEARCH("diffuse",O259,1)),ISNUMBER(SEARCH("columnar",O259,1)),ISNUMBER(SEARCH("solid",O259,1)),ISNUMBER(SEARCH("tall",N259,1)),ISNUMBER(SEARCH("hobnail",N259,1)),ISNUMBER(SEARCH("cribriform",N259,1)),ISNUMBER(SEARCH("diffuse",N259,1)),ISNUMBER(SEARCH("columnar",N259,1)),ISNUMBER(SEARCH("solid",N259,1)),AND(ISNUMBER(SEARCH("papillary",N259,1)),S259="positive"),AND(AND(ISNUMBER(J259),J259&gt;=5),M259=""),AND(AND(ISNUMBER(J259),J259&gt;=5),AND(ISNUMBER(M259),M259&gt;=1)),AND(ISNUMBER(SERACH("papillary",N259)),OR(Y259="positive",Z259="positive"), ISNUMBER(SEARCH("BRAF",AB259)))),"intermediate","low"))</f>
        <v>low</v>
      </c>
      <c r="AF259" s="30" t="str">
        <f t="shared" si="53"/>
        <v>1b</v>
      </c>
      <c r="AG259" s="30" t="str">
        <f t="shared" si="54"/>
        <v>0</v>
      </c>
      <c r="AH259" s="30" t="str">
        <f t="shared" si="55"/>
        <v>0</v>
      </c>
      <c r="AI259" s="37" t="str">
        <f t="shared" si="56"/>
        <v>I</v>
      </c>
      <c r="AJ259" s="29" t="s">
        <v>886</v>
      </c>
      <c r="AK259" s="34" t="s">
        <v>895</v>
      </c>
      <c r="AL259" s="34" t="s">
        <v>891</v>
      </c>
      <c r="AM259" s="34" t="s">
        <v>894</v>
      </c>
      <c r="AN259" s="34" t="s">
        <v>68</v>
      </c>
      <c r="AO259" s="35">
        <f t="shared" ref="AO259:AO291" ca="1" si="57">IF(AE259=AJ259,1,0)</f>
        <v>1</v>
      </c>
      <c r="AP259" s="30">
        <f t="shared" ref="AP259:AP291" si="58">IF(AF259=AK259, 1, IF(AND(AF259="x", AK259="0"), 1, IF(AND(AF259="0", AK259="x"), 1, 0)))</f>
        <v>0</v>
      </c>
      <c r="AQ259" s="30">
        <f t="shared" ref="AQ259:AQ291" si="59">IF(AG259=AL259, 1, IF(AND(AG259="x", AL259="0"), 1, IF(AND(AG259="0", AL259="x"), 1, 0)))</f>
        <v>1</v>
      </c>
      <c r="AR259" s="30">
        <f t="shared" ref="AR259:AR291" si="60">IF(AH259=AM259, 1, IF(AND(AH259="x", AM259="0"), 1, IF(AND(AH259="0", AM259="x"), 1, 0)))</f>
        <v>1</v>
      </c>
      <c r="AS259" s="36">
        <f t="shared" ref="AS259:AS291" si="61">IF(AI259=AN259,1,0)</f>
        <v>1</v>
      </c>
    </row>
    <row r="260" spans="1:45">
      <c r="A260" t="str">
        <f>'Model output'!A259</f>
        <v>TCGA-FY-A4B0</v>
      </c>
      <c r="B260" s="45">
        <v>76</v>
      </c>
      <c r="C260" s="1" t="str">
        <f>IF(OR(ISNUMBER(SEARCH("0",'Model output'!D259)), ISNUMBER(SEARCH("1",'Model output'!D259)), ISNUMBER(SEARCH("1a",'Model output'!D259)), ISNUMBER(SEARCH("1b",'Model output'!D259)), ISNUMBER(SEARCH("2",'Model output'!D259)), ISNUMBER(SEARCH("3",'Model output'!D259)), ISNUMBER(SEARCH("4a",'Model output'!D259)), ISNUMBER(SEARCH("4b",'Model output'!D259))), IF(ISNUMBER(SEARCH("pT",'Model output'!D259)),IF(OR(ISNUMBER(SEARCH("a",'Model output'!D259)),ISNUMBER(SEARCH("b",'Model output'!D259))),MID(SUBSTITUTE('Model output'!D259," ",""),SEARCH("pT",'Model output'!D259)+2,2),MID(SUBSTITUTE('Model output'!D259," ",""),SEARCH("pT",'Model output'!D259)+2,1)),IF(ISNUMBER(SEARCH("T",'Model output'!D259)),IF(OR(ISNUMBER(SEARCH("a",'Model output'!D259)),ISNUMBER(SEARCH("b",'Model output'!D259))),MID(SUBSTITUTE('Model output'!D259," ",""),SEARCH("T",'Model output'!D259)+1,2),MID(SUBSTITUTE('Model output'!D259," ",""),SEARCH("T",'Model output'!D259)+1,1)),SUBSTITUTE('Model output'!D259," ",""))),"")</f>
        <v>1a</v>
      </c>
      <c r="D260" s="1" t="str">
        <f>IF(ISNUMBER(SEARCH("lymph node",'Model output'!E259)),"1", IF(AND('Model output'!E259&lt;&gt;"",ISNUMBER('Model output'!E259),'Model output'!E259&gt;0),"1",IF(OR(ISNUMBER(SEARCH("0",'Model output'!E259)), ISNUMBER(SEARCH("1",'Model output'!E259)), ISNUMBER(SEARCH("1a",'Model output'!E259)), ISNUMBER(SEARCH("1b",'Model output'!E259)), ISNUMBER(SEARCH("X",'Model output'!E259))), IF(ISNUMBER(SEARCH("pN",'Model output'!E259)),IF(OR(ISNUMBER(SEARCH("a",'Model output'!E259)),ISNUMBER(SEARCH("b",'Model output'!E259))),MID(SUBSTITUTE('Model output'!E259," ",""),SEARCH("pN",'Model output'!E259)+2,2),MID(SUBSTITUTE('Model output'!E259," ",""),SEARCH("pN",'Model output'!E259)+2,1)),IF(ISNUMBER(SEARCH("N",'Model output'!E259)),IF(OR(ISNUMBER(SEARCH("a",'Model output'!E259)),ISNUMBER(SEARCH("b",'Model output'!E259))),MID(SUBSTITUTE('Model output'!E259," ",""),SEARCH("N",'Model output'!E259)+1,2),MID(SUBSTITUTE('Model output'!E259," ",""),SEARCH("N",'Model output'!E259)+1,1)),SUBSTITUTE('Model output'!E259," ",""))),"")))</f>
        <v>X</v>
      </c>
      <c r="E260" s="1" t="str">
        <f>IF(OR(ISNUMBER(SEARCH("Not applicable",'Model output'!F259)), ISNUMBER(SEARCH("N/A",'Model output'!F259))),"0",IF(OR(ISNUMBER(SEARCH("0",'Model output'!F259)), ISNUMBER(SEARCH("1",'Model output'!F259)), ISNUMBER(SEARCH("X",'Model output'!F259))), IF(ISNUMBER(SEARCH("pM",'Model output'!F259)),MID(SUBSTITUTE('Model output'!F259," ",""),SEARCH("pM",'Model output'!F259)+2,1),IF(ISNUMBER(SEARCH("M",'Model output'!F259)),MID(SUBSTITUTE('Model output'!F259," ",""),SEARCH("M",'Model output'!F259)+1,1),SUBSTITUTE('Model output'!F259," ",""))),""))</f>
        <v>X</v>
      </c>
      <c r="F260" t="str">
        <f t="shared" si="50"/>
        <v>negative</v>
      </c>
      <c r="G260" t="str">
        <f>IF(OR('Model output'!G259="",AND(ISNUMBER('Model output'!J259),'Model output'!J259&lt;1)),"",IF(OR(ISNUMBER(SEARCH("lateral",'Model output'!G259)),ISNUMBER(SEARCH("cervical",'Model output'!G259)),ISNUMBER(SEARCH("jugular",'Model output'!G259)),ISNUMBER(SEARCH("left neck",'Model output'!G259)),ISNUMBER(SEARCH("left anterior neck",'Model output'!G259)),ISNUMBER(SEARCH("left posterior neck",'Model output'!G259)),ISNUMBER(SEARCH("right neck",'Model output'!G259)),ISNUMBER(SEARCH("right anterior neck",'Model output'!G259)),ISNUMBER(SEARCH("right posterior neck",'Model output'!G259)),AND(ISNUMBER(SEARCH("level",'Model output'!G259)),OR(,ISNUMBER(SEARCH("II",'Model output'!G259)),ISNUMBER(SEARCH("two",'Model output'!G259)),ISNUMBER(SEARCH("2",'Model output'!G259)),ISNUMBER(SEARCH("III",'Model output'!G259)),ISNUMBER(SEARCH("three",'Model output'!G259)),ISNUMBER(SEARCH("3",'Model output'!G259)),ISNUMBER(SEARCH("IV",'Model output'!G259)),ISNUMBER(SEARCH("four",'Model output'!G259)),ISNUMBER(SEARCH("4",'Model output'!G259)),ISNUMBER(SEARCH("V ",'Model output'!G259)),ISNUMBER(SEARCH("five",'Model output'!G259)),ISNUMBER(SEARCH("5",'Model output'!G259))))), "lateral", "central"))</f>
        <v/>
      </c>
      <c r="H260" t="str">
        <f>IF('Model output'!H259="","negative",IF('Model output'!H259="[]", "negative", IF(OR(ISNUMBER(SEARCH("lymph node",'Model output'!H259)),ISNUMBER(SEARCH("Not mentioned",'Model output'!H259)),ISNUMBER(SEARCH("neck",'Model output'!H259)),ISNUMBER(SEARCH("Not applicable",'Model output'!H259))),"negative","positive")))</f>
        <v>negative</v>
      </c>
      <c r="I260" t="str">
        <f>IF('Model output'!I259="","",IF(ISNUMBER('Model output'!I259),'Model output'!I259,1))</f>
        <v/>
      </c>
      <c r="J260" t="str">
        <f>IF('Model output'!J259="","",IF(AND(ISNUMBER('Model output'!J259),'Model output'!J259&lt;=I260),'Model output'!J259,IF(ISNUMBER(SEARCH("0/",'Model output'!J259)),0,1)))</f>
        <v/>
      </c>
      <c r="K260" t="str" cm="1">
        <f t="array" ref="K260">IF(COUNT(FIND({0,1,2,3,4,5,6,7,8,9},'Model output'!K259))&gt;0,'Model output'!K259,"")</f>
        <v/>
      </c>
      <c r="L260" s="8" t="str">
        <f t="shared" si="52"/>
        <v/>
      </c>
      <c r="M260" t="str" cm="1">
        <f t="array" ref="M260">IF(L260="","",IF(ISNUMBER(SEARCH("cm",L260)),MAX(VALUE(SUBSTITUTE(_xlfn.FILTERXML("&lt;t&gt;&lt;s&gt;"&amp;SUBSTITUTE(L260,",","&lt;/s&gt;&lt;s&gt;")&amp;"&lt;/s&gt;&lt;/t&gt;","//s"),"cm",""))),MAX(VALUE(SUBSTITUTE(_xlfn.FILTERXML("&lt;t&gt;&lt;s&gt;"&amp;SUBSTITUTE(L260,",","&lt;/s&gt;&lt;s&gt;")&amp;"&lt;/s&gt;&lt;/t&gt;","//s"),"mm","")))/10))</f>
        <v/>
      </c>
      <c r="N260" t="str">
        <f>IF('Model output'!L259="","",'Model output'!L259)</f>
        <v>Papillary</v>
      </c>
      <c r="O260" t="str">
        <f>IF('Model output'!M259="","",'Model output'!M259)</f>
        <v>Follicular variant</v>
      </c>
      <c r="P260" t="str">
        <f>IF('Model output'!N259="","",'Model output'!N259)</f>
        <v>1.0 cm</v>
      </c>
      <c r="Q260" t="str">
        <f t="shared" si="51"/>
        <v>1.0cm</v>
      </c>
      <c r="R260" cm="1">
        <f t="array" ref="R260">IF(Q260="","",IF(ISNUMBER(SEARCH("cm",Q260)),MAX(VALUE(SUBSTITUTE(_xlfn.FILTERXML("&lt;t&gt;&lt;s&gt;"&amp;SUBSTITUTE(Q260,",","&lt;/s&gt;&lt;s&gt;")&amp;"&lt;/s&gt;&lt;/t&gt;","//s"),"cm",""))),MAX(VALUE(SUBSTITUTE(_xlfn.FILTERXML("&lt;t&gt;&lt;s&gt;"&amp;SUBSTITUTE(Q260,",","&lt;/s&gt;&lt;s&gt;")&amp;"&lt;/s&gt;&lt;/t&gt;","//s"),"mm","")))/10))</f>
        <v>1</v>
      </c>
      <c r="S260" t="str">
        <f>IF(OR('Model output'!P259="",ISNUMBER(SEARCH("Not identified", 'Model output'!P259)),ISNUMBER(SEARCH("Absent",'Model output'!P259)),AND(ISNUMBER(SEARCH("No",'Model output'!P259)),NOT(ISNUMBER(SEARCH("diagnostic",'Model output'!P259)))),ISNUMBER(SEARCH("Negative",'Model output'!P259))),"negative","positive")</f>
        <v>negative</v>
      </c>
      <c r="T260" t="str">
        <f>IF('Model output'!O259="","",'Model output'!O259)</f>
        <v>Multiple foci</v>
      </c>
      <c r="U260" t="str">
        <f>IF('Model output'!Q259&lt;&gt;"",'Model output'!Q259,IF('Classification result'!S260="positive",IF(ISNUMBER(SEARCH("single",'Model output'!P259)),1,IF(OR(ISNUMBER(SEARCH("&lt;4",'Model output'!P259)),ISNUMBER(SEARCH("&lt; 4",'Model output'!P259)),ISNUMBER(SEARCH("less than 4",'Model output'!P259))),"&lt;4",IF(OR(ISNUMBER(SEARCH("&gt;4",'Model output'!P259)),ISNUMBER(SEARCH("&gt; 4",'Model output'!P259)),ISNUMBER(SEARCH("4 or more",'Model output'!P259))),"&gt;4",""))),""))</f>
        <v/>
      </c>
      <c r="V260" t="str">
        <f>IF(S260="negative","",IF(OR(ISNUMBER(SEARCH("Focal",'Model output'!P259)),'Classification result'!U260&lt;4,ISNUMBER(SEARCH("Focal",'Classification result'!U260)),ISNUMBER(SEARCH("&lt;4",'Classification result'!U260)),ISNUMBER(SEARCH("&lt; 4",'Classification result'!U260))),"minimal", IF(OR(ISNUMBER(SEARCH("Extensive",'Model output'!P259)),ISNUMBER(SEARCH("Extensive",'Classification result'!U260)),ISNUMBER(SEARCH("&gt;4",'Classification result'!U260)),ISNUMBER(SEARCH("&gt; 4",'Classification result'!U260)),ISNUMBER(SEARCH("4 or more",'Classification result'!U260))),"extensive","")))</f>
        <v/>
      </c>
      <c r="W260" t="str">
        <f>IF(OR('Model output'!R259="",ISNUMBER(SEARCH("Not identified", 'Model output'!R259)),ISNUMBER(SEARCH("Absent",'Model output'!R259)),ISNUMBER(SEARCH("No",'Model output'!R259)),ISNUMBER(SEARCH("Negative",'Model output'!R259)),ISNUMBER(SEARCH("None seen",'Model output'!R259)),ISNUMBER(SEARCH("Free",'Model output'!R259)),ISNUMBER(SEARCH("Cannot be assessed",'Model output'!R259))),"negative","positive")</f>
        <v>negative</v>
      </c>
      <c r="X260" t="str">
        <f>IF('Model output'!S259="","", IF('Model output'!S259= "[]", "", 'Model output'!S259))</f>
        <v>Not identified</v>
      </c>
      <c r="Y260" t="str">
        <f>IF(OR('Model output'!S259="",ISNUMBER(SEARCH("Absent",'Model output'!S259)),ISNUMBER(SEARCH("Not identified",'Model output'!S259)),ISNUMBER(SEARCH("No",'Model output'!S259)),ISNUMBER(SEARCH("negative",'Model output'!S259))),"negative",IF(Z260="positive","gETE", "positive"))</f>
        <v>negative</v>
      </c>
      <c r="Z260" t="str">
        <f>IF(OR('Model output'!S259="",ISNUMBER(SEARCH("Absent",'Model output'!S259)),ISNUMBER(SEARCH("Not identified",'Model output'!S259)),ISNUMBER(SEARCH("No",'Model output'!S259)),ISNUMBER(SEARCH("Minimal",'Model output'!S259)),ISNUMBER(SEARCH("negative",'Model output'!S259))),"negative",IF(OR(ISNUMBER(SEARCH("extensive",X260)),ISNUMBER(SEARCH("skeletal muscle",X260)),ISNUMBER(SEARCH("larynx",X260)),ISNUMBER(SEARCH("trachea",X260)),ISNUMBER(SEARCH("esophagus",X260)),ISNUMBER(SEARCH("recurrent laryngeal nerve",X260))),"positive","negative"))</f>
        <v>negative</v>
      </c>
      <c r="AA260" t="str">
        <f>IF('Model output'!T259="","", IF('Model output'!T259="[]", "", IF('Model output'!T259="Not mentioned", "No", "Yes")))</f>
        <v/>
      </c>
      <c r="AB260" t="str">
        <f>IF(AA260&lt;&gt;"Yes","",IF(OR('Model output'!U259="",'Model output'!U259="[]",ISNUMBER(SEARCH("Not identified",'Model output'!U259))),"",'Model output'!U259))</f>
        <v/>
      </c>
      <c r="AC260" s="9" t="str">
        <f>IF(OR('Model output'!V259="", AND(ISERROR(SEARCH("Positive",'Model output'!V259)), ISNUMBER(SEARCH("Negative",'Model output'!V259))), 'Model output'!V259="No", ISNUMBER(SEARCH("Uninvolved",'Model output'!V259)), ISNUMBER(SEARCH("Not involved",'Model output'!V259)), ISNUMBER(SEARCH("Free",'Model output'!V259)), ISNUMBER(SEARCH("Cannot be assessed",'Model output'!V259)), ISNUMBER(SEARCH("1 mm",'Model output'!V259)), ISNUMBER(SEARCH("0.1 CM",'Model output'!V259)), ISNUMBER(SEARCH("less than 0.5 mm",'Model output'!V259)), ISNUMBER(SEARCH("abut",'Model output'!V259))), "negative", "positive")</f>
        <v>positive</v>
      </c>
      <c r="AE260" s="29" t="str" cm="1">
        <f t="array" ref="AE260">IF(OR(AC260="positive",Z260="positive",AND(OR(ISNUMBER(SEARCH("Follicular carcinoma",N260)),ISNUMBER(SEARCH("Follicular thyroid carcinoma",N260))),V260="extensive"),AND(AND(ISNUMBER(J260),J260&gt;0),AND(ISNUMBER(M260),M260&gt;3)),OR(H260="positive",AH260=1)),"high",IF(OR(ISNUMBER(SEARCH("lateral",G260,1)),ISNUMBER(SEARCH("positive",Y260,1)),ISNUMBER(SEARCH("tall",O260,1)),ISNUMBER(SEARCH("hobnail",O260,1)),ISNUMBER(SEARCH("cribriform",O260,1)),ISNUMBER(SEARCH("diffuse",O260,1)),ISNUMBER(SEARCH("columnar",O260,1)),ISNUMBER(SEARCH("solid",O260,1)),ISNUMBER(SEARCH("tall",N260,1)),ISNUMBER(SEARCH("hobnail",N260,1)),ISNUMBER(SEARCH("cribriform",N260,1)),ISNUMBER(SEARCH("diffuse",N260,1)),ISNUMBER(SEARCH("columnar",N260,1)),ISNUMBER(SEARCH("solid",N260,1)),AND(ISNUMBER(SEARCH("papillary",N260,1)),S260="positive"),AND(AND(ISNUMBER(J260),J260&gt;=5),M260=""),AND(AND(ISNUMBER(J260),J260&gt;=5),AND(ISNUMBER(M260),M260&gt;=1)),AND(ISNUMBER(SERACH("papillary",N260)),OR(Y260="positive",Z260="positive"), ISNUMBER(SEARCH("BRAF",AB260)))),"intermediate","low"))</f>
        <v>high</v>
      </c>
      <c r="AF260" s="30" t="str">
        <f t="shared" si="53"/>
        <v>1a</v>
      </c>
      <c r="AG260" s="30" t="str">
        <f t="shared" si="54"/>
        <v>0</v>
      </c>
      <c r="AH260" s="30" t="str">
        <f t="shared" si="55"/>
        <v>0</v>
      </c>
      <c r="AI260" s="37" t="str">
        <f t="shared" si="56"/>
        <v>I</v>
      </c>
      <c r="AJ260" s="29" t="s">
        <v>885</v>
      </c>
      <c r="AK260" s="34" t="s">
        <v>895</v>
      </c>
      <c r="AL260" s="34" t="s">
        <v>894</v>
      </c>
      <c r="AM260" s="34" t="s">
        <v>894</v>
      </c>
      <c r="AN260" s="34" t="s">
        <v>68</v>
      </c>
      <c r="AO260" s="35">
        <f t="shared" si="57"/>
        <v>1</v>
      </c>
      <c r="AP260" s="30">
        <f t="shared" si="58"/>
        <v>1</v>
      </c>
      <c r="AQ260" s="30">
        <f t="shared" si="59"/>
        <v>1</v>
      </c>
      <c r="AR260" s="30">
        <f t="shared" si="60"/>
        <v>1</v>
      </c>
      <c r="AS260" s="36">
        <f t="shared" si="61"/>
        <v>1</v>
      </c>
    </row>
    <row r="261" spans="1:45">
      <c r="A261" t="str">
        <f>'Model output'!A260</f>
        <v>TCGA-FY-A4B3</v>
      </c>
      <c r="B261" s="45">
        <v>51</v>
      </c>
      <c r="C261" s="1" t="str">
        <f>IF(OR(ISNUMBER(SEARCH("0",'Model output'!D260)), ISNUMBER(SEARCH("1",'Model output'!D260)), ISNUMBER(SEARCH("1a",'Model output'!D260)), ISNUMBER(SEARCH("1b",'Model output'!D260)), ISNUMBER(SEARCH("2",'Model output'!D260)), ISNUMBER(SEARCH("3",'Model output'!D260)), ISNUMBER(SEARCH("4a",'Model output'!D260)), ISNUMBER(SEARCH("4b",'Model output'!D260))), IF(ISNUMBER(SEARCH("pT",'Model output'!D260)),IF(OR(ISNUMBER(SEARCH("a",'Model output'!D260)),ISNUMBER(SEARCH("b",'Model output'!D260))),MID(SUBSTITUTE('Model output'!D260," ",""),SEARCH("pT",'Model output'!D260)+2,2),MID(SUBSTITUTE('Model output'!D260," ",""),SEARCH("pT",'Model output'!D260)+2,1)),IF(ISNUMBER(SEARCH("T",'Model output'!D260)),IF(OR(ISNUMBER(SEARCH("a",'Model output'!D260)),ISNUMBER(SEARCH("b",'Model output'!D260))),MID(SUBSTITUTE('Model output'!D260," ",""),SEARCH("T",'Model output'!D260)+1,2),MID(SUBSTITUTE('Model output'!D260," ",""),SEARCH("T",'Model output'!D260)+1,1)),SUBSTITUTE('Model output'!D260," ",""))),"")</f>
        <v>3</v>
      </c>
      <c r="D261" s="1" t="str">
        <f>IF(ISNUMBER(SEARCH("lymph node",'Model output'!E260)),"1", IF(AND('Model output'!E260&lt;&gt;"",ISNUMBER('Model output'!E260),'Model output'!E260&gt;0),"1",IF(OR(ISNUMBER(SEARCH("0",'Model output'!E260)), ISNUMBER(SEARCH("1",'Model output'!E260)), ISNUMBER(SEARCH("1a",'Model output'!E260)), ISNUMBER(SEARCH("1b",'Model output'!E260)), ISNUMBER(SEARCH("X",'Model output'!E260))), IF(ISNUMBER(SEARCH("pN",'Model output'!E260)),IF(OR(ISNUMBER(SEARCH("a",'Model output'!E260)),ISNUMBER(SEARCH("b",'Model output'!E260))),MID(SUBSTITUTE('Model output'!E260," ",""),SEARCH("pN",'Model output'!E260)+2,2),MID(SUBSTITUTE('Model output'!E260," ",""),SEARCH("pN",'Model output'!E260)+2,1)),IF(ISNUMBER(SEARCH("N",'Model output'!E260)),IF(OR(ISNUMBER(SEARCH("a",'Model output'!E260)),ISNUMBER(SEARCH("b",'Model output'!E260))),MID(SUBSTITUTE('Model output'!E260," ",""),SEARCH("N",'Model output'!E260)+1,2),MID(SUBSTITUTE('Model output'!E260," ",""),SEARCH("N",'Model output'!E260)+1,1)),SUBSTITUTE('Model output'!E260," ",""))),"")))</f>
        <v>1a</v>
      </c>
      <c r="E261" s="1" t="str">
        <f>IF(OR(ISNUMBER(SEARCH("Not applicable",'Model output'!F260)), ISNUMBER(SEARCH("N/A",'Model output'!F260))),"0",IF(OR(ISNUMBER(SEARCH("0",'Model output'!F260)), ISNUMBER(SEARCH("1",'Model output'!F260)), ISNUMBER(SEARCH("X",'Model output'!F260))), IF(ISNUMBER(SEARCH("pM",'Model output'!F260)),MID(SUBSTITUTE('Model output'!F260," ",""),SEARCH("pM",'Model output'!F260)+2,1),IF(ISNUMBER(SEARCH("M",'Model output'!F260)),MID(SUBSTITUTE('Model output'!F260," ",""),SEARCH("M",'Model output'!F260)+1,1),SUBSTITUTE('Model output'!F260," ",""))),""))</f>
        <v>X</v>
      </c>
      <c r="F261" t="str">
        <f t="shared" si="50"/>
        <v>positive</v>
      </c>
      <c r="G261" t="str">
        <f>IF(OR('Model output'!G260="",AND(ISNUMBER('Model output'!J260),'Model output'!J260&lt;1)),"",IF(OR(ISNUMBER(SEARCH("lateral",'Model output'!G260)),ISNUMBER(SEARCH("cervical",'Model output'!G260)),ISNUMBER(SEARCH("jugular",'Model output'!G260)),ISNUMBER(SEARCH("left neck",'Model output'!G260)),ISNUMBER(SEARCH("left anterior neck",'Model output'!G260)),ISNUMBER(SEARCH("left posterior neck",'Model output'!G260)),ISNUMBER(SEARCH("right neck",'Model output'!G260)),ISNUMBER(SEARCH("right anterior neck",'Model output'!G260)),ISNUMBER(SEARCH("right posterior neck",'Model output'!G260)),AND(ISNUMBER(SEARCH("level",'Model output'!G260)),OR(,ISNUMBER(SEARCH("II",'Model output'!G260)),ISNUMBER(SEARCH("two",'Model output'!G260)),ISNUMBER(SEARCH("2",'Model output'!G260)),ISNUMBER(SEARCH("III",'Model output'!G260)),ISNUMBER(SEARCH("three",'Model output'!G260)),ISNUMBER(SEARCH("3",'Model output'!G260)),ISNUMBER(SEARCH("IV",'Model output'!G260)),ISNUMBER(SEARCH("four",'Model output'!G260)),ISNUMBER(SEARCH("4",'Model output'!G260)),ISNUMBER(SEARCH("V ",'Model output'!G260)),ISNUMBER(SEARCH("five",'Model output'!G260)),ISNUMBER(SEARCH("5",'Model output'!G260))))), "lateral", "central"))</f>
        <v>central</v>
      </c>
      <c r="H261" t="str">
        <f>IF('Model output'!H260="","negative",IF('Model output'!H260="[]", "negative", IF(OR(ISNUMBER(SEARCH("lymph node",'Model output'!H260)),ISNUMBER(SEARCH("Not mentioned",'Model output'!H260)),ISNUMBER(SEARCH("neck",'Model output'!H260)),ISNUMBER(SEARCH("Not applicable",'Model output'!H260))),"negative","positive")))</f>
        <v>negative</v>
      </c>
      <c r="I261">
        <f>IF('Model output'!I260="","",IF(ISNUMBER('Model output'!I260),'Model output'!I260,1))</f>
        <v>6</v>
      </c>
      <c r="J261">
        <f>IF('Model output'!J260="","",IF(AND(ISNUMBER('Model output'!J260),'Model output'!J260&lt;=I261),'Model output'!J260,IF(ISNUMBER(SEARCH("0/",'Model output'!J260)),0,1)))</f>
        <v>4</v>
      </c>
      <c r="K261" t="str" cm="1">
        <f t="array" ref="K261">IF(COUNT(FIND({0,1,2,3,4,5,6,7,8,9},'Model output'!K260))&gt;0,'Model output'!K260,"")</f>
        <v>1.7 cm</v>
      </c>
      <c r="L261" s="8" t="str">
        <f t="shared" si="52"/>
        <v>1.7cm</v>
      </c>
      <c r="M261" cm="1">
        <f t="array" ref="M261">IF(L261="","",IF(ISNUMBER(SEARCH("cm",L261)),MAX(VALUE(SUBSTITUTE(_xlfn.FILTERXML("&lt;t&gt;&lt;s&gt;"&amp;SUBSTITUTE(L261,",","&lt;/s&gt;&lt;s&gt;")&amp;"&lt;/s&gt;&lt;/t&gt;","//s"),"cm",""))),MAX(VALUE(SUBSTITUTE(_xlfn.FILTERXML("&lt;t&gt;&lt;s&gt;"&amp;SUBSTITUTE(L261,",","&lt;/s&gt;&lt;s&gt;")&amp;"&lt;/s&gt;&lt;/t&gt;","//s"),"mm","")))/10))</f>
        <v>1.7</v>
      </c>
      <c r="N261" t="str">
        <f>IF('Model output'!L260="","",'Model output'!L260)</f>
        <v>Papillary carcinoma</v>
      </c>
      <c r="O261" t="str">
        <f>IF('Model output'!M260="","",'Model output'!M260)</f>
        <v>Classical (usual)</v>
      </c>
      <c r="P261" t="str">
        <f>IF('Model output'!N260="","",'Model output'!N260)</f>
        <v>2.1 cm</v>
      </c>
      <c r="Q261" t="str">
        <f t="shared" si="51"/>
        <v>2.1cm</v>
      </c>
      <c r="R261" cm="1">
        <f t="array" ref="R261">IF(Q261="","",IF(ISNUMBER(SEARCH("cm",Q261)),MAX(VALUE(SUBSTITUTE(_xlfn.FILTERXML("&lt;t&gt;&lt;s&gt;"&amp;SUBSTITUTE(Q261,",","&lt;/s&gt;&lt;s&gt;")&amp;"&lt;/s&gt;&lt;/t&gt;","//s"),"cm",""))),MAX(VALUE(SUBSTITUTE(_xlfn.FILTERXML("&lt;t&gt;&lt;s&gt;"&amp;SUBSTITUTE(Q261,",","&lt;/s&gt;&lt;s&gt;")&amp;"&lt;/s&gt;&lt;/t&gt;","//s"),"mm","")))/10))</f>
        <v>2.1</v>
      </c>
      <c r="S261" t="str">
        <f>IF(OR('Model output'!P260="",ISNUMBER(SEARCH("Not identified", 'Model output'!P260)),ISNUMBER(SEARCH("Absent",'Model output'!P260)),AND(ISNUMBER(SEARCH("No",'Model output'!P260)),NOT(ISNUMBER(SEARCH("diagnostic",'Model output'!P260)))),ISNUMBER(SEARCH("Negative",'Model output'!P260))),"negative","positive")</f>
        <v>negative</v>
      </c>
      <c r="T261">
        <f>IF('Model output'!O260="","",'Model output'!O260)</f>
        <v>5</v>
      </c>
      <c r="U261" t="str">
        <f>IF('Model output'!Q260&lt;&gt;"",'Model output'!Q260,IF('Classification result'!S261="positive",IF(ISNUMBER(SEARCH("single",'Model output'!P260)),1,IF(OR(ISNUMBER(SEARCH("&lt;4",'Model output'!P260)),ISNUMBER(SEARCH("&lt; 4",'Model output'!P260)),ISNUMBER(SEARCH("less than 4",'Model output'!P260))),"&lt;4",IF(OR(ISNUMBER(SEARCH("&gt;4",'Model output'!P260)),ISNUMBER(SEARCH("&gt; 4",'Model output'!P260)),ISNUMBER(SEARCH("4 or more",'Model output'!P260))),"&gt;4",""))),""))</f>
        <v/>
      </c>
      <c r="V261" t="str">
        <f>IF(S261="negative","",IF(OR(ISNUMBER(SEARCH("Focal",'Model output'!P260)),'Classification result'!U261&lt;4,ISNUMBER(SEARCH("Focal",'Classification result'!U261)),ISNUMBER(SEARCH("&lt;4",'Classification result'!U261)),ISNUMBER(SEARCH("&lt; 4",'Classification result'!U261))),"minimal", IF(OR(ISNUMBER(SEARCH("Extensive",'Model output'!P260)),ISNUMBER(SEARCH("Extensive",'Classification result'!U261)),ISNUMBER(SEARCH("&gt;4",'Classification result'!U261)),ISNUMBER(SEARCH("&gt; 4",'Classification result'!U261)),ISNUMBER(SEARCH("4 or more",'Classification result'!U261))),"extensive","")))</f>
        <v/>
      </c>
      <c r="W261" t="str">
        <f>IF(OR('Model output'!R260="",ISNUMBER(SEARCH("Not identified", 'Model output'!R260)),ISNUMBER(SEARCH("Absent",'Model output'!R260)),ISNUMBER(SEARCH("No",'Model output'!R260)),ISNUMBER(SEARCH("Negative",'Model output'!R260)),ISNUMBER(SEARCH("None seen",'Model output'!R260)),ISNUMBER(SEARCH("Free",'Model output'!R260)),ISNUMBER(SEARCH("Cannot be assessed",'Model output'!R260))),"negative","positive")</f>
        <v>positive</v>
      </c>
      <c r="X261" t="str">
        <f>IF('Model output'!S260="","", IF('Model output'!S260= "[]", "", 'Model output'!S260))</f>
        <v>Present, minimal</v>
      </c>
      <c r="Y261" t="str">
        <f>IF(OR('Model output'!S260="",ISNUMBER(SEARCH("Absent",'Model output'!S260)),ISNUMBER(SEARCH("Not identified",'Model output'!S260)),ISNUMBER(SEARCH("No",'Model output'!S260)),ISNUMBER(SEARCH("negative",'Model output'!S260))),"negative",IF(Z261="positive","gETE", "positive"))</f>
        <v>positive</v>
      </c>
      <c r="Z261" t="str">
        <f>IF(OR('Model output'!S260="",ISNUMBER(SEARCH("Absent",'Model output'!S260)),ISNUMBER(SEARCH("Not identified",'Model output'!S260)),ISNUMBER(SEARCH("No",'Model output'!S260)),ISNUMBER(SEARCH("Minimal",'Model output'!S260)),ISNUMBER(SEARCH("negative",'Model output'!S260))),"negative",IF(OR(ISNUMBER(SEARCH("extensive",X261)),ISNUMBER(SEARCH("skeletal muscle",X261)),ISNUMBER(SEARCH("larynx",X261)),ISNUMBER(SEARCH("trachea",X261)),ISNUMBER(SEARCH("esophagus",X261)),ISNUMBER(SEARCH("recurrent laryngeal nerve",X261))),"positive","negative"))</f>
        <v>negative</v>
      </c>
      <c r="AA261" t="str">
        <f>IF('Model output'!T260="","", IF('Model output'!T260="[]", "", IF('Model output'!T260="Not mentioned", "No", "Yes")))</f>
        <v/>
      </c>
      <c r="AB261" t="str">
        <f>IF(AA261&lt;&gt;"Yes","",IF(OR('Model output'!U260="",'Model output'!U260="[]",ISNUMBER(SEARCH("Not identified",'Model output'!U260))),"",'Model output'!U260))</f>
        <v/>
      </c>
      <c r="AC261" s="9" t="str">
        <f>IF(OR('Model output'!V260="", AND(ISERROR(SEARCH("Positive",'Model output'!V260)), ISNUMBER(SEARCH("Negative",'Model output'!V260))), 'Model output'!V260="No", ISNUMBER(SEARCH("Uninvolved",'Model output'!V260)), ISNUMBER(SEARCH("Not involved",'Model output'!V260)), ISNUMBER(SEARCH("Free",'Model output'!V260)), ISNUMBER(SEARCH("Cannot be assessed",'Model output'!V260)), ISNUMBER(SEARCH("1 mm",'Model output'!V260)), ISNUMBER(SEARCH("0.1 CM",'Model output'!V260)), ISNUMBER(SEARCH("less than 0.5 mm",'Model output'!V260)), ISNUMBER(SEARCH("abut",'Model output'!V260))), "negative", "positive")</f>
        <v>positive</v>
      </c>
      <c r="AE261" s="29" t="str" cm="1">
        <f t="array" ref="AE261">IF(OR(AC261="positive",Z261="positive",AND(OR(ISNUMBER(SEARCH("Follicular carcinoma",N261)),ISNUMBER(SEARCH("Follicular thyroid carcinoma",N261))),V261="extensive"),AND(AND(ISNUMBER(J261),J261&gt;0),AND(ISNUMBER(M261),M261&gt;3)),OR(H261="positive",AH261=1)),"high",IF(OR(ISNUMBER(SEARCH("lateral",G261,1)),ISNUMBER(SEARCH("positive",Y261,1)),ISNUMBER(SEARCH("tall",O261,1)),ISNUMBER(SEARCH("hobnail",O261,1)),ISNUMBER(SEARCH("cribriform",O261,1)),ISNUMBER(SEARCH("diffuse",O261,1)),ISNUMBER(SEARCH("columnar",O261,1)),ISNUMBER(SEARCH("solid",O261,1)),ISNUMBER(SEARCH("tall",N261,1)),ISNUMBER(SEARCH("hobnail",N261,1)),ISNUMBER(SEARCH("cribriform",N261,1)),ISNUMBER(SEARCH("diffuse",N261,1)),ISNUMBER(SEARCH("columnar",N261,1)),ISNUMBER(SEARCH("solid",N261,1)),AND(ISNUMBER(SEARCH("papillary",N261,1)),S261="positive"),AND(AND(ISNUMBER(J261),J261&gt;=5),M261=""),AND(AND(ISNUMBER(J261),J261&gt;=5),AND(ISNUMBER(M261),M261&gt;=1)),AND(ISNUMBER(SERACH("papillary",N261)),OR(Y261="positive",Z261="positive"), ISNUMBER(SEARCH("BRAF",AB261)))),"intermediate","low"))</f>
        <v>high</v>
      </c>
      <c r="AF261" s="30" t="str">
        <f t="shared" si="53"/>
        <v>2</v>
      </c>
      <c r="AG261" s="30" t="str">
        <f t="shared" si="54"/>
        <v>1a</v>
      </c>
      <c r="AH261" s="30" t="str">
        <f t="shared" si="55"/>
        <v>0</v>
      </c>
      <c r="AI261" s="37" t="str">
        <f t="shared" si="56"/>
        <v>I</v>
      </c>
      <c r="AJ261" s="29" t="s">
        <v>885</v>
      </c>
      <c r="AK261" s="34" t="s">
        <v>893</v>
      </c>
      <c r="AL261" s="34" t="s">
        <v>895</v>
      </c>
      <c r="AM261" s="34" t="s">
        <v>894</v>
      </c>
      <c r="AN261" s="34" t="s">
        <v>68</v>
      </c>
      <c r="AO261" s="35">
        <f t="shared" si="57"/>
        <v>1</v>
      </c>
      <c r="AP261" s="30">
        <f t="shared" si="58"/>
        <v>1</v>
      </c>
      <c r="AQ261" s="30">
        <f t="shared" si="59"/>
        <v>1</v>
      </c>
      <c r="AR261" s="30">
        <f t="shared" si="60"/>
        <v>1</v>
      </c>
      <c r="AS261" s="36">
        <f t="shared" si="61"/>
        <v>1</v>
      </c>
    </row>
    <row r="262" spans="1:45">
      <c r="A262" t="str">
        <f>'Model output'!A261</f>
        <v>TCGA-FY-A76V</v>
      </c>
      <c r="B262" s="45">
        <v>54</v>
      </c>
      <c r="C262" s="1" t="str">
        <f>IF(OR(ISNUMBER(SEARCH("0",'Model output'!D261)), ISNUMBER(SEARCH("1",'Model output'!D261)), ISNUMBER(SEARCH("1a",'Model output'!D261)), ISNUMBER(SEARCH("1b",'Model output'!D261)), ISNUMBER(SEARCH("2",'Model output'!D261)), ISNUMBER(SEARCH("3",'Model output'!D261)), ISNUMBER(SEARCH("4a",'Model output'!D261)), ISNUMBER(SEARCH("4b",'Model output'!D261))), IF(ISNUMBER(SEARCH("pT",'Model output'!D261)),IF(OR(ISNUMBER(SEARCH("a",'Model output'!D261)),ISNUMBER(SEARCH("b",'Model output'!D261))),MID(SUBSTITUTE('Model output'!D261," ",""),SEARCH("pT",'Model output'!D261)+2,2),MID(SUBSTITUTE('Model output'!D261," ",""),SEARCH("pT",'Model output'!D261)+2,1)),IF(ISNUMBER(SEARCH("T",'Model output'!D261)),IF(OR(ISNUMBER(SEARCH("a",'Model output'!D261)),ISNUMBER(SEARCH("b",'Model output'!D261))),MID(SUBSTITUTE('Model output'!D261," ",""),SEARCH("T",'Model output'!D261)+1,2),MID(SUBSTITUTE('Model output'!D261," ",""),SEARCH("T",'Model output'!D261)+1,1)),SUBSTITUTE('Model output'!D261," ",""))),"")</f>
        <v>2</v>
      </c>
      <c r="D262" s="1" t="str">
        <f>IF(ISNUMBER(SEARCH("lymph node",'Model output'!E261)),"1", IF(AND('Model output'!E261&lt;&gt;"",ISNUMBER('Model output'!E261),'Model output'!E261&gt;0),"1",IF(OR(ISNUMBER(SEARCH("0",'Model output'!E261)), ISNUMBER(SEARCH("1",'Model output'!E261)), ISNUMBER(SEARCH("1a",'Model output'!E261)), ISNUMBER(SEARCH("1b",'Model output'!E261)), ISNUMBER(SEARCH("X",'Model output'!E261))), IF(ISNUMBER(SEARCH("pN",'Model output'!E261)),IF(OR(ISNUMBER(SEARCH("a",'Model output'!E261)),ISNUMBER(SEARCH("b",'Model output'!E261))),MID(SUBSTITUTE('Model output'!E261," ",""),SEARCH("pN",'Model output'!E261)+2,2),MID(SUBSTITUTE('Model output'!E261," ",""),SEARCH("pN",'Model output'!E261)+2,1)),IF(ISNUMBER(SEARCH("N",'Model output'!E261)),IF(OR(ISNUMBER(SEARCH("a",'Model output'!E261)),ISNUMBER(SEARCH("b",'Model output'!E261))),MID(SUBSTITUTE('Model output'!E261," ",""),SEARCH("N",'Model output'!E261)+1,2),MID(SUBSTITUTE('Model output'!E261," ",""),SEARCH("N",'Model output'!E261)+1,1)),SUBSTITUTE('Model output'!E261," ",""))),"")))</f>
        <v>X</v>
      </c>
      <c r="E262" s="1" t="str">
        <f>IF(OR(ISNUMBER(SEARCH("Not applicable",'Model output'!F261)), ISNUMBER(SEARCH("N/A",'Model output'!F261))),"0",IF(OR(ISNUMBER(SEARCH("0",'Model output'!F261)), ISNUMBER(SEARCH("1",'Model output'!F261)), ISNUMBER(SEARCH("X",'Model output'!F261))), IF(ISNUMBER(SEARCH("pM",'Model output'!F261)),MID(SUBSTITUTE('Model output'!F261," ",""),SEARCH("pM",'Model output'!F261)+2,1),IF(ISNUMBER(SEARCH("M",'Model output'!F261)),MID(SUBSTITUTE('Model output'!F261," ",""),SEARCH("M",'Model output'!F261)+1,1),SUBSTITUTE('Model output'!F261," ",""))),""))</f>
        <v>X</v>
      </c>
      <c r="F262" t="str">
        <f t="shared" si="50"/>
        <v>negative</v>
      </c>
      <c r="G262" t="str">
        <f>IF(OR('Model output'!G261="",AND(ISNUMBER('Model output'!J261),'Model output'!J261&lt;1)),"",IF(OR(ISNUMBER(SEARCH("lateral",'Model output'!G261)),ISNUMBER(SEARCH("cervical",'Model output'!G261)),ISNUMBER(SEARCH("jugular",'Model output'!G261)),ISNUMBER(SEARCH("left neck",'Model output'!G261)),ISNUMBER(SEARCH("left anterior neck",'Model output'!G261)),ISNUMBER(SEARCH("left posterior neck",'Model output'!G261)),ISNUMBER(SEARCH("right neck",'Model output'!G261)),ISNUMBER(SEARCH("right anterior neck",'Model output'!G261)),ISNUMBER(SEARCH("right posterior neck",'Model output'!G261)),AND(ISNUMBER(SEARCH("level",'Model output'!G261)),OR(,ISNUMBER(SEARCH("II",'Model output'!G261)),ISNUMBER(SEARCH("two",'Model output'!G261)),ISNUMBER(SEARCH("2",'Model output'!G261)),ISNUMBER(SEARCH("III",'Model output'!G261)),ISNUMBER(SEARCH("three",'Model output'!G261)),ISNUMBER(SEARCH("3",'Model output'!G261)),ISNUMBER(SEARCH("IV",'Model output'!G261)),ISNUMBER(SEARCH("four",'Model output'!G261)),ISNUMBER(SEARCH("4",'Model output'!G261)),ISNUMBER(SEARCH("V ",'Model output'!G261)),ISNUMBER(SEARCH("five",'Model output'!G261)),ISNUMBER(SEARCH("5",'Model output'!G261))))), "lateral", "central"))</f>
        <v/>
      </c>
      <c r="H262" t="str">
        <f>IF('Model output'!H261="","negative",IF('Model output'!H261="[]", "negative", IF(OR(ISNUMBER(SEARCH("lymph node",'Model output'!H261)),ISNUMBER(SEARCH("Not mentioned",'Model output'!H261)),ISNUMBER(SEARCH("neck",'Model output'!H261)),ISNUMBER(SEARCH("Not applicable",'Model output'!H261))),"negative","positive")))</f>
        <v>negative</v>
      </c>
      <c r="I262" t="str">
        <f>IF('Model output'!I261="","",IF(ISNUMBER('Model output'!I261),'Model output'!I261,1))</f>
        <v/>
      </c>
      <c r="J262" t="str">
        <f>IF('Model output'!J261="","",IF(AND(ISNUMBER('Model output'!J261),'Model output'!J261&lt;=I262),'Model output'!J261,IF(ISNUMBER(SEARCH("0/",'Model output'!J261)),0,1)))</f>
        <v/>
      </c>
      <c r="K262" t="str" cm="1">
        <f t="array" ref="K262">IF(COUNT(FIND({0,1,2,3,4,5,6,7,8,9},'Model output'!K261))&gt;0,'Model output'!K261,"")</f>
        <v/>
      </c>
      <c r="L262" s="8" t="str">
        <f t="shared" si="52"/>
        <v/>
      </c>
      <c r="M262" t="str" cm="1">
        <f t="array" ref="M262">IF(L262="","",IF(ISNUMBER(SEARCH("cm",L262)),MAX(VALUE(SUBSTITUTE(_xlfn.FILTERXML("&lt;t&gt;&lt;s&gt;"&amp;SUBSTITUTE(L262,",","&lt;/s&gt;&lt;s&gt;")&amp;"&lt;/s&gt;&lt;/t&gt;","//s"),"cm",""))),MAX(VALUE(SUBSTITUTE(_xlfn.FILTERXML("&lt;t&gt;&lt;s&gt;"&amp;SUBSTITUTE(L262,",","&lt;/s&gt;&lt;s&gt;")&amp;"&lt;/s&gt;&lt;/t&gt;","//s"),"mm","")))/10))</f>
        <v/>
      </c>
      <c r="N262" t="str">
        <f>IF('Model output'!L261="","",'Model output'!L261)</f>
        <v>Papillary carcinoma</v>
      </c>
      <c r="O262" t="str">
        <f>IF('Model output'!M261="","",'Model output'!M261)</f>
        <v>Follicular variant</v>
      </c>
      <c r="P262" t="str">
        <f>IF('Model output'!N261="","",'Model output'!N261)</f>
        <v>3.1 x 1.5 x 1.1 cm</v>
      </c>
      <c r="Q262" t="str">
        <f t="shared" si="51"/>
        <v>3.1,1.5,1.1cm</v>
      </c>
      <c r="R262" cm="1">
        <f t="array" ref="R262">IF(Q262="","",IF(ISNUMBER(SEARCH("cm",Q262)),MAX(VALUE(SUBSTITUTE(_xlfn.FILTERXML("&lt;t&gt;&lt;s&gt;"&amp;SUBSTITUTE(Q262,",","&lt;/s&gt;&lt;s&gt;")&amp;"&lt;/s&gt;&lt;/t&gt;","//s"),"cm",""))),MAX(VALUE(SUBSTITUTE(_xlfn.FILTERXML("&lt;t&gt;&lt;s&gt;"&amp;SUBSTITUTE(Q262,",","&lt;/s&gt;&lt;s&gt;")&amp;"&lt;/s&gt;&lt;/t&gt;","//s"),"mm","")))/10))</f>
        <v>3.1</v>
      </c>
      <c r="S262" t="str">
        <f>IF(OR('Model output'!P261="",ISNUMBER(SEARCH("Not identified", 'Model output'!P261)),ISNUMBER(SEARCH("Absent",'Model output'!P261)),AND(ISNUMBER(SEARCH("No",'Model output'!P261)),NOT(ISNUMBER(SEARCH("diagnostic",'Model output'!P261)))),ISNUMBER(SEARCH("Negative",'Model output'!P261))),"negative","positive")</f>
        <v>negative</v>
      </c>
      <c r="T262">
        <f>IF('Model output'!O261="","",'Model output'!O261)</f>
        <v>2</v>
      </c>
      <c r="U262" t="str">
        <f>IF('Model output'!Q261&lt;&gt;"",'Model output'!Q261,IF('Classification result'!S262="positive",IF(ISNUMBER(SEARCH("single",'Model output'!P261)),1,IF(OR(ISNUMBER(SEARCH("&lt;4",'Model output'!P261)),ISNUMBER(SEARCH("&lt; 4",'Model output'!P261)),ISNUMBER(SEARCH("less than 4",'Model output'!P261))),"&lt;4",IF(OR(ISNUMBER(SEARCH("&gt;4",'Model output'!P261)),ISNUMBER(SEARCH("&gt; 4",'Model output'!P261)),ISNUMBER(SEARCH("4 or more",'Model output'!P261))),"&gt;4",""))),""))</f>
        <v/>
      </c>
      <c r="V262" t="str">
        <f>IF(S262="negative","",IF(OR(ISNUMBER(SEARCH("Focal",'Model output'!P261)),'Classification result'!U262&lt;4,ISNUMBER(SEARCH("Focal",'Classification result'!U262)),ISNUMBER(SEARCH("&lt;4",'Classification result'!U262)),ISNUMBER(SEARCH("&lt; 4",'Classification result'!U262))),"minimal", IF(OR(ISNUMBER(SEARCH("Extensive",'Model output'!P261)),ISNUMBER(SEARCH("Extensive",'Classification result'!U262)),ISNUMBER(SEARCH("&gt;4",'Classification result'!U262)),ISNUMBER(SEARCH("&gt; 4",'Classification result'!U262)),ISNUMBER(SEARCH("4 or more",'Classification result'!U262))),"extensive","")))</f>
        <v/>
      </c>
      <c r="W262" t="str">
        <f>IF(OR('Model output'!R261="",ISNUMBER(SEARCH("Not identified", 'Model output'!R261)),ISNUMBER(SEARCH("Absent",'Model output'!R261)),ISNUMBER(SEARCH("No",'Model output'!R261)),ISNUMBER(SEARCH("Negative",'Model output'!R261)),ISNUMBER(SEARCH("None seen",'Model output'!R261)),ISNUMBER(SEARCH("Free",'Model output'!R261)),ISNUMBER(SEARCH("Cannot be assessed",'Model output'!R261))),"negative","positive")</f>
        <v>negative</v>
      </c>
      <c r="X262" t="str">
        <f>IF('Model output'!S261="","", IF('Model output'!S261= "[]", "", 'Model output'!S261))</f>
        <v>Not identified</v>
      </c>
      <c r="Y262" t="str">
        <f>IF(OR('Model output'!S261="",ISNUMBER(SEARCH("Absent",'Model output'!S261)),ISNUMBER(SEARCH("Not identified",'Model output'!S261)),ISNUMBER(SEARCH("No",'Model output'!S261)),ISNUMBER(SEARCH("negative",'Model output'!S261))),"negative",IF(Z262="positive","gETE", "positive"))</f>
        <v>negative</v>
      </c>
      <c r="Z262" t="str">
        <f>IF(OR('Model output'!S261="",ISNUMBER(SEARCH("Absent",'Model output'!S261)),ISNUMBER(SEARCH("Not identified",'Model output'!S261)),ISNUMBER(SEARCH("No",'Model output'!S261)),ISNUMBER(SEARCH("Minimal",'Model output'!S261)),ISNUMBER(SEARCH("negative",'Model output'!S261))),"negative",IF(OR(ISNUMBER(SEARCH("extensive",X262)),ISNUMBER(SEARCH("skeletal muscle",X262)),ISNUMBER(SEARCH("larynx",X262)),ISNUMBER(SEARCH("trachea",X262)),ISNUMBER(SEARCH("esophagus",X262)),ISNUMBER(SEARCH("recurrent laryngeal nerve",X262))),"positive","negative"))</f>
        <v>negative</v>
      </c>
      <c r="AA262" t="str">
        <f>IF('Model output'!T261="","", IF('Model output'!T261="[]", "", IF('Model output'!T261="Not mentioned", "No", "Yes")))</f>
        <v/>
      </c>
      <c r="AB262" t="str">
        <f>IF(AA262&lt;&gt;"Yes","",IF(OR('Model output'!U261="",'Model output'!U261="[]",ISNUMBER(SEARCH("Not identified",'Model output'!U261))),"",'Model output'!U261))</f>
        <v/>
      </c>
      <c r="AC262" s="9" t="str">
        <f>IF(OR('Model output'!V261="", AND(ISERROR(SEARCH("Positive",'Model output'!V261)), ISNUMBER(SEARCH("Negative",'Model output'!V261))), 'Model output'!V261="No", ISNUMBER(SEARCH("Uninvolved",'Model output'!V261)), ISNUMBER(SEARCH("Not involved",'Model output'!V261)), ISNUMBER(SEARCH("Free",'Model output'!V261)), ISNUMBER(SEARCH("Cannot be assessed",'Model output'!V261)), ISNUMBER(SEARCH("1 mm",'Model output'!V261)), ISNUMBER(SEARCH("0.1 CM",'Model output'!V261)), ISNUMBER(SEARCH("less than 0.5 mm",'Model output'!V261)), ISNUMBER(SEARCH("abut",'Model output'!V261))), "negative", "positive")</f>
        <v>negative</v>
      </c>
      <c r="AE262" s="29" t="str" cm="1">
        <f t="array" aca="1" ref="AE262" ca="1">IF(OR(AC262="positive",Z262="positive",AND(OR(ISNUMBER(SEARCH("Follicular carcinoma",N262)),ISNUMBER(SEARCH("Follicular thyroid carcinoma",N262))),V262="extensive"),AND(AND(ISNUMBER(J262),J262&gt;0),AND(ISNUMBER(M262),M262&gt;3)),OR(H262="positive",AH262=1)),"high",IF(OR(ISNUMBER(SEARCH("lateral",G262,1)),ISNUMBER(SEARCH("positive",Y262,1)),ISNUMBER(SEARCH("tall",O262,1)),ISNUMBER(SEARCH("hobnail",O262,1)),ISNUMBER(SEARCH("cribriform",O262,1)),ISNUMBER(SEARCH("diffuse",O262,1)),ISNUMBER(SEARCH("columnar",O262,1)),ISNUMBER(SEARCH("solid",O262,1)),ISNUMBER(SEARCH("tall",N262,1)),ISNUMBER(SEARCH("hobnail",N262,1)),ISNUMBER(SEARCH("cribriform",N262,1)),ISNUMBER(SEARCH("diffuse",N262,1)),ISNUMBER(SEARCH("columnar",N262,1)),ISNUMBER(SEARCH("solid",N262,1)),AND(ISNUMBER(SEARCH("papillary",N262,1)),S262="positive"),AND(AND(ISNUMBER(J262),J262&gt;=5),M262=""),AND(AND(ISNUMBER(J262),J262&gt;=5),AND(ISNUMBER(M262),M262&gt;=1)),AND(ISNUMBER(SERACH("papillary",N262)),OR(Y262="positive",Z262="positive"), ISNUMBER(SEARCH("BRAF",AB262)))),"intermediate","low"))</f>
        <v>low</v>
      </c>
      <c r="AF262" s="30" t="str">
        <f t="shared" si="53"/>
        <v>2</v>
      </c>
      <c r="AG262" s="30" t="str">
        <f t="shared" si="54"/>
        <v>0</v>
      </c>
      <c r="AH262" s="30" t="str">
        <f t="shared" si="55"/>
        <v>0</v>
      </c>
      <c r="AI262" s="37" t="str">
        <f t="shared" si="56"/>
        <v>I</v>
      </c>
      <c r="AJ262" s="29" t="s">
        <v>886</v>
      </c>
      <c r="AK262" s="34" t="s">
        <v>893</v>
      </c>
      <c r="AL262" s="34" t="s">
        <v>894</v>
      </c>
      <c r="AM262" s="34" t="s">
        <v>894</v>
      </c>
      <c r="AN262" s="34" t="s">
        <v>68</v>
      </c>
      <c r="AO262" s="35">
        <f t="shared" ca="1" si="57"/>
        <v>1</v>
      </c>
      <c r="AP262" s="30">
        <f t="shared" si="58"/>
        <v>1</v>
      </c>
      <c r="AQ262" s="30">
        <f t="shared" si="59"/>
        <v>1</v>
      </c>
      <c r="AR262" s="30">
        <f t="shared" si="60"/>
        <v>1</v>
      </c>
      <c r="AS262" s="36">
        <f t="shared" si="61"/>
        <v>1</v>
      </c>
    </row>
    <row r="263" spans="1:45">
      <c r="A263" t="str">
        <f>'Model output'!A262</f>
        <v>TCGA-GE-A2C6</v>
      </c>
      <c r="B263" s="45">
        <v>33</v>
      </c>
      <c r="C263" s="1" t="str">
        <f>IF(OR(ISNUMBER(SEARCH("0",'Model output'!D262)), ISNUMBER(SEARCH("1",'Model output'!D262)), ISNUMBER(SEARCH("1a",'Model output'!D262)), ISNUMBER(SEARCH("1b",'Model output'!D262)), ISNUMBER(SEARCH("2",'Model output'!D262)), ISNUMBER(SEARCH("3",'Model output'!D262)), ISNUMBER(SEARCH("4a",'Model output'!D262)), ISNUMBER(SEARCH("4b",'Model output'!D262))), IF(ISNUMBER(SEARCH("pT",'Model output'!D262)),IF(OR(ISNUMBER(SEARCH("a",'Model output'!D262)),ISNUMBER(SEARCH("b",'Model output'!D262))),MID(SUBSTITUTE('Model output'!D262," ",""),SEARCH("pT",'Model output'!D262)+2,2),MID(SUBSTITUTE('Model output'!D262," ",""),SEARCH("pT",'Model output'!D262)+2,1)),IF(ISNUMBER(SEARCH("T",'Model output'!D262)),IF(OR(ISNUMBER(SEARCH("a",'Model output'!D262)),ISNUMBER(SEARCH("b",'Model output'!D262))),MID(SUBSTITUTE('Model output'!D262," ",""),SEARCH("T",'Model output'!D262)+1,2),MID(SUBSTITUTE('Model output'!D262," ",""),SEARCH("T",'Model output'!D262)+1,1)),SUBSTITUTE('Model output'!D262," ",""))),"")</f>
        <v>2</v>
      </c>
      <c r="D263" s="1" t="str">
        <f>IF(ISNUMBER(SEARCH("lymph node",'Model output'!E262)),"1", IF(AND('Model output'!E262&lt;&gt;"",ISNUMBER('Model output'!E262),'Model output'!E262&gt;0),"1",IF(OR(ISNUMBER(SEARCH("0",'Model output'!E262)), ISNUMBER(SEARCH("1",'Model output'!E262)), ISNUMBER(SEARCH("1a",'Model output'!E262)), ISNUMBER(SEARCH("1b",'Model output'!E262)), ISNUMBER(SEARCH("X",'Model output'!E262))), IF(ISNUMBER(SEARCH("pN",'Model output'!E262)),IF(OR(ISNUMBER(SEARCH("a",'Model output'!E262)),ISNUMBER(SEARCH("b",'Model output'!E262))),MID(SUBSTITUTE('Model output'!E262," ",""),SEARCH("pN",'Model output'!E262)+2,2),MID(SUBSTITUTE('Model output'!E262," ",""),SEARCH("pN",'Model output'!E262)+2,1)),IF(ISNUMBER(SEARCH("N",'Model output'!E262)),IF(OR(ISNUMBER(SEARCH("a",'Model output'!E262)),ISNUMBER(SEARCH("b",'Model output'!E262))),MID(SUBSTITUTE('Model output'!E262," ",""),SEARCH("N",'Model output'!E262)+1,2),MID(SUBSTITUTE('Model output'!E262," ",""),SEARCH("N",'Model output'!E262)+1,1)),SUBSTITUTE('Model output'!E262," ",""))),"")))</f>
        <v/>
      </c>
      <c r="E263" s="1" t="str">
        <f>IF(OR(ISNUMBER(SEARCH("Not applicable",'Model output'!F262)), ISNUMBER(SEARCH("N/A",'Model output'!F262))),"0",IF(OR(ISNUMBER(SEARCH("0",'Model output'!F262)), ISNUMBER(SEARCH("1",'Model output'!F262)), ISNUMBER(SEARCH("X",'Model output'!F262))), IF(ISNUMBER(SEARCH("pM",'Model output'!F262)),MID(SUBSTITUTE('Model output'!F262," ",""),SEARCH("pM",'Model output'!F262)+2,1),IF(ISNUMBER(SEARCH("M",'Model output'!F262)),MID(SUBSTITUTE('Model output'!F262," ",""),SEARCH("M",'Model output'!F262)+1,1),SUBSTITUTE('Model output'!F262," ",""))),""))</f>
        <v/>
      </c>
      <c r="F263" t="str">
        <f t="shared" si="50"/>
        <v>positive</v>
      </c>
      <c r="G263" t="str">
        <f>IF(OR('Model output'!G262="",AND(ISNUMBER('Model output'!J262),'Model output'!J262&lt;1)),"",IF(OR(ISNUMBER(SEARCH("lateral",'Model output'!G262)),ISNUMBER(SEARCH("cervical",'Model output'!G262)),ISNUMBER(SEARCH("jugular",'Model output'!G262)),ISNUMBER(SEARCH("left neck",'Model output'!G262)),ISNUMBER(SEARCH("left anterior neck",'Model output'!G262)),ISNUMBER(SEARCH("left posterior neck",'Model output'!G262)),ISNUMBER(SEARCH("right neck",'Model output'!G262)),ISNUMBER(SEARCH("right anterior neck",'Model output'!G262)),ISNUMBER(SEARCH("right posterior neck",'Model output'!G262)),AND(ISNUMBER(SEARCH("level",'Model output'!G262)),OR(,ISNUMBER(SEARCH("II",'Model output'!G262)),ISNUMBER(SEARCH("two",'Model output'!G262)),ISNUMBER(SEARCH("2",'Model output'!G262)),ISNUMBER(SEARCH("III",'Model output'!G262)),ISNUMBER(SEARCH("three",'Model output'!G262)),ISNUMBER(SEARCH("3",'Model output'!G262)),ISNUMBER(SEARCH("IV",'Model output'!G262)),ISNUMBER(SEARCH("four",'Model output'!G262)),ISNUMBER(SEARCH("4",'Model output'!G262)),ISNUMBER(SEARCH("V ",'Model output'!G262)),ISNUMBER(SEARCH("five",'Model output'!G262)),ISNUMBER(SEARCH("5",'Model output'!G262))))), "lateral", "central"))</f>
        <v>lateral</v>
      </c>
      <c r="H263" t="str">
        <f>IF('Model output'!H262="","negative",IF('Model output'!H262="[]", "negative", IF(OR(ISNUMBER(SEARCH("lymph node",'Model output'!H262)),ISNUMBER(SEARCH("Not mentioned",'Model output'!H262)),ISNUMBER(SEARCH("neck",'Model output'!H262)),ISNUMBER(SEARCH("Not applicable",'Model output'!H262))),"negative","positive")))</f>
        <v>negative</v>
      </c>
      <c r="I263">
        <f>IF('Model output'!I262="","",IF(ISNUMBER('Model output'!I262),'Model output'!I262,1))</f>
        <v>23</v>
      </c>
      <c r="J263">
        <f>IF('Model output'!J262="","",IF(AND(ISNUMBER('Model output'!J262),'Model output'!J262&lt;=I263),'Model output'!J262,IF(ISNUMBER(SEARCH("0/",'Model output'!J262)),0,1)))</f>
        <v>14</v>
      </c>
      <c r="K263" t="str" cm="1">
        <f t="array" ref="K263">IF(COUNT(FIND({0,1,2,3,4,5,6,7,8,9},'Model output'!K262))&gt;0,'Model output'!K262,"")</f>
        <v>3.5 cm</v>
      </c>
      <c r="L263" s="8" t="str">
        <f t="shared" si="52"/>
        <v>3.5cm</v>
      </c>
      <c r="M263" cm="1">
        <f t="array" ref="M263">IF(L263="","",IF(ISNUMBER(SEARCH("cm",L263)),MAX(VALUE(SUBSTITUTE(_xlfn.FILTERXML("&lt;t&gt;&lt;s&gt;"&amp;SUBSTITUTE(L263,",","&lt;/s&gt;&lt;s&gt;")&amp;"&lt;/s&gt;&lt;/t&gt;","//s"),"cm",""))),MAX(VALUE(SUBSTITUTE(_xlfn.FILTERXML("&lt;t&gt;&lt;s&gt;"&amp;SUBSTITUTE(L263,",","&lt;/s&gt;&lt;s&gt;")&amp;"&lt;/s&gt;&lt;/t&gt;","//s"),"mm","")))/10))</f>
        <v>3.5</v>
      </c>
      <c r="N263" t="str">
        <f>IF('Model output'!L262="","",'Model output'!L262)</f>
        <v>Papillary thyroid carcinoma</v>
      </c>
      <c r="O263" t="str">
        <f>IF('Model output'!M262="","",'Model output'!M262)</f>
        <v/>
      </c>
      <c r="P263" t="str">
        <f>IF('Model output'!N262="","",'Model output'!N262)</f>
        <v>2.5 cm</v>
      </c>
      <c r="Q263" t="str">
        <f t="shared" si="51"/>
        <v>2.5cm</v>
      </c>
      <c r="R263" cm="1">
        <f t="array" ref="R263">IF(Q263="","",IF(ISNUMBER(SEARCH("cm",Q263)),MAX(VALUE(SUBSTITUTE(_xlfn.FILTERXML("&lt;t&gt;&lt;s&gt;"&amp;SUBSTITUTE(Q263,",","&lt;/s&gt;&lt;s&gt;")&amp;"&lt;/s&gt;&lt;/t&gt;","//s"),"cm",""))),MAX(VALUE(SUBSTITUTE(_xlfn.FILTERXML("&lt;t&gt;&lt;s&gt;"&amp;SUBSTITUTE(Q263,",","&lt;/s&gt;&lt;s&gt;")&amp;"&lt;/s&gt;&lt;/t&gt;","//s"),"mm","")))/10))</f>
        <v>2.5</v>
      </c>
      <c r="S263" t="str">
        <f>IF(OR('Model output'!P262="",ISNUMBER(SEARCH("Not identified", 'Model output'!P262)),ISNUMBER(SEARCH("Absent",'Model output'!P262)),AND(ISNUMBER(SEARCH("No",'Model output'!P262)),NOT(ISNUMBER(SEARCH("diagnostic",'Model output'!P262)))),ISNUMBER(SEARCH("Negative",'Model output'!P262))),"negative","positive")</f>
        <v>positive</v>
      </c>
      <c r="T263">
        <f>IF('Model output'!O262="","",'Model output'!O262)</f>
        <v>1</v>
      </c>
      <c r="U263" t="str">
        <f>IF('Model output'!Q262&lt;&gt;"",'Model output'!Q262,IF('Classification result'!S263="positive",IF(ISNUMBER(SEARCH("single",'Model output'!P262)),1,IF(OR(ISNUMBER(SEARCH("&lt;4",'Model output'!P262)),ISNUMBER(SEARCH("&lt; 4",'Model output'!P262)),ISNUMBER(SEARCH("less than 4",'Model output'!P262))),"&lt;4",IF(OR(ISNUMBER(SEARCH("&gt;4",'Model output'!P262)),ISNUMBER(SEARCH("&gt; 4",'Model output'!P262)),ISNUMBER(SEARCH("4 or more",'Model output'!P262))),"&gt;4",""))),""))</f>
        <v>Less than 4 vessels</v>
      </c>
      <c r="V263" t="str">
        <f>IF(S263="negative","",IF(OR(ISNUMBER(SEARCH("Focal",'Model output'!P262)),'Classification result'!U263&lt;4,ISNUMBER(SEARCH("Focal",'Classification result'!U263)),ISNUMBER(SEARCH("&lt;4",'Classification result'!U263)),ISNUMBER(SEARCH("&lt; 4",'Classification result'!U263))),"minimal", IF(OR(ISNUMBER(SEARCH("Extensive",'Model output'!P262)),ISNUMBER(SEARCH("Extensive",'Classification result'!U263)),ISNUMBER(SEARCH("&gt;4",'Classification result'!U263)),ISNUMBER(SEARCH("&gt; 4",'Classification result'!U263)),ISNUMBER(SEARCH("4 or more",'Classification result'!U263))),"extensive","")))</f>
        <v/>
      </c>
      <c r="W263" t="str">
        <f>IF(OR('Model output'!R262="",ISNUMBER(SEARCH("Not identified", 'Model output'!R262)),ISNUMBER(SEARCH("Absent",'Model output'!R262)),ISNUMBER(SEARCH("No",'Model output'!R262)),ISNUMBER(SEARCH("Negative",'Model output'!R262)),ISNUMBER(SEARCH("None seen",'Model output'!R262)),ISNUMBER(SEARCH("Free",'Model output'!R262)),ISNUMBER(SEARCH("Cannot be assessed",'Model output'!R262))),"negative","positive")</f>
        <v>positive</v>
      </c>
      <c r="X263" t="str">
        <f>IF('Model output'!S262="","", IF('Model output'!S262= "[]", "", 'Model output'!S262))</f>
        <v>Focally Present</v>
      </c>
      <c r="Y263" t="str">
        <f>IF(OR('Model output'!S262="",ISNUMBER(SEARCH("Absent",'Model output'!S262)),ISNUMBER(SEARCH("Not identified",'Model output'!S262)),ISNUMBER(SEARCH("No",'Model output'!S262)),ISNUMBER(SEARCH("negative",'Model output'!S262))),"negative",IF(Z263="positive","gETE", "positive"))</f>
        <v>positive</v>
      </c>
      <c r="Z263" t="str">
        <f>IF(OR('Model output'!S262="",ISNUMBER(SEARCH("Absent",'Model output'!S262)),ISNUMBER(SEARCH("Not identified",'Model output'!S262)),ISNUMBER(SEARCH("No",'Model output'!S262)),ISNUMBER(SEARCH("Minimal",'Model output'!S262)),ISNUMBER(SEARCH("negative",'Model output'!S262))),"negative",IF(OR(ISNUMBER(SEARCH("extensive",X263)),ISNUMBER(SEARCH("skeletal muscle",X263)),ISNUMBER(SEARCH("larynx",X263)),ISNUMBER(SEARCH("trachea",X263)),ISNUMBER(SEARCH("esophagus",X263)),ISNUMBER(SEARCH("recurrent laryngeal nerve",X263))),"positive","negative"))</f>
        <v>negative</v>
      </c>
      <c r="AA263" t="str">
        <f>IF('Model output'!T262="","", IF('Model output'!T262="[]", "", IF('Model output'!T262="Not mentioned", "No", "Yes")))</f>
        <v/>
      </c>
      <c r="AB263" t="str">
        <f>IF(AA263&lt;&gt;"Yes","",IF(OR('Model output'!U262="",'Model output'!U262="[]",ISNUMBER(SEARCH("Not identified",'Model output'!U262))),"",'Model output'!U262))</f>
        <v/>
      </c>
      <c r="AC263" s="9" t="str">
        <f>IF(OR('Model output'!V262="", AND(ISERROR(SEARCH("Positive",'Model output'!V262)), ISNUMBER(SEARCH("Negative",'Model output'!V262))), 'Model output'!V262="No", ISNUMBER(SEARCH("Uninvolved",'Model output'!V262)), ISNUMBER(SEARCH("Not involved",'Model output'!V262)), ISNUMBER(SEARCH("Free",'Model output'!V262)), ISNUMBER(SEARCH("Cannot be assessed",'Model output'!V262)), ISNUMBER(SEARCH("1 mm",'Model output'!V262)), ISNUMBER(SEARCH("0.1 CM",'Model output'!V262)), ISNUMBER(SEARCH("less than 0.5 mm",'Model output'!V262)), ISNUMBER(SEARCH("abut",'Model output'!V262))), "negative", "positive")</f>
        <v>negative</v>
      </c>
      <c r="AE263" s="29" t="str" cm="1">
        <f t="array" ref="AE263">IF(OR(AC263="positive",Z263="positive",AND(OR(ISNUMBER(SEARCH("Follicular carcinoma",N263)),ISNUMBER(SEARCH("Follicular thyroid carcinoma",N263))),V263="extensive"),AND(AND(ISNUMBER(J263),J263&gt;0),AND(ISNUMBER(M263),M263&gt;3)),OR(H263="positive",AH263=1)),"high",IF(OR(ISNUMBER(SEARCH("lateral",G263,1)),ISNUMBER(SEARCH("positive",Y263,1)),ISNUMBER(SEARCH("tall",O263,1)),ISNUMBER(SEARCH("hobnail",O263,1)),ISNUMBER(SEARCH("cribriform",O263,1)),ISNUMBER(SEARCH("diffuse",O263,1)),ISNUMBER(SEARCH("columnar",O263,1)),ISNUMBER(SEARCH("solid",O263,1)),ISNUMBER(SEARCH("tall",N263,1)),ISNUMBER(SEARCH("hobnail",N263,1)),ISNUMBER(SEARCH("cribriform",N263,1)),ISNUMBER(SEARCH("diffuse",N263,1)),ISNUMBER(SEARCH("columnar",N263,1)),ISNUMBER(SEARCH("solid",N263,1)),AND(ISNUMBER(SEARCH("papillary",N263,1)),S263="positive"),AND(AND(ISNUMBER(J263),J263&gt;=5),M263=""),AND(AND(ISNUMBER(J263),J263&gt;=5),AND(ISNUMBER(M263),M263&gt;=1)),AND(ISNUMBER(SERACH("papillary",N263)),OR(Y263="positive",Z263="positive"), ISNUMBER(SEARCH("BRAF",AB263)))),"intermediate","low"))</f>
        <v>high</v>
      </c>
      <c r="AF263" s="30" t="str">
        <f t="shared" si="53"/>
        <v>2</v>
      </c>
      <c r="AG263" s="30" t="str">
        <f t="shared" si="54"/>
        <v>1b</v>
      </c>
      <c r="AH263" s="30" t="str">
        <f t="shared" si="55"/>
        <v>0</v>
      </c>
      <c r="AI263" s="37" t="str">
        <f t="shared" si="56"/>
        <v>I</v>
      </c>
      <c r="AJ263" s="29" t="s">
        <v>885</v>
      </c>
      <c r="AK263" s="34" t="s">
        <v>893</v>
      </c>
      <c r="AL263" s="34" t="s">
        <v>890</v>
      </c>
      <c r="AM263" s="34" t="s">
        <v>894</v>
      </c>
      <c r="AN263" s="34" t="s">
        <v>68</v>
      </c>
      <c r="AO263" s="35">
        <f t="shared" si="57"/>
        <v>1</v>
      </c>
      <c r="AP263" s="30">
        <f t="shared" si="58"/>
        <v>1</v>
      </c>
      <c r="AQ263" s="30">
        <f t="shared" si="59"/>
        <v>1</v>
      </c>
      <c r="AR263" s="30">
        <f t="shared" si="60"/>
        <v>1</v>
      </c>
      <c r="AS263" s="36">
        <f t="shared" si="61"/>
        <v>1</v>
      </c>
    </row>
    <row r="264" spans="1:45">
      <c r="A264" t="str">
        <f>'Model output'!A263</f>
        <v>TCGA-H2-A26U</v>
      </c>
      <c r="B264" s="45">
        <v>54</v>
      </c>
      <c r="C264" s="1" t="str">
        <f>IF(OR(ISNUMBER(SEARCH("0",'Model output'!D263)), ISNUMBER(SEARCH("1",'Model output'!D263)), ISNUMBER(SEARCH("1a",'Model output'!D263)), ISNUMBER(SEARCH("1b",'Model output'!D263)), ISNUMBER(SEARCH("2",'Model output'!D263)), ISNUMBER(SEARCH("3",'Model output'!D263)), ISNUMBER(SEARCH("4a",'Model output'!D263)), ISNUMBER(SEARCH("4b",'Model output'!D263))), IF(ISNUMBER(SEARCH("pT",'Model output'!D263)),IF(OR(ISNUMBER(SEARCH("a",'Model output'!D263)),ISNUMBER(SEARCH("b",'Model output'!D263))),MID(SUBSTITUTE('Model output'!D263," ",""),SEARCH("pT",'Model output'!D263)+2,2),MID(SUBSTITUTE('Model output'!D263," ",""),SEARCH("pT",'Model output'!D263)+2,1)),IF(ISNUMBER(SEARCH("T",'Model output'!D263)),IF(OR(ISNUMBER(SEARCH("a",'Model output'!D263)),ISNUMBER(SEARCH("b",'Model output'!D263))),MID(SUBSTITUTE('Model output'!D263," ",""),SEARCH("T",'Model output'!D263)+1,2),MID(SUBSTITUTE('Model output'!D263," ",""),SEARCH("T",'Model output'!D263)+1,1)),SUBSTITUTE('Model output'!D263," ",""))),"")</f>
        <v>3</v>
      </c>
      <c r="D264" s="1" t="str">
        <f>IF(ISNUMBER(SEARCH("lymph node",'Model output'!E263)),"1", IF(AND('Model output'!E263&lt;&gt;"",ISNUMBER('Model output'!E263),'Model output'!E263&gt;0),"1",IF(OR(ISNUMBER(SEARCH("0",'Model output'!E263)), ISNUMBER(SEARCH("1",'Model output'!E263)), ISNUMBER(SEARCH("1a",'Model output'!E263)), ISNUMBER(SEARCH("1b",'Model output'!E263)), ISNUMBER(SEARCH("X",'Model output'!E263))), IF(ISNUMBER(SEARCH("pN",'Model output'!E263)),IF(OR(ISNUMBER(SEARCH("a",'Model output'!E263)),ISNUMBER(SEARCH("b",'Model output'!E263))),MID(SUBSTITUTE('Model output'!E263," ",""),SEARCH("pN",'Model output'!E263)+2,2),MID(SUBSTITUTE('Model output'!E263," ",""),SEARCH("pN",'Model output'!E263)+2,1)),IF(ISNUMBER(SEARCH("N",'Model output'!E263)),IF(OR(ISNUMBER(SEARCH("a",'Model output'!E263)),ISNUMBER(SEARCH("b",'Model output'!E263))),MID(SUBSTITUTE('Model output'!E263," ",""),SEARCH("N",'Model output'!E263)+1,2),MID(SUBSTITUTE('Model output'!E263," ",""),SEARCH("N",'Model output'!E263)+1,1)),SUBSTITUTE('Model output'!E263," ",""))),"")))</f>
        <v>0</v>
      </c>
      <c r="E264" s="1" t="str">
        <f>IF(OR(ISNUMBER(SEARCH("Not applicable",'Model output'!F263)), ISNUMBER(SEARCH("N/A",'Model output'!F263))),"0",IF(OR(ISNUMBER(SEARCH("0",'Model output'!F263)), ISNUMBER(SEARCH("1",'Model output'!F263)), ISNUMBER(SEARCH("X",'Model output'!F263))), IF(ISNUMBER(SEARCH("pM",'Model output'!F263)),MID(SUBSTITUTE('Model output'!F263," ",""),SEARCH("pM",'Model output'!F263)+2,1),IF(ISNUMBER(SEARCH("M",'Model output'!F263)),MID(SUBSTITUTE('Model output'!F263," ",""),SEARCH("M",'Model output'!F263)+1,1),SUBSTITUTE('Model output'!F263," ",""))),""))</f>
        <v>X</v>
      </c>
      <c r="F264" t="str">
        <f t="shared" si="50"/>
        <v>negative</v>
      </c>
      <c r="G264" t="str">
        <f>IF(OR('Model output'!G263="",AND(ISNUMBER('Model output'!J263),'Model output'!J263&lt;1)),"",IF(OR(ISNUMBER(SEARCH("lateral",'Model output'!G263)),ISNUMBER(SEARCH("cervical",'Model output'!G263)),ISNUMBER(SEARCH("jugular",'Model output'!G263)),ISNUMBER(SEARCH("left neck",'Model output'!G263)),ISNUMBER(SEARCH("left anterior neck",'Model output'!G263)),ISNUMBER(SEARCH("left posterior neck",'Model output'!G263)),ISNUMBER(SEARCH("right neck",'Model output'!G263)),ISNUMBER(SEARCH("right anterior neck",'Model output'!G263)),ISNUMBER(SEARCH("right posterior neck",'Model output'!G263)),AND(ISNUMBER(SEARCH("level",'Model output'!G263)),OR(,ISNUMBER(SEARCH("II",'Model output'!G263)),ISNUMBER(SEARCH("two",'Model output'!G263)),ISNUMBER(SEARCH("2",'Model output'!G263)),ISNUMBER(SEARCH("III",'Model output'!G263)),ISNUMBER(SEARCH("three",'Model output'!G263)),ISNUMBER(SEARCH("3",'Model output'!G263)),ISNUMBER(SEARCH("IV",'Model output'!G263)),ISNUMBER(SEARCH("four",'Model output'!G263)),ISNUMBER(SEARCH("4",'Model output'!G263)),ISNUMBER(SEARCH("V ",'Model output'!G263)),ISNUMBER(SEARCH("five",'Model output'!G263)),ISNUMBER(SEARCH("5",'Model output'!G263))))), "lateral", "central"))</f>
        <v/>
      </c>
      <c r="H264" t="str">
        <f>IF('Model output'!H263="","negative",IF('Model output'!H263="[]", "negative", IF(OR(ISNUMBER(SEARCH("lymph node",'Model output'!H263)),ISNUMBER(SEARCH("Not mentioned",'Model output'!H263)),ISNUMBER(SEARCH("neck",'Model output'!H263)),ISNUMBER(SEARCH("Not applicable",'Model output'!H263))),"negative","positive")))</f>
        <v>negative</v>
      </c>
      <c r="I264">
        <f>IF('Model output'!I263="","",IF(ISNUMBER('Model output'!I263),'Model output'!I263,1))</f>
        <v>7</v>
      </c>
      <c r="J264">
        <f>IF('Model output'!J263="","",IF(AND(ISNUMBER('Model output'!J263),'Model output'!J263&lt;=I264),'Model output'!J263,IF(ISNUMBER(SEARCH("0/",'Model output'!J263)),0,1)))</f>
        <v>0</v>
      </c>
      <c r="K264" t="str" cm="1">
        <f t="array" ref="K264">IF(COUNT(FIND({0,1,2,3,4,5,6,7,8,9},'Model output'!K263))&gt;0,'Model output'!K263,"")</f>
        <v/>
      </c>
      <c r="L264" s="8" t="str">
        <f t="shared" si="52"/>
        <v/>
      </c>
      <c r="M264" t="str" cm="1">
        <f t="array" ref="M264">IF(L264="","",IF(ISNUMBER(SEARCH("cm",L264)),MAX(VALUE(SUBSTITUTE(_xlfn.FILTERXML("&lt;t&gt;&lt;s&gt;"&amp;SUBSTITUTE(L264,",","&lt;/s&gt;&lt;s&gt;")&amp;"&lt;/s&gt;&lt;/t&gt;","//s"),"cm",""))),MAX(VALUE(SUBSTITUTE(_xlfn.FILTERXML("&lt;t&gt;&lt;s&gt;"&amp;SUBSTITUTE(L264,",","&lt;/s&gt;&lt;s&gt;")&amp;"&lt;/s&gt;&lt;/t&gt;","//s"),"mm","")))/10))</f>
        <v/>
      </c>
      <c r="N264" t="str">
        <f>IF('Model output'!L263="","",'Model output'!L263)</f>
        <v>Papillary carcinoma</v>
      </c>
      <c r="O264" t="str">
        <f>IF('Model output'!M263="","",'Model output'!M263)</f>
        <v/>
      </c>
      <c r="P264" t="str">
        <f>IF('Model output'!N263="","",'Model output'!N263)</f>
        <v>1.5 cm</v>
      </c>
      <c r="Q264" t="str">
        <f t="shared" si="51"/>
        <v>1.5cm</v>
      </c>
      <c r="R264" cm="1">
        <f t="array" ref="R264">IF(Q264="","",IF(ISNUMBER(SEARCH("cm",Q264)),MAX(VALUE(SUBSTITUTE(_xlfn.FILTERXML("&lt;t&gt;&lt;s&gt;"&amp;SUBSTITUTE(Q264,",","&lt;/s&gt;&lt;s&gt;")&amp;"&lt;/s&gt;&lt;/t&gt;","//s"),"cm",""))),MAX(VALUE(SUBSTITUTE(_xlfn.FILTERXML("&lt;t&gt;&lt;s&gt;"&amp;SUBSTITUTE(Q264,",","&lt;/s&gt;&lt;s&gt;")&amp;"&lt;/s&gt;&lt;/t&gt;","//s"),"mm","")))/10))</f>
        <v>1.5</v>
      </c>
      <c r="S264" t="str">
        <f>IF(OR('Model output'!P263="",ISNUMBER(SEARCH("Not identified", 'Model output'!P263)),ISNUMBER(SEARCH("Absent",'Model output'!P263)),AND(ISNUMBER(SEARCH("No",'Model output'!P263)),NOT(ISNUMBER(SEARCH("diagnostic",'Model output'!P263)))),ISNUMBER(SEARCH("Negative",'Model output'!P263))),"negative","positive")</f>
        <v>negative</v>
      </c>
      <c r="T264">
        <f>IF('Model output'!O263="","",'Model output'!O263)</f>
        <v>2</v>
      </c>
      <c r="U264" t="str">
        <f>IF('Model output'!Q263&lt;&gt;"",'Model output'!Q263,IF('Classification result'!S264="positive",IF(ISNUMBER(SEARCH("single",'Model output'!P263)),1,IF(OR(ISNUMBER(SEARCH("&lt;4",'Model output'!P263)),ISNUMBER(SEARCH("&lt; 4",'Model output'!P263)),ISNUMBER(SEARCH("less than 4",'Model output'!P263))),"&lt;4",IF(OR(ISNUMBER(SEARCH("&gt;4",'Model output'!P263)),ISNUMBER(SEARCH("&gt; 4",'Model output'!P263)),ISNUMBER(SEARCH("4 or more",'Model output'!P263))),"&gt;4",""))),""))</f>
        <v/>
      </c>
      <c r="V264" t="str">
        <f>IF(S264="negative","",IF(OR(ISNUMBER(SEARCH("Focal",'Model output'!P263)),'Classification result'!U264&lt;4,ISNUMBER(SEARCH("Focal",'Classification result'!U264)),ISNUMBER(SEARCH("&lt;4",'Classification result'!U264)),ISNUMBER(SEARCH("&lt; 4",'Classification result'!U264))),"minimal", IF(OR(ISNUMBER(SEARCH("Extensive",'Model output'!P263)),ISNUMBER(SEARCH("Extensive",'Classification result'!U264)),ISNUMBER(SEARCH("&gt;4",'Classification result'!U264)),ISNUMBER(SEARCH("&gt; 4",'Classification result'!U264)),ISNUMBER(SEARCH("4 or more",'Classification result'!U264))),"extensive","")))</f>
        <v/>
      </c>
      <c r="W264" t="str">
        <f>IF(OR('Model output'!R263="",ISNUMBER(SEARCH("Not identified", 'Model output'!R263)),ISNUMBER(SEARCH("Absent",'Model output'!R263)),ISNUMBER(SEARCH("No",'Model output'!R263)),ISNUMBER(SEARCH("Negative",'Model output'!R263)),ISNUMBER(SEARCH("None seen",'Model output'!R263)),ISNUMBER(SEARCH("Free",'Model output'!R263)),ISNUMBER(SEARCH("Cannot be assessed",'Model output'!R263))),"negative","positive")</f>
        <v>negative</v>
      </c>
      <c r="X264" t="str">
        <f>IF('Model output'!S263="","", IF('Model output'!S263= "[]", "", 'Model output'!S263))</f>
        <v>Minimal</v>
      </c>
      <c r="Y264" t="str">
        <f>IF(OR('Model output'!S263="",ISNUMBER(SEARCH("Absent",'Model output'!S263)),ISNUMBER(SEARCH("Not identified",'Model output'!S263)),ISNUMBER(SEARCH("No",'Model output'!S263)),ISNUMBER(SEARCH("negative",'Model output'!S263))),"negative",IF(Z264="positive","gETE", "positive"))</f>
        <v>positive</v>
      </c>
      <c r="Z264" t="str">
        <f>IF(OR('Model output'!S263="",ISNUMBER(SEARCH("Absent",'Model output'!S263)),ISNUMBER(SEARCH("Not identified",'Model output'!S263)),ISNUMBER(SEARCH("No",'Model output'!S263)),ISNUMBER(SEARCH("Minimal",'Model output'!S263)),ISNUMBER(SEARCH("negative",'Model output'!S263))),"negative",IF(OR(ISNUMBER(SEARCH("extensive",X264)),ISNUMBER(SEARCH("skeletal muscle",X264)),ISNUMBER(SEARCH("larynx",X264)),ISNUMBER(SEARCH("trachea",X264)),ISNUMBER(SEARCH("esophagus",X264)),ISNUMBER(SEARCH("recurrent laryngeal nerve",X264))),"positive","negative"))</f>
        <v>negative</v>
      </c>
      <c r="AA264" t="str">
        <f>IF('Model output'!T263="","", IF('Model output'!T263="[]", "", IF('Model output'!T263="Not mentioned", "No", "Yes")))</f>
        <v/>
      </c>
      <c r="AB264" t="str">
        <f>IF(AA264&lt;&gt;"Yes","",IF(OR('Model output'!U263="",'Model output'!U263="[]",ISNUMBER(SEARCH("Not identified",'Model output'!U263))),"",'Model output'!U263))</f>
        <v/>
      </c>
      <c r="AC264" s="9" t="str">
        <f>IF(OR('Model output'!V263="", AND(ISERROR(SEARCH("Positive",'Model output'!V263)), ISNUMBER(SEARCH("Negative",'Model output'!V263))), 'Model output'!V263="No", ISNUMBER(SEARCH("Uninvolved",'Model output'!V263)), ISNUMBER(SEARCH("Not involved",'Model output'!V263)), ISNUMBER(SEARCH("Free",'Model output'!V263)), ISNUMBER(SEARCH("Cannot be assessed",'Model output'!V263)), ISNUMBER(SEARCH("1 mm",'Model output'!V263)), ISNUMBER(SEARCH("0.1 CM",'Model output'!V263)), ISNUMBER(SEARCH("less than 0.5 mm",'Model output'!V263)), ISNUMBER(SEARCH("abut",'Model output'!V263))), "negative", "positive")</f>
        <v>positive</v>
      </c>
      <c r="AE264" s="29" t="str" cm="1">
        <f t="array" ref="AE264">IF(OR(AC264="positive",Z264="positive",AND(OR(ISNUMBER(SEARCH("Follicular carcinoma",N264)),ISNUMBER(SEARCH("Follicular thyroid carcinoma",N264))),V264="extensive"),AND(AND(ISNUMBER(J264),J264&gt;0),AND(ISNUMBER(M264),M264&gt;3)),OR(H264="positive",AH264=1)),"high",IF(OR(ISNUMBER(SEARCH("lateral",G264,1)),ISNUMBER(SEARCH("positive",Y264,1)),ISNUMBER(SEARCH("tall",O264,1)),ISNUMBER(SEARCH("hobnail",O264,1)),ISNUMBER(SEARCH("cribriform",O264,1)),ISNUMBER(SEARCH("diffuse",O264,1)),ISNUMBER(SEARCH("columnar",O264,1)),ISNUMBER(SEARCH("solid",O264,1)),ISNUMBER(SEARCH("tall",N264,1)),ISNUMBER(SEARCH("hobnail",N264,1)),ISNUMBER(SEARCH("cribriform",N264,1)),ISNUMBER(SEARCH("diffuse",N264,1)),ISNUMBER(SEARCH("columnar",N264,1)),ISNUMBER(SEARCH("solid",N264,1)),AND(ISNUMBER(SEARCH("papillary",N264,1)),S264="positive"),AND(AND(ISNUMBER(J264),J264&gt;=5),M264=""),AND(AND(ISNUMBER(J264),J264&gt;=5),AND(ISNUMBER(M264),M264&gt;=1)),AND(ISNUMBER(SERACH("papillary",N264)),OR(Y264="positive",Z264="positive"), ISNUMBER(SEARCH("BRAF",AB264)))),"intermediate","low"))</f>
        <v>high</v>
      </c>
      <c r="AF264" s="30" t="str">
        <f t="shared" si="53"/>
        <v>1b</v>
      </c>
      <c r="AG264" s="30" t="str">
        <f t="shared" si="54"/>
        <v>0</v>
      </c>
      <c r="AH264" s="30" t="str">
        <f t="shared" si="55"/>
        <v>0</v>
      </c>
      <c r="AI264" s="37" t="str">
        <f t="shared" si="56"/>
        <v>I</v>
      </c>
      <c r="AJ264" s="29" t="s">
        <v>885</v>
      </c>
      <c r="AK264" s="34" t="s">
        <v>890</v>
      </c>
      <c r="AL264" s="34" t="s">
        <v>891</v>
      </c>
      <c r="AM264" s="34" t="s">
        <v>894</v>
      </c>
      <c r="AN264" s="34" t="s">
        <v>68</v>
      </c>
      <c r="AO264" s="35">
        <f t="shared" si="57"/>
        <v>1</v>
      </c>
      <c r="AP264" s="30">
        <f t="shared" si="58"/>
        <v>1</v>
      </c>
      <c r="AQ264" s="30">
        <f t="shared" si="59"/>
        <v>1</v>
      </c>
      <c r="AR264" s="30">
        <f t="shared" si="60"/>
        <v>1</v>
      </c>
      <c r="AS264" s="36">
        <f t="shared" si="61"/>
        <v>1</v>
      </c>
    </row>
    <row r="265" spans="1:45">
      <c r="A265" t="str">
        <f>'Model output'!A264</f>
        <v>TCGA-H2-A2K9</v>
      </c>
      <c r="B265" s="45">
        <v>25</v>
      </c>
      <c r="C265" s="1" t="str">
        <f>IF(OR(ISNUMBER(SEARCH("0",'Model output'!D264)), ISNUMBER(SEARCH("1",'Model output'!D264)), ISNUMBER(SEARCH("1a",'Model output'!D264)), ISNUMBER(SEARCH("1b",'Model output'!D264)), ISNUMBER(SEARCH("2",'Model output'!D264)), ISNUMBER(SEARCH("3",'Model output'!D264)), ISNUMBER(SEARCH("4a",'Model output'!D264)), ISNUMBER(SEARCH("4b",'Model output'!D264))), IF(ISNUMBER(SEARCH("pT",'Model output'!D264)),IF(OR(ISNUMBER(SEARCH("a",'Model output'!D264)),ISNUMBER(SEARCH("b",'Model output'!D264))),MID(SUBSTITUTE('Model output'!D264," ",""),SEARCH("pT",'Model output'!D264)+2,2),MID(SUBSTITUTE('Model output'!D264," ",""),SEARCH("pT",'Model output'!D264)+2,1)),IF(ISNUMBER(SEARCH("T",'Model output'!D264)),IF(OR(ISNUMBER(SEARCH("a",'Model output'!D264)),ISNUMBER(SEARCH("b",'Model output'!D264))),MID(SUBSTITUTE('Model output'!D264," ",""),SEARCH("T",'Model output'!D264)+1,2),MID(SUBSTITUTE('Model output'!D264," ",""),SEARCH("T",'Model output'!D264)+1,1)),SUBSTITUTE('Model output'!D264," ",""))),"")</f>
        <v>2</v>
      </c>
      <c r="D265" s="1" t="str">
        <f>IF(ISNUMBER(SEARCH("lymph node",'Model output'!E264)),"1", IF(AND('Model output'!E264&lt;&gt;"",ISNUMBER('Model output'!E264),'Model output'!E264&gt;0),"1",IF(OR(ISNUMBER(SEARCH("0",'Model output'!E264)), ISNUMBER(SEARCH("1",'Model output'!E264)), ISNUMBER(SEARCH("1a",'Model output'!E264)), ISNUMBER(SEARCH("1b",'Model output'!E264)), ISNUMBER(SEARCH("X",'Model output'!E264))), IF(ISNUMBER(SEARCH("pN",'Model output'!E264)),IF(OR(ISNUMBER(SEARCH("a",'Model output'!E264)),ISNUMBER(SEARCH("b",'Model output'!E264))),MID(SUBSTITUTE('Model output'!E264," ",""),SEARCH("pN",'Model output'!E264)+2,2),MID(SUBSTITUTE('Model output'!E264," ",""),SEARCH("pN",'Model output'!E264)+2,1)),IF(ISNUMBER(SEARCH("N",'Model output'!E264)),IF(OR(ISNUMBER(SEARCH("a",'Model output'!E264)),ISNUMBER(SEARCH("b",'Model output'!E264))),MID(SUBSTITUTE('Model output'!E264," ",""),SEARCH("N",'Model output'!E264)+1,2),MID(SUBSTITUTE('Model output'!E264," ",""),SEARCH("N",'Model output'!E264)+1,1)),SUBSTITUTE('Model output'!E264," ",""))),"")))</f>
        <v>1a</v>
      </c>
      <c r="E265" s="1" t="str">
        <f>IF(OR(ISNUMBER(SEARCH("Not applicable",'Model output'!F264)), ISNUMBER(SEARCH("N/A",'Model output'!F264))),"0",IF(OR(ISNUMBER(SEARCH("0",'Model output'!F264)), ISNUMBER(SEARCH("1",'Model output'!F264)), ISNUMBER(SEARCH("X",'Model output'!F264))), IF(ISNUMBER(SEARCH("pM",'Model output'!F264)),MID(SUBSTITUTE('Model output'!F264," ",""),SEARCH("pM",'Model output'!F264)+2,1),IF(ISNUMBER(SEARCH("M",'Model output'!F264)),MID(SUBSTITUTE('Model output'!F264," ",""),SEARCH("M",'Model output'!F264)+1,1),SUBSTITUTE('Model output'!F264," ",""))),""))</f>
        <v>X</v>
      </c>
      <c r="F265" t="str">
        <f t="shared" si="50"/>
        <v>positive</v>
      </c>
      <c r="G265" t="str">
        <f>IF(OR('Model output'!G264="",AND(ISNUMBER('Model output'!J264),'Model output'!J264&lt;1)),"",IF(OR(ISNUMBER(SEARCH("lateral",'Model output'!G264)),ISNUMBER(SEARCH("cervical",'Model output'!G264)),ISNUMBER(SEARCH("jugular",'Model output'!G264)),ISNUMBER(SEARCH("left neck",'Model output'!G264)),ISNUMBER(SEARCH("left anterior neck",'Model output'!G264)),ISNUMBER(SEARCH("left posterior neck",'Model output'!G264)),ISNUMBER(SEARCH("right neck",'Model output'!G264)),ISNUMBER(SEARCH("right anterior neck",'Model output'!G264)),ISNUMBER(SEARCH("right posterior neck",'Model output'!G264)),AND(ISNUMBER(SEARCH("level",'Model output'!G264)),OR(,ISNUMBER(SEARCH("II",'Model output'!G264)),ISNUMBER(SEARCH("two",'Model output'!G264)),ISNUMBER(SEARCH("2",'Model output'!G264)),ISNUMBER(SEARCH("III",'Model output'!G264)),ISNUMBER(SEARCH("three",'Model output'!G264)),ISNUMBER(SEARCH("3",'Model output'!G264)),ISNUMBER(SEARCH("IV",'Model output'!G264)),ISNUMBER(SEARCH("four",'Model output'!G264)),ISNUMBER(SEARCH("4",'Model output'!G264)),ISNUMBER(SEARCH("V ",'Model output'!G264)),ISNUMBER(SEARCH("five",'Model output'!G264)),ISNUMBER(SEARCH("5",'Model output'!G264))))), "lateral", "central"))</f>
        <v>lateral</v>
      </c>
      <c r="H265" t="str">
        <f>IF('Model output'!H264="","negative",IF('Model output'!H264="[]", "negative", IF(OR(ISNUMBER(SEARCH("lymph node",'Model output'!H264)),ISNUMBER(SEARCH("Not mentioned",'Model output'!H264)),ISNUMBER(SEARCH("neck",'Model output'!H264)),ISNUMBER(SEARCH("Not applicable",'Model output'!H264))),"negative","positive")))</f>
        <v>negative</v>
      </c>
      <c r="I265">
        <f>IF('Model output'!I264="","",IF(ISNUMBER('Model output'!I264),'Model output'!I264,1))</f>
        <v>14</v>
      </c>
      <c r="J265">
        <f>IF('Model output'!J264="","",IF(AND(ISNUMBER('Model output'!J264),'Model output'!J264&lt;=I265),'Model output'!J264,IF(ISNUMBER(SEARCH("0/",'Model output'!J264)),0,1)))</f>
        <v>11</v>
      </c>
      <c r="K265" t="str" cm="1">
        <f t="array" ref="K265">IF(COUNT(FIND({0,1,2,3,4,5,6,7,8,9},'Model output'!K264))&gt;0,'Model output'!K264,"")</f>
        <v>0.8 cm</v>
      </c>
      <c r="L265" s="8" t="str">
        <f t="shared" si="52"/>
        <v>0.8cm</v>
      </c>
      <c r="M265" cm="1">
        <f t="array" ref="M265">IF(L265="","",IF(ISNUMBER(SEARCH("cm",L265)),MAX(VALUE(SUBSTITUTE(_xlfn.FILTERXML("&lt;t&gt;&lt;s&gt;"&amp;SUBSTITUTE(L265,",","&lt;/s&gt;&lt;s&gt;")&amp;"&lt;/s&gt;&lt;/t&gt;","//s"),"cm",""))),MAX(VALUE(SUBSTITUTE(_xlfn.FILTERXML("&lt;t&gt;&lt;s&gt;"&amp;SUBSTITUTE(L265,",","&lt;/s&gt;&lt;s&gt;")&amp;"&lt;/s&gt;&lt;/t&gt;","//s"),"mm","")))/10))</f>
        <v>0.8</v>
      </c>
      <c r="N265" t="str">
        <f>IF('Model output'!L264="","",'Model output'!L264)</f>
        <v>Papillary carcinoma</v>
      </c>
      <c r="O265" t="str">
        <f>IF('Model output'!M264="","",'Model output'!M264)</f>
        <v>Papillary and follicular variant, multifocal</v>
      </c>
      <c r="P265" t="str">
        <f>IF('Model output'!N264="","",'Model output'!N264)</f>
        <v>2.8 cm</v>
      </c>
      <c r="Q265" t="str">
        <f t="shared" si="51"/>
        <v>2.8cm</v>
      </c>
      <c r="R265" cm="1">
        <f t="array" ref="R265">IF(Q265="","",IF(ISNUMBER(SEARCH("cm",Q265)),MAX(VALUE(SUBSTITUTE(_xlfn.FILTERXML("&lt;t&gt;&lt;s&gt;"&amp;SUBSTITUTE(Q265,",","&lt;/s&gt;&lt;s&gt;")&amp;"&lt;/s&gt;&lt;/t&gt;","//s"),"cm",""))),MAX(VALUE(SUBSTITUTE(_xlfn.FILTERXML("&lt;t&gt;&lt;s&gt;"&amp;SUBSTITUTE(Q265,",","&lt;/s&gt;&lt;s&gt;")&amp;"&lt;/s&gt;&lt;/t&gt;","//s"),"mm","")))/10))</f>
        <v>2.8</v>
      </c>
      <c r="S265" t="str">
        <f>IF(OR('Model output'!P264="",ISNUMBER(SEARCH("Not identified", 'Model output'!P264)),ISNUMBER(SEARCH("Absent",'Model output'!P264)),AND(ISNUMBER(SEARCH("No",'Model output'!P264)),NOT(ISNUMBER(SEARCH("diagnostic",'Model output'!P264)))),ISNUMBER(SEARCH("Negative",'Model output'!P264))),"negative","positive")</f>
        <v>positive</v>
      </c>
      <c r="T265" t="str">
        <f>IF('Model output'!O264="","",'Model output'!O264)</f>
        <v/>
      </c>
      <c r="U265" t="str">
        <f>IF('Model output'!Q264&lt;&gt;"",'Model output'!Q264,IF('Classification result'!S265="positive",IF(ISNUMBER(SEARCH("single",'Model output'!P264)),1,IF(OR(ISNUMBER(SEARCH("&lt;4",'Model output'!P264)),ISNUMBER(SEARCH("&lt; 4",'Model output'!P264)),ISNUMBER(SEARCH("less than 4",'Model output'!P264))),"&lt;4",IF(OR(ISNUMBER(SEARCH("&gt;4",'Model output'!P264)),ISNUMBER(SEARCH("&gt; 4",'Model output'!P264)),ISNUMBER(SEARCH("4 or more",'Model output'!P264))),"&gt;4",""))),""))</f>
        <v/>
      </c>
      <c r="V265" t="str">
        <f>IF(S265="negative","",IF(OR(ISNUMBER(SEARCH("Focal",'Model output'!P264)),'Classification result'!U265&lt;4,ISNUMBER(SEARCH("Focal",'Classification result'!U265)),ISNUMBER(SEARCH("&lt;4",'Classification result'!U265)),ISNUMBER(SEARCH("&lt; 4",'Classification result'!U265))),"minimal", IF(OR(ISNUMBER(SEARCH("Extensive",'Model output'!P264)),ISNUMBER(SEARCH("Extensive",'Classification result'!U265)),ISNUMBER(SEARCH("&gt;4",'Classification result'!U265)),ISNUMBER(SEARCH("&gt; 4",'Classification result'!U265)),ISNUMBER(SEARCH("4 or more",'Classification result'!U265))),"extensive","")))</f>
        <v/>
      </c>
      <c r="W265" t="str">
        <f>IF(OR('Model output'!R264="",ISNUMBER(SEARCH("Not identified", 'Model output'!R264)),ISNUMBER(SEARCH("Absent",'Model output'!R264)),ISNUMBER(SEARCH("No",'Model output'!R264)),ISNUMBER(SEARCH("Negative",'Model output'!R264)),ISNUMBER(SEARCH("None seen",'Model output'!R264)),ISNUMBER(SEARCH("Free",'Model output'!R264)),ISNUMBER(SEARCH("Cannot be assessed",'Model output'!R264))),"negative","positive")</f>
        <v>negative</v>
      </c>
      <c r="X265" t="str">
        <f>IF('Model output'!S264="","", IF('Model output'!S264= "[]", "", 'Model output'!S264))</f>
        <v/>
      </c>
      <c r="Y265" t="str">
        <f>IF(OR('Model output'!S264="",ISNUMBER(SEARCH("Absent",'Model output'!S264)),ISNUMBER(SEARCH("Not identified",'Model output'!S264)),ISNUMBER(SEARCH("No",'Model output'!S264)),ISNUMBER(SEARCH("negative",'Model output'!S264))),"negative",IF(Z265="positive","gETE", "positive"))</f>
        <v>negative</v>
      </c>
      <c r="Z265" t="str">
        <f>IF(OR('Model output'!S264="",ISNUMBER(SEARCH("Absent",'Model output'!S264)),ISNUMBER(SEARCH("Not identified",'Model output'!S264)),ISNUMBER(SEARCH("No",'Model output'!S264)),ISNUMBER(SEARCH("Minimal",'Model output'!S264)),ISNUMBER(SEARCH("negative",'Model output'!S264))),"negative",IF(OR(ISNUMBER(SEARCH("extensive",X265)),ISNUMBER(SEARCH("skeletal muscle",X265)),ISNUMBER(SEARCH("larynx",X265)),ISNUMBER(SEARCH("trachea",X265)),ISNUMBER(SEARCH("esophagus",X265)),ISNUMBER(SEARCH("recurrent laryngeal nerve",X265))),"positive","negative"))</f>
        <v>negative</v>
      </c>
      <c r="AA265" t="str">
        <f>IF('Model output'!T264="","", IF('Model output'!T264="[]", "", IF('Model output'!T264="Not mentioned", "No", "Yes")))</f>
        <v/>
      </c>
      <c r="AB265" t="str">
        <f>IF(AA265&lt;&gt;"Yes","",IF(OR('Model output'!U264="",'Model output'!U264="[]",ISNUMBER(SEARCH("Not identified",'Model output'!U264))),"",'Model output'!U264))</f>
        <v/>
      </c>
      <c r="AC265" s="9" t="str">
        <f>IF(OR('Model output'!V264="", AND(ISERROR(SEARCH("Positive",'Model output'!V264)), ISNUMBER(SEARCH("Negative",'Model output'!V264))), 'Model output'!V264="No", ISNUMBER(SEARCH("Uninvolved",'Model output'!V264)), ISNUMBER(SEARCH("Not involved",'Model output'!V264)), ISNUMBER(SEARCH("Free",'Model output'!V264)), ISNUMBER(SEARCH("Cannot be assessed",'Model output'!V264)), ISNUMBER(SEARCH("1 mm",'Model output'!V264)), ISNUMBER(SEARCH("0.1 CM",'Model output'!V264)), ISNUMBER(SEARCH("less than 0.5 mm",'Model output'!V264)), ISNUMBER(SEARCH("abut",'Model output'!V264))), "negative", "positive")</f>
        <v>negative</v>
      </c>
      <c r="AE265" s="29" t="str" cm="1">
        <f t="array" aca="1" ref="AE265" ca="1">IF(OR(AC265="positive",Z265="positive",AND(OR(ISNUMBER(SEARCH("Follicular carcinoma",N265)),ISNUMBER(SEARCH("Follicular thyroid carcinoma",N265))),V265="extensive"),AND(AND(ISNUMBER(J265),J265&gt;0),AND(ISNUMBER(M265),M265&gt;3)),OR(H265="positive",AH265=1)),"high",IF(OR(ISNUMBER(SEARCH("lateral",G265,1)),ISNUMBER(SEARCH("positive",Y265,1)),ISNUMBER(SEARCH("tall",O265,1)),ISNUMBER(SEARCH("hobnail",O265,1)),ISNUMBER(SEARCH("cribriform",O265,1)),ISNUMBER(SEARCH("diffuse",O265,1)),ISNUMBER(SEARCH("columnar",O265,1)),ISNUMBER(SEARCH("solid",O265,1)),ISNUMBER(SEARCH("tall",N265,1)),ISNUMBER(SEARCH("hobnail",N265,1)),ISNUMBER(SEARCH("cribriform",N265,1)),ISNUMBER(SEARCH("diffuse",N265,1)),ISNUMBER(SEARCH("columnar",N265,1)),ISNUMBER(SEARCH("solid",N265,1)),AND(ISNUMBER(SEARCH("papillary",N265,1)),S265="positive"),AND(AND(ISNUMBER(J265),J265&gt;=5),M265=""),AND(AND(ISNUMBER(J265),J265&gt;=5),AND(ISNUMBER(M265),M265&gt;=1)),AND(ISNUMBER(SERACH("papillary",N265)),OR(Y265="positive",Z265="positive"), ISNUMBER(SEARCH("BRAF",AB265)))),"intermediate","low"))</f>
        <v>intermediate</v>
      </c>
      <c r="AF265" s="30" t="str">
        <f t="shared" si="53"/>
        <v>2</v>
      </c>
      <c r="AG265" s="30" t="str">
        <f t="shared" si="54"/>
        <v>1b</v>
      </c>
      <c r="AH265" s="30" t="str">
        <f t="shared" si="55"/>
        <v>0</v>
      </c>
      <c r="AI265" s="37" t="str">
        <f t="shared" si="56"/>
        <v>I</v>
      </c>
      <c r="AJ265" s="29" t="s">
        <v>887</v>
      </c>
      <c r="AK265" s="34" t="s">
        <v>893</v>
      </c>
      <c r="AL265" s="34" t="s">
        <v>895</v>
      </c>
      <c r="AM265" s="34" t="s">
        <v>894</v>
      </c>
      <c r="AN265" s="34" t="s">
        <v>68</v>
      </c>
      <c r="AO265" s="35">
        <f t="shared" ca="1" si="57"/>
        <v>1</v>
      </c>
      <c r="AP265" s="30">
        <f t="shared" si="58"/>
        <v>1</v>
      </c>
      <c r="AQ265" s="30">
        <f t="shared" si="59"/>
        <v>0</v>
      </c>
      <c r="AR265" s="30">
        <f t="shared" si="60"/>
        <v>1</v>
      </c>
      <c r="AS265" s="36">
        <f t="shared" si="61"/>
        <v>1</v>
      </c>
    </row>
    <row r="266" spans="1:45">
      <c r="A266" t="str">
        <f>'Model output'!A265</f>
        <v>TCGA-H2-A3RI</v>
      </c>
      <c r="B266" s="45">
        <v>29</v>
      </c>
      <c r="C266" s="1" t="str">
        <f>IF(OR(ISNUMBER(SEARCH("0",'Model output'!D265)), ISNUMBER(SEARCH("1",'Model output'!D265)), ISNUMBER(SEARCH("1a",'Model output'!D265)), ISNUMBER(SEARCH("1b",'Model output'!D265)), ISNUMBER(SEARCH("2",'Model output'!D265)), ISNUMBER(SEARCH("3",'Model output'!D265)), ISNUMBER(SEARCH("4a",'Model output'!D265)), ISNUMBER(SEARCH("4b",'Model output'!D265))), IF(ISNUMBER(SEARCH("pT",'Model output'!D265)),IF(OR(ISNUMBER(SEARCH("a",'Model output'!D265)),ISNUMBER(SEARCH("b",'Model output'!D265))),MID(SUBSTITUTE('Model output'!D265," ",""),SEARCH("pT",'Model output'!D265)+2,2),MID(SUBSTITUTE('Model output'!D265," ",""),SEARCH("pT",'Model output'!D265)+2,1)),IF(ISNUMBER(SEARCH("T",'Model output'!D265)),IF(OR(ISNUMBER(SEARCH("a",'Model output'!D265)),ISNUMBER(SEARCH("b",'Model output'!D265))),MID(SUBSTITUTE('Model output'!D265," ",""),SEARCH("T",'Model output'!D265)+1,2),MID(SUBSTITUTE('Model output'!D265," ",""),SEARCH("T",'Model output'!D265)+1,1)),SUBSTITUTE('Model output'!D265," ",""))),"")</f>
        <v>3</v>
      </c>
      <c r="D266" s="1" t="str">
        <f>IF(ISNUMBER(SEARCH("lymph node",'Model output'!E265)),"1", IF(AND('Model output'!E265&lt;&gt;"",ISNUMBER('Model output'!E265),'Model output'!E265&gt;0),"1",IF(OR(ISNUMBER(SEARCH("0",'Model output'!E265)), ISNUMBER(SEARCH("1",'Model output'!E265)), ISNUMBER(SEARCH("1a",'Model output'!E265)), ISNUMBER(SEARCH("1b",'Model output'!E265)), ISNUMBER(SEARCH("X",'Model output'!E265))), IF(ISNUMBER(SEARCH("pN",'Model output'!E265)),IF(OR(ISNUMBER(SEARCH("a",'Model output'!E265)),ISNUMBER(SEARCH("b",'Model output'!E265))),MID(SUBSTITUTE('Model output'!E265," ",""),SEARCH("pN",'Model output'!E265)+2,2),MID(SUBSTITUTE('Model output'!E265," ",""),SEARCH("pN",'Model output'!E265)+2,1)),IF(ISNUMBER(SEARCH("N",'Model output'!E265)),IF(OR(ISNUMBER(SEARCH("a",'Model output'!E265)),ISNUMBER(SEARCH("b",'Model output'!E265))),MID(SUBSTITUTE('Model output'!E265," ",""),SEARCH("N",'Model output'!E265)+1,2),MID(SUBSTITUTE('Model output'!E265," ",""),SEARCH("N",'Model output'!E265)+1,1)),SUBSTITUTE('Model output'!E265," ",""))),"")))</f>
        <v>0</v>
      </c>
      <c r="E266" s="1" t="str">
        <f>IF(OR(ISNUMBER(SEARCH("Not applicable",'Model output'!F265)), ISNUMBER(SEARCH("N/A",'Model output'!F265))),"0",IF(OR(ISNUMBER(SEARCH("0",'Model output'!F265)), ISNUMBER(SEARCH("1",'Model output'!F265)), ISNUMBER(SEARCH("X",'Model output'!F265))), IF(ISNUMBER(SEARCH("pM",'Model output'!F265)),MID(SUBSTITUTE('Model output'!F265," ",""),SEARCH("pM",'Model output'!F265)+2,1),IF(ISNUMBER(SEARCH("M",'Model output'!F265)),MID(SUBSTITUTE('Model output'!F265," ",""),SEARCH("M",'Model output'!F265)+1,1),SUBSTITUTE('Model output'!F265," ",""))),""))</f>
        <v>X</v>
      </c>
      <c r="F266" t="str">
        <f t="shared" si="50"/>
        <v>positive</v>
      </c>
      <c r="G266" t="str">
        <f>IF(OR('Model output'!G265="",AND(ISNUMBER('Model output'!J265),'Model output'!J265&lt;1)),"",IF(OR(ISNUMBER(SEARCH("lateral",'Model output'!G265)),ISNUMBER(SEARCH("cervical",'Model output'!G265)),ISNUMBER(SEARCH("jugular",'Model output'!G265)),ISNUMBER(SEARCH("left neck",'Model output'!G265)),ISNUMBER(SEARCH("left anterior neck",'Model output'!G265)),ISNUMBER(SEARCH("left posterior neck",'Model output'!G265)),ISNUMBER(SEARCH("right neck",'Model output'!G265)),ISNUMBER(SEARCH("right anterior neck",'Model output'!G265)),ISNUMBER(SEARCH("right posterior neck",'Model output'!G265)),AND(ISNUMBER(SEARCH("level",'Model output'!G265)),OR(,ISNUMBER(SEARCH("II",'Model output'!G265)),ISNUMBER(SEARCH("two",'Model output'!G265)),ISNUMBER(SEARCH("2",'Model output'!G265)),ISNUMBER(SEARCH("III",'Model output'!G265)),ISNUMBER(SEARCH("three",'Model output'!G265)),ISNUMBER(SEARCH("3",'Model output'!G265)),ISNUMBER(SEARCH("IV",'Model output'!G265)),ISNUMBER(SEARCH("four",'Model output'!G265)),ISNUMBER(SEARCH("4",'Model output'!G265)),ISNUMBER(SEARCH("V ",'Model output'!G265)),ISNUMBER(SEARCH("five",'Model output'!G265)),ISNUMBER(SEARCH("5",'Model output'!G265))))), "lateral", "central"))</f>
        <v/>
      </c>
      <c r="H266" t="str">
        <f>IF('Model output'!H265="","negative",IF('Model output'!H265="[]", "negative", IF(OR(ISNUMBER(SEARCH("lymph node",'Model output'!H265)),ISNUMBER(SEARCH("Not mentioned",'Model output'!H265)),ISNUMBER(SEARCH("neck",'Model output'!H265)),ISNUMBER(SEARCH("Not applicable",'Model output'!H265))),"negative","positive")))</f>
        <v>negative</v>
      </c>
      <c r="I266">
        <f>IF('Model output'!I265="","",IF(ISNUMBER('Model output'!I265),'Model output'!I265,1))</f>
        <v>5</v>
      </c>
      <c r="J266">
        <f>IF('Model output'!J265="","",IF(AND(ISNUMBER('Model output'!J265),'Model output'!J265&lt;=I266),'Model output'!J265,IF(ISNUMBER(SEARCH("0/",'Model output'!J265)),0,1)))</f>
        <v>0</v>
      </c>
      <c r="K266" t="str" cm="1">
        <f t="array" ref="K266">IF(COUNT(FIND({0,1,2,3,4,5,6,7,8,9},'Model output'!K265))&gt;0,'Model output'!K265,"")</f>
        <v>1.8 cm</v>
      </c>
      <c r="L266" s="8" t="str">
        <f t="shared" si="52"/>
        <v>1.8cm</v>
      </c>
      <c r="M266" cm="1">
        <f t="array" ref="M266">IF(L266="","",IF(ISNUMBER(SEARCH("cm",L266)),MAX(VALUE(SUBSTITUTE(_xlfn.FILTERXML("&lt;t&gt;&lt;s&gt;"&amp;SUBSTITUTE(L266,",","&lt;/s&gt;&lt;s&gt;")&amp;"&lt;/s&gt;&lt;/t&gt;","//s"),"cm",""))),MAX(VALUE(SUBSTITUTE(_xlfn.FILTERXML("&lt;t&gt;&lt;s&gt;"&amp;SUBSTITUTE(L266,",","&lt;/s&gt;&lt;s&gt;")&amp;"&lt;/s&gt;&lt;/t&gt;","//s"),"mm","")))/10))</f>
        <v>1.8</v>
      </c>
      <c r="N266" t="str">
        <f>IF('Model output'!L265="","",'Model output'!L265)</f>
        <v>Papillary carcinoma</v>
      </c>
      <c r="O266" t="str">
        <f>IF('Model output'!M265="","",'Model output'!M265)</f>
        <v/>
      </c>
      <c r="P266" t="str">
        <f>IF('Model output'!N265="","",'Model output'!N265)</f>
        <v>2.7 cm</v>
      </c>
      <c r="Q266" t="str">
        <f t="shared" si="51"/>
        <v>2.7cm</v>
      </c>
      <c r="R266" cm="1">
        <f t="array" ref="R266">IF(Q266="","",IF(ISNUMBER(SEARCH("cm",Q266)),MAX(VALUE(SUBSTITUTE(_xlfn.FILTERXML("&lt;t&gt;&lt;s&gt;"&amp;SUBSTITUTE(Q266,",","&lt;/s&gt;&lt;s&gt;")&amp;"&lt;/s&gt;&lt;/t&gt;","//s"),"cm",""))),MAX(VALUE(SUBSTITUTE(_xlfn.FILTERXML("&lt;t&gt;&lt;s&gt;"&amp;SUBSTITUTE(Q266,",","&lt;/s&gt;&lt;s&gt;")&amp;"&lt;/s&gt;&lt;/t&gt;","//s"),"mm","")))/10))</f>
        <v>2.7</v>
      </c>
      <c r="S266" t="str">
        <f>IF(OR('Model output'!P265="",ISNUMBER(SEARCH("Not identified", 'Model output'!P265)),ISNUMBER(SEARCH("Absent",'Model output'!P265)),AND(ISNUMBER(SEARCH("No",'Model output'!P265)),NOT(ISNUMBER(SEARCH("diagnostic",'Model output'!P265)))),ISNUMBER(SEARCH("Negative",'Model output'!P265))),"negative","positive")</f>
        <v>negative</v>
      </c>
      <c r="T266">
        <f>IF('Model output'!O265="","",'Model output'!O265)</f>
        <v>1</v>
      </c>
      <c r="U266" t="str">
        <f>IF('Model output'!Q265&lt;&gt;"",'Model output'!Q265,IF('Classification result'!S266="positive",IF(ISNUMBER(SEARCH("single",'Model output'!P265)),1,IF(OR(ISNUMBER(SEARCH("&lt;4",'Model output'!P265)),ISNUMBER(SEARCH("&lt; 4",'Model output'!P265)),ISNUMBER(SEARCH("less than 4",'Model output'!P265))),"&lt;4",IF(OR(ISNUMBER(SEARCH("&gt;4",'Model output'!P265)),ISNUMBER(SEARCH("&gt; 4",'Model output'!P265)),ISNUMBER(SEARCH("4 or more",'Model output'!P265))),"&gt;4",""))),""))</f>
        <v/>
      </c>
      <c r="V266" t="str">
        <f>IF(S266="negative","",IF(OR(ISNUMBER(SEARCH("Focal",'Model output'!P265)),'Classification result'!U266&lt;4,ISNUMBER(SEARCH("Focal",'Classification result'!U266)),ISNUMBER(SEARCH("&lt;4",'Classification result'!U266)),ISNUMBER(SEARCH("&lt; 4",'Classification result'!U266))),"minimal", IF(OR(ISNUMBER(SEARCH("Extensive",'Model output'!P265)),ISNUMBER(SEARCH("Extensive",'Classification result'!U266)),ISNUMBER(SEARCH("&gt;4",'Classification result'!U266)),ISNUMBER(SEARCH("&gt; 4",'Classification result'!U266)),ISNUMBER(SEARCH("4 or more",'Classification result'!U266))),"extensive","")))</f>
        <v/>
      </c>
      <c r="W266" t="str">
        <f>IF(OR('Model output'!R265="",ISNUMBER(SEARCH("Not identified", 'Model output'!R265)),ISNUMBER(SEARCH("Absent",'Model output'!R265)),ISNUMBER(SEARCH("No",'Model output'!R265)),ISNUMBER(SEARCH("Negative",'Model output'!R265)),ISNUMBER(SEARCH("None seen",'Model output'!R265)),ISNUMBER(SEARCH("Free",'Model output'!R265)),ISNUMBER(SEARCH("Cannot be assessed",'Model output'!R265))),"negative","positive")</f>
        <v>negative</v>
      </c>
      <c r="X266" t="str">
        <f>IF('Model output'!S265="","", IF('Model output'!S265= "[]", "", 'Model output'!S265))</f>
        <v>Yes (focal)</v>
      </c>
      <c r="Y266" t="str">
        <f>IF(OR('Model output'!S265="",ISNUMBER(SEARCH("Absent",'Model output'!S265)),ISNUMBER(SEARCH("Not identified",'Model output'!S265)),ISNUMBER(SEARCH("No",'Model output'!S265)),ISNUMBER(SEARCH("negative",'Model output'!S265))),"negative",IF(Z266="positive","gETE", "positive"))</f>
        <v>positive</v>
      </c>
      <c r="Z266" t="str">
        <f>IF(OR('Model output'!S265="",ISNUMBER(SEARCH("Absent",'Model output'!S265)),ISNUMBER(SEARCH("Not identified",'Model output'!S265)),ISNUMBER(SEARCH("No",'Model output'!S265)),ISNUMBER(SEARCH("Minimal",'Model output'!S265)),ISNUMBER(SEARCH("negative",'Model output'!S265))),"negative",IF(OR(ISNUMBER(SEARCH("extensive",X266)),ISNUMBER(SEARCH("skeletal muscle",X266)),ISNUMBER(SEARCH("larynx",X266)),ISNUMBER(SEARCH("trachea",X266)),ISNUMBER(SEARCH("esophagus",X266)),ISNUMBER(SEARCH("recurrent laryngeal nerve",X266))),"positive","negative"))</f>
        <v>negative</v>
      </c>
      <c r="AA266" t="str">
        <f>IF('Model output'!T265="","", IF('Model output'!T265="[]", "", IF('Model output'!T265="Not mentioned", "No", "Yes")))</f>
        <v/>
      </c>
      <c r="AB266" t="str">
        <f>IF(AA266&lt;&gt;"Yes","",IF(OR('Model output'!U265="",'Model output'!U265="[]",ISNUMBER(SEARCH("Not identified",'Model output'!U265))),"",'Model output'!U265))</f>
        <v/>
      </c>
      <c r="AC266" s="9" t="str">
        <f>IF(OR('Model output'!V265="", AND(ISERROR(SEARCH("Positive",'Model output'!V265)), ISNUMBER(SEARCH("Negative",'Model output'!V265))), 'Model output'!V265="No", ISNUMBER(SEARCH("Uninvolved",'Model output'!V265)), ISNUMBER(SEARCH("Not involved",'Model output'!V265)), ISNUMBER(SEARCH("Free",'Model output'!V265)), ISNUMBER(SEARCH("Cannot be assessed",'Model output'!V265)), ISNUMBER(SEARCH("1 mm",'Model output'!V265)), ISNUMBER(SEARCH("0.1 CM",'Model output'!V265)), ISNUMBER(SEARCH("less than 0.5 mm",'Model output'!V265)), ISNUMBER(SEARCH("abut",'Model output'!V265))), "negative", "positive")</f>
        <v>negative</v>
      </c>
      <c r="AE266" s="29" t="str" cm="1">
        <f t="array" aca="1" ref="AE266" ca="1">IF(OR(AC266="positive",Z266="positive",AND(OR(ISNUMBER(SEARCH("Follicular carcinoma",N266)),ISNUMBER(SEARCH("Follicular thyroid carcinoma",N266))),V266="extensive"),AND(AND(ISNUMBER(J266),J266&gt;0),AND(ISNUMBER(M266),M266&gt;3)),OR(H266="positive",AH266=1)),"high",IF(OR(ISNUMBER(SEARCH("lateral",G266,1)),ISNUMBER(SEARCH("positive",Y266,1)),ISNUMBER(SEARCH("tall",O266,1)),ISNUMBER(SEARCH("hobnail",O266,1)),ISNUMBER(SEARCH("cribriform",O266,1)),ISNUMBER(SEARCH("diffuse",O266,1)),ISNUMBER(SEARCH("columnar",O266,1)),ISNUMBER(SEARCH("solid",O266,1)),ISNUMBER(SEARCH("tall",N266,1)),ISNUMBER(SEARCH("hobnail",N266,1)),ISNUMBER(SEARCH("cribriform",N266,1)),ISNUMBER(SEARCH("diffuse",N266,1)),ISNUMBER(SEARCH("columnar",N266,1)),ISNUMBER(SEARCH("solid",N266,1)),AND(ISNUMBER(SEARCH("papillary",N266,1)),S266="positive"),AND(AND(ISNUMBER(J266),J266&gt;=5),M266=""),AND(AND(ISNUMBER(J266),J266&gt;=5),AND(ISNUMBER(M266),M266&gt;=1)),AND(ISNUMBER(SERACH("papillary",N266)),OR(Y266="positive",Z266="positive"), ISNUMBER(SEARCH("BRAF",AB266)))),"intermediate","low"))</f>
        <v>intermediate</v>
      </c>
      <c r="AF266" s="30" t="str">
        <f t="shared" si="53"/>
        <v>2</v>
      </c>
      <c r="AG266" s="30" t="str">
        <f t="shared" si="54"/>
        <v>0</v>
      </c>
      <c r="AH266" s="30" t="str">
        <f t="shared" si="55"/>
        <v>0</v>
      </c>
      <c r="AI266" s="37" t="str">
        <f t="shared" si="56"/>
        <v>I</v>
      </c>
      <c r="AJ266" s="29" t="s">
        <v>887</v>
      </c>
      <c r="AK266" s="34" t="s">
        <v>893</v>
      </c>
      <c r="AL266" s="34" t="s">
        <v>891</v>
      </c>
      <c r="AM266" s="34" t="s">
        <v>894</v>
      </c>
      <c r="AN266" s="34" t="s">
        <v>68</v>
      </c>
      <c r="AO266" s="35">
        <f t="shared" ca="1" si="57"/>
        <v>1</v>
      </c>
      <c r="AP266" s="30">
        <f t="shared" si="58"/>
        <v>1</v>
      </c>
      <c r="AQ266" s="30">
        <f t="shared" si="59"/>
        <v>1</v>
      </c>
      <c r="AR266" s="30">
        <f t="shared" si="60"/>
        <v>1</v>
      </c>
      <c r="AS266" s="36">
        <f t="shared" si="61"/>
        <v>1</v>
      </c>
    </row>
    <row r="267" spans="1:45">
      <c r="A267" t="str">
        <f>'Model output'!A266</f>
        <v>TCGA-H2-A421</v>
      </c>
      <c r="B267" s="45">
        <v>34</v>
      </c>
      <c r="C267" s="1" t="str">
        <f>IF(OR(ISNUMBER(SEARCH("0",'Model output'!D266)), ISNUMBER(SEARCH("1",'Model output'!D266)), ISNUMBER(SEARCH("1a",'Model output'!D266)), ISNUMBER(SEARCH("1b",'Model output'!D266)), ISNUMBER(SEARCH("2",'Model output'!D266)), ISNUMBER(SEARCH("3",'Model output'!D266)), ISNUMBER(SEARCH("4a",'Model output'!D266)), ISNUMBER(SEARCH("4b",'Model output'!D266))), IF(ISNUMBER(SEARCH("pT",'Model output'!D266)),IF(OR(ISNUMBER(SEARCH("a",'Model output'!D266)),ISNUMBER(SEARCH("b",'Model output'!D266))),MID(SUBSTITUTE('Model output'!D266," ",""),SEARCH("pT",'Model output'!D266)+2,2),MID(SUBSTITUTE('Model output'!D266," ",""),SEARCH("pT",'Model output'!D266)+2,1)),IF(ISNUMBER(SEARCH("T",'Model output'!D266)),IF(OR(ISNUMBER(SEARCH("a",'Model output'!D266)),ISNUMBER(SEARCH("b",'Model output'!D266))),MID(SUBSTITUTE('Model output'!D266," ",""),SEARCH("T",'Model output'!D266)+1,2),MID(SUBSTITUTE('Model output'!D266," ",""),SEARCH("T",'Model output'!D266)+1,1)),SUBSTITUTE('Model output'!D266," ",""))),"")</f>
        <v>1</v>
      </c>
      <c r="D267" s="1" t="str">
        <f>IF(ISNUMBER(SEARCH("lymph node",'Model output'!E266)),"1", IF(AND('Model output'!E266&lt;&gt;"",ISNUMBER('Model output'!E266),'Model output'!E266&gt;0),"1",IF(OR(ISNUMBER(SEARCH("0",'Model output'!E266)), ISNUMBER(SEARCH("1",'Model output'!E266)), ISNUMBER(SEARCH("1a",'Model output'!E266)), ISNUMBER(SEARCH("1b",'Model output'!E266)), ISNUMBER(SEARCH("X",'Model output'!E266))), IF(ISNUMBER(SEARCH("pN",'Model output'!E266)),IF(OR(ISNUMBER(SEARCH("a",'Model output'!E266)),ISNUMBER(SEARCH("b",'Model output'!E266))),MID(SUBSTITUTE('Model output'!E266," ",""),SEARCH("pN",'Model output'!E266)+2,2),MID(SUBSTITUTE('Model output'!E266," ",""),SEARCH("pN",'Model output'!E266)+2,1)),IF(ISNUMBER(SEARCH("N",'Model output'!E266)),IF(OR(ISNUMBER(SEARCH("a",'Model output'!E266)),ISNUMBER(SEARCH("b",'Model output'!E266))),MID(SUBSTITUTE('Model output'!E266," ",""),SEARCH("N",'Model output'!E266)+1,2),MID(SUBSTITUTE('Model output'!E266," ",""),SEARCH("N",'Model output'!E266)+1,1)),SUBSTITUTE('Model output'!E266," ",""))),"")))</f>
        <v>1a</v>
      </c>
      <c r="E267" s="1" t="str">
        <f>IF(OR(ISNUMBER(SEARCH("Not applicable",'Model output'!F266)), ISNUMBER(SEARCH("N/A",'Model output'!F266))),"0",IF(OR(ISNUMBER(SEARCH("0",'Model output'!F266)), ISNUMBER(SEARCH("1",'Model output'!F266)), ISNUMBER(SEARCH("X",'Model output'!F266))), IF(ISNUMBER(SEARCH("pM",'Model output'!F266)),MID(SUBSTITUTE('Model output'!F266," ",""),SEARCH("pM",'Model output'!F266)+2,1),IF(ISNUMBER(SEARCH("M",'Model output'!F266)),MID(SUBSTITUTE('Model output'!F266," ",""),SEARCH("M",'Model output'!F266)+1,1),SUBSTITUTE('Model output'!F266," ",""))),""))</f>
        <v>X</v>
      </c>
      <c r="F267" t="str">
        <f t="shared" si="50"/>
        <v>positive</v>
      </c>
      <c r="G267" t="str">
        <f>IF(OR('Model output'!G266="",AND(ISNUMBER('Model output'!J266),'Model output'!J266&lt;1)),"",IF(OR(ISNUMBER(SEARCH("lateral",'Model output'!G266)),ISNUMBER(SEARCH("cervical",'Model output'!G266)),ISNUMBER(SEARCH("jugular",'Model output'!G266)),ISNUMBER(SEARCH("left neck",'Model output'!G266)),ISNUMBER(SEARCH("left anterior neck",'Model output'!G266)),ISNUMBER(SEARCH("left posterior neck",'Model output'!G266)),ISNUMBER(SEARCH("right neck",'Model output'!G266)),ISNUMBER(SEARCH("right anterior neck",'Model output'!G266)),ISNUMBER(SEARCH("right posterior neck",'Model output'!G266)),AND(ISNUMBER(SEARCH("level",'Model output'!G266)),OR(,ISNUMBER(SEARCH("II",'Model output'!G266)),ISNUMBER(SEARCH("two",'Model output'!G266)),ISNUMBER(SEARCH("2",'Model output'!G266)),ISNUMBER(SEARCH("III",'Model output'!G266)),ISNUMBER(SEARCH("three",'Model output'!G266)),ISNUMBER(SEARCH("3",'Model output'!G266)),ISNUMBER(SEARCH("IV",'Model output'!G266)),ISNUMBER(SEARCH("four",'Model output'!G266)),ISNUMBER(SEARCH("4",'Model output'!G266)),ISNUMBER(SEARCH("V ",'Model output'!G266)),ISNUMBER(SEARCH("five",'Model output'!G266)),ISNUMBER(SEARCH("5",'Model output'!G266))))), "lateral", "central"))</f>
        <v>central</v>
      </c>
      <c r="H267" t="str">
        <f>IF('Model output'!H266="","negative",IF('Model output'!H266="[]", "negative", IF(OR(ISNUMBER(SEARCH("lymph node",'Model output'!H266)),ISNUMBER(SEARCH("Not mentioned",'Model output'!H266)),ISNUMBER(SEARCH("neck",'Model output'!H266)),ISNUMBER(SEARCH("Not applicable",'Model output'!H266))),"negative","positive")))</f>
        <v>negative</v>
      </c>
      <c r="I267">
        <f>IF('Model output'!I266="","",IF(ISNUMBER('Model output'!I266),'Model output'!I266,1))</f>
        <v>3</v>
      </c>
      <c r="J267">
        <f>IF('Model output'!J266="","",IF(AND(ISNUMBER('Model output'!J266),'Model output'!J266&lt;=I267),'Model output'!J266,IF(ISNUMBER(SEARCH("0/",'Model output'!J266)),0,1)))</f>
        <v>2</v>
      </c>
      <c r="K267" t="str" cm="1">
        <f t="array" ref="K267">IF(COUNT(FIND({0,1,2,3,4,5,6,7,8,9},'Model output'!K266))&gt;0,'Model output'!K266,"")</f>
        <v>1 mm</v>
      </c>
      <c r="L267" s="8" t="str">
        <f t="shared" si="52"/>
        <v>1mm</v>
      </c>
      <c r="M267" cm="1">
        <f t="array" ref="M267">IF(L267="","",IF(ISNUMBER(SEARCH("cm",L267)),MAX(VALUE(SUBSTITUTE(_xlfn.FILTERXML("&lt;t&gt;&lt;s&gt;"&amp;SUBSTITUTE(L267,",","&lt;/s&gt;&lt;s&gt;")&amp;"&lt;/s&gt;&lt;/t&gt;","//s"),"cm",""))),MAX(VALUE(SUBSTITUTE(_xlfn.FILTERXML("&lt;t&gt;&lt;s&gt;"&amp;SUBSTITUTE(L267,",","&lt;/s&gt;&lt;s&gt;")&amp;"&lt;/s&gt;&lt;/t&gt;","//s"),"mm","")))/10))</f>
        <v>0.1</v>
      </c>
      <c r="N267" t="str">
        <f>IF('Model output'!L266="","",'Model output'!L266)</f>
        <v>Papillary</v>
      </c>
      <c r="O267" t="str">
        <f>IF('Model output'!M266="","",'Model output'!M266)</f>
        <v/>
      </c>
      <c r="P267" t="str">
        <f>IF('Model output'!N266="","",'Model output'!N266)</f>
        <v>1.5 cm</v>
      </c>
      <c r="Q267" t="str">
        <f t="shared" si="51"/>
        <v>1.5cm</v>
      </c>
      <c r="R267" cm="1">
        <f t="array" ref="R267">IF(Q267="","",IF(ISNUMBER(SEARCH("cm",Q267)),MAX(VALUE(SUBSTITUTE(_xlfn.FILTERXML("&lt;t&gt;&lt;s&gt;"&amp;SUBSTITUTE(Q267,",","&lt;/s&gt;&lt;s&gt;")&amp;"&lt;/s&gt;&lt;/t&gt;","//s"),"cm",""))),MAX(VALUE(SUBSTITUTE(_xlfn.FILTERXML("&lt;t&gt;&lt;s&gt;"&amp;SUBSTITUTE(Q267,",","&lt;/s&gt;&lt;s&gt;")&amp;"&lt;/s&gt;&lt;/t&gt;","//s"),"mm","")))/10))</f>
        <v>1.5</v>
      </c>
      <c r="S267" t="str">
        <f>IF(OR('Model output'!P266="",ISNUMBER(SEARCH("Not identified", 'Model output'!P266)),ISNUMBER(SEARCH("Absent",'Model output'!P266)),AND(ISNUMBER(SEARCH("No",'Model output'!P266)),NOT(ISNUMBER(SEARCH("diagnostic",'Model output'!P266)))),ISNUMBER(SEARCH("Negative",'Model output'!P266))),"negative","positive")</f>
        <v>negative</v>
      </c>
      <c r="T267">
        <f>IF('Model output'!O266="","",'Model output'!O266)</f>
        <v>1</v>
      </c>
      <c r="U267" t="str">
        <f>IF('Model output'!Q266&lt;&gt;"",'Model output'!Q266,IF('Classification result'!S267="positive",IF(ISNUMBER(SEARCH("single",'Model output'!P266)),1,IF(OR(ISNUMBER(SEARCH("&lt;4",'Model output'!P266)),ISNUMBER(SEARCH("&lt; 4",'Model output'!P266)),ISNUMBER(SEARCH("less than 4",'Model output'!P266))),"&lt;4",IF(OR(ISNUMBER(SEARCH("&gt;4",'Model output'!P266)),ISNUMBER(SEARCH("&gt; 4",'Model output'!P266)),ISNUMBER(SEARCH("4 or more",'Model output'!P266))),"&gt;4",""))),""))</f>
        <v/>
      </c>
      <c r="V267" t="str">
        <f>IF(S267="negative","",IF(OR(ISNUMBER(SEARCH("Focal",'Model output'!P266)),'Classification result'!U267&lt;4,ISNUMBER(SEARCH("Focal",'Classification result'!U267)),ISNUMBER(SEARCH("&lt;4",'Classification result'!U267)),ISNUMBER(SEARCH("&lt; 4",'Classification result'!U267))),"minimal", IF(OR(ISNUMBER(SEARCH("Extensive",'Model output'!P266)),ISNUMBER(SEARCH("Extensive",'Classification result'!U267)),ISNUMBER(SEARCH("&gt;4",'Classification result'!U267)),ISNUMBER(SEARCH("&gt; 4",'Classification result'!U267)),ISNUMBER(SEARCH("4 or more",'Classification result'!U267))),"extensive","")))</f>
        <v/>
      </c>
      <c r="W267" t="str">
        <f>IF(OR('Model output'!R266="",ISNUMBER(SEARCH("Not identified", 'Model output'!R266)),ISNUMBER(SEARCH("Absent",'Model output'!R266)),ISNUMBER(SEARCH("No",'Model output'!R266)),ISNUMBER(SEARCH("Negative",'Model output'!R266)),ISNUMBER(SEARCH("None seen",'Model output'!R266)),ISNUMBER(SEARCH("Free",'Model output'!R266)),ISNUMBER(SEARCH("Cannot be assessed",'Model output'!R266))),"negative","positive")</f>
        <v>negative</v>
      </c>
      <c r="X267" t="str">
        <f>IF('Model output'!S266="","", IF('Model output'!S266= "[]", "", 'Model output'!S266))</f>
        <v/>
      </c>
      <c r="Y267" t="str">
        <f>IF(OR('Model output'!S266="",ISNUMBER(SEARCH("Absent",'Model output'!S266)),ISNUMBER(SEARCH("Not identified",'Model output'!S266)),ISNUMBER(SEARCH("No",'Model output'!S266)),ISNUMBER(SEARCH("negative",'Model output'!S266))),"negative",IF(Z267="positive","gETE", "positive"))</f>
        <v>negative</v>
      </c>
      <c r="Z267" t="str">
        <f>IF(OR('Model output'!S266="",ISNUMBER(SEARCH("Absent",'Model output'!S266)),ISNUMBER(SEARCH("Not identified",'Model output'!S266)),ISNUMBER(SEARCH("No",'Model output'!S266)),ISNUMBER(SEARCH("Minimal",'Model output'!S266)),ISNUMBER(SEARCH("negative",'Model output'!S266))),"negative",IF(OR(ISNUMBER(SEARCH("extensive",X267)),ISNUMBER(SEARCH("skeletal muscle",X267)),ISNUMBER(SEARCH("larynx",X267)),ISNUMBER(SEARCH("trachea",X267)),ISNUMBER(SEARCH("esophagus",X267)),ISNUMBER(SEARCH("recurrent laryngeal nerve",X267))),"positive","negative"))</f>
        <v>negative</v>
      </c>
      <c r="AA267" t="str">
        <f>IF('Model output'!T266="","", IF('Model output'!T266="[]", "", IF('Model output'!T266="Not mentioned", "No", "Yes")))</f>
        <v/>
      </c>
      <c r="AB267" t="str">
        <f>IF(AA267&lt;&gt;"Yes","",IF(OR('Model output'!U266="",'Model output'!U266="[]",ISNUMBER(SEARCH("Not identified",'Model output'!U266))),"",'Model output'!U266))</f>
        <v/>
      </c>
      <c r="AC267" s="9" t="str">
        <f>IF(OR('Model output'!V266="", AND(ISERROR(SEARCH("Positive",'Model output'!V266)), ISNUMBER(SEARCH("Negative",'Model output'!V266))), 'Model output'!V266="No", ISNUMBER(SEARCH("Uninvolved",'Model output'!V266)), ISNUMBER(SEARCH("Not involved",'Model output'!V266)), ISNUMBER(SEARCH("Free",'Model output'!V266)), ISNUMBER(SEARCH("Cannot be assessed",'Model output'!V266)), ISNUMBER(SEARCH("1 mm",'Model output'!V266)), ISNUMBER(SEARCH("0.1 CM",'Model output'!V266)), ISNUMBER(SEARCH("less than 0.5 mm",'Model output'!V266)), ISNUMBER(SEARCH("abut",'Model output'!V266))), "negative", "positive")</f>
        <v>positive</v>
      </c>
      <c r="AE267" s="29" t="str" cm="1">
        <f t="array" ref="AE267">IF(OR(AC267="positive",Z267="positive",AND(OR(ISNUMBER(SEARCH("Follicular carcinoma",N267)),ISNUMBER(SEARCH("Follicular thyroid carcinoma",N267))),V267="extensive"),AND(AND(ISNUMBER(J267),J267&gt;0),AND(ISNUMBER(M267),M267&gt;3)),OR(H267="positive",AH267=1)),"high",IF(OR(ISNUMBER(SEARCH("lateral",G267,1)),ISNUMBER(SEARCH("positive",Y267,1)),ISNUMBER(SEARCH("tall",O267,1)),ISNUMBER(SEARCH("hobnail",O267,1)),ISNUMBER(SEARCH("cribriform",O267,1)),ISNUMBER(SEARCH("diffuse",O267,1)),ISNUMBER(SEARCH("columnar",O267,1)),ISNUMBER(SEARCH("solid",O267,1)),ISNUMBER(SEARCH("tall",N267,1)),ISNUMBER(SEARCH("hobnail",N267,1)),ISNUMBER(SEARCH("cribriform",N267,1)),ISNUMBER(SEARCH("diffuse",N267,1)),ISNUMBER(SEARCH("columnar",N267,1)),ISNUMBER(SEARCH("solid",N267,1)),AND(ISNUMBER(SEARCH("papillary",N267,1)),S267="positive"),AND(AND(ISNUMBER(J267),J267&gt;=5),M267=""),AND(AND(ISNUMBER(J267),J267&gt;=5),AND(ISNUMBER(M267),M267&gt;=1)),AND(ISNUMBER(SERACH("papillary",N267)),OR(Y267="positive",Z267="positive"), ISNUMBER(SEARCH("BRAF",AB267)))),"intermediate","low"))</f>
        <v>high</v>
      </c>
      <c r="AF267" s="30" t="str">
        <f t="shared" si="53"/>
        <v>1b</v>
      </c>
      <c r="AG267" s="30" t="str">
        <f t="shared" si="54"/>
        <v>1a</v>
      </c>
      <c r="AH267" s="30" t="str">
        <f t="shared" si="55"/>
        <v>0</v>
      </c>
      <c r="AI267" s="37" t="str">
        <f t="shared" si="56"/>
        <v>I</v>
      </c>
      <c r="AJ267" s="29" t="s">
        <v>885</v>
      </c>
      <c r="AK267" s="34" t="s">
        <v>890</v>
      </c>
      <c r="AL267" s="34" t="s">
        <v>895</v>
      </c>
      <c r="AM267" s="34" t="s">
        <v>891</v>
      </c>
      <c r="AN267" s="34" t="s">
        <v>68</v>
      </c>
      <c r="AO267" s="35">
        <f t="shared" si="57"/>
        <v>1</v>
      </c>
      <c r="AP267" s="30">
        <f t="shared" si="58"/>
        <v>1</v>
      </c>
      <c r="AQ267" s="30">
        <f t="shared" si="59"/>
        <v>1</v>
      </c>
      <c r="AR267" s="30">
        <f t="shared" si="60"/>
        <v>1</v>
      </c>
      <c r="AS267" s="36">
        <f t="shared" si="61"/>
        <v>1</v>
      </c>
    </row>
    <row r="268" spans="1:45">
      <c r="A268" t="str">
        <f>'Model output'!A267</f>
        <v>TCGA-H2-A422</v>
      </c>
      <c r="B268" s="45">
        <v>40</v>
      </c>
      <c r="C268" s="1" t="str">
        <f>IF(OR(ISNUMBER(SEARCH("0",'Model output'!D267)), ISNUMBER(SEARCH("1",'Model output'!D267)), ISNUMBER(SEARCH("1a",'Model output'!D267)), ISNUMBER(SEARCH("1b",'Model output'!D267)), ISNUMBER(SEARCH("2",'Model output'!D267)), ISNUMBER(SEARCH("3",'Model output'!D267)), ISNUMBER(SEARCH("4a",'Model output'!D267)), ISNUMBER(SEARCH("4b",'Model output'!D267))), IF(ISNUMBER(SEARCH("pT",'Model output'!D267)),IF(OR(ISNUMBER(SEARCH("a",'Model output'!D267)),ISNUMBER(SEARCH("b",'Model output'!D267))),MID(SUBSTITUTE('Model output'!D267," ",""),SEARCH("pT",'Model output'!D267)+2,2),MID(SUBSTITUTE('Model output'!D267," ",""),SEARCH("pT",'Model output'!D267)+2,1)),IF(ISNUMBER(SEARCH("T",'Model output'!D267)),IF(OR(ISNUMBER(SEARCH("a",'Model output'!D267)),ISNUMBER(SEARCH("b",'Model output'!D267))),MID(SUBSTITUTE('Model output'!D267," ",""),SEARCH("T",'Model output'!D267)+1,2),MID(SUBSTITUTE('Model output'!D267," ",""),SEARCH("T",'Model output'!D267)+1,1)),SUBSTITUTE('Model output'!D267," ",""))),"")</f>
        <v>2</v>
      </c>
      <c r="D268" s="1" t="str">
        <f>IF(ISNUMBER(SEARCH("lymph node",'Model output'!E267)),"1", IF(AND('Model output'!E267&lt;&gt;"",ISNUMBER('Model output'!E267),'Model output'!E267&gt;0),"1",IF(OR(ISNUMBER(SEARCH("0",'Model output'!E267)), ISNUMBER(SEARCH("1",'Model output'!E267)), ISNUMBER(SEARCH("1a",'Model output'!E267)), ISNUMBER(SEARCH("1b",'Model output'!E267)), ISNUMBER(SEARCH("X",'Model output'!E267))), IF(ISNUMBER(SEARCH("pN",'Model output'!E267)),IF(OR(ISNUMBER(SEARCH("a",'Model output'!E267)),ISNUMBER(SEARCH("b",'Model output'!E267))),MID(SUBSTITUTE('Model output'!E267," ",""),SEARCH("pN",'Model output'!E267)+2,2),MID(SUBSTITUTE('Model output'!E267," ",""),SEARCH("pN",'Model output'!E267)+2,1)),IF(ISNUMBER(SEARCH("N",'Model output'!E267)),IF(OR(ISNUMBER(SEARCH("a",'Model output'!E267)),ISNUMBER(SEARCH("b",'Model output'!E267))),MID(SUBSTITUTE('Model output'!E267," ",""),SEARCH("N",'Model output'!E267)+1,2),MID(SUBSTITUTE('Model output'!E267," ",""),SEARCH("N",'Model output'!E267)+1,1)),SUBSTITUTE('Model output'!E267," ",""))),"")))</f>
        <v>0</v>
      </c>
      <c r="E268" s="1" t="str">
        <f>IF(OR(ISNUMBER(SEARCH("Not applicable",'Model output'!F267)), ISNUMBER(SEARCH("N/A",'Model output'!F267))),"0",IF(OR(ISNUMBER(SEARCH("0",'Model output'!F267)), ISNUMBER(SEARCH("1",'Model output'!F267)), ISNUMBER(SEARCH("X",'Model output'!F267))), IF(ISNUMBER(SEARCH("pM",'Model output'!F267)),MID(SUBSTITUTE('Model output'!F267," ",""),SEARCH("pM",'Model output'!F267)+2,1),IF(ISNUMBER(SEARCH("M",'Model output'!F267)),MID(SUBSTITUTE('Model output'!F267," ",""),SEARCH("M",'Model output'!F267)+1,1),SUBSTITUTE('Model output'!F267," ",""))),""))</f>
        <v>X</v>
      </c>
      <c r="F268" t="str">
        <f t="shared" si="50"/>
        <v>negative</v>
      </c>
      <c r="G268" t="str">
        <f>IF(OR('Model output'!G267="",AND(ISNUMBER('Model output'!J267),'Model output'!J267&lt;1)),"",IF(OR(ISNUMBER(SEARCH("lateral",'Model output'!G267)),ISNUMBER(SEARCH("cervical",'Model output'!G267)),ISNUMBER(SEARCH("jugular",'Model output'!G267)),ISNUMBER(SEARCH("left neck",'Model output'!G267)),ISNUMBER(SEARCH("left anterior neck",'Model output'!G267)),ISNUMBER(SEARCH("left posterior neck",'Model output'!G267)),ISNUMBER(SEARCH("right neck",'Model output'!G267)),ISNUMBER(SEARCH("right anterior neck",'Model output'!G267)),ISNUMBER(SEARCH("right posterior neck",'Model output'!G267)),AND(ISNUMBER(SEARCH("level",'Model output'!G267)),OR(,ISNUMBER(SEARCH("II",'Model output'!G267)),ISNUMBER(SEARCH("two",'Model output'!G267)),ISNUMBER(SEARCH("2",'Model output'!G267)),ISNUMBER(SEARCH("III",'Model output'!G267)),ISNUMBER(SEARCH("three",'Model output'!G267)),ISNUMBER(SEARCH("3",'Model output'!G267)),ISNUMBER(SEARCH("IV",'Model output'!G267)),ISNUMBER(SEARCH("four",'Model output'!G267)),ISNUMBER(SEARCH("4",'Model output'!G267)),ISNUMBER(SEARCH("V ",'Model output'!G267)),ISNUMBER(SEARCH("five",'Model output'!G267)),ISNUMBER(SEARCH("5",'Model output'!G267))))), "lateral", "central"))</f>
        <v/>
      </c>
      <c r="H268" t="str">
        <f>IF('Model output'!H267="","negative",IF('Model output'!H267="[]", "negative", IF(OR(ISNUMBER(SEARCH("lymph node",'Model output'!H267)),ISNUMBER(SEARCH("Not mentioned",'Model output'!H267)),ISNUMBER(SEARCH("neck",'Model output'!H267)),ISNUMBER(SEARCH("Not applicable",'Model output'!H267))),"negative","positive")))</f>
        <v>negative</v>
      </c>
      <c r="I268">
        <f>IF('Model output'!I267="","",IF(ISNUMBER('Model output'!I267),'Model output'!I267,1))</f>
        <v>3</v>
      </c>
      <c r="J268">
        <f>IF('Model output'!J267="","",IF(AND(ISNUMBER('Model output'!J267),'Model output'!J267&lt;=I268),'Model output'!J267,IF(ISNUMBER(SEARCH("0/",'Model output'!J267)),0,1)))</f>
        <v>0</v>
      </c>
      <c r="K268" t="str" cm="1">
        <f t="array" ref="K268">IF(COUNT(FIND({0,1,2,3,4,5,6,7,8,9},'Model output'!K267))&gt;0,'Model output'!K267,"")</f>
        <v/>
      </c>
      <c r="L268" s="8" t="str">
        <f t="shared" si="52"/>
        <v/>
      </c>
      <c r="M268" t="str" cm="1">
        <f t="array" ref="M268">IF(L268="","",IF(ISNUMBER(SEARCH("cm",L268)),MAX(VALUE(SUBSTITUTE(_xlfn.FILTERXML("&lt;t&gt;&lt;s&gt;"&amp;SUBSTITUTE(L268,",","&lt;/s&gt;&lt;s&gt;")&amp;"&lt;/s&gt;&lt;/t&gt;","//s"),"cm",""))),MAX(VALUE(SUBSTITUTE(_xlfn.FILTERXML("&lt;t&gt;&lt;s&gt;"&amp;SUBSTITUTE(L268,",","&lt;/s&gt;&lt;s&gt;")&amp;"&lt;/s&gt;&lt;/t&gt;","//s"),"mm","")))/10))</f>
        <v/>
      </c>
      <c r="N268" t="str">
        <f>IF('Model output'!L267="","",'Model output'!L267)</f>
        <v>Papillary carcinoma</v>
      </c>
      <c r="O268" t="str">
        <f>IF('Model output'!M267="","",'Model output'!M267)</f>
        <v>Classical type</v>
      </c>
      <c r="P268" t="str">
        <f>IF('Model output'!N267="","",'Model output'!N267)</f>
        <v>3 cm</v>
      </c>
      <c r="Q268" t="str">
        <f t="shared" si="51"/>
        <v>3cm</v>
      </c>
      <c r="R268" cm="1">
        <f t="array" ref="R268">IF(Q268="","",IF(ISNUMBER(SEARCH("cm",Q268)),MAX(VALUE(SUBSTITUTE(_xlfn.FILTERXML("&lt;t&gt;&lt;s&gt;"&amp;SUBSTITUTE(Q268,",","&lt;/s&gt;&lt;s&gt;")&amp;"&lt;/s&gt;&lt;/t&gt;","//s"),"cm",""))),MAX(VALUE(SUBSTITUTE(_xlfn.FILTERXML("&lt;t&gt;&lt;s&gt;"&amp;SUBSTITUTE(Q268,",","&lt;/s&gt;&lt;s&gt;")&amp;"&lt;/s&gt;&lt;/t&gt;","//s"),"mm","")))/10))</f>
        <v>3</v>
      </c>
      <c r="S268" t="str">
        <f>IF(OR('Model output'!P267="",ISNUMBER(SEARCH("Not identified", 'Model output'!P267)),ISNUMBER(SEARCH("Absent",'Model output'!P267)),AND(ISNUMBER(SEARCH("No",'Model output'!P267)),NOT(ISNUMBER(SEARCH("diagnostic",'Model output'!P267)))),ISNUMBER(SEARCH("Negative",'Model output'!P267))),"negative","positive")</f>
        <v>positive</v>
      </c>
      <c r="T268">
        <f>IF('Model output'!O267="","",'Model output'!O267)</f>
        <v>1</v>
      </c>
      <c r="U268" t="str">
        <f>IF('Model output'!Q267&lt;&gt;"",'Model output'!Q267,IF('Classification result'!S268="positive",IF(ISNUMBER(SEARCH("single",'Model output'!P267)),1,IF(OR(ISNUMBER(SEARCH("&lt;4",'Model output'!P267)),ISNUMBER(SEARCH("&lt; 4",'Model output'!P267)),ISNUMBER(SEARCH("less than 4",'Model output'!P267))),"&lt;4",IF(OR(ISNUMBER(SEARCH("&gt;4",'Model output'!P267)),ISNUMBER(SEARCH("&gt; 4",'Model output'!P267)),ISNUMBER(SEARCH("4 or more",'Model output'!P267))),"&gt;4",""))),""))</f>
        <v/>
      </c>
      <c r="V268" t="str">
        <f>IF(S268="negative","",IF(OR(ISNUMBER(SEARCH("Focal",'Model output'!P267)),'Classification result'!U268&lt;4,ISNUMBER(SEARCH("Focal",'Classification result'!U268)),ISNUMBER(SEARCH("&lt;4",'Classification result'!U268)),ISNUMBER(SEARCH("&lt; 4",'Classification result'!U268))),"minimal", IF(OR(ISNUMBER(SEARCH("Extensive",'Model output'!P267)),ISNUMBER(SEARCH("Extensive",'Classification result'!U268)),ISNUMBER(SEARCH("&gt;4",'Classification result'!U268)),ISNUMBER(SEARCH("&gt; 4",'Classification result'!U268)),ISNUMBER(SEARCH("4 or more",'Classification result'!U268))),"extensive","")))</f>
        <v/>
      </c>
      <c r="W268" t="str">
        <f>IF(OR('Model output'!R267="",ISNUMBER(SEARCH("Not identified", 'Model output'!R267)),ISNUMBER(SEARCH("Absent",'Model output'!R267)),ISNUMBER(SEARCH("No",'Model output'!R267)),ISNUMBER(SEARCH("Negative",'Model output'!R267)),ISNUMBER(SEARCH("None seen",'Model output'!R267)),ISNUMBER(SEARCH("Free",'Model output'!R267)),ISNUMBER(SEARCH("Cannot be assessed",'Model output'!R267))),"negative","positive")</f>
        <v>negative</v>
      </c>
      <c r="X268" t="str">
        <f>IF('Model output'!S267="","", IF('Model output'!S267= "[]", "", 'Model output'!S267))</f>
        <v/>
      </c>
      <c r="Y268" t="str">
        <f>IF(OR('Model output'!S267="",ISNUMBER(SEARCH("Absent",'Model output'!S267)),ISNUMBER(SEARCH("Not identified",'Model output'!S267)),ISNUMBER(SEARCH("No",'Model output'!S267)),ISNUMBER(SEARCH("negative",'Model output'!S267))),"negative",IF(Z268="positive","gETE", "positive"))</f>
        <v>negative</v>
      </c>
      <c r="Z268" t="str">
        <f>IF(OR('Model output'!S267="",ISNUMBER(SEARCH("Absent",'Model output'!S267)),ISNUMBER(SEARCH("Not identified",'Model output'!S267)),ISNUMBER(SEARCH("No",'Model output'!S267)),ISNUMBER(SEARCH("Minimal",'Model output'!S267)),ISNUMBER(SEARCH("negative",'Model output'!S267))),"negative",IF(OR(ISNUMBER(SEARCH("extensive",X268)),ISNUMBER(SEARCH("skeletal muscle",X268)),ISNUMBER(SEARCH("larynx",X268)),ISNUMBER(SEARCH("trachea",X268)),ISNUMBER(SEARCH("esophagus",X268)),ISNUMBER(SEARCH("recurrent laryngeal nerve",X268))),"positive","negative"))</f>
        <v>negative</v>
      </c>
      <c r="AA268" t="str">
        <f>IF('Model output'!T267="","", IF('Model output'!T267="[]", "", IF('Model output'!T267="Not mentioned", "No", "Yes")))</f>
        <v/>
      </c>
      <c r="AB268" t="str">
        <f>IF(AA268&lt;&gt;"Yes","",IF(OR('Model output'!U267="",'Model output'!U267="[]",ISNUMBER(SEARCH("Not identified",'Model output'!U267))),"",'Model output'!U267))</f>
        <v/>
      </c>
      <c r="AC268" s="9" t="str">
        <f>IF(OR('Model output'!V267="", AND(ISERROR(SEARCH("Positive",'Model output'!V267)), ISNUMBER(SEARCH("Negative",'Model output'!V267))), 'Model output'!V267="No", ISNUMBER(SEARCH("Uninvolved",'Model output'!V267)), ISNUMBER(SEARCH("Not involved",'Model output'!V267)), ISNUMBER(SEARCH("Free",'Model output'!V267)), ISNUMBER(SEARCH("Cannot be assessed",'Model output'!V267)), ISNUMBER(SEARCH("1 mm",'Model output'!V267)), ISNUMBER(SEARCH("0.1 CM",'Model output'!V267)), ISNUMBER(SEARCH("less than 0.5 mm",'Model output'!V267)), ISNUMBER(SEARCH("abut",'Model output'!V267))), "negative", "positive")</f>
        <v>negative</v>
      </c>
      <c r="AE268" s="29" t="str" cm="1">
        <f t="array" aca="1" ref="AE268" ca="1">IF(OR(AC268="positive",Z268="positive",AND(OR(ISNUMBER(SEARCH("Follicular carcinoma",N268)),ISNUMBER(SEARCH("Follicular thyroid carcinoma",N268))),V268="extensive"),AND(AND(ISNUMBER(J268),J268&gt;0),AND(ISNUMBER(M268),M268&gt;3)),OR(H268="positive",AH268=1)),"high",IF(OR(ISNUMBER(SEARCH("lateral",G268,1)),ISNUMBER(SEARCH("positive",Y268,1)),ISNUMBER(SEARCH("tall",O268,1)),ISNUMBER(SEARCH("hobnail",O268,1)),ISNUMBER(SEARCH("cribriform",O268,1)),ISNUMBER(SEARCH("diffuse",O268,1)),ISNUMBER(SEARCH("columnar",O268,1)),ISNUMBER(SEARCH("solid",O268,1)),ISNUMBER(SEARCH("tall",N268,1)),ISNUMBER(SEARCH("hobnail",N268,1)),ISNUMBER(SEARCH("cribriform",N268,1)),ISNUMBER(SEARCH("diffuse",N268,1)),ISNUMBER(SEARCH("columnar",N268,1)),ISNUMBER(SEARCH("solid",N268,1)),AND(ISNUMBER(SEARCH("papillary",N268,1)),S268="positive"),AND(AND(ISNUMBER(J268),J268&gt;=5),M268=""),AND(AND(ISNUMBER(J268),J268&gt;=5),AND(ISNUMBER(M268),M268&gt;=1)),AND(ISNUMBER(SERACH("papillary",N268)),OR(Y268="positive",Z268="positive"), ISNUMBER(SEARCH("BRAF",AB268)))),"intermediate","low"))</f>
        <v>intermediate</v>
      </c>
      <c r="AF268" s="30" t="str">
        <f t="shared" si="53"/>
        <v>2</v>
      </c>
      <c r="AG268" s="30" t="str">
        <f t="shared" si="54"/>
        <v>0</v>
      </c>
      <c r="AH268" s="30" t="str">
        <f t="shared" si="55"/>
        <v>0</v>
      </c>
      <c r="AI268" s="37" t="str">
        <f t="shared" si="56"/>
        <v>I</v>
      </c>
      <c r="AJ268" s="29" t="s">
        <v>887</v>
      </c>
      <c r="AK268" s="34" t="s">
        <v>893</v>
      </c>
      <c r="AL268" s="34" t="s">
        <v>891</v>
      </c>
      <c r="AM268" s="34" t="s">
        <v>894</v>
      </c>
      <c r="AN268" s="34" t="s">
        <v>68</v>
      </c>
      <c r="AO268" s="35">
        <f t="shared" ca="1" si="57"/>
        <v>1</v>
      </c>
      <c r="AP268" s="30">
        <f t="shared" si="58"/>
        <v>1</v>
      </c>
      <c r="AQ268" s="30">
        <f t="shared" si="59"/>
        <v>1</v>
      </c>
      <c r="AR268" s="30">
        <f t="shared" si="60"/>
        <v>1</v>
      </c>
      <c r="AS268" s="36">
        <f t="shared" si="61"/>
        <v>1</v>
      </c>
    </row>
    <row r="269" spans="1:45">
      <c r="A269" t="str">
        <f>'Model output'!A268</f>
        <v>TCGA-IM-A41Y</v>
      </c>
      <c r="B269" s="45">
        <v>42</v>
      </c>
      <c r="C269" s="1" t="str">
        <f>IF(OR(ISNUMBER(SEARCH("0",'Model output'!D268)), ISNUMBER(SEARCH("1",'Model output'!D268)), ISNUMBER(SEARCH("1a",'Model output'!D268)), ISNUMBER(SEARCH("1b",'Model output'!D268)), ISNUMBER(SEARCH("2",'Model output'!D268)), ISNUMBER(SEARCH("3",'Model output'!D268)), ISNUMBER(SEARCH("4a",'Model output'!D268)), ISNUMBER(SEARCH("4b",'Model output'!D268))), IF(ISNUMBER(SEARCH("pT",'Model output'!D268)),IF(OR(ISNUMBER(SEARCH("a",'Model output'!D268)),ISNUMBER(SEARCH("b",'Model output'!D268))),MID(SUBSTITUTE('Model output'!D268," ",""),SEARCH("pT",'Model output'!D268)+2,2),MID(SUBSTITUTE('Model output'!D268," ",""),SEARCH("pT",'Model output'!D268)+2,1)),IF(ISNUMBER(SEARCH("T",'Model output'!D268)),IF(OR(ISNUMBER(SEARCH("a",'Model output'!D268)),ISNUMBER(SEARCH("b",'Model output'!D268))),MID(SUBSTITUTE('Model output'!D268," ",""),SEARCH("T",'Model output'!D268)+1,2),MID(SUBSTITUTE('Model output'!D268," ",""),SEARCH("T",'Model output'!D268)+1,1)),SUBSTITUTE('Model output'!D268," ",""))),"")</f>
        <v>3</v>
      </c>
      <c r="D269" s="1" t="str">
        <f>IF(ISNUMBER(SEARCH("lymph node",'Model output'!E268)),"1", IF(AND('Model output'!E268&lt;&gt;"",ISNUMBER('Model output'!E268),'Model output'!E268&gt;0),"1",IF(OR(ISNUMBER(SEARCH("0",'Model output'!E268)), ISNUMBER(SEARCH("1",'Model output'!E268)), ISNUMBER(SEARCH("1a",'Model output'!E268)), ISNUMBER(SEARCH("1b",'Model output'!E268)), ISNUMBER(SEARCH("X",'Model output'!E268))), IF(ISNUMBER(SEARCH("pN",'Model output'!E268)),IF(OR(ISNUMBER(SEARCH("a",'Model output'!E268)),ISNUMBER(SEARCH("b",'Model output'!E268))),MID(SUBSTITUTE('Model output'!E268," ",""),SEARCH("pN",'Model output'!E268)+2,2),MID(SUBSTITUTE('Model output'!E268," ",""),SEARCH("pN",'Model output'!E268)+2,1)),IF(ISNUMBER(SEARCH("N",'Model output'!E268)),IF(OR(ISNUMBER(SEARCH("a",'Model output'!E268)),ISNUMBER(SEARCH("b",'Model output'!E268))),MID(SUBSTITUTE('Model output'!E268," ",""),SEARCH("N",'Model output'!E268)+1,2),MID(SUBSTITUTE('Model output'!E268," ",""),SEARCH("N",'Model output'!E268)+1,1)),SUBSTITUTE('Model output'!E268," ",""))),"")))</f>
        <v>1a</v>
      </c>
      <c r="E269" s="1" t="str">
        <f>IF(OR(ISNUMBER(SEARCH("Not applicable",'Model output'!F268)), ISNUMBER(SEARCH("N/A",'Model output'!F268))),"0",IF(OR(ISNUMBER(SEARCH("0",'Model output'!F268)), ISNUMBER(SEARCH("1",'Model output'!F268)), ISNUMBER(SEARCH("X",'Model output'!F268))), IF(ISNUMBER(SEARCH("pM",'Model output'!F268)),MID(SUBSTITUTE('Model output'!F268," ",""),SEARCH("pM",'Model output'!F268)+2,1),IF(ISNUMBER(SEARCH("M",'Model output'!F268)),MID(SUBSTITUTE('Model output'!F268," ",""),SEARCH("M",'Model output'!F268)+1,1),SUBSTITUTE('Model output'!F268," ",""))),""))</f>
        <v>X</v>
      </c>
      <c r="F269" t="str">
        <f t="shared" si="50"/>
        <v>positive</v>
      </c>
      <c r="G269" t="str">
        <f>IF(OR('Model output'!G268="",AND(ISNUMBER('Model output'!J268),'Model output'!J268&lt;1)),"",IF(OR(ISNUMBER(SEARCH("lateral",'Model output'!G268)),ISNUMBER(SEARCH("cervical",'Model output'!G268)),ISNUMBER(SEARCH("jugular",'Model output'!G268)),ISNUMBER(SEARCH("left neck",'Model output'!G268)),ISNUMBER(SEARCH("left anterior neck",'Model output'!G268)),ISNUMBER(SEARCH("left posterior neck",'Model output'!G268)),ISNUMBER(SEARCH("right neck",'Model output'!G268)),ISNUMBER(SEARCH("right anterior neck",'Model output'!G268)),ISNUMBER(SEARCH("right posterior neck",'Model output'!G268)),AND(ISNUMBER(SEARCH("level",'Model output'!G268)),OR(,ISNUMBER(SEARCH("II",'Model output'!G268)),ISNUMBER(SEARCH("two",'Model output'!G268)),ISNUMBER(SEARCH("2",'Model output'!G268)),ISNUMBER(SEARCH("III",'Model output'!G268)),ISNUMBER(SEARCH("three",'Model output'!G268)),ISNUMBER(SEARCH("3",'Model output'!G268)),ISNUMBER(SEARCH("IV",'Model output'!G268)),ISNUMBER(SEARCH("four",'Model output'!G268)),ISNUMBER(SEARCH("4",'Model output'!G268)),ISNUMBER(SEARCH("V ",'Model output'!G268)),ISNUMBER(SEARCH("five",'Model output'!G268)),ISNUMBER(SEARCH("5",'Model output'!G268))))), "lateral", "central"))</f>
        <v>central</v>
      </c>
      <c r="H269" t="str">
        <f>IF('Model output'!H268="","negative",IF('Model output'!H268="[]", "negative", IF(OR(ISNUMBER(SEARCH("lymph node",'Model output'!H268)),ISNUMBER(SEARCH("Not mentioned",'Model output'!H268)),ISNUMBER(SEARCH("neck",'Model output'!H268)),ISNUMBER(SEARCH("Not applicable",'Model output'!H268))),"negative","positive")))</f>
        <v>negative</v>
      </c>
      <c r="I269">
        <f>IF('Model output'!I268="","",IF(ISNUMBER('Model output'!I268),'Model output'!I268,1))</f>
        <v>18</v>
      </c>
      <c r="J269">
        <f>IF('Model output'!J268="","",IF(AND(ISNUMBER('Model output'!J268),'Model output'!J268&lt;=I269),'Model output'!J268,IF(ISNUMBER(SEARCH("0/",'Model output'!J268)),0,1)))</f>
        <v>4</v>
      </c>
      <c r="K269" t="str" cm="1">
        <f t="array" ref="K269">IF(COUNT(FIND({0,1,2,3,4,5,6,7,8,9},'Model output'!K268))&gt;0,'Model output'!K268,"")</f>
        <v>0.1 cm</v>
      </c>
      <c r="L269" s="8" t="str">
        <f t="shared" si="52"/>
        <v>0.1cm</v>
      </c>
      <c r="M269" cm="1">
        <f t="array" ref="M269">IF(L269="","",IF(ISNUMBER(SEARCH("cm",L269)),MAX(VALUE(SUBSTITUTE(_xlfn.FILTERXML("&lt;t&gt;&lt;s&gt;"&amp;SUBSTITUTE(L269,",","&lt;/s&gt;&lt;s&gt;")&amp;"&lt;/s&gt;&lt;/t&gt;","//s"),"cm",""))),MAX(VALUE(SUBSTITUTE(_xlfn.FILTERXML("&lt;t&gt;&lt;s&gt;"&amp;SUBSTITUTE(L269,",","&lt;/s&gt;&lt;s&gt;")&amp;"&lt;/s&gt;&lt;/t&gt;","//s"),"mm","")))/10))</f>
        <v>0.1</v>
      </c>
      <c r="N269" t="str">
        <f>IF('Model output'!L268="","",'Model output'!L268)</f>
        <v>Papillary carcinoma</v>
      </c>
      <c r="O269" t="str">
        <f>IF('Model output'!M268="","",'Model output'!M268)</f>
        <v>Diffuse sclerosing variant, Classical (papillary), Follicular, Tall cell</v>
      </c>
      <c r="P269" t="str">
        <f>IF('Model output'!N268="","",'Model output'!N268)</f>
        <v>6.8 cm</v>
      </c>
      <c r="Q269" t="str">
        <f t="shared" si="51"/>
        <v>6.8cm</v>
      </c>
      <c r="R269" cm="1">
        <f t="array" ref="R269">IF(Q269="","",IF(ISNUMBER(SEARCH("cm",Q269)),MAX(VALUE(SUBSTITUTE(_xlfn.FILTERXML("&lt;t&gt;&lt;s&gt;"&amp;SUBSTITUTE(Q269,",","&lt;/s&gt;&lt;s&gt;")&amp;"&lt;/s&gt;&lt;/t&gt;","//s"),"cm",""))),MAX(VALUE(SUBSTITUTE(_xlfn.FILTERXML("&lt;t&gt;&lt;s&gt;"&amp;SUBSTITUTE(Q269,",","&lt;/s&gt;&lt;s&gt;")&amp;"&lt;/s&gt;&lt;/t&gt;","//s"),"mm","")))/10))</f>
        <v>6.8</v>
      </c>
      <c r="S269" t="str">
        <f>IF(OR('Model output'!P268="",ISNUMBER(SEARCH("Not identified", 'Model output'!P268)),ISNUMBER(SEARCH("Absent",'Model output'!P268)),AND(ISNUMBER(SEARCH("No",'Model output'!P268)),NOT(ISNUMBER(SEARCH("diagnostic",'Model output'!P268)))),ISNUMBER(SEARCH("Negative",'Model output'!P268))),"negative","positive")</f>
        <v>positive</v>
      </c>
      <c r="T269">
        <f>IF('Model output'!O268="","",'Model output'!O268)</f>
        <v>2</v>
      </c>
      <c r="U269" t="str">
        <f>IF('Model output'!Q268&lt;&gt;"",'Model output'!Q268,IF('Classification result'!S269="positive",IF(ISNUMBER(SEARCH("single",'Model output'!P268)),1,IF(OR(ISNUMBER(SEARCH("&lt;4",'Model output'!P268)),ISNUMBER(SEARCH("&lt; 4",'Model output'!P268)),ISNUMBER(SEARCH("less than 4",'Model output'!P268))),"&lt;4",IF(OR(ISNUMBER(SEARCH("&gt;4",'Model output'!P268)),ISNUMBER(SEARCH("&gt; 4",'Model output'!P268)),ISNUMBER(SEARCH("4 or more",'Model output'!P268))),"&gt;4",""))),""))</f>
        <v>Focal (less than 4 vessels)</v>
      </c>
      <c r="V269" t="str">
        <f>IF(S269="negative","",IF(OR(ISNUMBER(SEARCH("Focal",'Model output'!P268)),'Classification result'!U269&lt;4,ISNUMBER(SEARCH("Focal",'Classification result'!U269)),ISNUMBER(SEARCH("&lt;4",'Classification result'!U269)),ISNUMBER(SEARCH("&lt; 4",'Classification result'!U269))),"minimal", IF(OR(ISNUMBER(SEARCH("Extensive",'Model output'!P268)),ISNUMBER(SEARCH("Extensive",'Classification result'!U269)),ISNUMBER(SEARCH("&gt;4",'Classification result'!U269)),ISNUMBER(SEARCH("&gt; 4",'Classification result'!U269)),ISNUMBER(SEARCH("4 or more",'Classification result'!U269))),"extensive","")))</f>
        <v>minimal</v>
      </c>
      <c r="W269" t="str">
        <f>IF(OR('Model output'!R268="",ISNUMBER(SEARCH("Not identified", 'Model output'!R268)),ISNUMBER(SEARCH("Absent",'Model output'!R268)),ISNUMBER(SEARCH("No",'Model output'!R268)),ISNUMBER(SEARCH("Negative",'Model output'!R268)),ISNUMBER(SEARCH("None seen",'Model output'!R268)),ISNUMBER(SEARCH("Free",'Model output'!R268)),ISNUMBER(SEARCH("Cannot be assessed",'Model output'!R268))),"negative","positive")</f>
        <v>negative</v>
      </c>
      <c r="X269" t="str">
        <f>IF('Model output'!S268="","", IF('Model output'!S268= "[]", "", 'Model output'!S268))</f>
        <v>Minimal</v>
      </c>
      <c r="Y269" t="str">
        <f>IF(OR('Model output'!S268="",ISNUMBER(SEARCH("Absent",'Model output'!S268)),ISNUMBER(SEARCH("Not identified",'Model output'!S268)),ISNUMBER(SEARCH("No",'Model output'!S268)),ISNUMBER(SEARCH("negative",'Model output'!S268))),"negative",IF(Z269="positive","gETE", "positive"))</f>
        <v>positive</v>
      </c>
      <c r="Z269" t="str">
        <f>IF(OR('Model output'!S268="",ISNUMBER(SEARCH("Absent",'Model output'!S268)),ISNUMBER(SEARCH("Not identified",'Model output'!S268)),ISNUMBER(SEARCH("No",'Model output'!S268)),ISNUMBER(SEARCH("Minimal",'Model output'!S268)),ISNUMBER(SEARCH("negative",'Model output'!S268))),"negative",IF(OR(ISNUMBER(SEARCH("extensive",X269)),ISNUMBER(SEARCH("skeletal muscle",X269)),ISNUMBER(SEARCH("larynx",X269)),ISNUMBER(SEARCH("trachea",X269)),ISNUMBER(SEARCH("esophagus",X269)),ISNUMBER(SEARCH("recurrent laryngeal nerve",X269))),"positive","negative"))</f>
        <v>negative</v>
      </c>
      <c r="AA269" t="str">
        <f>IF('Model output'!T268="","", IF('Model output'!T268="[]", "", IF('Model output'!T268="Not mentioned", "No", "Yes")))</f>
        <v/>
      </c>
      <c r="AB269" t="str">
        <f>IF(AA269&lt;&gt;"Yes","",IF(OR('Model output'!U268="",'Model output'!U268="[]",ISNUMBER(SEARCH("Not identified",'Model output'!U268))),"",'Model output'!U268))</f>
        <v/>
      </c>
      <c r="AC269" s="9" t="str">
        <f>IF(OR('Model output'!V268="", AND(ISERROR(SEARCH("Positive",'Model output'!V268)), ISNUMBER(SEARCH("Negative",'Model output'!V268))), 'Model output'!V268="No", ISNUMBER(SEARCH("Uninvolved",'Model output'!V268)), ISNUMBER(SEARCH("Not involved",'Model output'!V268)), ISNUMBER(SEARCH("Free",'Model output'!V268)), ISNUMBER(SEARCH("Cannot be assessed",'Model output'!V268)), ISNUMBER(SEARCH("1 mm",'Model output'!V268)), ISNUMBER(SEARCH("0.1 CM",'Model output'!V268)), ISNUMBER(SEARCH("less than 0.5 mm",'Model output'!V268)), ISNUMBER(SEARCH("abut",'Model output'!V268))), "negative", "positive")</f>
        <v>negative</v>
      </c>
      <c r="AE269" s="29" t="str" cm="1">
        <f t="array" aca="1" ref="AE269" ca="1">IF(OR(AC269="positive",Z269="positive",AND(OR(ISNUMBER(SEARCH("Follicular carcinoma",N269)),ISNUMBER(SEARCH("Follicular thyroid carcinoma",N269))),V269="extensive"),AND(AND(ISNUMBER(J269),J269&gt;0),AND(ISNUMBER(M269),M269&gt;3)),OR(H269="positive",AH269=1)),"high",IF(OR(ISNUMBER(SEARCH("lateral",G269,1)),ISNUMBER(SEARCH("positive",Y269,1)),ISNUMBER(SEARCH("tall",O269,1)),ISNUMBER(SEARCH("hobnail",O269,1)),ISNUMBER(SEARCH("cribriform",O269,1)),ISNUMBER(SEARCH("diffuse",O269,1)),ISNUMBER(SEARCH("columnar",O269,1)),ISNUMBER(SEARCH("solid",O269,1)),ISNUMBER(SEARCH("tall",N269,1)),ISNUMBER(SEARCH("hobnail",N269,1)),ISNUMBER(SEARCH("cribriform",N269,1)),ISNUMBER(SEARCH("diffuse",N269,1)),ISNUMBER(SEARCH("columnar",N269,1)),ISNUMBER(SEARCH("solid",N269,1)),AND(ISNUMBER(SEARCH("papillary",N269,1)),S269="positive"),AND(AND(ISNUMBER(J269),J269&gt;=5),M269=""),AND(AND(ISNUMBER(J269),J269&gt;=5),AND(ISNUMBER(M269),M269&gt;=1)),AND(ISNUMBER(SERACH("papillary",N269)),OR(Y269="positive",Z269="positive"), ISNUMBER(SEARCH("BRAF",AB269)))),"intermediate","low"))</f>
        <v>intermediate</v>
      </c>
      <c r="AF269" s="30" t="str">
        <f t="shared" si="53"/>
        <v>3a</v>
      </c>
      <c r="AG269" s="30" t="str">
        <f t="shared" si="54"/>
        <v>1a</v>
      </c>
      <c r="AH269" s="30" t="str">
        <f t="shared" si="55"/>
        <v>0</v>
      </c>
      <c r="AI269" s="37" t="str">
        <f t="shared" si="56"/>
        <v>I</v>
      </c>
      <c r="AJ269" s="29" t="s">
        <v>885</v>
      </c>
      <c r="AK269" s="34" t="s">
        <v>896</v>
      </c>
      <c r="AL269" s="34" t="s">
        <v>895</v>
      </c>
      <c r="AM269" s="34" t="s">
        <v>894</v>
      </c>
      <c r="AN269" s="34" t="s">
        <v>68</v>
      </c>
      <c r="AO269" s="35">
        <f t="shared" ca="1" si="57"/>
        <v>0</v>
      </c>
      <c r="AP269" s="30">
        <f t="shared" si="58"/>
        <v>1</v>
      </c>
      <c r="AQ269" s="30">
        <f t="shared" si="59"/>
        <v>1</v>
      </c>
      <c r="AR269" s="30">
        <f t="shared" si="60"/>
        <v>1</v>
      </c>
      <c r="AS269" s="36">
        <f t="shared" si="61"/>
        <v>1</v>
      </c>
    </row>
    <row r="270" spans="1:45">
      <c r="A270" t="str">
        <f>'Model output'!A269</f>
        <v>TCGA-IM-A41Z</v>
      </c>
      <c r="B270" s="45">
        <v>37</v>
      </c>
      <c r="C270" s="1" t="str">
        <f>IF(OR(ISNUMBER(SEARCH("0",'Model output'!D269)), ISNUMBER(SEARCH("1",'Model output'!D269)), ISNUMBER(SEARCH("1a",'Model output'!D269)), ISNUMBER(SEARCH("1b",'Model output'!D269)), ISNUMBER(SEARCH("2",'Model output'!D269)), ISNUMBER(SEARCH("3",'Model output'!D269)), ISNUMBER(SEARCH("4a",'Model output'!D269)), ISNUMBER(SEARCH("4b",'Model output'!D269))), IF(ISNUMBER(SEARCH("pT",'Model output'!D269)),IF(OR(ISNUMBER(SEARCH("a",'Model output'!D269)),ISNUMBER(SEARCH("b",'Model output'!D269))),MID(SUBSTITUTE('Model output'!D269," ",""),SEARCH("pT",'Model output'!D269)+2,2),MID(SUBSTITUTE('Model output'!D269," ",""),SEARCH("pT",'Model output'!D269)+2,1)),IF(ISNUMBER(SEARCH("T",'Model output'!D269)),IF(OR(ISNUMBER(SEARCH("a",'Model output'!D269)),ISNUMBER(SEARCH("b",'Model output'!D269))),MID(SUBSTITUTE('Model output'!D269," ",""),SEARCH("T",'Model output'!D269)+1,2),MID(SUBSTITUTE('Model output'!D269," ",""),SEARCH("T",'Model output'!D269)+1,1)),SUBSTITUTE('Model output'!D269," ",""))),"")</f>
        <v>1b</v>
      </c>
      <c r="D270" s="1" t="str">
        <f>IF(ISNUMBER(SEARCH("lymph node",'Model output'!E269)),"1", IF(AND('Model output'!E269&lt;&gt;"",ISNUMBER('Model output'!E269),'Model output'!E269&gt;0),"1",IF(OR(ISNUMBER(SEARCH("0",'Model output'!E269)), ISNUMBER(SEARCH("1",'Model output'!E269)), ISNUMBER(SEARCH("1a",'Model output'!E269)), ISNUMBER(SEARCH("1b",'Model output'!E269)), ISNUMBER(SEARCH("X",'Model output'!E269))), IF(ISNUMBER(SEARCH("pN",'Model output'!E269)),IF(OR(ISNUMBER(SEARCH("a",'Model output'!E269)),ISNUMBER(SEARCH("b",'Model output'!E269))),MID(SUBSTITUTE('Model output'!E269," ",""),SEARCH("pN",'Model output'!E269)+2,2),MID(SUBSTITUTE('Model output'!E269," ",""),SEARCH("pN",'Model output'!E269)+2,1)),IF(ISNUMBER(SEARCH("N",'Model output'!E269)),IF(OR(ISNUMBER(SEARCH("a",'Model output'!E269)),ISNUMBER(SEARCH("b",'Model output'!E269))),MID(SUBSTITUTE('Model output'!E269," ",""),SEARCH("N",'Model output'!E269)+1,2),MID(SUBSTITUTE('Model output'!E269," ",""),SEARCH("N",'Model output'!E269)+1,1)),SUBSTITUTE('Model output'!E269," ",""))),"")))</f>
        <v>0</v>
      </c>
      <c r="E270" s="1" t="str">
        <f>IF(OR(ISNUMBER(SEARCH("Not applicable",'Model output'!F269)), ISNUMBER(SEARCH("N/A",'Model output'!F269))),"0",IF(OR(ISNUMBER(SEARCH("0",'Model output'!F269)), ISNUMBER(SEARCH("1",'Model output'!F269)), ISNUMBER(SEARCH("X",'Model output'!F269))), IF(ISNUMBER(SEARCH("pM",'Model output'!F269)),MID(SUBSTITUTE('Model output'!F269," ",""),SEARCH("pM",'Model output'!F269)+2,1),IF(ISNUMBER(SEARCH("M",'Model output'!F269)),MID(SUBSTITUTE('Model output'!F269," ",""),SEARCH("M",'Model output'!F269)+1,1),SUBSTITUTE('Model output'!F269," ",""))),""))</f>
        <v>X</v>
      </c>
      <c r="F270" t="str">
        <f t="shared" si="50"/>
        <v>positive</v>
      </c>
      <c r="G270" t="str">
        <f>IF(OR('Model output'!G269="",AND(ISNUMBER('Model output'!J269),'Model output'!J269&lt;1)),"",IF(OR(ISNUMBER(SEARCH("lateral",'Model output'!G269)),ISNUMBER(SEARCH("cervical",'Model output'!G269)),ISNUMBER(SEARCH("jugular",'Model output'!G269)),ISNUMBER(SEARCH("left neck",'Model output'!G269)),ISNUMBER(SEARCH("left anterior neck",'Model output'!G269)),ISNUMBER(SEARCH("left posterior neck",'Model output'!G269)),ISNUMBER(SEARCH("right neck",'Model output'!G269)),ISNUMBER(SEARCH("right anterior neck",'Model output'!G269)),ISNUMBER(SEARCH("right posterior neck",'Model output'!G269)),AND(ISNUMBER(SEARCH("level",'Model output'!G269)),OR(,ISNUMBER(SEARCH("II",'Model output'!G269)),ISNUMBER(SEARCH("two",'Model output'!G269)),ISNUMBER(SEARCH("2",'Model output'!G269)),ISNUMBER(SEARCH("III",'Model output'!G269)),ISNUMBER(SEARCH("three",'Model output'!G269)),ISNUMBER(SEARCH("3",'Model output'!G269)),ISNUMBER(SEARCH("IV",'Model output'!G269)),ISNUMBER(SEARCH("four",'Model output'!G269)),ISNUMBER(SEARCH("4",'Model output'!G269)),ISNUMBER(SEARCH("V ",'Model output'!G269)),ISNUMBER(SEARCH("five",'Model output'!G269)),ISNUMBER(SEARCH("5",'Model output'!G269))))), "lateral", "central"))</f>
        <v/>
      </c>
      <c r="H270" t="str">
        <f>IF('Model output'!H269="","negative",IF('Model output'!H269="[]", "negative", IF(OR(ISNUMBER(SEARCH("lymph node",'Model output'!H269)),ISNUMBER(SEARCH("Not mentioned",'Model output'!H269)),ISNUMBER(SEARCH("neck",'Model output'!H269)),ISNUMBER(SEARCH("Not applicable",'Model output'!H269))),"negative","positive")))</f>
        <v>negative</v>
      </c>
      <c r="I270">
        <f>IF('Model output'!I269="","",IF(ISNUMBER('Model output'!I269),'Model output'!I269,1))</f>
        <v>20</v>
      </c>
      <c r="J270">
        <f>IF('Model output'!J269="","",IF(AND(ISNUMBER('Model output'!J269),'Model output'!J269&lt;=I270),'Model output'!J269,IF(ISNUMBER(SEARCH("0/",'Model output'!J269)),0,1)))</f>
        <v>1</v>
      </c>
      <c r="K270" t="str" cm="1">
        <f t="array" ref="K270">IF(COUNT(FIND({0,1,2,3,4,5,6,7,8,9},'Model output'!K269))&gt;0,'Model output'!K269,"")</f>
        <v/>
      </c>
      <c r="L270" s="8" t="str">
        <f t="shared" si="52"/>
        <v/>
      </c>
      <c r="M270" t="str" cm="1">
        <f t="array" ref="M270">IF(L270="","",IF(ISNUMBER(SEARCH("cm",L270)),MAX(VALUE(SUBSTITUTE(_xlfn.FILTERXML("&lt;t&gt;&lt;s&gt;"&amp;SUBSTITUTE(L270,",","&lt;/s&gt;&lt;s&gt;")&amp;"&lt;/s&gt;&lt;/t&gt;","//s"),"cm",""))),MAX(VALUE(SUBSTITUTE(_xlfn.FILTERXML("&lt;t&gt;&lt;s&gt;"&amp;SUBSTITUTE(L270,",","&lt;/s&gt;&lt;s&gt;")&amp;"&lt;/s&gt;&lt;/t&gt;","//s"),"mm","")))/10))</f>
        <v/>
      </c>
      <c r="N270" t="str">
        <f>IF('Model output'!L269="","",'Model output'!L269)</f>
        <v>Papillary carcinoma</v>
      </c>
      <c r="O270" t="str">
        <f>IF('Model output'!M269="","",'Model output'!M269)</f>
        <v>Follicular variant</v>
      </c>
      <c r="P270" t="str">
        <f>IF('Model output'!N269="","",'Model output'!N269)</f>
        <v>1.5 cm</v>
      </c>
      <c r="Q270" t="str">
        <f t="shared" si="51"/>
        <v>1.5cm</v>
      </c>
      <c r="R270" cm="1">
        <f t="array" ref="R270">IF(Q270="","",IF(ISNUMBER(SEARCH("cm",Q270)),MAX(VALUE(SUBSTITUTE(_xlfn.FILTERXML("&lt;t&gt;&lt;s&gt;"&amp;SUBSTITUTE(Q270,",","&lt;/s&gt;&lt;s&gt;")&amp;"&lt;/s&gt;&lt;/t&gt;","//s"),"cm",""))),MAX(VALUE(SUBSTITUTE(_xlfn.FILTERXML("&lt;t&gt;&lt;s&gt;"&amp;SUBSTITUTE(Q270,",","&lt;/s&gt;&lt;s&gt;")&amp;"&lt;/s&gt;&lt;/t&gt;","//s"),"mm","")))/10))</f>
        <v>1.5</v>
      </c>
      <c r="S270" t="str">
        <f>IF(OR('Model output'!P269="",ISNUMBER(SEARCH("Not identified", 'Model output'!P269)),ISNUMBER(SEARCH("Absent",'Model output'!P269)),AND(ISNUMBER(SEARCH("No",'Model output'!P269)),NOT(ISNUMBER(SEARCH("diagnostic",'Model output'!P269)))),ISNUMBER(SEARCH("Negative",'Model output'!P269))),"negative","positive")</f>
        <v>negative</v>
      </c>
      <c r="T270">
        <f>IF('Model output'!O269="","",'Model output'!O269)</f>
        <v>2</v>
      </c>
      <c r="U270" t="str">
        <f>IF('Model output'!Q269&lt;&gt;"",'Model output'!Q269,IF('Classification result'!S270="positive",IF(ISNUMBER(SEARCH("single",'Model output'!P269)),1,IF(OR(ISNUMBER(SEARCH("&lt;4",'Model output'!P269)),ISNUMBER(SEARCH("&lt; 4",'Model output'!P269)),ISNUMBER(SEARCH("less than 4",'Model output'!P269))),"&lt;4",IF(OR(ISNUMBER(SEARCH("&gt;4",'Model output'!P269)),ISNUMBER(SEARCH("&gt; 4",'Model output'!P269)),ISNUMBER(SEARCH("4 or more",'Model output'!P269))),"&gt;4",""))),""))</f>
        <v/>
      </c>
      <c r="V270" t="str">
        <f>IF(S270="negative","",IF(OR(ISNUMBER(SEARCH("Focal",'Model output'!P269)),'Classification result'!U270&lt;4,ISNUMBER(SEARCH("Focal",'Classification result'!U270)),ISNUMBER(SEARCH("&lt;4",'Classification result'!U270)),ISNUMBER(SEARCH("&lt; 4",'Classification result'!U270))),"minimal", IF(OR(ISNUMBER(SEARCH("Extensive",'Model output'!P269)),ISNUMBER(SEARCH("Extensive",'Classification result'!U270)),ISNUMBER(SEARCH("&gt;4",'Classification result'!U270)),ISNUMBER(SEARCH("&gt; 4",'Classification result'!U270)),ISNUMBER(SEARCH("4 or more",'Classification result'!U270))),"extensive","")))</f>
        <v/>
      </c>
      <c r="W270" t="str">
        <f>IF(OR('Model output'!R269="",ISNUMBER(SEARCH("Not identified", 'Model output'!R269)),ISNUMBER(SEARCH("Absent",'Model output'!R269)),ISNUMBER(SEARCH("No",'Model output'!R269)),ISNUMBER(SEARCH("Negative",'Model output'!R269)),ISNUMBER(SEARCH("None seen",'Model output'!R269)),ISNUMBER(SEARCH("Free",'Model output'!R269)),ISNUMBER(SEARCH("Cannot be assessed",'Model output'!R269))),"negative","positive")</f>
        <v>negative</v>
      </c>
      <c r="X270" t="str">
        <f>IF('Model output'!S269="","", IF('Model output'!S269= "[]", "", 'Model output'!S269))</f>
        <v>Not identified</v>
      </c>
      <c r="Y270" t="str">
        <f>IF(OR('Model output'!S269="",ISNUMBER(SEARCH("Absent",'Model output'!S269)),ISNUMBER(SEARCH("Not identified",'Model output'!S269)),ISNUMBER(SEARCH("No",'Model output'!S269)),ISNUMBER(SEARCH("negative",'Model output'!S269))),"negative",IF(Z270="positive","gETE", "positive"))</f>
        <v>negative</v>
      </c>
      <c r="Z270" t="str">
        <f>IF(OR('Model output'!S269="",ISNUMBER(SEARCH("Absent",'Model output'!S269)),ISNUMBER(SEARCH("Not identified",'Model output'!S269)),ISNUMBER(SEARCH("No",'Model output'!S269)),ISNUMBER(SEARCH("Minimal",'Model output'!S269)),ISNUMBER(SEARCH("negative",'Model output'!S269))),"negative",IF(OR(ISNUMBER(SEARCH("extensive",X270)),ISNUMBER(SEARCH("skeletal muscle",X270)),ISNUMBER(SEARCH("larynx",X270)),ISNUMBER(SEARCH("trachea",X270)),ISNUMBER(SEARCH("esophagus",X270)),ISNUMBER(SEARCH("recurrent laryngeal nerve",X270))),"positive","negative"))</f>
        <v>negative</v>
      </c>
      <c r="AA270" t="str">
        <f>IF('Model output'!T269="","", IF('Model output'!T269="[]", "", IF('Model output'!T269="Not mentioned", "No", "Yes")))</f>
        <v/>
      </c>
      <c r="AB270" t="str">
        <f>IF(AA270&lt;&gt;"Yes","",IF(OR('Model output'!U269="",'Model output'!U269="[]",ISNUMBER(SEARCH("Not identified",'Model output'!U269))),"",'Model output'!U269))</f>
        <v/>
      </c>
      <c r="AC270" s="9" t="str">
        <f>IF(OR('Model output'!V269="", AND(ISERROR(SEARCH("Positive",'Model output'!V269)), ISNUMBER(SEARCH("Negative",'Model output'!V269))), 'Model output'!V269="No", ISNUMBER(SEARCH("Uninvolved",'Model output'!V269)), ISNUMBER(SEARCH("Not involved",'Model output'!V269)), ISNUMBER(SEARCH("Free",'Model output'!V269)), ISNUMBER(SEARCH("Cannot be assessed",'Model output'!V269)), ISNUMBER(SEARCH("1 mm",'Model output'!V269)), ISNUMBER(SEARCH("0.1 CM",'Model output'!V269)), ISNUMBER(SEARCH("less than 0.5 mm",'Model output'!V269)), ISNUMBER(SEARCH("abut",'Model output'!V269))), "negative", "positive")</f>
        <v>negative</v>
      </c>
      <c r="AE270" s="29" t="str" cm="1">
        <f t="array" aca="1" ref="AE270" ca="1">IF(OR(AC270="positive",Z270="positive",AND(OR(ISNUMBER(SEARCH("Follicular carcinoma",N270)),ISNUMBER(SEARCH("Follicular thyroid carcinoma",N270))),V270="extensive"),AND(AND(ISNUMBER(J270),J270&gt;0),AND(ISNUMBER(M270),M270&gt;3)),OR(H270="positive",AH270=1)),"high",IF(OR(ISNUMBER(SEARCH("lateral",G270,1)),ISNUMBER(SEARCH("positive",Y270,1)),ISNUMBER(SEARCH("tall",O270,1)),ISNUMBER(SEARCH("hobnail",O270,1)),ISNUMBER(SEARCH("cribriform",O270,1)),ISNUMBER(SEARCH("diffuse",O270,1)),ISNUMBER(SEARCH("columnar",O270,1)),ISNUMBER(SEARCH("solid",O270,1)),ISNUMBER(SEARCH("tall",N270,1)),ISNUMBER(SEARCH("hobnail",N270,1)),ISNUMBER(SEARCH("cribriform",N270,1)),ISNUMBER(SEARCH("diffuse",N270,1)),ISNUMBER(SEARCH("columnar",N270,1)),ISNUMBER(SEARCH("solid",N270,1)),AND(ISNUMBER(SEARCH("papillary",N270,1)),S270="positive"),AND(AND(ISNUMBER(J270),J270&gt;=5),M270=""),AND(AND(ISNUMBER(J270),J270&gt;=5),AND(ISNUMBER(M270),M270&gt;=1)),AND(ISNUMBER(SERACH("papillary",N270)),OR(Y270="positive",Z270="positive"), ISNUMBER(SEARCH("BRAF",AB270)))),"intermediate","low"))</f>
        <v>low</v>
      </c>
      <c r="AF270" s="30" t="str">
        <f t="shared" si="53"/>
        <v>1b</v>
      </c>
      <c r="AG270" s="30" t="str">
        <f t="shared" si="54"/>
        <v>1a</v>
      </c>
      <c r="AH270" s="30" t="str">
        <f t="shared" si="55"/>
        <v>0</v>
      </c>
      <c r="AI270" s="37" t="str">
        <f t="shared" si="56"/>
        <v>I</v>
      </c>
      <c r="AJ270" s="29" t="s">
        <v>886</v>
      </c>
      <c r="AK270" s="34" t="s">
        <v>890</v>
      </c>
      <c r="AL270" s="34" t="s">
        <v>891</v>
      </c>
      <c r="AM270" s="34" t="s">
        <v>894</v>
      </c>
      <c r="AN270" s="34" t="s">
        <v>68</v>
      </c>
      <c r="AO270" s="35">
        <f t="shared" ca="1" si="57"/>
        <v>1</v>
      </c>
      <c r="AP270" s="30">
        <f t="shared" si="58"/>
        <v>1</v>
      </c>
      <c r="AQ270" s="30">
        <f t="shared" si="59"/>
        <v>0</v>
      </c>
      <c r="AR270" s="30">
        <f t="shared" si="60"/>
        <v>1</v>
      </c>
      <c r="AS270" s="36">
        <f t="shared" si="61"/>
        <v>1</v>
      </c>
    </row>
    <row r="271" spans="1:45">
      <c r="A271" t="str">
        <f>'Model output'!A270</f>
        <v>TCGA-IM-A420</v>
      </c>
      <c r="B271" s="45">
        <v>39</v>
      </c>
      <c r="C271" s="1" t="str">
        <f>IF(OR(ISNUMBER(SEARCH("0",'Model output'!D270)), ISNUMBER(SEARCH("1",'Model output'!D270)), ISNUMBER(SEARCH("1a",'Model output'!D270)), ISNUMBER(SEARCH("1b",'Model output'!D270)), ISNUMBER(SEARCH("2",'Model output'!D270)), ISNUMBER(SEARCH("3",'Model output'!D270)), ISNUMBER(SEARCH("4a",'Model output'!D270)), ISNUMBER(SEARCH("4b",'Model output'!D270))), IF(ISNUMBER(SEARCH("pT",'Model output'!D270)),IF(OR(ISNUMBER(SEARCH("a",'Model output'!D270)),ISNUMBER(SEARCH("b",'Model output'!D270))),MID(SUBSTITUTE('Model output'!D270," ",""),SEARCH("pT",'Model output'!D270)+2,2),MID(SUBSTITUTE('Model output'!D270," ",""),SEARCH("pT",'Model output'!D270)+2,1)),IF(ISNUMBER(SEARCH("T",'Model output'!D270)),IF(OR(ISNUMBER(SEARCH("a",'Model output'!D270)),ISNUMBER(SEARCH("b",'Model output'!D270))),MID(SUBSTITUTE('Model output'!D270," ",""),SEARCH("T",'Model output'!D270)+1,2),MID(SUBSTITUTE('Model output'!D270," ",""),SEARCH("T",'Model output'!D270)+1,1)),SUBSTITUTE('Model output'!D270," ",""))),"")</f>
        <v>2</v>
      </c>
      <c r="D271" s="1" t="str">
        <f>IF(ISNUMBER(SEARCH("lymph node",'Model output'!E270)),"1", IF(AND('Model output'!E270&lt;&gt;"",ISNUMBER('Model output'!E270),'Model output'!E270&gt;0),"1",IF(OR(ISNUMBER(SEARCH("0",'Model output'!E270)), ISNUMBER(SEARCH("1",'Model output'!E270)), ISNUMBER(SEARCH("1a",'Model output'!E270)), ISNUMBER(SEARCH("1b",'Model output'!E270)), ISNUMBER(SEARCH("X",'Model output'!E270))), IF(ISNUMBER(SEARCH("pN",'Model output'!E270)),IF(OR(ISNUMBER(SEARCH("a",'Model output'!E270)),ISNUMBER(SEARCH("b",'Model output'!E270))),MID(SUBSTITUTE('Model output'!E270," ",""),SEARCH("pN",'Model output'!E270)+2,2),MID(SUBSTITUTE('Model output'!E270," ",""),SEARCH("pN",'Model output'!E270)+2,1)),IF(ISNUMBER(SEARCH("N",'Model output'!E270)),IF(OR(ISNUMBER(SEARCH("a",'Model output'!E270)),ISNUMBER(SEARCH("b",'Model output'!E270))),MID(SUBSTITUTE('Model output'!E270," ",""),SEARCH("N",'Model output'!E270)+1,2),MID(SUBSTITUTE('Model output'!E270," ",""),SEARCH("N",'Model output'!E270)+1,1)),SUBSTITUTE('Model output'!E270," ",""))),"")))</f>
        <v>1a</v>
      </c>
      <c r="E271" s="1" t="str">
        <f>IF(OR(ISNUMBER(SEARCH("Not applicable",'Model output'!F270)), ISNUMBER(SEARCH("N/A",'Model output'!F270))),"0",IF(OR(ISNUMBER(SEARCH("0",'Model output'!F270)), ISNUMBER(SEARCH("1",'Model output'!F270)), ISNUMBER(SEARCH("X",'Model output'!F270))), IF(ISNUMBER(SEARCH("pM",'Model output'!F270)),MID(SUBSTITUTE('Model output'!F270," ",""),SEARCH("pM",'Model output'!F270)+2,1),IF(ISNUMBER(SEARCH("M",'Model output'!F270)),MID(SUBSTITUTE('Model output'!F270," ",""),SEARCH("M",'Model output'!F270)+1,1),SUBSTITUTE('Model output'!F270," ",""))),""))</f>
        <v>X</v>
      </c>
      <c r="F271" t="str">
        <f t="shared" si="50"/>
        <v>positive</v>
      </c>
      <c r="G271" t="str">
        <f>IF(OR('Model output'!G270="",AND(ISNUMBER('Model output'!J270),'Model output'!J270&lt;1)),"",IF(OR(ISNUMBER(SEARCH("lateral",'Model output'!G270)),ISNUMBER(SEARCH("cervical",'Model output'!G270)),ISNUMBER(SEARCH("jugular",'Model output'!G270)),ISNUMBER(SEARCH("left neck",'Model output'!G270)),ISNUMBER(SEARCH("left anterior neck",'Model output'!G270)),ISNUMBER(SEARCH("left posterior neck",'Model output'!G270)),ISNUMBER(SEARCH("right neck",'Model output'!G270)),ISNUMBER(SEARCH("right anterior neck",'Model output'!G270)),ISNUMBER(SEARCH("right posterior neck",'Model output'!G270)),AND(ISNUMBER(SEARCH("level",'Model output'!G270)),OR(,ISNUMBER(SEARCH("II",'Model output'!G270)),ISNUMBER(SEARCH("two",'Model output'!G270)),ISNUMBER(SEARCH("2",'Model output'!G270)),ISNUMBER(SEARCH("III",'Model output'!G270)),ISNUMBER(SEARCH("three",'Model output'!G270)),ISNUMBER(SEARCH("3",'Model output'!G270)),ISNUMBER(SEARCH("IV",'Model output'!G270)),ISNUMBER(SEARCH("four",'Model output'!G270)),ISNUMBER(SEARCH("4",'Model output'!G270)),ISNUMBER(SEARCH("V ",'Model output'!G270)),ISNUMBER(SEARCH("five",'Model output'!G270)),ISNUMBER(SEARCH("5",'Model output'!G270))))), "lateral", "central"))</f>
        <v>central</v>
      </c>
      <c r="H271" t="str">
        <f>IF('Model output'!H270="","negative",IF('Model output'!H270="[]", "negative", IF(OR(ISNUMBER(SEARCH("lymph node",'Model output'!H270)),ISNUMBER(SEARCH("Not mentioned",'Model output'!H270)),ISNUMBER(SEARCH("neck",'Model output'!H270)),ISNUMBER(SEARCH("Not applicable",'Model output'!H270))),"negative","positive")))</f>
        <v>negative</v>
      </c>
      <c r="I271">
        <f>IF('Model output'!I270="","",IF(ISNUMBER('Model output'!I270),'Model output'!I270,1))</f>
        <v>14</v>
      </c>
      <c r="J271">
        <f>IF('Model output'!J270="","",IF(AND(ISNUMBER('Model output'!J270),'Model output'!J270&lt;=I271),'Model output'!J270,IF(ISNUMBER(SEARCH("0/",'Model output'!J270)),0,1)))</f>
        <v>5</v>
      </c>
      <c r="K271" t="str" cm="1">
        <f t="array" ref="K271">IF(COUNT(FIND({0,1,2,3,4,5,6,7,8,9},'Model output'!K270))&gt;0,'Model output'!K270,"")</f>
        <v>0.9 cm</v>
      </c>
      <c r="L271" s="8" t="str">
        <f t="shared" si="52"/>
        <v>0.9cm</v>
      </c>
      <c r="M271" cm="1">
        <f t="array" ref="M271">IF(L271="","",IF(ISNUMBER(SEARCH("cm",L271)),MAX(VALUE(SUBSTITUTE(_xlfn.FILTERXML("&lt;t&gt;&lt;s&gt;"&amp;SUBSTITUTE(L271,",","&lt;/s&gt;&lt;s&gt;")&amp;"&lt;/s&gt;&lt;/t&gt;","//s"),"cm",""))),MAX(VALUE(SUBSTITUTE(_xlfn.FILTERXML("&lt;t&gt;&lt;s&gt;"&amp;SUBSTITUTE(L271,",","&lt;/s&gt;&lt;s&gt;")&amp;"&lt;/s&gt;&lt;/t&gt;","//s"),"mm","")))/10))</f>
        <v>0.9</v>
      </c>
      <c r="N271" t="str">
        <f>IF('Model output'!L270="","",'Model output'!L270)</f>
        <v>Papillary carcinoma</v>
      </c>
      <c r="O271" t="str">
        <f>IF('Model output'!M270="","",'Model output'!M270)</f>
        <v/>
      </c>
      <c r="P271" t="str">
        <f>IF('Model output'!N270="","",'Model output'!N270)</f>
        <v>4 cm</v>
      </c>
      <c r="Q271" t="str">
        <f t="shared" si="51"/>
        <v>4cm</v>
      </c>
      <c r="R271" cm="1">
        <f t="array" ref="R271">IF(Q271="","",IF(ISNUMBER(SEARCH("cm",Q271)),MAX(VALUE(SUBSTITUTE(_xlfn.FILTERXML("&lt;t&gt;&lt;s&gt;"&amp;SUBSTITUTE(Q271,",","&lt;/s&gt;&lt;s&gt;")&amp;"&lt;/s&gt;&lt;/t&gt;","//s"),"cm",""))),MAX(VALUE(SUBSTITUTE(_xlfn.FILTERXML("&lt;t&gt;&lt;s&gt;"&amp;SUBSTITUTE(Q271,",","&lt;/s&gt;&lt;s&gt;")&amp;"&lt;/s&gt;&lt;/t&gt;","//s"),"mm","")))/10))</f>
        <v>4</v>
      </c>
      <c r="S271" t="str">
        <f>IF(OR('Model output'!P270="",ISNUMBER(SEARCH("Not identified", 'Model output'!P270)),ISNUMBER(SEARCH("Absent",'Model output'!P270)),AND(ISNUMBER(SEARCH("No",'Model output'!P270)),NOT(ISNUMBER(SEARCH("diagnostic",'Model output'!P270)))),ISNUMBER(SEARCH("Negative",'Model output'!P270))),"negative","positive")</f>
        <v>positive</v>
      </c>
      <c r="T271">
        <f>IF('Model output'!O270="","",'Model output'!O270)</f>
        <v>2</v>
      </c>
      <c r="U271" t="str">
        <f>IF('Model output'!Q270&lt;&gt;"",'Model output'!Q270,IF('Classification result'!S271="positive",IF(ISNUMBER(SEARCH("single",'Model output'!P270)),1,IF(OR(ISNUMBER(SEARCH("&lt;4",'Model output'!P270)),ISNUMBER(SEARCH("&lt; 4",'Model output'!P270)),ISNUMBER(SEARCH("less than 4",'Model output'!P270))),"&lt;4",IF(OR(ISNUMBER(SEARCH("&gt;4",'Model output'!P270)),ISNUMBER(SEARCH("&gt; 4",'Model output'!P270)),ISNUMBER(SEARCH("4 or more",'Model output'!P270))),"&gt;4",""))),""))</f>
        <v>Extensive (4 or more vessels)</v>
      </c>
      <c r="V271" t="str">
        <f>IF(S271="negative","",IF(OR(ISNUMBER(SEARCH("Focal",'Model output'!P270)),'Classification result'!U271&lt;4,ISNUMBER(SEARCH("Focal",'Classification result'!U271)),ISNUMBER(SEARCH("&lt;4",'Classification result'!U271)),ISNUMBER(SEARCH("&lt; 4",'Classification result'!U271))),"minimal", IF(OR(ISNUMBER(SEARCH("Extensive",'Model output'!P270)),ISNUMBER(SEARCH("Extensive",'Classification result'!U271)),ISNUMBER(SEARCH("&gt;4",'Classification result'!U271)),ISNUMBER(SEARCH("&gt; 4",'Classification result'!U271)),ISNUMBER(SEARCH("4 or more",'Classification result'!U271))),"extensive","")))</f>
        <v>extensive</v>
      </c>
      <c r="W271" t="str">
        <f>IF(OR('Model output'!R270="",ISNUMBER(SEARCH("Not identified", 'Model output'!R270)),ISNUMBER(SEARCH("Absent",'Model output'!R270)),ISNUMBER(SEARCH("No",'Model output'!R270)),ISNUMBER(SEARCH("Negative",'Model output'!R270)),ISNUMBER(SEARCH("None seen",'Model output'!R270)),ISNUMBER(SEARCH("Free",'Model output'!R270)),ISNUMBER(SEARCH("Cannot be assessed",'Model output'!R270))),"negative","positive")</f>
        <v>negative</v>
      </c>
      <c r="X271" t="str">
        <f>IF('Model output'!S270="","", IF('Model output'!S270= "[]", "", 'Model output'!S270))</f>
        <v>Present</v>
      </c>
      <c r="Y271" t="str">
        <f>IF(OR('Model output'!S270="",ISNUMBER(SEARCH("Absent",'Model output'!S270)),ISNUMBER(SEARCH("Not identified",'Model output'!S270)),ISNUMBER(SEARCH("No",'Model output'!S270)),ISNUMBER(SEARCH("negative",'Model output'!S270))),"negative",IF(Z271="positive","gETE", "positive"))</f>
        <v>positive</v>
      </c>
      <c r="Z271" t="str">
        <f>IF(OR('Model output'!S270="",ISNUMBER(SEARCH("Absent",'Model output'!S270)),ISNUMBER(SEARCH("Not identified",'Model output'!S270)),ISNUMBER(SEARCH("No",'Model output'!S270)),ISNUMBER(SEARCH("Minimal",'Model output'!S270)),ISNUMBER(SEARCH("negative",'Model output'!S270))),"negative",IF(OR(ISNUMBER(SEARCH("extensive",X271)),ISNUMBER(SEARCH("skeletal muscle",X271)),ISNUMBER(SEARCH("larynx",X271)),ISNUMBER(SEARCH("trachea",X271)),ISNUMBER(SEARCH("esophagus",X271)),ISNUMBER(SEARCH("recurrent laryngeal nerve",X271))),"positive","negative"))</f>
        <v>negative</v>
      </c>
      <c r="AA271" t="str">
        <f>IF('Model output'!T270="","", IF('Model output'!T270="[]", "", IF('Model output'!T270="Not mentioned", "No", "Yes")))</f>
        <v/>
      </c>
      <c r="AB271" t="str">
        <f>IF(AA271&lt;&gt;"Yes","",IF(OR('Model output'!U270="",'Model output'!U270="[]",ISNUMBER(SEARCH("Not identified",'Model output'!U270))),"",'Model output'!U270))</f>
        <v/>
      </c>
      <c r="AC271" s="9" t="str">
        <f>IF(OR('Model output'!V270="", AND(ISERROR(SEARCH("Positive",'Model output'!V270)), ISNUMBER(SEARCH("Negative",'Model output'!V270))), 'Model output'!V270="No", ISNUMBER(SEARCH("Uninvolved",'Model output'!V270)), ISNUMBER(SEARCH("Not involved",'Model output'!V270)), ISNUMBER(SEARCH("Free",'Model output'!V270)), ISNUMBER(SEARCH("Cannot be assessed",'Model output'!V270)), ISNUMBER(SEARCH("1 mm",'Model output'!V270)), ISNUMBER(SEARCH("0.1 CM",'Model output'!V270)), ISNUMBER(SEARCH("less than 0.5 mm",'Model output'!V270)), ISNUMBER(SEARCH("abut",'Model output'!V270))), "negative", "positive")</f>
        <v>negative</v>
      </c>
      <c r="AE271" s="29" t="str" cm="1">
        <f t="array" aca="1" ref="AE271" ca="1">IF(OR(AC271="positive",Z271="positive",AND(OR(ISNUMBER(SEARCH("Follicular carcinoma",N271)),ISNUMBER(SEARCH("Follicular thyroid carcinoma",N271))),V271="extensive"),AND(AND(ISNUMBER(J271),J271&gt;0),AND(ISNUMBER(M271),M271&gt;3)),OR(H271="positive",AH271=1)),"high",IF(OR(ISNUMBER(SEARCH("lateral",G271,1)),ISNUMBER(SEARCH("positive",Y271,1)),ISNUMBER(SEARCH("tall",O271,1)),ISNUMBER(SEARCH("hobnail",O271,1)),ISNUMBER(SEARCH("cribriform",O271,1)),ISNUMBER(SEARCH("diffuse",O271,1)),ISNUMBER(SEARCH("columnar",O271,1)),ISNUMBER(SEARCH("solid",O271,1)),ISNUMBER(SEARCH("tall",N271,1)),ISNUMBER(SEARCH("hobnail",N271,1)),ISNUMBER(SEARCH("cribriform",N271,1)),ISNUMBER(SEARCH("diffuse",N271,1)),ISNUMBER(SEARCH("columnar",N271,1)),ISNUMBER(SEARCH("solid",N271,1)),AND(ISNUMBER(SEARCH("papillary",N271,1)),S271="positive"),AND(AND(ISNUMBER(J271),J271&gt;=5),M271=""),AND(AND(ISNUMBER(J271),J271&gt;=5),AND(ISNUMBER(M271),M271&gt;=1)),AND(ISNUMBER(SERACH("papillary",N271)),OR(Y271="positive",Z271="positive"), ISNUMBER(SEARCH("BRAF",AB271)))),"intermediate","low"))</f>
        <v>intermediate</v>
      </c>
      <c r="AF271" s="30" t="str">
        <f t="shared" si="53"/>
        <v>2</v>
      </c>
      <c r="AG271" s="30" t="str">
        <f t="shared" si="54"/>
        <v>1a</v>
      </c>
      <c r="AH271" s="30" t="str">
        <f t="shared" si="55"/>
        <v>0</v>
      </c>
      <c r="AI271" s="37" t="str">
        <f t="shared" si="56"/>
        <v>I</v>
      </c>
      <c r="AJ271" s="29" t="s">
        <v>887</v>
      </c>
      <c r="AK271" s="34" t="s">
        <v>893</v>
      </c>
      <c r="AL271" s="34" t="s">
        <v>895</v>
      </c>
      <c r="AM271" s="34" t="s">
        <v>894</v>
      </c>
      <c r="AN271" s="34" t="s">
        <v>68</v>
      </c>
      <c r="AO271" s="35">
        <f t="shared" ca="1" si="57"/>
        <v>1</v>
      </c>
      <c r="AP271" s="30">
        <f t="shared" si="58"/>
        <v>1</v>
      </c>
      <c r="AQ271" s="30">
        <f t="shared" si="59"/>
        <v>1</v>
      </c>
      <c r="AR271" s="30">
        <f t="shared" si="60"/>
        <v>1</v>
      </c>
      <c r="AS271" s="36">
        <f t="shared" si="61"/>
        <v>1</v>
      </c>
    </row>
    <row r="272" spans="1:45">
      <c r="A272" t="str">
        <f>'Model output'!A271</f>
        <v>TCGA-IM-A4EB</v>
      </c>
      <c r="B272" s="45">
        <v>37</v>
      </c>
      <c r="C272" s="1" t="str">
        <f>IF(OR(ISNUMBER(SEARCH("0",'Model output'!D271)), ISNUMBER(SEARCH("1",'Model output'!D271)), ISNUMBER(SEARCH("1a",'Model output'!D271)), ISNUMBER(SEARCH("1b",'Model output'!D271)), ISNUMBER(SEARCH("2",'Model output'!D271)), ISNUMBER(SEARCH("3",'Model output'!D271)), ISNUMBER(SEARCH("4a",'Model output'!D271)), ISNUMBER(SEARCH("4b",'Model output'!D271))), IF(ISNUMBER(SEARCH("pT",'Model output'!D271)),IF(OR(ISNUMBER(SEARCH("a",'Model output'!D271)),ISNUMBER(SEARCH("b",'Model output'!D271))),MID(SUBSTITUTE('Model output'!D271," ",""),SEARCH("pT",'Model output'!D271)+2,2),MID(SUBSTITUTE('Model output'!D271," ",""),SEARCH("pT",'Model output'!D271)+2,1)),IF(ISNUMBER(SEARCH("T",'Model output'!D271)),IF(OR(ISNUMBER(SEARCH("a",'Model output'!D271)),ISNUMBER(SEARCH("b",'Model output'!D271))),MID(SUBSTITUTE('Model output'!D271," ",""),SEARCH("T",'Model output'!D271)+1,2),MID(SUBSTITUTE('Model output'!D271," ",""),SEARCH("T",'Model output'!D271)+1,1)),SUBSTITUTE('Model output'!D271," ",""))),"")</f>
        <v>3</v>
      </c>
      <c r="D272" s="1" t="str">
        <f>IF(ISNUMBER(SEARCH("lymph node",'Model output'!E271)),"1", IF(AND('Model output'!E271&lt;&gt;"",ISNUMBER('Model output'!E271),'Model output'!E271&gt;0),"1",IF(OR(ISNUMBER(SEARCH("0",'Model output'!E271)), ISNUMBER(SEARCH("1",'Model output'!E271)), ISNUMBER(SEARCH("1a",'Model output'!E271)), ISNUMBER(SEARCH("1b",'Model output'!E271)), ISNUMBER(SEARCH("X",'Model output'!E271))), IF(ISNUMBER(SEARCH("pN",'Model output'!E271)),IF(OR(ISNUMBER(SEARCH("a",'Model output'!E271)),ISNUMBER(SEARCH("b",'Model output'!E271))),MID(SUBSTITUTE('Model output'!E271," ",""),SEARCH("pN",'Model output'!E271)+2,2),MID(SUBSTITUTE('Model output'!E271," ",""),SEARCH("pN",'Model output'!E271)+2,1)),IF(ISNUMBER(SEARCH("N",'Model output'!E271)),IF(OR(ISNUMBER(SEARCH("a",'Model output'!E271)),ISNUMBER(SEARCH("b",'Model output'!E271))),MID(SUBSTITUTE('Model output'!E271," ",""),SEARCH("N",'Model output'!E271)+1,2),MID(SUBSTITUTE('Model output'!E271," ",""),SEARCH("N",'Model output'!E271)+1,1)),SUBSTITUTE('Model output'!E271," ",""))),"")))</f>
        <v>1b</v>
      </c>
      <c r="E272" s="1" t="str">
        <f>IF(OR(ISNUMBER(SEARCH("Not applicable",'Model output'!F271)), ISNUMBER(SEARCH("N/A",'Model output'!F271))),"0",IF(OR(ISNUMBER(SEARCH("0",'Model output'!F271)), ISNUMBER(SEARCH("1",'Model output'!F271)), ISNUMBER(SEARCH("X",'Model output'!F271))), IF(ISNUMBER(SEARCH("pM",'Model output'!F271)),MID(SUBSTITUTE('Model output'!F271," ",""),SEARCH("pM",'Model output'!F271)+2,1),IF(ISNUMBER(SEARCH("M",'Model output'!F271)),MID(SUBSTITUTE('Model output'!F271," ",""),SEARCH("M",'Model output'!F271)+1,1),SUBSTITUTE('Model output'!F271," ",""))),""))</f>
        <v>X</v>
      </c>
      <c r="F272" t="str">
        <f t="shared" si="50"/>
        <v>positive</v>
      </c>
      <c r="G272" t="str">
        <f>IF(OR('Model output'!G271="",AND(ISNUMBER('Model output'!J271),'Model output'!J271&lt;1)),"",IF(OR(ISNUMBER(SEARCH("lateral",'Model output'!G271)),ISNUMBER(SEARCH("cervical",'Model output'!G271)),ISNUMBER(SEARCH("jugular",'Model output'!G271)),ISNUMBER(SEARCH("left neck",'Model output'!G271)),ISNUMBER(SEARCH("left anterior neck",'Model output'!G271)),ISNUMBER(SEARCH("left posterior neck",'Model output'!G271)),ISNUMBER(SEARCH("right neck",'Model output'!G271)),ISNUMBER(SEARCH("right anterior neck",'Model output'!G271)),ISNUMBER(SEARCH("right posterior neck",'Model output'!G271)),AND(ISNUMBER(SEARCH("level",'Model output'!G271)),OR(,ISNUMBER(SEARCH("II",'Model output'!G271)),ISNUMBER(SEARCH("two",'Model output'!G271)),ISNUMBER(SEARCH("2",'Model output'!G271)),ISNUMBER(SEARCH("III",'Model output'!G271)),ISNUMBER(SEARCH("three",'Model output'!G271)),ISNUMBER(SEARCH("3",'Model output'!G271)),ISNUMBER(SEARCH("IV",'Model output'!G271)),ISNUMBER(SEARCH("four",'Model output'!G271)),ISNUMBER(SEARCH("4",'Model output'!G271)),ISNUMBER(SEARCH("V ",'Model output'!G271)),ISNUMBER(SEARCH("five",'Model output'!G271)),ISNUMBER(SEARCH("5",'Model output'!G271))))), "lateral", "central"))</f>
        <v>central</v>
      </c>
      <c r="H272" t="str">
        <f>IF('Model output'!H271="","negative",IF('Model output'!H271="[]", "negative", IF(OR(ISNUMBER(SEARCH("lymph node",'Model output'!H271)),ISNUMBER(SEARCH("Not mentioned",'Model output'!H271)),ISNUMBER(SEARCH("neck",'Model output'!H271)),ISNUMBER(SEARCH("Not applicable",'Model output'!H271))),"negative","positive")))</f>
        <v>negative</v>
      </c>
      <c r="I272">
        <f>IF('Model output'!I271="","",IF(ISNUMBER('Model output'!I271),'Model output'!I271,1))</f>
        <v>11</v>
      </c>
      <c r="J272">
        <f>IF('Model output'!J271="","",IF(AND(ISNUMBER('Model output'!J271),'Model output'!J271&lt;=I272),'Model output'!J271,IF(ISNUMBER(SEARCH("0/",'Model output'!J271)),0,1)))</f>
        <v>9</v>
      </c>
      <c r="K272" t="str" cm="1">
        <f t="array" ref="K272">IF(COUNT(FIND({0,1,2,3,4,5,6,7,8,9},'Model output'!K271))&gt;0,'Model output'!K271,"")</f>
        <v>0.9 cm</v>
      </c>
      <c r="L272" s="8" t="str">
        <f t="shared" si="52"/>
        <v>0.9cm</v>
      </c>
      <c r="M272" cm="1">
        <f t="array" ref="M272">IF(L272="","",IF(ISNUMBER(SEARCH("cm",L272)),MAX(VALUE(SUBSTITUTE(_xlfn.FILTERXML("&lt;t&gt;&lt;s&gt;"&amp;SUBSTITUTE(L272,",","&lt;/s&gt;&lt;s&gt;")&amp;"&lt;/s&gt;&lt;/t&gt;","//s"),"cm",""))),MAX(VALUE(SUBSTITUTE(_xlfn.FILTERXML("&lt;t&gt;&lt;s&gt;"&amp;SUBSTITUTE(L272,",","&lt;/s&gt;&lt;s&gt;")&amp;"&lt;/s&gt;&lt;/t&gt;","//s"),"mm","")))/10))</f>
        <v>0.9</v>
      </c>
      <c r="N272" t="str">
        <f>IF('Model output'!L271="","",'Model output'!L271)</f>
        <v>Papillary carcinoma</v>
      </c>
      <c r="O272" t="str">
        <f>IF('Model output'!M271="","",'Model output'!M271)</f>
        <v>Classical (usual), Diffuse sclerosing variant, Tall cell variant</v>
      </c>
      <c r="P272" t="str">
        <f>IF('Model output'!N271="","",'Model output'!N271)</f>
        <v>3 cm</v>
      </c>
      <c r="Q272" t="str">
        <f t="shared" si="51"/>
        <v>3cm</v>
      </c>
      <c r="R272" cm="1">
        <f t="array" ref="R272">IF(Q272="","",IF(ISNUMBER(SEARCH("cm",Q272)),MAX(VALUE(SUBSTITUTE(_xlfn.FILTERXML("&lt;t&gt;&lt;s&gt;"&amp;SUBSTITUTE(Q272,",","&lt;/s&gt;&lt;s&gt;")&amp;"&lt;/s&gt;&lt;/t&gt;","//s"),"cm",""))),MAX(VALUE(SUBSTITUTE(_xlfn.FILTERXML("&lt;t&gt;&lt;s&gt;"&amp;SUBSTITUTE(Q272,",","&lt;/s&gt;&lt;s&gt;")&amp;"&lt;/s&gt;&lt;/t&gt;","//s"),"mm","")))/10))</f>
        <v>3</v>
      </c>
      <c r="S272" t="str">
        <f>IF(OR('Model output'!P271="",ISNUMBER(SEARCH("Not identified", 'Model output'!P271)),ISNUMBER(SEARCH("Absent",'Model output'!P271)),AND(ISNUMBER(SEARCH("No",'Model output'!P271)),NOT(ISNUMBER(SEARCH("diagnostic",'Model output'!P271)))),ISNUMBER(SEARCH("Negative",'Model output'!P271))),"negative","positive")</f>
        <v>positive</v>
      </c>
      <c r="T272" t="str">
        <f>IF('Model output'!O271="","",'Model output'!O271)</f>
        <v/>
      </c>
      <c r="U272" t="str">
        <f>IF('Model output'!Q271&lt;&gt;"",'Model output'!Q271,IF('Classification result'!S272="positive",IF(ISNUMBER(SEARCH("single",'Model output'!P271)),1,IF(OR(ISNUMBER(SEARCH("&lt;4",'Model output'!P271)),ISNUMBER(SEARCH("&lt; 4",'Model output'!P271)),ISNUMBER(SEARCH("less than 4",'Model output'!P271))),"&lt;4",IF(OR(ISNUMBER(SEARCH("&gt;4",'Model output'!P271)),ISNUMBER(SEARCH("&gt; 4",'Model output'!P271)),ISNUMBER(SEARCH("4 or more",'Model output'!P271))),"&gt;4",""))),""))</f>
        <v>Extensive</v>
      </c>
      <c r="V272" t="str">
        <f>IF(S272="negative","",IF(OR(ISNUMBER(SEARCH("Focal",'Model output'!P271)),'Classification result'!U272&lt;4,ISNUMBER(SEARCH("Focal",'Classification result'!U272)),ISNUMBER(SEARCH("&lt;4",'Classification result'!U272)),ISNUMBER(SEARCH("&lt; 4",'Classification result'!U272))),"minimal", IF(OR(ISNUMBER(SEARCH("Extensive",'Model output'!P271)),ISNUMBER(SEARCH("Extensive",'Classification result'!U272)),ISNUMBER(SEARCH("&gt;4",'Classification result'!U272)),ISNUMBER(SEARCH("&gt; 4",'Classification result'!U272)),ISNUMBER(SEARCH("4 or more",'Classification result'!U272))),"extensive","")))</f>
        <v>extensive</v>
      </c>
      <c r="W272" t="str">
        <f>IF(OR('Model output'!R271="",ISNUMBER(SEARCH("Not identified", 'Model output'!R271)),ISNUMBER(SEARCH("Absent",'Model output'!R271)),ISNUMBER(SEARCH("No",'Model output'!R271)),ISNUMBER(SEARCH("Negative",'Model output'!R271)),ISNUMBER(SEARCH("None seen",'Model output'!R271)),ISNUMBER(SEARCH("Free",'Model output'!R271)),ISNUMBER(SEARCH("Cannot be assessed",'Model output'!R271))),"negative","positive")</f>
        <v>negative</v>
      </c>
      <c r="X272" t="str">
        <f>IF('Model output'!S271="","", IF('Model output'!S271= "[]", "", 'Model output'!S271))</f>
        <v>Present</v>
      </c>
      <c r="Y272" t="str">
        <f>IF(OR('Model output'!S271="",ISNUMBER(SEARCH("Absent",'Model output'!S271)),ISNUMBER(SEARCH("Not identified",'Model output'!S271)),ISNUMBER(SEARCH("No",'Model output'!S271)),ISNUMBER(SEARCH("negative",'Model output'!S271))),"negative",IF(Z272="positive","gETE", "positive"))</f>
        <v>positive</v>
      </c>
      <c r="Z272" t="str">
        <f>IF(OR('Model output'!S271="",ISNUMBER(SEARCH("Absent",'Model output'!S271)),ISNUMBER(SEARCH("Not identified",'Model output'!S271)),ISNUMBER(SEARCH("No",'Model output'!S271)),ISNUMBER(SEARCH("Minimal",'Model output'!S271)),ISNUMBER(SEARCH("negative",'Model output'!S271))),"negative",IF(OR(ISNUMBER(SEARCH("extensive",X272)),ISNUMBER(SEARCH("skeletal muscle",X272)),ISNUMBER(SEARCH("larynx",X272)),ISNUMBER(SEARCH("trachea",X272)),ISNUMBER(SEARCH("esophagus",X272)),ISNUMBER(SEARCH("recurrent laryngeal nerve",X272))),"positive","negative"))</f>
        <v>negative</v>
      </c>
      <c r="AA272" t="str">
        <f>IF('Model output'!T271="","", IF('Model output'!T271="[]", "", IF('Model output'!T271="Not mentioned", "No", "Yes")))</f>
        <v/>
      </c>
      <c r="AB272" t="str">
        <f>IF(AA272&lt;&gt;"Yes","",IF(OR('Model output'!U271="",'Model output'!U271="[]",ISNUMBER(SEARCH("Not identified",'Model output'!U271))),"",'Model output'!U271))</f>
        <v/>
      </c>
      <c r="AC272" s="9" t="str">
        <f>IF(OR('Model output'!V271="", AND(ISERROR(SEARCH("Positive",'Model output'!V271)), ISNUMBER(SEARCH("Negative",'Model output'!V271))), 'Model output'!V271="No", ISNUMBER(SEARCH("Uninvolved",'Model output'!V271)), ISNUMBER(SEARCH("Not involved",'Model output'!V271)), ISNUMBER(SEARCH("Free",'Model output'!V271)), ISNUMBER(SEARCH("Cannot be assessed",'Model output'!V271)), ISNUMBER(SEARCH("1 mm",'Model output'!V271)), ISNUMBER(SEARCH("0.1 CM",'Model output'!V271)), ISNUMBER(SEARCH("less than 0.5 mm",'Model output'!V271)), ISNUMBER(SEARCH("abut",'Model output'!V271))), "negative", "positive")</f>
        <v>negative</v>
      </c>
      <c r="AE272" s="29" t="str" cm="1">
        <f t="array" aca="1" ref="AE272" ca="1">IF(OR(AC272="positive",Z272="positive",AND(OR(ISNUMBER(SEARCH("Follicular carcinoma",N272)),ISNUMBER(SEARCH("Follicular thyroid carcinoma",N272))),V272="extensive"),AND(AND(ISNUMBER(J272),J272&gt;0),AND(ISNUMBER(M272),M272&gt;3)),OR(H272="positive",AH272=1)),"high",IF(OR(ISNUMBER(SEARCH("lateral",G272,1)),ISNUMBER(SEARCH("positive",Y272,1)),ISNUMBER(SEARCH("tall",O272,1)),ISNUMBER(SEARCH("hobnail",O272,1)),ISNUMBER(SEARCH("cribriform",O272,1)),ISNUMBER(SEARCH("diffuse",O272,1)),ISNUMBER(SEARCH("columnar",O272,1)),ISNUMBER(SEARCH("solid",O272,1)),ISNUMBER(SEARCH("tall",N272,1)),ISNUMBER(SEARCH("hobnail",N272,1)),ISNUMBER(SEARCH("cribriform",N272,1)),ISNUMBER(SEARCH("diffuse",N272,1)),ISNUMBER(SEARCH("columnar",N272,1)),ISNUMBER(SEARCH("solid",N272,1)),AND(ISNUMBER(SEARCH("papillary",N272,1)),S272="positive"),AND(AND(ISNUMBER(J272),J272&gt;=5),M272=""),AND(AND(ISNUMBER(J272),J272&gt;=5),AND(ISNUMBER(M272),M272&gt;=1)),AND(ISNUMBER(SERACH("papillary",N272)),OR(Y272="positive",Z272="positive"), ISNUMBER(SEARCH("BRAF",AB272)))),"intermediate","low"))</f>
        <v>intermediate</v>
      </c>
      <c r="AF272" s="30" t="str">
        <f t="shared" si="53"/>
        <v>2</v>
      </c>
      <c r="AG272" s="30" t="str">
        <f t="shared" si="54"/>
        <v>1a</v>
      </c>
      <c r="AH272" s="30" t="str">
        <f t="shared" si="55"/>
        <v>0</v>
      </c>
      <c r="AI272" s="37" t="str">
        <f t="shared" si="56"/>
        <v>I</v>
      </c>
      <c r="AJ272" s="29" t="s">
        <v>887</v>
      </c>
      <c r="AK272" s="34" t="s">
        <v>893</v>
      </c>
      <c r="AL272" s="34" t="s">
        <v>895</v>
      </c>
      <c r="AM272" s="34" t="s">
        <v>894</v>
      </c>
      <c r="AN272" s="34" t="s">
        <v>68</v>
      </c>
      <c r="AO272" s="35">
        <f t="shared" ca="1" si="57"/>
        <v>1</v>
      </c>
      <c r="AP272" s="30">
        <f t="shared" si="58"/>
        <v>1</v>
      </c>
      <c r="AQ272" s="30">
        <f t="shared" si="59"/>
        <v>1</v>
      </c>
      <c r="AR272" s="30">
        <f t="shared" si="60"/>
        <v>1</v>
      </c>
      <c r="AS272" s="36">
        <f t="shared" si="61"/>
        <v>1</v>
      </c>
    </row>
    <row r="273" spans="1:45">
      <c r="A273" t="str">
        <f>'Model output'!A272</f>
        <v>TCGA-J8-A3NZ</v>
      </c>
      <c r="B273" s="45">
        <v>52</v>
      </c>
      <c r="C273" s="1" t="str">
        <f>IF(OR(ISNUMBER(SEARCH("0",'Model output'!D272)), ISNUMBER(SEARCH("1",'Model output'!D272)), ISNUMBER(SEARCH("1a",'Model output'!D272)), ISNUMBER(SEARCH("1b",'Model output'!D272)), ISNUMBER(SEARCH("2",'Model output'!D272)), ISNUMBER(SEARCH("3",'Model output'!D272)), ISNUMBER(SEARCH("4a",'Model output'!D272)), ISNUMBER(SEARCH("4b",'Model output'!D272))), IF(ISNUMBER(SEARCH("pT",'Model output'!D272)),IF(OR(ISNUMBER(SEARCH("a",'Model output'!D272)),ISNUMBER(SEARCH("b",'Model output'!D272))),MID(SUBSTITUTE('Model output'!D272," ",""),SEARCH("pT",'Model output'!D272)+2,2),MID(SUBSTITUTE('Model output'!D272," ",""),SEARCH("pT",'Model output'!D272)+2,1)),IF(ISNUMBER(SEARCH("T",'Model output'!D272)),IF(OR(ISNUMBER(SEARCH("a",'Model output'!D272)),ISNUMBER(SEARCH("b",'Model output'!D272))),MID(SUBSTITUTE('Model output'!D272," ",""),SEARCH("T",'Model output'!D272)+1,2),MID(SUBSTITUTE('Model output'!D272," ",""),SEARCH("T",'Model output'!D272)+1,1)),SUBSTITUTE('Model output'!D272," ",""))),"")</f>
        <v>3</v>
      </c>
      <c r="D273" s="1" t="str">
        <f>IF(ISNUMBER(SEARCH("lymph node",'Model output'!E272)),"1", IF(AND('Model output'!E272&lt;&gt;"",ISNUMBER('Model output'!E272),'Model output'!E272&gt;0),"1",IF(OR(ISNUMBER(SEARCH("0",'Model output'!E272)), ISNUMBER(SEARCH("1",'Model output'!E272)), ISNUMBER(SEARCH("1a",'Model output'!E272)), ISNUMBER(SEARCH("1b",'Model output'!E272)), ISNUMBER(SEARCH("X",'Model output'!E272))), IF(ISNUMBER(SEARCH("pN",'Model output'!E272)),IF(OR(ISNUMBER(SEARCH("a",'Model output'!E272)),ISNUMBER(SEARCH("b",'Model output'!E272))),MID(SUBSTITUTE('Model output'!E272," ",""),SEARCH("pN",'Model output'!E272)+2,2),MID(SUBSTITUTE('Model output'!E272," ",""),SEARCH("pN",'Model output'!E272)+2,1)),IF(ISNUMBER(SEARCH("N",'Model output'!E272)),IF(OR(ISNUMBER(SEARCH("a",'Model output'!E272)),ISNUMBER(SEARCH("b",'Model output'!E272))),MID(SUBSTITUTE('Model output'!E272," ",""),SEARCH("N",'Model output'!E272)+1,2),MID(SUBSTITUTE('Model output'!E272," ",""),SEARCH("N",'Model output'!E272)+1,1)),SUBSTITUTE('Model output'!E272," ",""))),"")))</f>
        <v>1a</v>
      </c>
      <c r="E273" s="1" t="str">
        <f>IF(OR(ISNUMBER(SEARCH("Not applicable",'Model output'!F272)), ISNUMBER(SEARCH("N/A",'Model output'!F272))),"0",IF(OR(ISNUMBER(SEARCH("0",'Model output'!F272)), ISNUMBER(SEARCH("1",'Model output'!F272)), ISNUMBER(SEARCH("X",'Model output'!F272))), IF(ISNUMBER(SEARCH("pM",'Model output'!F272)),MID(SUBSTITUTE('Model output'!F272," ",""),SEARCH("pM",'Model output'!F272)+2,1),IF(ISNUMBER(SEARCH("M",'Model output'!F272)),MID(SUBSTITUTE('Model output'!F272," ",""),SEARCH("M",'Model output'!F272)+1,1),SUBSTITUTE('Model output'!F272," ",""))),""))</f>
        <v>X</v>
      </c>
      <c r="F273" t="str">
        <f t="shared" si="50"/>
        <v>positive</v>
      </c>
      <c r="G273" t="str">
        <f>IF(OR('Model output'!G272="",AND(ISNUMBER('Model output'!J272),'Model output'!J272&lt;1)),"",IF(OR(ISNUMBER(SEARCH("lateral",'Model output'!G272)),ISNUMBER(SEARCH("cervical",'Model output'!G272)),ISNUMBER(SEARCH("jugular",'Model output'!G272)),ISNUMBER(SEARCH("left neck",'Model output'!G272)),ISNUMBER(SEARCH("left anterior neck",'Model output'!G272)),ISNUMBER(SEARCH("left posterior neck",'Model output'!G272)),ISNUMBER(SEARCH("right neck",'Model output'!G272)),ISNUMBER(SEARCH("right anterior neck",'Model output'!G272)),ISNUMBER(SEARCH("right posterior neck",'Model output'!G272)),AND(ISNUMBER(SEARCH("level",'Model output'!G272)),OR(,ISNUMBER(SEARCH("II",'Model output'!G272)),ISNUMBER(SEARCH("two",'Model output'!G272)),ISNUMBER(SEARCH("2",'Model output'!G272)),ISNUMBER(SEARCH("III",'Model output'!G272)),ISNUMBER(SEARCH("three",'Model output'!G272)),ISNUMBER(SEARCH("3",'Model output'!G272)),ISNUMBER(SEARCH("IV",'Model output'!G272)),ISNUMBER(SEARCH("four",'Model output'!G272)),ISNUMBER(SEARCH("4",'Model output'!G272)),ISNUMBER(SEARCH("V ",'Model output'!G272)),ISNUMBER(SEARCH("five",'Model output'!G272)),ISNUMBER(SEARCH("5",'Model output'!G272))))), "lateral", "central"))</f>
        <v>central</v>
      </c>
      <c r="H273" t="str">
        <f>IF('Model output'!H272="","negative",IF('Model output'!H272="[]", "negative", IF(OR(ISNUMBER(SEARCH("lymph node",'Model output'!H272)),ISNUMBER(SEARCH("Not mentioned",'Model output'!H272)),ISNUMBER(SEARCH("neck",'Model output'!H272)),ISNUMBER(SEARCH("Not applicable",'Model output'!H272))),"negative","positive")))</f>
        <v>negative</v>
      </c>
      <c r="I273">
        <f>IF('Model output'!I272="","",IF(ISNUMBER('Model output'!I272),'Model output'!I272,1))</f>
        <v>9</v>
      </c>
      <c r="J273">
        <f>IF('Model output'!J272="","",IF(AND(ISNUMBER('Model output'!J272),'Model output'!J272&lt;=I273),'Model output'!J272,IF(ISNUMBER(SEARCH("0/",'Model output'!J272)),0,1)))</f>
        <v>2</v>
      </c>
      <c r="K273" t="str" cm="1">
        <f t="array" ref="K273">IF(COUNT(FIND({0,1,2,3,4,5,6,7,8,9},'Model output'!K272))&gt;0,'Model output'!K272,"")</f>
        <v>0.8 cm</v>
      </c>
      <c r="L273" s="8" t="str">
        <f t="shared" si="52"/>
        <v>0.8cm</v>
      </c>
      <c r="M273" cm="1">
        <f t="array" ref="M273">IF(L273="","",IF(ISNUMBER(SEARCH("cm",L273)),MAX(VALUE(SUBSTITUTE(_xlfn.FILTERXML("&lt;t&gt;&lt;s&gt;"&amp;SUBSTITUTE(L273,",","&lt;/s&gt;&lt;s&gt;")&amp;"&lt;/s&gt;&lt;/t&gt;","//s"),"cm",""))),MAX(VALUE(SUBSTITUTE(_xlfn.FILTERXML("&lt;t&gt;&lt;s&gt;"&amp;SUBSTITUTE(L273,",","&lt;/s&gt;&lt;s&gt;")&amp;"&lt;/s&gt;&lt;/t&gt;","//s"),"mm","")))/10))</f>
        <v>0.8</v>
      </c>
      <c r="N273" t="str">
        <f>IF('Model output'!L272="","",'Model output'!L272)</f>
        <v>Papillary carcinoma</v>
      </c>
      <c r="O273" t="str">
        <f>IF('Model output'!M272="","",'Model output'!M272)</f>
        <v/>
      </c>
      <c r="P273" t="str">
        <f>IF('Model output'!N272="","",'Model output'!N272)</f>
        <v>3.5 cm</v>
      </c>
      <c r="Q273" t="str">
        <f t="shared" si="51"/>
        <v>3.5cm</v>
      </c>
      <c r="R273" cm="1">
        <f t="array" ref="R273">IF(Q273="","",IF(ISNUMBER(SEARCH("cm",Q273)),MAX(VALUE(SUBSTITUTE(_xlfn.FILTERXML("&lt;t&gt;&lt;s&gt;"&amp;SUBSTITUTE(Q273,",","&lt;/s&gt;&lt;s&gt;")&amp;"&lt;/s&gt;&lt;/t&gt;","//s"),"cm",""))),MAX(VALUE(SUBSTITUTE(_xlfn.FILTERXML("&lt;t&gt;&lt;s&gt;"&amp;SUBSTITUTE(Q273,",","&lt;/s&gt;&lt;s&gt;")&amp;"&lt;/s&gt;&lt;/t&gt;","//s"),"mm","")))/10))</f>
        <v>3.5</v>
      </c>
      <c r="S273" t="str">
        <f>IF(OR('Model output'!P272="",ISNUMBER(SEARCH("Not identified", 'Model output'!P272)),ISNUMBER(SEARCH("Absent",'Model output'!P272)),AND(ISNUMBER(SEARCH("No",'Model output'!P272)),NOT(ISNUMBER(SEARCH("diagnostic",'Model output'!P272)))),ISNUMBER(SEARCH("Negative",'Model output'!P272))),"negative","positive")</f>
        <v>negative</v>
      </c>
      <c r="T273">
        <f>IF('Model output'!O272="","",'Model output'!O272)</f>
        <v>1</v>
      </c>
      <c r="U273" t="str">
        <f>IF('Model output'!Q272&lt;&gt;"",'Model output'!Q272,IF('Classification result'!S273="positive",IF(ISNUMBER(SEARCH("single",'Model output'!P272)),1,IF(OR(ISNUMBER(SEARCH("&lt;4",'Model output'!P272)),ISNUMBER(SEARCH("&lt; 4",'Model output'!P272)),ISNUMBER(SEARCH("less than 4",'Model output'!P272))),"&lt;4",IF(OR(ISNUMBER(SEARCH("&gt;4",'Model output'!P272)),ISNUMBER(SEARCH("&gt; 4",'Model output'!P272)),ISNUMBER(SEARCH("4 or more",'Model output'!P272))),"&gt;4",""))),""))</f>
        <v/>
      </c>
      <c r="V273" t="str">
        <f>IF(S273="negative","",IF(OR(ISNUMBER(SEARCH("Focal",'Model output'!P272)),'Classification result'!U273&lt;4,ISNUMBER(SEARCH("Focal",'Classification result'!U273)),ISNUMBER(SEARCH("&lt;4",'Classification result'!U273)),ISNUMBER(SEARCH("&lt; 4",'Classification result'!U273))),"minimal", IF(OR(ISNUMBER(SEARCH("Extensive",'Model output'!P272)),ISNUMBER(SEARCH("Extensive",'Classification result'!U273)),ISNUMBER(SEARCH("&gt;4",'Classification result'!U273)),ISNUMBER(SEARCH("&gt; 4",'Classification result'!U273)),ISNUMBER(SEARCH("4 or more",'Classification result'!U273))),"extensive","")))</f>
        <v/>
      </c>
      <c r="W273" t="str">
        <f>IF(OR('Model output'!R272="",ISNUMBER(SEARCH("Not identified", 'Model output'!R272)),ISNUMBER(SEARCH("Absent",'Model output'!R272)),ISNUMBER(SEARCH("No",'Model output'!R272)),ISNUMBER(SEARCH("Negative",'Model output'!R272)),ISNUMBER(SEARCH("None seen",'Model output'!R272)),ISNUMBER(SEARCH("Free",'Model output'!R272)),ISNUMBER(SEARCH("Cannot be assessed",'Model output'!R272))),"negative","positive")</f>
        <v>positive</v>
      </c>
      <c r="X273" t="str">
        <f>IF('Model output'!S272="","", IF('Model output'!S272= "[]", "", 'Model output'!S272))</f>
        <v>Present, Minimal</v>
      </c>
      <c r="Y273" t="str">
        <f>IF(OR('Model output'!S272="",ISNUMBER(SEARCH("Absent",'Model output'!S272)),ISNUMBER(SEARCH("Not identified",'Model output'!S272)),ISNUMBER(SEARCH("No",'Model output'!S272)),ISNUMBER(SEARCH("negative",'Model output'!S272))),"negative",IF(Z273="positive","gETE", "positive"))</f>
        <v>positive</v>
      </c>
      <c r="Z273" t="str">
        <f>IF(OR('Model output'!S272="",ISNUMBER(SEARCH("Absent",'Model output'!S272)),ISNUMBER(SEARCH("Not identified",'Model output'!S272)),ISNUMBER(SEARCH("No",'Model output'!S272)),ISNUMBER(SEARCH("Minimal",'Model output'!S272)),ISNUMBER(SEARCH("negative",'Model output'!S272))),"negative",IF(OR(ISNUMBER(SEARCH("extensive",X273)),ISNUMBER(SEARCH("skeletal muscle",X273)),ISNUMBER(SEARCH("larynx",X273)),ISNUMBER(SEARCH("trachea",X273)),ISNUMBER(SEARCH("esophagus",X273)),ISNUMBER(SEARCH("recurrent laryngeal nerve",X273))),"positive","negative"))</f>
        <v>negative</v>
      </c>
      <c r="AA273" t="str">
        <f>IF('Model output'!T272="","", IF('Model output'!T272="[]", "", IF('Model output'!T272="Not mentioned", "No", "Yes")))</f>
        <v/>
      </c>
      <c r="AB273" t="str">
        <f>IF(AA273&lt;&gt;"Yes","",IF(OR('Model output'!U272="",'Model output'!U272="[]",ISNUMBER(SEARCH("Not identified",'Model output'!U272))),"",'Model output'!U272))</f>
        <v/>
      </c>
      <c r="AC273" s="9" t="str">
        <f>IF(OR('Model output'!V272="", AND(ISERROR(SEARCH("Positive",'Model output'!V272)), ISNUMBER(SEARCH("Negative",'Model output'!V272))), 'Model output'!V272="No", ISNUMBER(SEARCH("Uninvolved",'Model output'!V272)), ISNUMBER(SEARCH("Not involved",'Model output'!V272)), ISNUMBER(SEARCH("Free",'Model output'!V272)), ISNUMBER(SEARCH("Cannot be assessed",'Model output'!V272)), ISNUMBER(SEARCH("1 mm",'Model output'!V272)), ISNUMBER(SEARCH("0.1 CM",'Model output'!V272)), ISNUMBER(SEARCH("less than 0.5 mm",'Model output'!V272)), ISNUMBER(SEARCH("abut",'Model output'!V272))), "negative", "positive")</f>
        <v>negative</v>
      </c>
      <c r="AE273" s="29" t="str" cm="1">
        <f t="array" aca="1" ref="AE273" ca="1">IF(OR(AC273="positive",Z273="positive",AND(OR(ISNUMBER(SEARCH("Follicular carcinoma",N273)),ISNUMBER(SEARCH("Follicular thyroid carcinoma",N273))),V273="extensive"),AND(AND(ISNUMBER(J273),J273&gt;0),AND(ISNUMBER(M273),M273&gt;3)),OR(H273="positive",AH273=1)),"high",IF(OR(ISNUMBER(SEARCH("lateral",G273,1)),ISNUMBER(SEARCH("positive",Y273,1)),ISNUMBER(SEARCH("tall",O273,1)),ISNUMBER(SEARCH("hobnail",O273,1)),ISNUMBER(SEARCH("cribriform",O273,1)),ISNUMBER(SEARCH("diffuse",O273,1)),ISNUMBER(SEARCH("columnar",O273,1)),ISNUMBER(SEARCH("solid",O273,1)),ISNUMBER(SEARCH("tall",N273,1)),ISNUMBER(SEARCH("hobnail",N273,1)),ISNUMBER(SEARCH("cribriform",N273,1)),ISNUMBER(SEARCH("diffuse",N273,1)),ISNUMBER(SEARCH("columnar",N273,1)),ISNUMBER(SEARCH("solid",N273,1)),AND(ISNUMBER(SEARCH("papillary",N273,1)),S273="positive"),AND(AND(ISNUMBER(J273),J273&gt;=5),M273=""),AND(AND(ISNUMBER(J273),J273&gt;=5),AND(ISNUMBER(M273),M273&gt;=1)),AND(ISNUMBER(SERACH("papillary",N273)),OR(Y273="positive",Z273="positive"), ISNUMBER(SEARCH("BRAF",AB273)))),"intermediate","low"))</f>
        <v>intermediate</v>
      </c>
      <c r="AF273" s="30" t="str">
        <f t="shared" si="53"/>
        <v>2</v>
      </c>
      <c r="AG273" s="30" t="str">
        <f t="shared" si="54"/>
        <v>1a</v>
      </c>
      <c r="AH273" s="30" t="str">
        <f t="shared" si="55"/>
        <v>0</v>
      </c>
      <c r="AI273" s="37" t="str">
        <f t="shared" si="56"/>
        <v>I</v>
      </c>
      <c r="AJ273" s="29" t="s">
        <v>887</v>
      </c>
      <c r="AK273" s="34" t="s">
        <v>893</v>
      </c>
      <c r="AL273" s="34" t="s">
        <v>895</v>
      </c>
      <c r="AM273" s="34" t="s">
        <v>894</v>
      </c>
      <c r="AN273" s="34" t="s">
        <v>68</v>
      </c>
      <c r="AO273" s="35">
        <f t="shared" ca="1" si="57"/>
        <v>1</v>
      </c>
      <c r="AP273" s="30">
        <f t="shared" si="58"/>
        <v>1</v>
      </c>
      <c r="AQ273" s="30">
        <f t="shared" si="59"/>
        <v>1</v>
      </c>
      <c r="AR273" s="30">
        <f t="shared" si="60"/>
        <v>1</v>
      </c>
      <c r="AS273" s="36">
        <f t="shared" si="61"/>
        <v>1</v>
      </c>
    </row>
    <row r="274" spans="1:45">
      <c r="A274" t="str">
        <f>'Model output'!A273</f>
        <v>TCGA-J8-A3O1</v>
      </c>
      <c r="B274" s="45">
        <v>33</v>
      </c>
      <c r="C274" s="1" t="str">
        <f>IF(OR(ISNUMBER(SEARCH("0",'Model output'!D273)), ISNUMBER(SEARCH("1",'Model output'!D273)), ISNUMBER(SEARCH("1a",'Model output'!D273)), ISNUMBER(SEARCH("1b",'Model output'!D273)), ISNUMBER(SEARCH("2",'Model output'!D273)), ISNUMBER(SEARCH("3",'Model output'!D273)), ISNUMBER(SEARCH("4a",'Model output'!D273)), ISNUMBER(SEARCH("4b",'Model output'!D273))), IF(ISNUMBER(SEARCH("pT",'Model output'!D273)),IF(OR(ISNUMBER(SEARCH("a",'Model output'!D273)),ISNUMBER(SEARCH("b",'Model output'!D273))),MID(SUBSTITUTE('Model output'!D273," ",""),SEARCH("pT",'Model output'!D273)+2,2),MID(SUBSTITUTE('Model output'!D273," ",""),SEARCH("pT",'Model output'!D273)+2,1)),IF(ISNUMBER(SEARCH("T",'Model output'!D273)),IF(OR(ISNUMBER(SEARCH("a",'Model output'!D273)),ISNUMBER(SEARCH("b",'Model output'!D273))),MID(SUBSTITUTE('Model output'!D273," ",""),SEARCH("T",'Model output'!D273)+1,2),MID(SUBSTITUTE('Model output'!D273," ",""),SEARCH("T",'Model output'!D273)+1,1)),SUBSTITUTE('Model output'!D273," ",""))),"")</f>
        <v>3</v>
      </c>
      <c r="D274" s="1" t="str">
        <f>IF(ISNUMBER(SEARCH("lymph node",'Model output'!E273)),"1", IF(AND('Model output'!E273&lt;&gt;"",ISNUMBER('Model output'!E273),'Model output'!E273&gt;0),"1",IF(OR(ISNUMBER(SEARCH("0",'Model output'!E273)), ISNUMBER(SEARCH("1",'Model output'!E273)), ISNUMBER(SEARCH("1a",'Model output'!E273)), ISNUMBER(SEARCH("1b",'Model output'!E273)), ISNUMBER(SEARCH("X",'Model output'!E273))), IF(ISNUMBER(SEARCH("pN",'Model output'!E273)),IF(OR(ISNUMBER(SEARCH("a",'Model output'!E273)),ISNUMBER(SEARCH("b",'Model output'!E273))),MID(SUBSTITUTE('Model output'!E273," ",""),SEARCH("pN",'Model output'!E273)+2,2),MID(SUBSTITUTE('Model output'!E273," ",""),SEARCH("pN",'Model output'!E273)+2,1)),IF(ISNUMBER(SEARCH("N",'Model output'!E273)),IF(OR(ISNUMBER(SEARCH("a",'Model output'!E273)),ISNUMBER(SEARCH("b",'Model output'!E273))),MID(SUBSTITUTE('Model output'!E273," ",""),SEARCH("N",'Model output'!E273)+1,2),MID(SUBSTITUTE('Model output'!E273," ",""),SEARCH("N",'Model output'!E273)+1,1)),SUBSTITUTE('Model output'!E273," ",""))),"")))</f>
        <v>1b</v>
      </c>
      <c r="E274" s="1" t="str">
        <f>IF(OR(ISNUMBER(SEARCH("Not applicable",'Model output'!F273)), ISNUMBER(SEARCH("N/A",'Model output'!F273))),"0",IF(OR(ISNUMBER(SEARCH("0",'Model output'!F273)), ISNUMBER(SEARCH("1",'Model output'!F273)), ISNUMBER(SEARCH("X",'Model output'!F273))), IF(ISNUMBER(SEARCH("pM",'Model output'!F273)),MID(SUBSTITUTE('Model output'!F273," ",""),SEARCH("pM",'Model output'!F273)+2,1),IF(ISNUMBER(SEARCH("M",'Model output'!F273)),MID(SUBSTITUTE('Model output'!F273," ",""),SEARCH("M",'Model output'!F273)+1,1),SUBSTITUTE('Model output'!F273," ",""))),""))</f>
        <v/>
      </c>
      <c r="F274" t="str">
        <f t="shared" si="50"/>
        <v>positive</v>
      </c>
      <c r="G274" t="str">
        <f>IF(OR('Model output'!G273="",AND(ISNUMBER('Model output'!J273),'Model output'!J273&lt;1)),"",IF(OR(ISNUMBER(SEARCH("lateral",'Model output'!G273)),ISNUMBER(SEARCH("cervical",'Model output'!G273)),ISNUMBER(SEARCH("jugular",'Model output'!G273)),ISNUMBER(SEARCH("left neck",'Model output'!G273)),ISNUMBER(SEARCH("left anterior neck",'Model output'!G273)),ISNUMBER(SEARCH("left posterior neck",'Model output'!G273)),ISNUMBER(SEARCH("right neck",'Model output'!G273)),ISNUMBER(SEARCH("right anterior neck",'Model output'!G273)),ISNUMBER(SEARCH("right posterior neck",'Model output'!G273)),AND(ISNUMBER(SEARCH("level",'Model output'!G273)),OR(,ISNUMBER(SEARCH("II",'Model output'!G273)),ISNUMBER(SEARCH("two",'Model output'!G273)),ISNUMBER(SEARCH("2",'Model output'!G273)),ISNUMBER(SEARCH("III",'Model output'!G273)),ISNUMBER(SEARCH("three",'Model output'!G273)),ISNUMBER(SEARCH("3",'Model output'!G273)),ISNUMBER(SEARCH("IV",'Model output'!G273)),ISNUMBER(SEARCH("four",'Model output'!G273)),ISNUMBER(SEARCH("4",'Model output'!G273)),ISNUMBER(SEARCH("V ",'Model output'!G273)),ISNUMBER(SEARCH("five",'Model output'!G273)),ISNUMBER(SEARCH("5",'Model output'!G273))))), "lateral", "central"))</f>
        <v>lateral</v>
      </c>
      <c r="H274" t="str">
        <f>IF('Model output'!H273="","negative",IF('Model output'!H273="[]", "negative", IF(OR(ISNUMBER(SEARCH("lymph node",'Model output'!H273)),ISNUMBER(SEARCH("Not mentioned",'Model output'!H273)),ISNUMBER(SEARCH("neck",'Model output'!H273)),ISNUMBER(SEARCH("Not applicable",'Model output'!H273))),"negative","positive")))</f>
        <v>negative</v>
      </c>
      <c r="I274">
        <f>IF('Model output'!I273="","",IF(ISNUMBER('Model output'!I273),'Model output'!I273,1))</f>
        <v>19</v>
      </c>
      <c r="J274">
        <f>IF('Model output'!J273="","",IF(AND(ISNUMBER('Model output'!J273),'Model output'!J273&lt;=I274),'Model output'!J273,IF(ISNUMBER(SEARCH("0/",'Model output'!J273)),0,1)))</f>
        <v>12</v>
      </c>
      <c r="K274" t="str" cm="1">
        <f t="array" ref="K274">IF(COUNT(FIND({0,1,2,3,4,5,6,7,8,9},'Model output'!K273))&gt;0,'Model output'!K273,"")</f>
        <v>1.9 cm</v>
      </c>
      <c r="L274" s="8" t="str">
        <f t="shared" si="52"/>
        <v>1.9cm</v>
      </c>
      <c r="M274" cm="1">
        <f t="array" ref="M274">IF(L274="","",IF(ISNUMBER(SEARCH("cm",L274)),MAX(VALUE(SUBSTITUTE(_xlfn.FILTERXML("&lt;t&gt;&lt;s&gt;"&amp;SUBSTITUTE(L274,",","&lt;/s&gt;&lt;s&gt;")&amp;"&lt;/s&gt;&lt;/t&gt;","//s"),"cm",""))),MAX(VALUE(SUBSTITUTE(_xlfn.FILTERXML("&lt;t&gt;&lt;s&gt;"&amp;SUBSTITUTE(L274,",","&lt;/s&gt;&lt;s&gt;")&amp;"&lt;/s&gt;&lt;/t&gt;","//s"),"mm","")))/10))</f>
        <v>1.9</v>
      </c>
      <c r="N274" t="str">
        <f>IF('Model output'!L273="","",'Model output'!L273)</f>
        <v>Papillary carcinoma</v>
      </c>
      <c r="O274" t="str">
        <f>IF('Model output'!M273="","",'Model output'!M273)</f>
        <v/>
      </c>
      <c r="P274" t="str">
        <f>IF('Model output'!N273="","",'Model output'!N273)</f>
        <v>6.5 cm</v>
      </c>
      <c r="Q274" t="str">
        <f t="shared" si="51"/>
        <v>6.5cm</v>
      </c>
      <c r="R274" cm="1">
        <f t="array" ref="R274">IF(Q274="","",IF(ISNUMBER(SEARCH("cm",Q274)),MAX(VALUE(SUBSTITUTE(_xlfn.FILTERXML("&lt;t&gt;&lt;s&gt;"&amp;SUBSTITUTE(Q274,",","&lt;/s&gt;&lt;s&gt;")&amp;"&lt;/s&gt;&lt;/t&gt;","//s"),"cm",""))),MAX(VALUE(SUBSTITUTE(_xlfn.FILTERXML("&lt;t&gt;&lt;s&gt;"&amp;SUBSTITUTE(Q274,",","&lt;/s&gt;&lt;s&gt;")&amp;"&lt;/s&gt;&lt;/t&gt;","//s"),"mm","")))/10))</f>
        <v>6.5</v>
      </c>
      <c r="S274" t="str">
        <f>IF(OR('Model output'!P273="",ISNUMBER(SEARCH("Not identified", 'Model output'!P273)),ISNUMBER(SEARCH("Absent",'Model output'!P273)),AND(ISNUMBER(SEARCH("No",'Model output'!P273)),NOT(ISNUMBER(SEARCH("diagnostic",'Model output'!P273)))),ISNUMBER(SEARCH("Negative",'Model output'!P273))),"negative","positive")</f>
        <v>positive</v>
      </c>
      <c r="T274">
        <f>IF('Model output'!O273="","",'Model output'!O273)</f>
        <v>1</v>
      </c>
      <c r="U274" t="str">
        <f>IF('Model output'!Q273&lt;&gt;"",'Model output'!Q273,IF('Classification result'!S274="positive",IF(ISNUMBER(SEARCH("single",'Model output'!P273)),1,IF(OR(ISNUMBER(SEARCH("&lt;4",'Model output'!P273)),ISNUMBER(SEARCH("&lt; 4",'Model output'!P273)),ISNUMBER(SEARCH("less than 4",'Model output'!P273))),"&lt;4",IF(OR(ISNUMBER(SEARCH("&gt;4",'Model output'!P273)),ISNUMBER(SEARCH("&gt; 4",'Model output'!P273)),ISNUMBER(SEARCH("4 or more",'Model output'!P273))),"&gt;4",""))),""))</f>
        <v>&lt;4</v>
      </c>
      <c r="V274" t="str">
        <f>IF(S274="negative","",IF(OR(ISNUMBER(SEARCH("Focal",'Model output'!P273)),'Classification result'!U274&lt;4,ISNUMBER(SEARCH("Focal",'Classification result'!U274)),ISNUMBER(SEARCH("&lt;4",'Classification result'!U274)),ISNUMBER(SEARCH("&lt; 4",'Classification result'!U274))),"minimal", IF(OR(ISNUMBER(SEARCH("Extensive",'Model output'!P273)),ISNUMBER(SEARCH("Extensive",'Classification result'!U274)),ISNUMBER(SEARCH("&gt;4",'Classification result'!U274)),ISNUMBER(SEARCH("&gt; 4",'Classification result'!U274)),ISNUMBER(SEARCH("4 or more",'Classification result'!U274))),"extensive","")))</f>
        <v>minimal</v>
      </c>
      <c r="W274" t="str">
        <f>IF(OR('Model output'!R273="",ISNUMBER(SEARCH("Not identified", 'Model output'!R273)),ISNUMBER(SEARCH("Absent",'Model output'!R273)),ISNUMBER(SEARCH("No",'Model output'!R273)),ISNUMBER(SEARCH("Negative",'Model output'!R273)),ISNUMBER(SEARCH("None seen",'Model output'!R273)),ISNUMBER(SEARCH("Free",'Model output'!R273)),ISNUMBER(SEARCH("Cannot be assessed",'Model output'!R273))),"negative","positive")</f>
        <v>negative</v>
      </c>
      <c r="X274" t="str">
        <f>IF('Model output'!S273="","", IF('Model output'!S273= "[]", "", 'Model output'!S273))</f>
        <v>Not identified</v>
      </c>
      <c r="Y274" t="str">
        <f>IF(OR('Model output'!S273="",ISNUMBER(SEARCH("Absent",'Model output'!S273)),ISNUMBER(SEARCH("Not identified",'Model output'!S273)),ISNUMBER(SEARCH("No",'Model output'!S273)),ISNUMBER(SEARCH("negative",'Model output'!S273))),"negative",IF(Z274="positive","gETE", "positive"))</f>
        <v>negative</v>
      </c>
      <c r="Z274" t="str">
        <f>IF(OR('Model output'!S273="",ISNUMBER(SEARCH("Absent",'Model output'!S273)),ISNUMBER(SEARCH("Not identified",'Model output'!S273)),ISNUMBER(SEARCH("No",'Model output'!S273)),ISNUMBER(SEARCH("Minimal",'Model output'!S273)),ISNUMBER(SEARCH("negative",'Model output'!S273))),"negative",IF(OR(ISNUMBER(SEARCH("extensive",X274)),ISNUMBER(SEARCH("skeletal muscle",X274)),ISNUMBER(SEARCH("larynx",X274)),ISNUMBER(SEARCH("trachea",X274)),ISNUMBER(SEARCH("esophagus",X274)),ISNUMBER(SEARCH("recurrent laryngeal nerve",X274))),"positive","negative"))</f>
        <v>negative</v>
      </c>
      <c r="AA274" t="str">
        <f>IF('Model output'!T273="","", IF('Model output'!T273="[]", "", IF('Model output'!T273="Not mentioned", "No", "Yes")))</f>
        <v/>
      </c>
      <c r="AB274" t="str">
        <f>IF(AA274&lt;&gt;"Yes","",IF(OR('Model output'!U273="",'Model output'!U273="[]",ISNUMBER(SEARCH("Not identified",'Model output'!U273))),"",'Model output'!U273))</f>
        <v/>
      </c>
      <c r="AC274" s="9" t="str">
        <f>IF(OR('Model output'!V273="", AND(ISERROR(SEARCH("Positive",'Model output'!V273)), ISNUMBER(SEARCH("Negative",'Model output'!V273))), 'Model output'!V273="No", ISNUMBER(SEARCH("Uninvolved",'Model output'!V273)), ISNUMBER(SEARCH("Not involved",'Model output'!V273)), ISNUMBER(SEARCH("Free",'Model output'!V273)), ISNUMBER(SEARCH("Cannot be assessed",'Model output'!V273)), ISNUMBER(SEARCH("1 mm",'Model output'!V273)), ISNUMBER(SEARCH("0.1 CM",'Model output'!V273)), ISNUMBER(SEARCH("less than 0.5 mm",'Model output'!V273)), ISNUMBER(SEARCH("abut",'Model output'!V273))), "negative", "positive")</f>
        <v>negative</v>
      </c>
      <c r="AE274" s="29" t="str" cm="1">
        <f t="array" aca="1" ref="AE274" ca="1">IF(OR(AC274="positive",Z274="positive",AND(OR(ISNUMBER(SEARCH("Follicular carcinoma",N274)),ISNUMBER(SEARCH("Follicular thyroid carcinoma",N274))),V274="extensive"),AND(AND(ISNUMBER(J274),J274&gt;0),AND(ISNUMBER(M274),M274&gt;3)),OR(H274="positive",AH274=1)),"high",IF(OR(ISNUMBER(SEARCH("lateral",G274,1)),ISNUMBER(SEARCH("positive",Y274,1)),ISNUMBER(SEARCH("tall",O274,1)),ISNUMBER(SEARCH("hobnail",O274,1)),ISNUMBER(SEARCH("cribriform",O274,1)),ISNUMBER(SEARCH("diffuse",O274,1)),ISNUMBER(SEARCH("columnar",O274,1)),ISNUMBER(SEARCH("solid",O274,1)),ISNUMBER(SEARCH("tall",N274,1)),ISNUMBER(SEARCH("hobnail",N274,1)),ISNUMBER(SEARCH("cribriform",N274,1)),ISNUMBER(SEARCH("diffuse",N274,1)),ISNUMBER(SEARCH("columnar",N274,1)),ISNUMBER(SEARCH("solid",N274,1)),AND(ISNUMBER(SEARCH("papillary",N274,1)),S274="positive"),AND(AND(ISNUMBER(J274),J274&gt;=5),M274=""),AND(AND(ISNUMBER(J274),J274&gt;=5),AND(ISNUMBER(M274),M274&gt;=1)),AND(ISNUMBER(SERACH("papillary",N274)),OR(Y274="positive",Z274="positive"), ISNUMBER(SEARCH("BRAF",AB274)))),"intermediate","low"))</f>
        <v>intermediate</v>
      </c>
      <c r="AF274" s="30" t="str">
        <f t="shared" si="53"/>
        <v>3a</v>
      </c>
      <c r="AG274" s="30" t="str">
        <f t="shared" si="54"/>
        <v>1b</v>
      </c>
      <c r="AH274" s="30" t="str">
        <f t="shared" si="55"/>
        <v>0</v>
      </c>
      <c r="AI274" s="37" t="str">
        <f t="shared" si="56"/>
        <v>I</v>
      </c>
      <c r="AJ274" s="29" t="s">
        <v>887</v>
      </c>
      <c r="AK274" s="34" t="s">
        <v>896</v>
      </c>
      <c r="AL274" s="34" t="s">
        <v>890</v>
      </c>
      <c r="AM274" s="34" t="s">
        <v>894</v>
      </c>
      <c r="AN274" s="34" t="s">
        <v>68</v>
      </c>
      <c r="AO274" s="35">
        <f t="shared" ca="1" si="57"/>
        <v>1</v>
      </c>
      <c r="AP274" s="30">
        <f t="shared" si="58"/>
        <v>1</v>
      </c>
      <c r="AQ274" s="30">
        <f t="shared" si="59"/>
        <v>1</v>
      </c>
      <c r="AR274" s="30">
        <f t="shared" si="60"/>
        <v>1</v>
      </c>
      <c r="AS274" s="36">
        <f t="shared" si="61"/>
        <v>1</v>
      </c>
    </row>
    <row r="275" spans="1:45">
      <c r="A275" t="str">
        <f>'Model output'!A274</f>
        <v>TCGA-J8-A3O2</v>
      </c>
      <c r="B275" s="45">
        <v>39</v>
      </c>
      <c r="C275" s="1" t="str">
        <f>IF(OR(ISNUMBER(SEARCH("0",'Model output'!D274)), ISNUMBER(SEARCH("1",'Model output'!D274)), ISNUMBER(SEARCH("1a",'Model output'!D274)), ISNUMBER(SEARCH("1b",'Model output'!D274)), ISNUMBER(SEARCH("2",'Model output'!D274)), ISNUMBER(SEARCH("3",'Model output'!D274)), ISNUMBER(SEARCH("4a",'Model output'!D274)), ISNUMBER(SEARCH("4b",'Model output'!D274))), IF(ISNUMBER(SEARCH("pT",'Model output'!D274)),IF(OR(ISNUMBER(SEARCH("a",'Model output'!D274)),ISNUMBER(SEARCH("b",'Model output'!D274))),MID(SUBSTITUTE('Model output'!D274," ",""),SEARCH("pT",'Model output'!D274)+2,2),MID(SUBSTITUTE('Model output'!D274," ",""),SEARCH("pT",'Model output'!D274)+2,1)),IF(ISNUMBER(SEARCH("T",'Model output'!D274)),IF(OR(ISNUMBER(SEARCH("a",'Model output'!D274)),ISNUMBER(SEARCH("b",'Model output'!D274))),MID(SUBSTITUTE('Model output'!D274," ",""),SEARCH("T",'Model output'!D274)+1,2),MID(SUBSTITUTE('Model output'!D274," ",""),SEARCH("T",'Model output'!D274)+1,1)),SUBSTITUTE('Model output'!D274," ",""))),"")</f>
        <v>3</v>
      </c>
      <c r="D275" s="1" t="str">
        <f>IF(ISNUMBER(SEARCH("lymph node",'Model output'!E274)),"1", IF(AND('Model output'!E274&lt;&gt;"",ISNUMBER('Model output'!E274),'Model output'!E274&gt;0),"1",IF(OR(ISNUMBER(SEARCH("0",'Model output'!E274)), ISNUMBER(SEARCH("1",'Model output'!E274)), ISNUMBER(SEARCH("1a",'Model output'!E274)), ISNUMBER(SEARCH("1b",'Model output'!E274)), ISNUMBER(SEARCH("X",'Model output'!E274))), IF(ISNUMBER(SEARCH("pN",'Model output'!E274)),IF(OR(ISNUMBER(SEARCH("a",'Model output'!E274)),ISNUMBER(SEARCH("b",'Model output'!E274))),MID(SUBSTITUTE('Model output'!E274," ",""),SEARCH("pN",'Model output'!E274)+2,2),MID(SUBSTITUTE('Model output'!E274," ",""),SEARCH("pN",'Model output'!E274)+2,1)),IF(ISNUMBER(SEARCH("N",'Model output'!E274)),IF(OR(ISNUMBER(SEARCH("a",'Model output'!E274)),ISNUMBER(SEARCH("b",'Model output'!E274))),MID(SUBSTITUTE('Model output'!E274," ",""),SEARCH("N",'Model output'!E274)+1,2),MID(SUBSTITUTE('Model output'!E274," ",""),SEARCH("N",'Model output'!E274)+1,1)),SUBSTITUTE('Model output'!E274," ",""))),"")))</f>
        <v>1b</v>
      </c>
      <c r="E275" s="1" t="str">
        <f>IF(OR(ISNUMBER(SEARCH("Not applicable",'Model output'!F274)), ISNUMBER(SEARCH("N/A",'Model output'!F274))),"0",IF(OR(ISNUMBER(SEARCH("0",'Model output'!F274)), ISNUMBER(SEARCH("1",'Model output'!F274)), ISNUMBER(SEARCH("X",'Model output'!F274))), IF(ISNUMBER(SEARCH("pM",'Model output'!F274)),MID(SUBSTITUTE('Model output'!F274," ",""),SEARCH("pM",'Model output'!F274)+2,1),IF(ISNUMBER(SEARCH("M",'Model output'!F274)),MID(SUBSTITUTE('Model output'!F274," ",""),SEARCH("M",'Model output'!F274)+1,1),SUBSTITUTE('Model output'!F274," ",""))),""))</f>
        <v/>
      </c>
      <c r="F275" t="str">
        <f t="shared" si="50"/>
        <v>positive</v>
      </c>
      <c r="G275" t="str">
        <f>IF(OR('Model output'!G274="",AND(ISNUMBER('Model output'!J274),'Model output'!J274&lt;1)),"",IF(OR(ISNUMBER(SEARCH("lateral",'Model output'!G274)),ISNUMBER(SEARCH("cervical",'Model output'!G274)),ISNUMBER(SEARCH("jugular",'Model output'!G274)),ISNUMBER(SEARCH("left neck",'Model output'!G274)),ISNUMBER(SEARCH("left anterior neck",'Model output'!G274)),ISNUMBER(SEARCH("left posterior neck",'Model output'!G274)),ISNUMBER(SEARCH("right neck",'Model output'!G274)),ISNUMBER(SEARCH("right anterior neck",'Model output'!G274)),ISNUMBER(SEARCH("right posterior neck",'Model output'!G274)),AND(ISNUMBER(SEARCH("level",'Model output'!G274)),OR(,ISNUMBER(SEARCH("II",'Model output'!G274)),ISNUMBER(SEARCH("two",'Model output'!G274)),ISNUMBER(SEARCH("2",'Model output'!G274)),ISNUMBER(SEARCH("III",'Model output'!G274)),ISNUMBER(SEARCH("three",'Model output'!G274)),ISNUMBER(SEARCH("3",'Model output'!G274)),ISNUMBER(SEARCH("IV",'Model output'!G274)),ISNUMBER(SEARCH("four",'Model output'!G274)),ISNUMBER(SEARCH("4",'Model output'!G274)),ISNUMBER(SEARCH("V ",'Model output'!G274)),ISNUMBER(SEARCH("five",'Model output'!G274)),ISNUMBER(SEARCH("5",'Model output'!G274))))), "lateral", "central"))</f>
        <v>lateral</v>
      </c>
      <c r="H275" t="str">
        <f>IF('Model output'!H274="","negative",IF('Model output'!H274="[]", "negative", IF(OR(ISNUMBER(SEARCH("lymph node",'Model output'!H274)),ISNUMBER(SEARCH("Not mentioned",'Model output'!H274)),ISNUMBER(SEARCH("neck",'Model output'!H274)),ISNUMBER(SEARCH("Not applicable",'Model output'!H274))),"negative","positive")))</f>
        <v>negative</v>
      </c>
      <c r="I275">
        <f>IF('Model output'!I274="","",IF(ISNUMBER('Model output'!I274),'Model output'!I274,1))</f>
        <v>106</v>
      </c>
      <c r="J275">
        <f>IF('Model output'!J274="","",IF(AND(ISNUMBER('Model output'!J274),'Model output'!J274&lt;=I275),'Model output'!J274,IF(ISNUMBER(SEARCH("0/",'Model output'!J274)),0,1)))</f>
        <v>23</v>
      </c>
      <c r="K275" t="str" cm="1">
        <f t="array" ref="K275">IF(COUNT(FIND({0,1,2,3,4,5,6,7,8,9},'Model output'!K274))&gt;0,'Model output'!K274,"")</f>
        <v>1.5 cm</v>
      </c>
      <c r="L275" s="8" t="str">
        <f t="shared" si="52"/>
        <v>1.5cm</v>
      </c>
      <c r="M275" cm="1">
        <f t="array" ref="M275">IF(L275="","",IF(ISNUMBER(SEARCH("cm",L275)),MAX(VALUE(SUBSTITUTE(_xlfn.FILTERXML("&lt;t&gt;&lt;s&gt;"&amp;SUBSTITUTE(L275,",","&lt;/s&gt;&lt;s&gt;")&amp;"&lt;/s&gt;&lt;/t&gt;","//s"),"cm",""))),MAX(VALUE(SUBSTITUTE(_xlfn.FILTERXML("&lt;t&gt;&lt;s&gt;"&amp;SUBSTITUTE(L275,",","&lt;/s&gt;&lt;s&gt;")&amp;"&lt;/s&gt;&lt;/t&gt;","//s"),"mm","")))/10))</f>
        <v>1.5</v>
      </c>
      <c r="N275" t="str">
        <f>IF('Model output'!L274="","",'Model output'!L274)</f>
        <v>Papillary carcinoma, Classical (usual)</v>
      </c>
      <c r="O275" t="str">
        <f>IF('Model output'!M274="","",'Model output'!M274)</f>
        <v/>
      </c>
      <c r="P275" t="str">
        <f>IF('Model output'!N274="","",'Model output'!N274)</f>
        <v>3.5 cm</v>
      </c>
      <c r="Q275" t="str">
        <f t="shared" si="51"/>
        <v>3.5cm</v>
      </c>
      <c r="R275" cm="1">
        <f t="array" ref="R275">IF(Q275="","",IF(ISNUMBER(SEARCH("cm",Q275)),MAX(VALUE(SUBSTITUTE(_xlfn.FILTERXML("&lt;t&gt;&lt;s&gt;"&amp;SUBSTITUTE(Q275,",","&lt;/s&gt;&lt;s&gt;")&amp;"&lt;/s&gt;&lt;/t&gt;","//s"),"cm",""))),MAX(VALUE(SUBSTITUTE(_xlfn.FILTERXML("&lt;t&gt;&lt;s&gt;"&amp;SUBSTITUTE(Q275,",","&lt;/s&gt;&lt;s&gt;")&amp;"&lt;/s&gt;&lt;/t&gt;","//s"),"mm","")))/10))</f>
        <v>3.5</v>
      </c>
      <c r="S275" t="str">
        <f>IF(OR('Model output'!P274="",ISNUMBER(SEARCH("Not identified", 'Model output'!P274)),ISNUMBER(SEARCH("Absent",'Model output'!P274)),AND(ISNUMBER(SEARCH("No",'Model output'!P274)),NOT(ISNUMBER(SEARCH("diagnostic",'Model output'!P274)))),ISNUMBER(SEARCH("Negative",'Model output'!P274))),"negative","positive")</f>
        <v>negative</v>
      </c>
      <c r="T275" t="str">
        <f>IF('Model output'!O274="","",'Model output'!O274)</f>
        <v/>
      </c>
      <c r="U275" t="str">
        <f>IF('Model output'!Q274&lt;&gt;"",'Model output'!Q274,IF('Classification result'!S275="positive",IF(ISNUMBER(SEARCH("single",'Model output'!P274)),1,IF(OR(ISNUMBER(SEARCH("&lt;4",'Model output'!P274)),ISNUMBER(SEARCH("&lt; 4",'Model output'!P274)),ISNUMBER(SEARCH("less than 4",'Model output'!P274))),"&lt;4",IF(OR(ISNUMBER(SEARCH("&gt;4",'Model output'!P274)),ISNUMBER(SEARCH("&gt; 4",'Model output'!P274)),ISNUMBER(SEARCH("4 or more",'Model output'!P274))),"&gt;4",""))),""))</f>
        <v/>
      </c>
      <c r="V275" t="str">
        <f>IF(S275="negative","",IF(OR(ISNUMBER(SEARCH("Focal",'Model output'!P274)),'Classification result'!U275&lt;4,ISNUMBER(SEARCH("Focal",'Classification result'!U275)),ISNUMBER(SEARCH("&lt;4",'Classification result'!U275)),ISNUMBER(SEARCH("&lt; 4",'Classification result'!U275))),"minimal", IF(OR(ISNUMBER(SEARCH("Extensive",'Model output'!P274)),ISNUMBER(SEARCH("Extensive",'Classification result'!U275)),ISNUMBER(SEARCH("&gt;4",'Classification result'!U275)),ISNUMBER(SEARCH("&gt; 4",'Classification result'!U275)),ISNUMBER(SEARCH("4 or more",'Classification result'!U275))),"extensive","")))</f>
        <v/>
      </c>
      <c r="W275" t="str">
        <f>IF(OR('Model output'!R274="",ISNUMBER(SEARCH("Not identified", 'Model output'!R274)),ISNUMBER(SEARCH("Absent",'Model output'!R274)),ISNUMBER(SEARCH("No",'Model output'!R274)),ISNUMBER(SEARCH("Negative",'Model output'!R274)),ISNUMBER(SEARCH("None seen",'Model output'!R274)),ISNUMBER(SEARCH("Free",'Model output'!R274)),ISNUMBER(SEARCH("Cannot be assessed",'Model output'!R274))),"negative","positive")</f>
        <v>negative</v>
      </c>
      <c r="X275" t="str">
        <f>IF('Model output'!S274="","", IF('Model output'!S274= "[]", "", 'Model output'!S274))</f>
        <v>Present, Minimal</v>
      </c>
      <c r="Y275" t="str">
        <f>IF(OR('Model output'!S274="",ISNUMBER(SEARCH("Absent",'Model output'!S274)),ISNUMBER(SEARCH("Not identified",'Model output'!S274)),ISNUMBER(SEARCH("No",'Model output'!S274)),ISNUMBER(SEARCH("negative",'Model output'!S274))),"negative",IF(Z275="positive","gETE", "positive"))</f>
        <v>positive</v>
      </c>
      <c r="Z275" t="str">
        <f>IF(OR('Model output'!S274="",ISNUMBER(SEARCH("Absent",'Model output'!S274)),ISNUMBER(SEARCH("Not identified",'Model output'!S274)),ISNUMBER(SEARCH("No",'Model output'!S274)),ISNUMBER(SEARCH("Minimal",'Model output'!S274)),ISNUMBER(SEARCH("negative",'Model output'!S274))),"negative",IF(OR(ISNUMBER(SEARCH("extensive",X275)),ISNUMBER(SEARCH("skeletal muscle",X275)),ISNUMBER(SEARCH("larynx",X275)),ISNUMBER(SEARCH("trachea",X275)),ISNUMBER(SEARCH("esophagus",X275)),ISNUMBER(SEARCH("recurrent laryngeal nerve",X275))),"positive","negative"))</f>
        <v>negative</v>
      </c>
      <c r="AA275" t="str">
        <f>IF('Model output'!T274="","", IF('Model output'!T274="[]", "", IF('Model output'!T274="Not mentioned", "No", "Yes")))</f>
        <v/>
      </c>
      <c r="AB275" t="str">
        <f>IF(AA275&lt;&gt;"Yes","",IF(OR('Model output'!U274="",'Model output'!U274="[]",ISNUMBER(SEARCH("Not identified",'Model output'!U274))),"",'Model output'!U274))</f>
        <v/>
      </c>
      <c r="AC275" s="9" t="str">
        <f>IF(OR('Model output'!V274="", AND(ISERROR(SEARCH("Positive",'Model output'!V274)), ISNUMBER(SEARCH("Negative",'Model output'!V274))), 'Model output'!V274="No", ISNUMBER(SEARCH("Uninvolved",'Model output'!V274)), ISNUMBER(SEARCH("Not involved",'Model output'!V274)), ISNUMBER(SEARCH("Free",'Model output'!V274)), ISNUMBER(SEARCH("Cannot be assessed",'Model output'!V274)), ISNUMBER(SEARCH("1 mm",'Model output'!V274)), ISNUMBER(SEARCH("0.1 CM",'Model output'!V274)), ISNUMBER(SEARCH("less than 0.5 mm",'Model output'!V274)), ISNUMBER(SEARCH("abut",'Model output'!V274))), "negative", "positive")</f>
        <v>positive</v>
      </c>
      <c r="AE275" s="29" t="str" cm="1">
        <f t="array" ref="AE275">IF(OR(AC275="positive",Z275="positive",AND(OR(ISNUMBER(SEARCH("Follicular carcinoma",N275)),ISNUMBER(SEARCH("Follicular thyroid carcinoma",N275))),V275="extensive"),AND(AND(ISNUMBER(J275),J275&gt;0),AND(ISNUMBER(M275),M275&gt;3)),OR(H275="positive",AH275=1)),"high",IF(OR(ISNUMBER(SEARCH("lateral",G275,1)),ISNUMBER(SEARCH("positive",Y275,1)),ISNUMBER(SEARCH("tall",O275,1)),ISNUMBER(SEARCH("hobnail",O275,1)),ISNUMBER(SEARCH("cribriform",O275,1)),ISNUMBER(SEARCH("diffuse",O275,1)),ISNUMBER(SEARCH("columnar",O275,1)),ISNUMBER(SEARCH("solid",O275,1)),ISNUMBER(SEARCH("tall",N275,1)),ISNUMBER(SEARCH("hobnail",N275,1)),ISNUMBER(SEARCH("cribriform",N275,1)),ISNUMBER(SEARCH("diffuse",N275,1)),ISNUMBER(SEARCH("columnar",N275,1)),ISNUMBER(SEARCH("solid",N275,1)),AND(ISNUMBER(SEARCH("papillary",N275,1)),S275="positive"),AND(AND(ISNUMBER(J275),J275&gt;=5),M275=""),AND(AND(ISNUMBER(J275),J275&gt;=5),AND(ISNUMBER(M275),M275&gt;=1)),AND(ISNUMBER(SERACH("papillary",N275)),OR(Y275="positive",Z275="positive"), ISNUMBER(SEARCH("BRAF",AB275)))),"intermediate","low"))</f>
        <v>high</v>
      </c>
      <c r="AF275" s="30" t="str">
        <f t="shared" si="53"/>
        <v>2</v>
      </c>
      <c r="AG275" s="30" t="str">
        <f t="shared" si="54"/>
        <v>1b</v>
      </c>
      <c r="AH275" s="30" t="str">
        <f t="shared" si="55"/>
        <v>0</v>
      </c>
      <c r="AI275" s="37" t="str">
        <f t="shared" si="56"/>
        <v>I</v>
      </c>
      <c r="AJ275" s="29" t="s">
        <v>885</v>
      </c>
      <c r="AK275" s="34" t="s">
        <v>893</v>
      </c>
      <c r="AL275" s="34" t="s">
        <v>890</v>
      </c>
      <c r="AM275" s="34" t="s">
        <v>894</v>
      </c>
      <c r="AN275" s="34" t="s">
        <v>68</v>
      </c>
      <c r="AO275" s="35">
        <f t="shared" si="57"/>
        <v>1</v>
      </c>
      <c r="AP275" s="30">
        <f t="shared" si="58"/>
        <v>1</v>
      </c>
      <c r="AQ275" s="30">
        <f t="shared" si="59"/>
        <v>1</v>
      </c>
      <c r="AR275" s="30">
        <f t="shared" si="60"/>
        <v>1</v>
      </c>
      <c r="AS275" s="36">
        <f t="shared" si="61"/>
        <v>1</v>
      </c>
    </row>
    <row r="276" spans="1:45">
      <c r="A276" t="str">
        <f>'Model output'!A275</f>
        <v>TCGA-J8-A3YE</v>
      </c>
      <c r="B276" s="45">
        <v>31</v>
      </c>
      <c r="C276" s="1" t="str">
        <f>IF(OR(ISNUMBER(SEARCH("0",'Model output'!D275)), ISNUMBER(SEARCH("1",'Model output'!D275)), ISNUMBER(SEARCH("1a",'Model output'!D275)), ISNUMBER(SEARCH("1b",'Model output'!D275)), ISNUMBER(SEARCH("2",'Model output'!D275)), ISNUMBER(SEARCH("3",'Model output'!D275)), ISNUMBER(SEARCH("4a",'Model output'!D275)), ISNUMBER(SEARCH("4b",'Model output'!D275))), IF(ISNUMBER(SEARCH("pT",'Model output'!D275)),IF(OR(ISNUMBER(SEARCH("a",'Model output'!D275)),ISNUMBER(SEARCH("b",'Model output'!D275))),MID(SUBSTITUTE('Model output'!D275," ",""),SEARCH("pT",'Model output'!D275)+2,2),MID(SUBSTITUTE('Model output'!D275," ",""),SEARCH("pT",'Model output'!D275)+2,1)),IF(ISNUMBER(SEARCH("T",'Model output'!D275)),IF(OR(ISNUMBER(SEARCH("a",'Model output'!D275)),ISNUMBER(SEARCH("b",'Model output'!D275))),MID(SUBSTITUTE('Model output'!D275," ",""),SEARCH("T",'Model output'!D275)+1,2),MID(SUBSTITUTE('Model output'!D275," ",""),SEARCH("T",'Model output'!D275)+1,1)),SUBSTITUTE('Model output'!D275," ",""))),"")</f>
        <v>3</v>
      </c>
      <c r="D276" s="1" t="str">
        <f>IF(ISNUMBER(SEARCH("lymph node",'Model output'!E275)),"1", IF(AND('Model output'!E275&lt;&gt;"",ISNUMBER('Model output'!E275),'Model output'!E275&gt;0),"1",IF(OR(ISNUMBER(SEARCH("0",'Model output'!E275)), ISNUMBER(SEARCH("1",'Model output'!E275)), ISNUMBER(SEARCH("1a",'Model output'!E275)), ISNUMBER(SEARCH("1b",'Model output'!E275)), ISNUMBER(SEARCH("X",'Model output'!E275))), IF(ISNUMBER(SEARCH("pN",'Model output'!E275)),IF(OR(ISNUMBER(SEARCH("a",'Model output'!E275)),ISNUMBER(SEARCH("b",'Model output'!E275))),MID(SUBSTITUTE('Model output'!E275," ",""),SEARCH("pN",'Model output'!E275)+2,2),MID(SUBSTITUTE('Model output'!E275," ",""),SEARCH("pN",'Model output'!E275)+2,1)),IF(ISNUMBER(SEARCH("N",'Model output'!E275)),IF(OR(ISNUMBER(SEARCH("a",'Model output'!E275)),ISNUMBER(SEARCH("b",'Model output'!E275))),MID(SUBSTITUTE('Model output'!E275," ",""),SEARCH("N",'Model output'!E275)+1,2),MID(SUBSTITUTE('Model output'!E275," ",""),SEARCH("N",'Model output'!E275)+1,1)),SUBSTITUTE('Model output'!E275," ",""))),"")))</f>
        <v>1a</v>
      </c>
      <c r="E276" s="1" t="str">
        <f>IF(OR(ISNUMBER(SEARCH("Not applicable",'Model output'!F275)), ISNUMBER(SEARCH("N/A",'Model output'!F275))),"0",IF(OR(ISNUMBER(SEARCH("0",'Model output'!F275)), ISNUMBER(SEARCH("1",'Model output'!F275)), ISNUMBER(SEARCH("X",'Model output'!F275))), IF(ISNUMBER(SEARCH("pM",'Model output'!F275)),MID(SUBSTITUTE('Model output'!F275," ",""),SEARCH("pM",'Model output'!F275)+2,1),IF(ISNUMBER(SEARCH("M",'Model output'!F275)),MID(SUBSTITUTE('Model output'!F275," ",""),SEARCH("M",'Model output'!F275)+1,1),SUBSTITUTE('Model output'!F275," ",""))),""))</f>
        <v>X</v>
      </c>
      <c r="F276" t="str">
        <f t="shared" si="50"/>
        <v>positive</v>
      </c>
      <c r="G276" t="str">
        <f>IF(OR('Model output'!G275="",AND(ISNUMBER('Model output'!J275),'Model output'!J275&lt;1)),"",IF(OR(ISNUMBER(SEARCH("lateral",'Model output'!G275)),ISNUMBER(SEARCH("cervical",'Model output'!G275)),ISNUMBER(SEARCH("jugular",'Model output'!G275)),ISNUMBER(SEARCH("left neck",'Model output'!G275)),ISNUMBER(SEARCH("left anterior neck",'Model output'!G275)),ISNUMBER(SEARCH("left posterior neck",'Model output'!G275)),ISNUMBER(SEARCH("right neck",'Model output'!G275)),ISNUMBER(SEARCH("right anterior neck",'Model output'!G275)),ISNUMBER(SEARCH("right posterior neck",'Model output'!G275)),AND(ISNUMBER(SEARCH("level",'Model output'!G275)),OR(,ISNUMBER(SEARCH("II",'Model output'!G275)),ISNUMBER(SEARCH("two",'Model output'!G275)),ISNUMBER(SEARCH("2",'Model output'!G275)),ISNUMBER(SEARCH("III",'Model output'!G275)),ISNUMBER(SEARCH("three",'Model output'!G275)),ISNUMBER(SEARCH("3",'Model output'!G275)),ISNUMBER(SEARCH("IV",'Model output'!G275)),ISNUMBER(SEARCH("four",'Model output'!G275)),ISNUMBER(SEARCH("4",'Model output'!G275)),ISNUMBER(SEARCH("V ",'Model output'!G275)),ISNUMBER(SEARCH("five",'Model output'!G275)),ISNUMBER(SEARCH("5",'Model output'!G275))))), "lateral", "central"))</f>
        <v>central</v>
      </c>
      <c r="H276" t="str">
        <f>IF('Model output'!H275="","negative",IF('Model output'!H275="[]", "negative", IF(OR(ISNUMBER(SEARCH("lymph node",'Model output'!H275)),ISNUMBER(SEARCH("Not mentioned",'Model output'!H275)),ISNUMBER(SEARCH("neck",'Model output'!H275)),ISNUMBER(SEARCH("Not applicable",'Model output'!H275))),"negative","positive")))</f>
        <v>negative</v>
      </c>
      <c r="I276">
        <f>IF('Model output'!I275="","",IF(ISNUMBER('Model output'!I275),'Model output'!I275,1))</f>
        <v>4</v>
      </c>
      <c r="J276">
        <f>IF('Model output'!J275="","",IF(AND(ISNUMBER('Model output'!J275),'Model output'!J275&lt;=I276),'Model output'!J275,IF(ISNUMBER(SEARCH("0/",'Model output'!J275)),0,1)))</f>
        <v>1</v>
      </c>
      <c r="K276" t="str" cm="1">
        <f t="array" ref="K276">IF(COUNT(FIND({0,1,2,3,4,5,6,7,8,9},'Model output'!K275))&gt;0,'Model output'!K275,"")</f>
        <v>0.8 cm</v>
      </c>
      <c r="L276" s="8" t="str">
        <f t="shared" si="52"/>
        <v>0.8cm</v>
      </c>
      <c r="M276" cm="1">
        <f t="array" ref="M276">IF(L276="","",IF(ISNUMBER(SEARCH("cm",L276)),MAX(VALUE(SUBSTITUTE(_xlfn.FILTERXML("&lt;t&gt;&lt;s&gt;"&amp;SUBSTITUTE(L276,",","&lt;/s&gt;&lt;s&gt;")&amp;"&lt;/s&gt;&lt;/t&gt;","//s"),"cm",""))),MAX(VALUE(SUBSTITUTE(_xlfn.FILTERXML("&lt;t&gt;&lt;s&gt;"&amp;SUBSTITUTE(L276,",","&lt;/s&gt;&lt;s&gt;")&amp;"&lt;/s&gt;&lt;/t&gt;","//s"),"mm","")))/10))</f>
        <v>0.8</v>
      </c>
      <c r="N276" t="str">
        <f>IF('Model output'!L275="","",'Model output'!L275)</f>
        <v>Papillary carcinoma</v>
      </c>
      <c r="O276" t="str">
        <f>IF('Model output'!M275="","",'Model output'!M275)</f>
        <v/>
      </c>
      <c r="P276" t="str">
        <f>IF('Model output'!N275="","",'Model output'!N275)</f>
        <v>3.5 cm</v>
      </c>
      <c r="Q276" t="str">
        <f t="shared" si="51"/>
        <v>3.5cm</v>
      </c>
      <c r="R276" cm="1">
        <f t="array" ref="R276">IF(Q276="","",IF(ISNUMBER(SEARCH("cm",Q276)),MAX(VALUE(SUBSTITUTE(_xlfn.FILTERXML("&lt;t&gt;&lt;s&gt;"&amp;SUBSTITUTE(Q276,",","&lt;/s&gt;&lt;s&gt;")&amp;"&lt;/s&gt;&lt;/t&gt;","//s"),"cm",""))),MAX(VALUE(SUBSTITUTE(_xlfn.FILTERXML("&lt;t&gt;&lt;s&gt;"&amp;SUBSTITUTE(Q276,",","&lt;/s&gt;&lt;s&gt;")&amp;"&lt;/s&gt;&lt;/t&gt;","//s"),"mm","")))/10))</f>
        <v>3.5</v>
      </c>
      <c r="S276" t="str">
        <f>IF(OR('Model output'!P275="",ISNUMBER(SEARCH("Not identified", 'Model output'!P275)),ISNUMBER(SEARCH("Absent",'Model output'!P275)),AND(ISNUMBER(SEARCH("No",'Model output'!P275)),NOT(ISNUMBER(SEARCH("diagnostic",'Model output'!P275)))),ISNUMBER(SEARCH("Negative",'Model output'!P275))),"negative","positive")</f>
        <v>negative</v>
      </c>
      <c r="T276">
        <f>IF('Model output'!O275="","",'Model output'!O275)</f>
        <v>1</v>
      </c>
      <c r="U276" t="str">
        <f>IF('Model output'!Q275&lt;&gt;"",'Model output'!Q275,IF('Classification result'!S276="positive",IF(ISNUMBER(SEARCH("single",'Model output'!P275)),1,IF(OR(ISNUMBER(SEARCH("&lt;4",'Model output'!P275)),ISNUMBER(SEARCH("&lt; 4",'Model output'!P275)),ISNUMBER(SEARCH("less than 4",'Model output'!P275))),"&lt;4",IF(OR(ISNUMBER(SEARCH("&gt;4",'Model output'!P275)),ISNUMBER(SEARCH("&gt; 4",'Model output'!P275)),ISNUMBER(SEARCH("4 or more",'Model output'!P275))),"&gt;4",""))),""))</f>
        <v/>
      </c>
      <c r="V276" t="str">
        <f>IF(S276="negative","",IF(OR(ISNUMBER(SEARCH("Focal",'Model output'!P275)),'Classification result'!U276&lt;4,ISNUMBER(SEARCH("Focal",'Classification result'!U276)),ISNUMBER(SEARCH("&lt;4",'Classification result'!U276)),ISNUMBER(SEARCH("&lt; 4",'Classification result'!U276))),"minimal", IF(OR(ISNUMBER(SEARCH("Extensive",'Model output'!P275)),ISNUMBER(SEARCH("Extensive",'Classification result'!U276)),ISNUMBER(SEARCH("&gt;4",'Classification result'!U276)),ISNUMBER(SEARCH("&gt; 4",'Classification result'!U276)),ISNUMBER(SEARCH("4 or more",'Classification result'!U276))),"extensive","")))</f>
        <v/>
      </c>
      <c r="W276" t="str">
        <f>IF(OR('Model output'!R275="",ISNUMBER(SEARCH("Not identified", 'Model output'!R275)),ISNUMBER(SEARCH("Absent",'Model output'!R275)),ISNUMBER(SEARCH("No",'Model output'!R275)),ISNUMBER(SEARCH("Negative",'Model output'!R275)),ISNUMBER(SEARCH("None seen",'Model output'!R275)),ISNUMBER(SEARCH("Free",'Model output'!R275)),ISNUMBER(SEARCH("Cannot be assessed",'Model output'!R275))),"negative","positive")</f>
        <v>positive</v>
      </c>
      <c r="X276" t="str">
        <f>IF('Model output'!S275="","", IF('Model output'!S275= "[]", "", 'Model output'!S275))</f>
        <v>Present, Minimal</v>
      </c>
      <c r="Y276" t="str">
        <f>IF(OR('Model output'!S275="",ISNUMBER(SEARCH("Absent",'Model output'!S275)),ISNUMBER(SEARCH("Not identified",'Model output'!S275)),ISNUMBER(SEARCH("No",'Model output'!S275)),ISNUMBER(SEARCH("negative",'Model output'!S275))),"negative",IF(Z276="positive","gETE", "positive"))</f>
        <v>positive</v>
      </c>
      <c r="Z276" t="str">
        <f>IF(OR('Model output'!S275="",ISNUMBER(SEARCH("Absent",'Model output'!S275)),ISNUMBER(SEARCH("Not identified",'Model output'!S275)),ISNUMBER(SEARCH("No",'Model output'!S275)),ISNUMBER(SEARCH("Minimal",'Model output'!S275)),ISNUMBER(SEARCH("negative",'Model output'!S275))),"negative",IF(OR(ISNUMBER(SEARCH("extensive",X276)),ISNUMBER(SEARCH("skeletal muscle",X276)),ISNUMBER(SEARCH("larynx",X276)),ISNUMBER(SEARCH("trachea",X276)),ISNUMBER(SEARCH("esophagus",X276)),ISNUMBER(SEARCH("recurrent laryngeal nerve",X276))),"positive","negative"))</f>
        <v>negative</v>
      </c>
      <c r="AA276" t="str">
        <f>IF('Model output'!T275="","", IF('Model output'!T275="[]", "", IF('Model output'!T275="Not mentioned", "No", "Yes")))</f>
        <v/>
      </c>
      <c r="AB276" t="str">
        <f>IF(AA276&lt;&gt;"Yes","",IF(OR('Model output'!U275="",'Model output'!U275="[]",ISNUMBER(SEARCH("Not identified",'Model output'!U275))),"",'Model output'!U275))</f>
        <v/>
      </c>
      <c r="AC276" s="9" t="str">
        <f>IF(OR('Model output'!V275="", AND(ISERROR(SEARCH("Positive",'Model output'!V275)), ISNUMBER(SEARCH("Negative",'Model output'!V275))), 'Model output'!V275="No", ISNUMBER(SEARCH("Uninvolved",'Model output'!V275)), ISNUMBER(SEARCH("Not involved",'Model output'!V275)), ISNUMBER(SEARCH("Free",'Model output'!V275)), ISNUMBER(SEARCH("Cannot be assessed",'Model output'!V275)), ISNUMBER(SEARCH("1 mm",'Model output'!V275)), ISNUMBER(SEARCH("0.1 CM",'Model output'!V275)), ISNUMBER(SEARCH("less than 0.5 mm",'Model output'!V275)), ISNUMBER(SEARCH("abut",'Model output'!V275))), "negative", "positive")</f>
        <v>negative</v>
      </c>
      <c r="AE276" s="29" t="str" cm="1">
        <f t="array" aca="1" ref="AE276" ca="1">IF(OR(AC276="positive",Z276="positive",AND(OR(ISNUMBER(SEARCH("Follicular carcinoma",N276)),ISNUMBER(SEARCH("Follicular thyroid carcinoma",N276))),V276="extensive"),AND(AND(ISNUMBER(J276),J276&gt;0),AND(ISNUMBER(M276),M276&gt;3)),OR(H276="positive",AH276=1)),"high",IF(OR(ISNUMBER(SEARCH("lateral",G276,1)),ISNUMBER(SEARCH("positive",Y276,1)),ISNUMBER(SEARCH("tall",O276,1)),ISNUMBER(SEARCH("hobnail",O276,1)),ISNUMBER(SEARCH("cribriform",O276,1)),ISNUMBER(SEARCH("diffuse",O276,1)),ISNUMBER(SEARCH("columnar",O276,1)),ISNUMBER(SEARCH("solid",O276,1)),ISNUMBER(SEARCH("tall",N276,1)),ISNUMBER(SEARCH("hobnail",N276,1)),ISNUMBER(SEARCH("cribriform",N276,1)),ISNUMBER(SEARCH("diffuse",N276,1)),ISNUMBER(SEARCH("columnar",N276,1)),ISNUMBER(SEARCH("solid",N276,1)),AND(ISNUMBER(SEARCH("papillary",N276,1)),S276="positive"),AND(AND(ISNUMBER(J276),J276&gt;=5),M276=""),AND(AND(ISNUMBER(J276),J276&gt;=5),AND(ISNUMBER(M276),M276&gt;=1)),AND(ISNUMBER(SERACH("papillary",N276)),OR(Y276="positive",Z276="positive"), ISNUMBER(SEARCH("BRAF",AB276)))),"intermediate","low"))</f>
        <v>intermediate</v>
      </c>
      <c r="AF276" s="30" t="str">
        <f t="shared" si="53"/>
        <v>2</v>
      </c>
      <c r="AG276" s="30" t="str">
        <f t="shared" si="54"/>
        <v>1a</v>
      </c>
      <c r="AH276" s="30" t="str">
        <f t="shared" si="55"/>
        <v>0</v>
      </c>
      <c r="AI276" s="37" t="str">
        <f t="shared" si="56"/>
        <v>I</v>
      </c>
      <c r="AJ276" s="29" t="s">
        <v>885</v>
      </c>
      <c r="AK276" s="34" t="s">
        <v>889</v>
      </c>
      <c r="AL276" s="34" t="s">
        <v>895</v>
      </c>
      <c r="AM276" s="34" t="s">
        <v>894</v>
      </c>
      <c r="AN276" s="34" t="s">
        <v>68</v>
      </c>
      <c r="AO276" s="35">
        <f t="shared" ca="1" si="57"/>
        <v>0</v>
      </c>
      <c r="AP276" s="30">
        <f t="shared" si="58"/>
        <v>0</v>
      </c>
      <c r="AQ276" s="30">
        <f t="shared" si="59"/>
        <v>1</v>
      </c>
      <c r="AR276" s="30">
        <f t="shared" si="60"/>
        <v>1</v>
      </c>
      <c r="AS276" s="36">
        <f t="shared" si="61"/>
        <v>1</v>
      </c>
    </row>
    <row r="277" spans="1:45">
      <c r="A277" t="str">
        <f>'Model output'!A276</f>
        <v>TCGA-J8-A3YH</v>
      </c>
      <c r="B277" s="45">
        <v>39</v>
      </c>
      <c r="C277" s="1" t="str">
        <f>IF(OR(ISNUMBER(SEARCH("0",'Model output'!D276)), ISNUMBER(SEARCH("1",'Model output'!D276)), ISNUMBER(SEARCH("1a",'Model output'!D276)), ISNUMBER(SEARCH("1b",'Model output'!D276)), ISNUMBER(SEARCH("2",'Model output'!D276)), ISNUMBER(SEARCH("3",'Model output'!D276)), ISNUMBER(SEARCH("4a",'Model output'!D276)), ISNUMBER(SEARCH("4b",'Model output'!D276))), IF(ISNUMBER(SEARCH("pT",'Model output'!D276)),IF(OR(ISNUMBER(SEARCH("a",'Model output'!D276)),ISNUMBER(SEARCH("b",'Model output'!D276))),MID(SUBSTITUTE('Model output'!D276," ",""),SEARCH("pT",'Model output'!D276)+2,2),MID(SUBSTITUTE('Model output'!D276," ",""),SEARCH("pT",'Model output'!D276)+2,1)),IF(ISNUMBER(SEARCH("T",'Model output'!D276)),IF(OR(ISNUMBER(SEARCH("a",'Model output'!D276)),ISNUMBER(SEARCH("b",'Model output'!D276))),MID(SUBSTITUTE('Model output'!D276," ",""),SEARCH("T",'Model output'!D276)+1,2),MID(SUBSTITUTE('Model output'!D276," ",""),SEARCH("T",'Model output'!D276)+1,1)),SUBSTITUTE('Model output'!D276," ",""))),"")</f>
        <v>3</v>
      </c>
      <c r="D277" s="1" t="str">
        <f>IF(ISNUMBER(SEARCH("lymph node",'Model output'!E276)),"1", IF(AND('Model output'!E276&lt;&gt;"",ISNUMBER('Model output'!E276),'Model output'!E276&gt;0),"1",IF(OR(ISNUMBER(SEARCH("0",'Model output'!E276)), ISNUMBER(SEARCH("1",'Model output'!E276)), ISNUMBER(SEARCH("1a",'Model output'!E276)), ISNUMBER(SEARCH("1b",'Model output'!E276)), ISNUMBER(SEARCH("X",'Model output'!E276))), IF(ISNUMBER(SEARCH("pN",'Model output'!E276)),IF(OR(ISNUMBER(SEARCH("a",'Model output'!E276)),ISNUMBER(SEARCH("b",'Model output'!E276))),MID(SUBSTITUTE('Model output'!E276," ",""),SEARCH("pN",'Model output'!E276)+2,2),MID(SUBSTITUTE('Model output'!E276," ",""),SEARCH("pN",'Model output'!E276)+2,1)),IF(ISNUMBER(SEARCH("N",'Model output'!E276)),IF(OR(ISNUMBER(SEARCH("a",'Model output'!E276)),ISNUMBER(SEARCH("b",'Model output'!E276))),MID(SUBSTITUTE('Model output'!E276," ",""),SEARCH("N",'Model output'!E276)+1,2),MID(SUBSTITUTE('Model output'!E276," ",""),SEARCH("N",'Model output'!E276)+1,1)),SUBSTITUTE('Model output'!E276," ",""))),"")))</f>
        <v>1b</v>
      </c>
      <c r="E277" s="1" t="str">
        <f>IF(OR(ISNUMBER(SEARCH("Not applicable",'Model output'!F276)), ISNUMBER(SEARCH("N/A",'Model output'!F276))),"0",IF(OR(ISNUMBER(SEARCH("0",'Model output'!F276)), ISNUMBER(SEARCH("1",'Model output'!F276)), ISNUMBER(SEARCH("X",'Model output'!F276))), IF(ISNUMBER(SEARCH("pM",'Model output'!F276)),MID(SUBSTITUTE('Model output'!F276," ",""),SEARCH("pM",'Model output'!F276)+2,1),IF(ISNUMBER(SEARCH("M",'Model output'!F276)),MID(SUBSTITUTE('Model output'!F276," ",""),SEARCH("M",'Model output'!F276)+1,1),SUBSTITUTE('Model output'!F276," ",""))),""))</f>
        <v>X</v>
      </c>
      <c r="F277" t="str">
        <f t="shared" si="50"/>
        <v>positive</v>
      </c>
      <c r="G277" t="str">
        <f>IF(OR('Model output'!G276="",AND(ISNUMBER('Model output'!J276),'Model output'!J276&lt;1)),"",IF(OR(ISNUMBER(SEARCH("lateral",'Model output'!G276)),ISNUMBER(SEARCH("cervical",'Model output'!G276)),ISNUMBER(SEARCH("jugular",'Model output'!G276)),ISNUMBER(SEARCH("left neck",'Model output'!G276)),ISNUMBER(SEARCH("left anterior neck",'Model output'!G276)),ISNUMBER(SEARCH("left posterior neck",'Model output'!G276)),ISNUMBER(SEARCH("right neck",'Model output'!G276)),ISNUMBER(SEARCH("right anterior neck",'Model output'!G276)),ISNUMBER(SEARCH("right posterior neck",'Model output'!G276)),AND(ISNUMBER(SEARCH("level",'Model output'!G276)),OR(,ISNUMBER(SEARCH("II",'Model output'!G276)),ISNUMBER(SEARCH("two",'Model output'!G276)),ISNUMBER(SEARCH("2",'Model output'!G276)),ISNUMBER(SEARCH("III",'Model output'!G276)),ISNUMBER(SEARCH("three",'Model output'!G276)),ISNUMBER(SEARCH("3",'Model output'!G276)),ISNUMBER(SEARCH("IV",'Model output'!G276)),ISNUMBER(SEARCH("four",'Model output'!G276)),ISNUMBER(SEARCH("4",'Model output'!G276)),ISNUMBER(SEARCH("V ",'Model output'!G276)),ISNUMBER(SEARCH("five",'Model output'!G276)),ISNUMBER(SEARCH("5",'Model output'!G276))))), "lateral", "central"))</f>
        <v>lateral</v>
      </c>
      <c r="H277" t="str">
        <f>IF('Model output'!H276="","negative",IF('Model output'!H276="[]", "negative", IF(OR(ISNUMBER(SEARCH("lymph node",'Model output'!H276)),ISNUMBER(SEARCH("Not mentioned",'Model output'!H276)),ISNUMBER(SEARCH("neck",'Model output'!H276)),ISNUMBER(SEARCH("Not applicable",'Model output'!H276))),"negative","positive")))</f>
        <v>negative</v>
      </c>
      <c r="I277">
        <f>IF('Model output'!I276="","",IF(ISNUMBER('Model output'!I276),'Model output'!I276,1))</f>
        <v>40</v>
      </c>
      <c r="J277">
        <f>IF('Model output'!J276="","",IF(AND(ISNUMBER('Model output'!J276),'Model output'!J276&lt;=I277),'Model output'!J276,IF(ISNUMBER(SEARCH("0/",'Model output'!J276)),0,1)))</f>
        <v>13</v>
      </c>
      <c r="K277" t="str" cm="1">
        <f t="array" ref="K277">IF(COUNT(FIND({0,1,2,3,4,5,6,7,8,9},'Model output'!K276))&gt;0,'Model output'!K276,"")</f>
        <v>2.0 cm</v>
      </c>
      <c r="L277" s="8" t="str">
        <f t="shared" si="52"/>
        <v>2.0cm</v>
      </c>
      <c r="M277" cm="1">
        <f t="array" ref="M277">IF(L277="","",IF(ISNUMBER(SEARCH("cm",L277)),MAX(VALUE(SUBSTITUTE(_xlfn.FILTERXML("&lt;t&gt;&lt;s&gt;"&amp;SUBSTITUTE(L277,",","&lt;/s&gt;&lt;s&gt;")&amp;"&lt;/s&gt;&lt;/t&gt;","//s"),"cm",""))),MAX(VALUE(SUBSTITUTE(_xlfn.FILTERXML("&lt;t&gt;&lt;s&gt;"&amp;SUBSTITUTE(L277,",","&lt;/s&gt;&lt;s&gt;")&amp;"&lt;/s&gt;&lt;/t&gt;","//s"),"mm","")))/10))</f>
        <v>2</v>
      </c>
      <c r="N277" t="str">
        <f>IF('Model output'!L276="","",'Model output'!L276)</f>
        <v>Papillary carcinoma, Classical (usual)</v>
      </c>
      <c r="O277" t="str">
        <f>IF('Model output'!M276="","",'Model output'!M276)</f>
        <v/>
      </c>
      <c r="P277" t="str">
        <f>IF('Model output'!N276="","",'Model output'!N276)</f>
        <v>4.5 cm</v>
      </c>
      <c r="Q277" t="str">
        <f t="shared" si="51"/>
        <v>4.5cm</v>
      </c>
      <c r="R277" cm="1">
        <f t="array" ref="R277">IF(Q277="","",IF(ISNUMBER(SEARCH("cm",Q277)),MAX(VALUE(SUBSTITUTE(_xlfn.FILTERXML("&lt;t&gt;&lt;s&gt;"&amp;SUBSTITUTE(Q277,",","&lt;/s&gt;&lt;s&gt;")&amp;"&lt;/s&gt;&lt;/t&gt;","//s"),"cm",""))),MAX(VALUE(SUBSTITUTE(_xlfn.FILTERXML("&lt;t&gt;&lt;s&gt;"&amp;SUBSTITUTE(Q277,",","&lt;/s&gt;&lt;s&gt;")&amp;"&lt;/s&gt;&lt;/t&gt;","//s"),"mm","")))/10))</f>
        <v>4.5</v>
      </c>
      <c r="S277" t="str">
        <f>IF(OR('Model output'!P276="",ISNUMBER(SEARCH("Not identified", 'Model output'!P276)),ISNUMBER(SEARCH("Absent",'Model output'!P276)),AND(ISNUMBER(SEARCH("No",'Model output'!P276)),NOT(ISNUMBER(SEARCH("diagnostic",'Model output'!P276)))),ISNUMBER(SEARCH("Negative",'Model output'!P276))),"negative","positive")</f>
        <v>positive</v>
      </c>
      <c r="T277" t="str">
        <f>IF('Model output'!O276="","",'Model output'!O276)</f>
        <v>Multiple</v>
      </c>
      <c r="U277" t="str">
        <f>IF('Model output'!Q276&lt;&gt;"",'Model output'!Q276,IF('Classification result'!S277="positive",IF(ISNUMBER(SEARCH("single",'Model output'!P276)),1,IF(OR(ISNUMBER(SEARCH("&lt;4",'Model output'!P276)),ISNUMBER(SEARCH("&lt; 4",'Model output'!P276)),ISNUMBER(SEARCH("less than 4",'Model output'!P276))),"&lt;4",IF(OR(ISNUMBER(SEARCH("&gt;4",'Model output'!P276)),ISNUMBER(SEARCH("&gt; 4",'Model output'!P276)),ISNUMBER(SEARCH("4 or more",'Model output'!P276))),"&gt;4",""))),""))</f>
        <v/>
      </c>
      <c r="V277" t="str">
        <f>IF(S277="negative","",IF(OR(ISNUMBER(SEARCH("Focal",'Model output'!P276)),'Classification result'!U277&lt;4,ISNUMBER(SEARCH("Focal",'Classification result'!U277)),ISNUMBER(SEARCH("&lt;4",'Classification result'!U277)),ISNUMBER(SEARCH("&lt; 4",'Classification result'!U277))),"minimal", IF(OR(ISNUMBER(SEARCH("Extensive",'Model output'!P276)),ISNUMBER(SEARCH("Extensive",'Classification result'!U277)),ISNUMBER(SEARCH("&gt;4",'Classification result'!U277)),ISNUMBER(SEARCH("&gt; 4",'Classification result'!U277)),ISNUMBER(SEARCH("4 or more",'Classification result'!U277))),"extensive","")))</f>
        <v/>
      </c>
      <c r="W277" t="str">
        <f>IF(OR('Model output'!R276="",ISNUMBER(SEARCH("Not identified", 'Model output'!R276)),ISNUMBER(SEARCH("Absent",'Model output'!R276)),ISNUMBER(SEARCH("No",'Model output'!R276)),ISNUMBER(SEARCH("Negative",'Model output'!R276)),ISNUMBER(SEARCH("None seen",'Model output'!R276)),ISNUMBER(SEARCH("Free",'Model output'!R276)),ISNUMBER(SEARCH("Cannot be assessed",'Model output'!R276))),"negative","positive")</f>
        <v>negative</v>
      </c>
      <c r="X277" t="str">
        <f>IF('Model output'!S276="","", IF('Model output'!S276= "[]", "", 'Model output'!S276))</f>
        <v>Not identified</v>
      </c>
      <c r="Y277" t="str">
        <f>IF(OR('Model output'!S276="",ISNUMBER(SEARCH("Absent",'Model output'!S276)),ISNUMBER(SEARCH("Not identified",'Model output'!S276)),ISNUMBER(SEARCH("No",'Model output'!S276)),ISNUMBER(SEARCH("negative",'Model output'!S276))),"negative",IF(Z277="positive","gETE", "positive"))</f>
        <v>negative</v>
      </c>
      <c r="Z277" t="str">
        <f>IF(OR('Model output'!S276="",ISNUMBER(SEARCH("Absent",'Model output'!S276)),ISNUMBER(SEARCH("Not identified",'Model output'!S276)),ISNUMBER(SEARCH("No",'Model output'!S276)),ISNUMBER(SEARCH("Minimal",'Model output'!S276)),ISNUMBER(SEARCH("negative",'Model output'!S276))),"negative",IF(OR(ISNUMBER(SEARCH("extensive",X277)),ISNUMBER(SEARCH("skeletal muscle",X277)),ISNUMBER(SEARCH("larynx",X277)),ISNUMBER(SEARCH("trachea",X277)),ISNUMBER(SEARCH("esophagus",X277)),ISNUMBER(SEARCH("recurrent laryngeal nerve",X277))),"positive","negative"))</f>
        <v>negative</v>
      </c>
      <c r="AA277" t="str">
        <f>IF('Model output'!T276="","", IF('Model output'!T276="[]", "", IF('Model output'!T276="Not mentioned", "No", "Yes")))</f>
        <v/>
      </c>
      <c r="AB277" t="str">
        <f>IF(AA277&lt;&gt;"Yes","",IF(OR('Model output'!U276="",'Model output'!U276="[]",ISNUMBER(SEARCH("Not identified",'Model output'!U276))),"",'Model output'!U276))</f>
        <v/>
      </c>
      <c r="AC277" s="9" t="str">
        <f>IF(OR('Model output'!V276="", AND(ISERROR(SEARCH("Positive",'Model output'!V276)), ISNUMBER(SEARCH("Negative",'Model output'!V276))), 'Model output'!V276="No", ISNUMBER(SEARCH("Uninvolved",'Model output'!V276)), ISNUMBER(SEARCH("Not involved",'Model output'!V276)), ISNUMBER(SEARCH("Free",'Model output'!V276)), ISNUMBER(SEARCH("Cannot be assessed",'Model output'!V276)), ISNUMBER(SEARCH("1 mm",'Model output'!V276)), ISNUMBER(SEARCH("0.1 CM",'Model output'!V276)), ISNUMBER(SEARCH("less than 0.5 mm",'Model output'!V276)), ISNUMBER(SEARCH("abut",'Model output'!V276))), "negative", "positive")</f>
        <v>negative</v>
      </c>
      <c r="AE277" s="29" t="str" cm="1">
        <f t="array" aca="1" ref="AE277" ca="1">IF(OR(AC277="positive",Z277="positive",AND(OR(ISNUMBER(SEARCH("Follicular carcinoma",N277)),ISNUMBER(SEARCH("Follicular thyroid carcinoma",N277))),V277="extensive"),AND(AND(ISNUMBER(J277),J277&gt;0),AND(ISNUMBER(M277),M277&gt;3)),OR(H277="positive",AH277=1)),"high",IF(OR(ISNUMBER(SEARCH("lateral",G277,1)),ISNUMBER(SEARCH("positive",Y277,1)),ISNUMBER(SEARCH("tall",O277,1)),ISNUMBER(SEARCH("hobnail",O277,1)),ISNUMBER(SEARCH("cribriform",O277,1)),ISNUMBER(SEARCH("diffuse",O277,1)),ISNUMBER(SEARCH("columnar",O277,1)),ISNUMBER(SEARCH("solid",O277,1)),ISNUMBER(SEARCH("tall",N277,1)),ISNUMBER(SEARCH("hobnail",N277,1)),ISNUMBER(SEARCH("cribriform",N277,1)),ISNUMBER(SEARCH("diffuse",N277,1)),ISNUMBER(SEARCH("columnar",N277,1)),ISNUMBER(SEARCH("solid",N277,1)),AND(ISNUMBER(SEARCH("papillary",N277,1)),S277="positive"),AND(AND(ISNUMBER(J277),J277&gt;=5),M277=""),AND(AND(ISNUMBER(J277),J277&gt;=5),AND(ISNUMBER(M277),M277&gt;=1)),AND(ISNUMBER(SERACH("papillary",N277)),OR(Y277="positive",Z277="positive"), ISNUMBER(SEARCH("BRAF",AB277)))),"intermediate","low"))</f>
        <v>intermediate</v>
      </c>
      <c r="AF277" s="30" t="str">
        <f t="shared" si="53"/>
        <v>3a</v>
      </c>
      <c r="AG277" s="30" t="str">
        <f t="shared" si="54"/>
        <v>1b</v>
      </c>
      <c r="AH277" s="30" t="str">
        <f t="shared" si="55"/>
        <v>0</v>
      </c>
      <c r="AI277" s="37" t="str">
        <f t="shared" si="56"/>
        <v>I</v>
      </c>
      <c r="AJ277" s="29" t="s">
        <v>887</v>
      </c>
      <c r="AK277" s="34" t="s">
        <v>896</v>
      </c>
      <c r="AL277" s="34" t="s">
        <v>890</v>
      </c>
      <c r="AM277" s="34" t="s">
        <v>894</v>
      </c>
      <c r="AN277" s="34" t="s">
        <v>68</v>
      </c>
      <c r="AO277" s="35">
        <f t="shared" ca="1" si="57"/>
        <v>1</v>
      </c>
      <c r="AP277" s="30">
        <f t="shared" si="58"/>
        <v>1</v>
      </c>
      <c r="AQ277" s="30">
        <f t="shared" si="59"/>
        <v>1</v>
      </c>
      <c r="AR277" s="30">
        <f t="shared" si="60"/>
        <v>1</v>
      </c>
      <c r="AS277" s="36">
        <f t="shared" si="61"/>
        <v>1</v>
      </c>
    </row>
    <row r="278" spans="1:45">
      <c r="A278" t="str">
        <f>'Model output'!A277</f>
        <v>TCGA-KS-A4I1</v>
      </c>
      <c r="B278" s="45">
        <v>37</v>
      </c>
      <c r="C278" s="1" t="str">
        <f>IF(OR(ISNUMBER(SEARCH("0",'Model output'!D277)), ISNUMBER(SEARCH("1",'Model output'!D277)), ISNUMBER(SEARCH("1a",'Model output'!D277)), ISNUMBER(SEARCH("1b",'Model output'!D277)), ISNUMBER(SEARCH("2",'Model output'!D277)), ISNUMBER(SEARCH("3",'Model output'!D277)), ISNUMBER(SEARCH("4a",'Model output'!D277)), ISNUMBER(SEARCH("4b",'Model output'!D277))), IF(ISNUMBER(SEARCH("pT",'Model output'!D277)),IF(OR(ISNUMBER(SEARCH("a",'Model output'!D277)),ISNUMBER(SEARCH("b",'Model output'!D277))),MID(SUBSTITUTE('Model output'!D277," ",""),SEARCH("pT",'Model output'!D277)+2,2),MID(SUBSTITUTE('Model output'!D277," ",""),SEARCH("pT",'Model output'!D277)+2,1)),IF(ISNUMBER(SEARCH("T",'Model output'!D277)),IF(OR(ISNUMBER(SEARCH("a",'Model output'!D277)),ISNUMBER(SEARCH("b",'Model output'!D277))),MID(SUBSTITUTE('Model output'!D277," ",""),SEARCH("T",'Model output'!D277)+1,2),MID(SUBSTITUTE('Model output'!D277," ",""),SEARCH("T",'Model output'!D277)+1,1)),SUBSTITUTE('Model output'!D277," ",""))),"")</f>
        <v>2</v>
      </c>
      <c r="D278" s="1" t="str">
        <f>IF(ISNUMBER(SEARCH("lymph node",'Model output'!E277)),"1", IF(AND('Model output'!E277&lt;&gt;"",ISNUMBER('Model output'!E277),'Model output'!E277&gt;0),"1",IF(OR(ISNUMBER(SEARCH("0",'Model output'!E277)), ISNUMBER(SEARCH("1",'Model output'!E277)), ISNUMBER(SEARCH("1a",'Model output'!E277)), ISNUMBER(SEARCH("1b",'Model output'!E277)), ISNUMBER(SEARCH("X",'Model output'!E277))), IF(ISNUMBER(SEARCH("pN",'Model output'!E277)),IF(OR(ISNUMBER(SEARCH("a",'Model output'!E277)),ISNUMBER(SEARCH("b",'Model output'!E277))),MID(SUBSTITUTE('Model output'!E277," ",""),SEARCH("pN",'Model output'!E277)+2,2),MID(SUBSTITUTE('Model output'!E277," ",""),SEARCH("pN",'Model output'!E277)+2,1)),IF(ISNUMBER(SEARCH("N",'Model output'!E277)),IF(OR(ISNUMBER(SEARCH("a",'Model output'!E277)),ISNUMBER(SEARCH("b",'Model output'!E277))),MID(SUBSTITUTE('Model output'!E277," ",""),SEARCH("N",'Model output'!E277)+1,2),MID(SUBSTITUTE('Model output'!E277," ",""),SEARCH("N",'Model output'!E277)+1,1)),SUBSTITUTE('Model output'!E277," ",""))),"")))</f>
        <v>X</v>
      </c>
      <c r="E278" s="1" t="str">
        <f>IF(OR(ISNUMBER(SEARCH("Not applicable",'Model output'!F277)), ISNUMBER(SEARCH("N/A",'Model output'!F277))),"0",IF(OR(ISNUMBER(SEARCH("0",'Model output'!F277)), ISNUMBER(SEARCH("1",'Model output'!F277)), ISNUMBER(SEARCH("X",'Model output'!F277))), IF(ISNUMBER(SEARCH("pM",'Model output'!F277)),MID(SUBSTITUTE('Model output'!F277," ",""),SEARCH("pM",'Model output'!F277)+2,1),IF(ISNUMBER(SEARCH("M",'Model output'!F277)),MID(SUBSTITUTE('Model output'!F277," ",""),SEARCH("M",'Model output'!F277)+1,1),SUBSTITUTE('Model output'!F277," ",""))),""))</f>
        <v>X</v>
      </c>
      <c r="F278" t="str">
        <f t="shared" si="50"/>
        <v>negative</v>
      </c>
      <c r="G278" t="str">
        <f>IF(OR('Model output'!G277="",AND(ISNUMBER('Model output'!J277),'Model output'!J277&lt;1)),"",IF(OR(ISNUMBER(SEARCH("lateral",'Model output'!G277)),ISNUMBER(SEARCH("cervical",'Model output'!G277)),ISNUMBER(SEARCH("jugular",'Model output'!G277)),ISNUMBER(SEARCH("left neck",'Model output'!G277)),ISNUMBER(SEARCH("left anterior neck",'Model output'!G277)),ISNUMBER(SEARCH("left posterior neck",'Model output'!G277)),ISNUMBER(SEARCH("right neck",'Model output'!G277)),ISNUMBER(SEARCH("right anterior neck",'Model output'!G277)),ISNUMBER(SEARCH("right posterior neck",'Model output'!G277)),AND(ISNUMBER(SEARCH("level",'Model output'!G277)),OR(,ISNUMBER(SEARCH("II",'Model output'!G277)),ISNUMBER(SEARCH("two",'Model output'!G277)),ISNUMBER(SEARCH("2",'Model output'!G277)),ISNUMBER(SEARCH("III",'Model output'!G277)),ISNUMBER(SEARCH("three",'Model output'!G277)),ISNUMBER(SEARCH("3",'Model output'!G277)),ISNUMBER(SEARCH("IV",'Model output'!G277)),ISNUMBER(SEARCH("four",'Model output'!G277)),ISNUMBER(SEARCH("4",'Model output'!G277)),ISNUMBER(SEARCH("V ",'Model output'!G277)),ISNUMBER(SEARCH("five",'Model output'!G277)),ISNUMBER(SEARCH("5",'Model output'!G277))))), "lateral", "central"))</f>
        <v/>
      </c>
      <c r="H278" t="str">
        <f>IF('Model output'!H277="","negative",IF('Model output'!H277="[]", "negative", IF(OR(ISNUMBER(SEARCH("lymph node",'Model output'!H277)),ISNUMBER(SEARCH("Not mentioned",'Model output'!H277)),ISNUMBER(SEARCH("neck",'Model output'!H277)),ISNUMBER(SEARCH("Not applicable",'Model output'!H277))),"negative","positive")))</f>
        <v>negative</v>
      </c>
      <c r="I278">
        <f>IF('Model output'!I277="","",IF(ISNUMBER('Model output'!I277),'Model output'!I277,1))</f>
        <v>4</v>
      </c>
      <c r="J278">
        <f>IF('Model output'!J277="","",IF(AND(ISNUMBER('Model output'!J277),'Model output'!J277&lt;=I278),'Model output'!J277,IF(ISNUMBER(SEARCH("0/",'Model output'!J277)),0,1)))</f>
        <v>0</v>
      </c>
      <c r="K278" t="str" cm="1">
        <f t="array" ref="K278">IF(COUNT(FIND({0,1,2,3,4,5,6,7,8,9},'Model output'!K277))&gt;0,'Model output'!K277,"")</f>
        <v/>
      </c>
      <c r="L278" s="8" t="str">
        <f t="shared" si="52"/>
        <v/>
      </c>
      <c r="M278" t="str" cm="1">
        <f t="array" ref="M278">IF(L278="","",IF(ISNUMBER(SEARCH("cm",L278)),MAX(VALUE(SUBSTITUTE(_xlfn.FILTERXML("&lt;t&gt;&lt;s&gt;"&amp;SUBSTITUTE(L278,",","&lt;/s&gt;&lt;s&gt;")&amp;"&lt;/s&gt;&lt;/t&gt;","//s"),"cm",""))),MAX(VALUE(SUBSTITUTE(_xlfn.FILTERXML("&lt;t&gt;&lt;s&gt;"&amp;SUBSTITUTE(L278,",","&lt;/s&gt;&lt;s&gt;")&amp;"&lt;/s&gt;&lt;/t&gt;","//s"),"mm","")))/10))</f>
        <v/>
      </c>
      <c r="N278" t="str">
        <f>IF('Model output'!L277="","",'Model output'!L277)</f>
        <v>Papillary</v>
      </c>
      <c r="O278" t="str">
        <f>IF('Model output'!M277="","",'Model output'!M277)</f>
        <v/>
      </c>
      <c r="P278" t="str">
        <f>IF('Model output'!N277="","",'Model output'!N277)</f>
        <v>2.2 cm</v>
      </c>
      <c r="Q278" t="str">
        <f t="shared" si="51"/>
        <v>2.2cm</v>
      </c>
      <c r="R278" cm="1">
        <f t="array" ref="R278">IF(Q278="","",IF(ISNUMBER(SEARCH("cm",Q278)),MAX(VALUE(SUBSTITUTE(_xlfn.FILTERXML("&lt;t&gt;&lt;s&gt;"&amp;SUBSTITUTE(Q278,",","&lt;/s&gt;&lt;s&gt;")&amp;"&lt;/s&gt;&lt;/t&gt;","//s"),"cm",""))),MAX(VALUE(SUBSTITUTE(_xlfn.FILTERXML("&lt;t&gt;&lt;s&gt;"&amp;SUBSTITUTE(Q278,",","&lt;/s&gt;&lt;s&gt;")&amp;"&lt;/s&gt;&lt;/t&gt;","//s"),"mm","")))/10))</f>
        <v>2.2000000000000002</v>
      </c>
      <c r="S278" t="str">
        <f>IF(OR('Model output'!P277="",ISNUMBER(SEARCH("Not identified", 'Model output'!P277)),ISNUMBER(SEARCH("Absent",'Model output'!P277)),AND(ISNUMBER(SEARCH("No",'Model output'!P277)),NOT(ISNUMBER(SEARCH("diagnostic",'Model output'!P277)))),ISNUMBER(SEARCH("Negative",'Model output'!P277))),"negative","positive")</f>
        <v>negative</v>
      </c>
      <c r="T278">
        <f>IF('Model output'!O277="","",'Model output'!O277)</f>
        <v>1</v>
      </c>
      <c r="U278" t="str">
        <f>IF('Model output'!Q277&lt;&gt;"",'Model output'!Q277,IF('Classification result'!S278="positive",IF(ISNUMBER(SEARCH("single",'Model output'!P277)),1,IF(OR(ISNUMBER(SEARCH("&lt;4",'Model output'!P277)),ISNUMBER(SEARCH("&lt; 4",'Model output'!P277)),ISNUMBER(SEARCH("less than 4",'Model output'!P277))),"&lt;4",IF(OR(ISNUMBER(SEARCH("&gt;4",'Model output'!P277)),ISNUMBER(SEARCH("&gt; 4",'Model output'!P277)),ISNUMBER(SEARCH("4 or more",'Model output'!P277))),"&gt;4",""))),""))</f>
        <v/>
      </c>
      <c r="V278" t="str">
        <f>IF(S278="negative","",IF(OR(ISNUMBER(SEARCH("Focal",'Model output'!P277)),'Classification result'!U278&lt;4,ISNUMBER(SEARCH("Focal",'Classification result'!U278)),ISNUMBER(SEARCH("&lt;4",'Classification result'!U278)),ISNUMBER(SEARCH("&lt; 4",'Classification result'!U278))),"minimal", IF(OR(ISNUMBER(SEARCH("Extensive",'Model output'!P277)),ISNUMBER(SEARCH("Extensive",'Classification result'!U278)),ISNUMBER(SEARCH("&gt;4",'Classification result'!U278)),ISNUMBER(SEARCH("&gt; 4",'Classification result'!U278)),ISNUMBER(SEARCH("4 or more",'Classification result'!U278))),"extensive","")))</f>
        <v/>
      </c>
      <c r="W278" t="str">
        <f>IF(OR('Model output'!R277="",ISNUMBER(SEARCH("Not identified", 'Model output'!R277)),ISNUMBER(SEARCH("Absent",'Model output'!R277)),ISNUMBER(SEARCH("No",'Model output'!R277)),ISNUMBER(SEARCH("Negative",'Model output'!R277)),ISNUMBER(SEARCH("None seen",'Model output'!R277)),ISNUMBER(SEARCH("Free",'Model output'!R277)),ISNUMBER(SEARCH("Cannot be assessed",'Model output'!R277))),"negative","positive")</f>
        <v>positive</v>
      </c>
      <c r="X278" t="str">
        <f>IF('Model output'!S277="","", IF('Model output'!S277= "[]", "", 'Model output'!S277))</f>
        <v>No</v>
      </c>
      <c r="Y278" t="str">
        <f>IF(OR('Model output'!S277="",ISNUMBER(SEARCH("Absent",'Model output'!S277)),ISNUMBER(SEARCH("Not identified",'Model output'!S277)),ISNUMBER(SEARCH("No",'Model output'!S277)),ISNUMBER(SEARCH("negative",'Model output'!S277))),"negative",IF(Z278="positive","gETE", "positive"))</f>
        <v>negative</v>
      </c>
      <c r="Z278" t="str">
        <f>IF(OR('Model output'!S277="",ISNUMBER(SEARCH("Absent",'Model output'!S277)),ISNUMBER(SEARCH("Not identified",'Model output'!S277)),ISNUMBER(SEARCH("No",'Model output'!S277)),ISNUMBER(SEARCH("Minimal",'Model output'!S277)),ISNUMBER(SEARCH("negative",'Model output'!S277))),"negative",IF(OR(ISNUMBER(SEARCH("extensive",X278)),ISNUMBER(SEARCH("skeletal muscle",X278)),ISNUMBER(SEARCH("larynx",X278)),ISNUMBER(SEARCH("trachea",X278)),ISNUMBER(SEARCH("esophagus",X278)),ISNUMBER(SEARCH("recurrent laryngeal nerve",X278))),"positive","negative"))</f>
        <v>negative</v>
      </c>
      <c r="AA278" t="str">
        <f>IF('Model output'!T277="","", IF('Model output'!T277="[]", "", IF('Model output'!T277="Not mentioned", "No", "Yes")))</f>
        <v/>
      </c>
      <c r="AB278" t="str">
        <f>IF(AA278&lt;&gt;"Yes","",IF(OR('Model output'!U277="",'Model output'!U277="[]",ISNUMBER(SEARCH("Not identified",'Model output'!U277))),"",'Model output'!U277))</f>
        <v/>
      </c>
      <c r="AC278" s="9" t="str">
        <f>IF(OR('Model output'!V277="", AND(ISERROR(SEARCH("Positive",'Model output'!V277)), ISNUMBER(SEARCH("Negative",'Model output'!V277))), 'Model output'!V277="No", ISNUMBER(SEARCH("Uninvolved",'Model output'!V277)), ISNUMBER(SEARCH("Not involved",'Model output'!V277)), ISNUMBER(SEARCH("Free",'Model output'!V277)), ISNUMBER(SEARCH("Cannot be assessed",'Model output'!V277)), ISNUMBER(SEARCH("1 mm",'Model output'!V277)), ISNUMBER(SEARCH("0.1 CM",'Model output'!V277)), ISNUMBER(SEARCH("less than 0.5 mm",'Model output'!V277)), ISNUMBER(SEARCH("abut",'Model output'!V277))), "negative", "positive")</f>
        <v>positive</v>
      </c>
      <c r="AE278" s="29" t="str" cm="1">
        <f t="array" ref="AE278">IF(OR(AC278="positive",Z278="positive",AND(OR(ISNUMBER(SEARCH("Follicular carcinoma",N278)),ISNUMBER(SEARCH("Follicular thyroid carcinoma",N278))),V278="extensive"),AND(AND(ISNUMBER(J278),J278&gt;0),AND(ISNUMBER(M278),M278&gt;3)),OR(H278="positive",AH278=1)),"high",IF(OR(ISNUMBER(SEARCH("lateral",G278,1)),ISNUMBER(SEARCH("positive",Y278,1)),ISNUMBER(SEARCH("tall",O278,1)),ISNUMBER(SEARCH("hobnail",O278,1)),ISNUMBER(SEARCH("cribriform",O278,1)),ISNUMBER(SEARCH("diffuse",O278,1)),ISNUMBER(SEARCH("columnar",O278,1)),ISNUMBER(SEARCH("solid",O278,1)),ISNUMBER(SEARCH("tall",N278,1)),ISNUMBER(SEARCH("hobnail",N278,1)),ISNUMBER(SEARCH("cribriform",N278,1)),ISNUMBER(SEARCH("diffuse",N278,1)),ISNUMBER(SEARCH("columnar",N278,1)),ISNUMBER(SEARCH("solid",N278,1)),AND(ISNUMBER(SEARCH("papillary",N278,1)),S278="positive"),AND(AND(ISNUMBER(J278),J278&gt;=5),M278=""),AND(AND(ISNUMBER(J278),J278&gt;=5),AND(ISNUMBER(M278),M278&gt;=1)),AND(ISNUMBER(SERACH("papillary",N278)),OR(Y278="positive",Z278="positive"), ISNUMBER(SEARCH("BRAF",AB278)))),"intermediate","low"))</f>
        <v>high</v>
      </c>
      <c r="AF278" s="30" t="str">
        <f t="shared" si="53"/>
        <v>2</v>
      </c>
      <c r="AG278" s="30" t="str">
        <f t="shared" si="54"/>
        <v>0</v>
      </c>
      <c r="AH278" s="30" t="str">
        <f t="shared" si="55"/>
        <v>0</v>
      </c>
      <c r="AI278" s="37" t="str">
        <f t="shared" si="56"/>
        <v>I</v>
      </c>
      <c r="AJ278" s="29" t="s">
        <v>885</v>
      </c>
      <c r="AK278" s="34" t="s">
        <v>893</v>
      </c>
      <c r="AL278" s="34" t="s">
        <v>891</v>
      </c>
      <c r="AM278" s="34" t="s">
        <v>894</v>
      </c>
      <c r="AN278" s="34" t="s">
        <v>68</v>
      </c>
      <c r="AO278" s="35">
        <f t="shared" si="57"/>
        <v>1</v>
      </c>
      <c r="AP278" s="30">
        <f t="shared" si="58"/>
        <v>1</v>
      </c>
      <c r="AQ278" s="30">
        <f t="shared" si="59"/>
        <v>1</v>
      </c>
      <c r="AR278" s="30">
        <f t="shared" si="60"/>
        <v>1</v>
      </c>
      <c r="AS278" s="36">
        <f t="shared" si="61"/>
        <v>1</v>
      </c>
    </row>
    <row r="279" spans="1:45">
      <c r="A279" t="str">
        <f>'Model output'!A278</f>
        <v>TCGA-KS-A4I3</v>
      </c>
      <c r="B279" s="45">
        <v>41</v>
      </c>
      <c r="C279" s="1" t="str">
        <f>IF(OR(ISNUMBER(SEARCH("0",'Model output'!D278)), ISNUMBER(SEARCH("1",'Model output'!D278)), ISNUMBER(SEARCH("1a",'Model output'!D278)), ISNUMBER(SEARCH("1b",'Model output'!D278)), ISNUMBER(SEARCH("2",'Model output'!D278)), ISNUMBER(SEARCH("3",'Model output'!D278)), ISNUMBER(SEARCH("4a",'Model output'!D278)), ISNUMBER(SEARCH("4b",'Model output'!D278))), IF(ISNUMBER(SEARCH("pT",'Model output'!D278)),IF(OR(ISNUMBER(SEARCH("a",'Model output'!D278)),ISNUMBER(SEARCH("b",'Model output'!D278))),MID(SUBSTITUTE('Model output'!D278," ",""),SEARCH("pT",'Model output'!D278)+2,2),MID(SUBSTITUTE('Model output'!D278," ",""),SEARCH("pT",'Model output'!D278)+2,1)),IF(ISNUMBER(SEARCH("T",'Model output'!D278)),IF(OR(ISNUMBER(SEARCH("a",'Model output'!D278)),ISNUMBER(SEARCH("b",'Model output'!D278))),MID(SUBSTITUTE('Model output'!D278," ",""),SEARCH("T",'Model output'!D278)+1,2),MID(SUBSTITUTE('Model output'!D278," ",""),SEARCH("T",'Model output'!D278)+1,1)),SUBSTITUTE('Model output'!D278," ",""))),"")</f>
        <v>1</v>
      </c>
      <c r="D279" s="1" t="str">
        <f>IF(ISNUMBER(SEARCH("lymph node",'Model output'!E278)),"1", IF(AND('Model output'!E278&lt;&gt;"",ISNUMBER('Model output'!E278),'Model output'!E278&gt;0),"1",IF(OR(ISNUMBER(SEARCH("0",'Model output'!E278)), ISNUMBER(SEARCH("1",'Model output'!E278)), ISNUMBER(SEARCH("1a",'Model output'!E278)), ISNUMBER(SEARCH("1b",'Model output'!E278)), ISNUMBER(SEARCH("X",'Model output'!E278))), IF(ISNUMBER(SEARCH("pN",'Model output'!E278)),IF(OR(ISNUMBER(SEARCH("a",'Model output'!E278)),ISNUMBER(SEARCH("b",'Model output'!E278))),MID(SUBSTITUTE('Model output'!E278," ",""),SEARCH("pN",'Model output'!E278)+2,2),MID(SUBSTITUTE('Model output'!E278," ",""),SEARCH("pN",'Model output'!E278)+2,1)),IF(ISNUMBER(SEARCH("N",'Model output'!E278)),IF(OR(ISNUMBER(SEARCH("a",'Model output'!E278)),ISNUMBER(SEARCH("b",'Model output'!E278))),MID(SUBSTITUTE('Model output'!E278," ",""),SEARCH("N",'Model output'!E278)+1,2),MID(SUBSTITUTE('Model output'!E278," ",""),SEARCH("N",'Model output'!E278)+1,1)),SUBSTITUTE('Model output'!E278," ",""))),"")))</f>
        <v>1</v>
      </c>
      <c r="E279" s="1" t="str">
        <f>IF(OR(ISNUMBER(SEARCH("Not applicable",'Model output'!F278)), ISNUMBER(SEARCH("N/A",'Model output'!F278))),"0",IF(OR(ISNUMBER(SEARCH("0",'Model output'!F278)), ISNUMBER(SEARCH("1",'Model output'!F278)), ISNUMBER(SEARCH("X",'Model output'!F278))), IF(ISNUMBER(SEARCH("pM",'Model output'!F278)),MID(SUBSTITUTE('Model output'!F278," ",""),SEARCH("pM",'Model output'!F278)+2,1),IF(ISNUMBER(SEARCH("M",'Model output'!F278)),MID(SUBSTITUTE('Model output'!F278," ",""),SEARCH("M",'Model output'!F278)+1,1),SUBSTITUTE('Model output'!F278," ",""))),""))</f>
        <v>X</v>
      </c>
      <c r="F279" t="str">
        <f t="shared" si="50"/>
        <v>positive</v>
      </c>
      <c r="G279" t="str">
        <f>IF(OR('Model output'!G278="",AND(ISNUMBER('Model output'!J278),'Model output'!J278&lt;1)),"",IF(OR(ISNUMBER(SEARCH("lateral",'Model output'!G278)),ISNUMBER(SEARCH("cervical",'Model output'!G278)),ISNUMBER(SEARCH("jugular",'Model output'!G278)),ISNUMBER(SEARCH("left neck",'Model output'!G278)),ISNUMBER(SEARCH("left anterior neck",'Model output'!G278)),ISNUMBER(SEARCH("left posterior neck",'Model output'!G278)),ISNUMBER(SEARCH("right neck",'Model output'!G278)),ISNUMBER(SEARCH("right anterior neck",'Model output'!G278)),ISNUMBER(SEARCH("right posterior neck",'Model output'!G278)),AND(ISNUMBER(SEARCH("level",'Model output'!G278)),OR(,ISNUMBER(SEARCH("II",'Model output'!G278)),ISNUMBER(SEARCH("two",'Model output'!G278)),ISNUMBER(SEARCH("2",'Model output'!G278)),ISNUMBER(SEARCH("III",'Model output'!G278)),ISNUMBER(SEARCH("three",'Model output'!G278)),ISNUMBER(SEARCH("3",'Model output'!G278)),ISNUMBER(SEARCH("IV",'Model output'!G278)),ISNUMBER(SEARCH("four",'Model output'!G278)),ISNUMBER(SEARCH("4",'Model output'!G278)),ISNUMBER(SEARCH("V ",'Model output'!G278)),ISNUMBER(SEARCH("five",'Model output'!G278)),ISNUMBER(SEARCH("5",'Model output'!G278))))), "lateral", "central"))</f>
        <v>central</v>
      </c>
      <c r="H279" t="str">
        <f>IF('Model output'!H278="","negative",IF('Model output'!H278="[]", "negative", IF(OR(ISNUMBER(SEARCH("lymph node",'Model output'!H278)),ISNUMBER(SEARCH("Not mentioned",'Model output'!H278)),ISNUMBER(SEARCH("neck",'Model output'!H278)),ISNUMBER(SEARCH("Not applicable",'Model output'!H278))),"negative","positive")))</f>
        <v>negative</v>
      </c>
      <c r="I279">
        <f>IF('Model output'!I278="","",IF(ISNUMBER('Model output'!I278),'Model output'!I278,1))</f>
        <v>9</v>
      </c>
      <c r="J279">
        <f>IF('Model output'!J278="","",IF(AND(ISNUMBER('Model output'!J278),'Model output'!J278&lt;=I279),'Model output'!J278,IF(ISNUMBER(SEARCH("0/",'Model output'!J278)),0,1)))</f>
        <v>8</v>
      </c>
      <c r="K279" t="str" cm="1">
        <f t="array" ref="K279">IF(COUNT(FIND({0,1,2,3,4,5,6,7,8,9},'Model output'!K278))&gt;0,'Model output'!K278,"")</f>
        <v>0.6 cm</v>
      </c>
      <c r="L279" s="8" t="str">
        <f t="shared" si="52"/>
        <v>0.6cm</v>
      </c>
      <c r="M279" cm="1">
        <f t="array" ref="M279">IF(L279="","",IF(ISNUMBER(SEARCH("cm",L279)),MAX(VALUE(SUBSTITUTE(_xlfn.FILTERXML("&lt;t&gt;&lt;s&gt;"&amp;SUBSTITUTE(L279,",","&lt;/s&gt;&lt;s&gt;")&amp;"&lt;/s&gt;&lt;/t&gt;","//s"),"cm",""))),MAX(VALUE(SUBSTITUTE(_xlfn.FILTERXML("&lt;t&gt;&lt;s&gt;"&amp;SUBSTITUTE(L279,",","&lt;/s&gt;&lt;s&gt;")&amp;"&lt;/s&gt;&lt;/t&gt;","//s"),"mm","")))/10))</f>
        <v>0.6</v>
      </c>
      <c r="N279" t="str">
        <f>IF('Model output'!L278="","",'Model output'!L278)</f>
        <v>Papillary carcinoma</v>
      </c>
      <c r="O279" t="str">
        <f>IF('Model output'!M278="","",'Model output'!M278)</f>
        <v/>
      </c>
      <c r="P279" t="str">
        <f>IF('Model output'!N278="","",'Model output'!N278)</f>
        <v>1.5 cm</v>
      </c>
      <c r="Q279" t="str">
        <f t="shared" si="51"/>
        <v>1.5cm</v>
      </c>
      <c r="R279" cm="1">
        <f t="array" ref="R279">IF(Q279="","",IF(ISNUMBER(SEARCH("cm",Q279)),MAX(VALUE(SUBSTITUTE(_xlfn.FILTERXML("&lt;t&gt;&lt;s&gt;"&amp;SUBSTITUTE(Q279,",","&lt;/s&gt;&lt;s&gt;")&amp;"&lt;/s&gt;&lt;/t&gt;","//s"),"cm",""))),MAX(VALUE(SUBSTITUTE(_xlfn.FILTERXML("&lt;t&gt;&lt;s&gt;"&amp;SUBSTITUTE(Q279,",","&lt;/s&gt;&lt;s&gt;")&amp;"&lt;/s&gt;&lt;/t&gt;","//s"),"mm","")))/10))</f>
        <v>1.5</v>
      </c>
      <c r="S279" t="str">
        <f>IF(OR('Model output'!P278="",ISNUMBER(SEARCH("Not identified", 'Model output'!P278)),ISNUMBER(SEARCH("Absent",'Model output'!P278)),AND(ISNUMBER(SEARCH("No",'Model output'!P278)),NOT(ISNUMBER(SEARCH("diagnostic",'Model output'!P278)))),ISNUMBER(SEARCH("Negative",'Model output'!P278))),"negative","positive")</f>
        <v>negative</v>
      </c>
      <c r="T279">
        <f>IF('Model output'!O278="","",'Model output'!O278)</f>
        <v>1</v>
      </c>
      <c r="U279" t="str">
        <f>IF('Model output'!Q278&lt;&gt;"",'Model output'!Q278,IF('Classification result'!S279="positive",IF(ISNUMBER(SEARCH("single",'Model output'!P278)),1,IF(OR(ISNUMBER(SEARCH("&lt;4",'Model output'!P278)),ISNUMBER(SEARCH("&lt; 4",'Model output'!P278)),ISNUMBER(SEARCH("less than 4",'Model output'!P278))),"&lt;4",IF(OR(ISNUMBER(SEARCH("&gt;4",'Model output'!P278)),ISNUMBER(SEARCH("&gt; 4",'Model output'!P278)),ISNUMBER(SEARCH("4 or more",'Model output'!P278))),"&gt;4",""))),""))</f>
        <v/>
      </c>
      <c r="V279" t="str">
        <f>IF(S279="negative","",IF(OR(ISNUMBER(SEARCH("Focal",'Model output'!P278)),'Classification result'!U279&lt;4,ISNUMBER(SEARCH("Focal",'Classification result'!U279)),ISNUMBER(SEARCH("&lt;4",'Classification result'!U279)),ISNUMBER(SEARCH("&lt; 4",'Classification result'!U279))),"minimal", IF(OR(ISNUMBER(SEARCH("Extensive",'Model output'!P278)),ISNUMBER(SEARCH("Extensive",'Classification result'!U279)),ISNUMBER(SEARCH("&gt;4",'Classification result'!U279)),ISNUMBER(SEARCH("&gt; 4",'Classification result'!U279)),ISNUMBER(SEARCH("4 or more",'Classification result'!U279))),"extensive","")))</f>
        <v/>
      </c>
      <c r="W279" t="str">
        <f>IF(OR('Model output'!R278="",ISNUMBER(SEARCH("Not identified", 'Model output'!R278)),ISNUMBER(SEARCH("Absent",'Model output'!R278)),ISNUMBER(SEARCH("No",'Model output'!R278)),ISNUMBER(SEARCH("Negative",'Model output'!R278)),ISNUMBER(SEARCH("None seen",'Model output'!R278)),ISNUMBER(SEARCH("Free",'Model output'!R278)),ISNUMBER(SEARCH("Cannot be assessed",'Model output'!R278))),"negative","positive")</f>
        <v>positive</v>
      </c>
      <c r="X279" t="str">
        <f>IF('Model output'!S278="","", IF('Model output'!S278= "[]", "", 'Model output'!S278))</f>
        <v>Yes</v>
      </c>
      <c r="Y279" t="str">
        <f>IF(OR('Model output'!S278="",ISNUMBER(SEARCH("Absent",'Model output'!S278)),ISNUMBER(SEARCH("Not identified",'Model output'!S278)),ISNUMBER(SEARCH("No",'Model output'!S278)),ISNUMBER(SEARCH("negative",'Model output'!S278))),"negative",IF(Z279="positive","gETE", "positive"))</f>
        <v>positive</v>
      </c>
      <c r="Z279" t="str">
        <f>IF(OR('Model output'!S278="",ISNUMBER(SEARCH("Absent",'Model output'!S278)),ISNUMBER(SEARCH("Not identified",'Model output'!S278)),ISNUMBER(SEARCH("No",'Model output'!S278)),ISNUMBER(SEARCH("Minimal",'Model output'!S278)),ISNUMBER(SEARCH("negative",'Model output'!S278))),"negative",IF(OR(ISNUMBER(SEARCH("extensive",X279)),ISNUMBER(SEARCH("skeletal muscle",X279)),ISNUMBER(SEARCH("larynx",X279)),ISNUMBER(SEARCH("trachea",X279)),ISNUMBER(SEARCH("esophagus",X279)),ISNUMBER(SEARCH("recurrent laryngeal nerve",X279))),"positive","negative"))</f>
        <v>negative</v>
      </c>
      <c r="AA279" t="str">
        <f>IF('Model output'!T278="","", IF('Model output'!T278="[]", "", IF('Model output'!T278="Not mentioned", "No", "Yes")))</f>
        <v/>
      </c>
      <c r="AB279" t="str">
        <f>IF(AA279&lt;&gt;"Yes","",IF(OR('Model output'!U278="",'Model output'!U278="[]",ISNUMBER(SEARCH("Not identified",'Model output'!U278))),"",'Model output'!U278))</f>
        <v/>
      </c>
      <c r="AC279" s="9" t="str">
        <f>IF(OR('Model output'!V278="", AND(ISERROR(SEARCH("Positive",'Model output'!V278)), ISNUMBER(SEARCH("Negative",'Model output'!V278))), 'Model output'!V278="No", ISNUMBER(SEARCH("Uninvolved",'Model output'!V278)), ISNUMBER(SEARCH("Not involved",'Model output'!V278)), ISNUMBER(SEARCH("Free",'Model output'!V278)), ISNUMBER(SEARCH("Cannot be assessed",'Model output'!V278)), ISNUMBER(SEARCH("1 mm",'Model output'!V278)), ISNUMBER(SEARCH("0.1 CM",'Model output'!V278)), ISNUMBER(SEARCH("less than 0.5 mm",'Model output'!V278)), ISNUMBER(SEARCH("abut",'Model output'!V278))), "negative", "positive")</f>
        <v>positive</v>
      </c>
      <c r="AE279" s="29" t="str" cm="1">
        <f t="array" ref="AE279">IF(OR(AC279="positive",Z279="positive",AND(OR(ISNUMBER(SEARCH("Follicular carcinoma",N279)),ISNUMBER(SEARCH("Follicular thyroid carcinoma",N279))),V279="extensive"),AND(AND(ISNUMBER(J279),J279&gt;0),AND(ISNUMBER(M279),M279&gt;3)),OR(H279="positive",AH279=1)),"high",IF(OR(ISNUMBER(SEARCH("lateral",G279,1)),ISNUMBER(SEARCH("positive",Y279,1)),ISNUMBER(SEARCH("tall",O279,1)),ISNUMBER(SEARCH("hobnail",O279,1)),ISNUMBER(SEARCH("cribriform",O279,1)),ISNUMBER(SEARCH("diffuse",O279,1)),ISNUMBER(SEARCH("columnar",O279,1)),ISNUMBER(SEARCH("solid",O279,1)),ISNUMBER(SEARCH("tall",N279,1)),ISNUMBER(SEARCH("hobnail",N279,1)),ISNUMBER(SEARCH("cribriform",N279,1)),ISNUMBER(SEARCH("diffuse",N279,1)),ISNUMBER(SEARCH("columnar",N279,1)),ISNUMBER(SEARCH("solid",N279,1)),AND(ISNUMBER(SEARCH("papillary",N279,1)),S279="positive"),AND(AND(ISNUMBER(J279),J279&gt;=5),M279=""),AND(AND(ISNUMBER(J279),J279&gt;=5),AND(ISNUMBER(M279),M279&gt;=1)),AND(ISNUMBER(SERACH("papillary",N279)),OR(Y279="positive",Z279="positive"), ISNUMBER(SEARCH("BRAF",AB279)))),"intermediate","low"))</f>
        <v>high</v>
      </c>
      <c r="AF279" s="30" t="str">
        <f t="shared" si="53"/>
        <v>1b</v>
      </c>
      <c r="AG279" s="30" t="str">
        <f t="shared" si="54"/>
        <v>1a</v>
      </c>
      <c r="AH279" s="30" t="str">
        <f t="shared" si="55"/>
        <v>0</v>
      </c>
      <c r="AI279" s="37" t="str">
        <f t="shared" si="56"/>
        <v>I</v>
      </c>
      <c r="AJ279" s="29" t="s">
        <v>885</v>
      </c>
      <c r="AK279" s="34" t="s">
        <v>889</v>
      </c>
      <c r="AL279" s="34" t="s">
        <v>895</v>
      </c>
      <c r="AM279" s="34" t="s">
        <v>894</v>
      </c>
      <c r="AN279" s="34" t="s">
        <v>68</v>
      </c>
      <c r="AO279" s="35">
        <f t="shared" si="57"/>
        <v>1</v>
      </c>
      <c r="AP279" s="30">
        <f t="shared" si="58"/>
        <v>0</v>
      </c>
      <c r="AQ279" s="30">
        <f t="shared" si="59"/>
        <v>1</v>
      </c>
      <c r="AR279" s="30">
        <f t="shared" si="60"/>
        <v>1</v>
      </c>
      <c r="AS279" s="36">
        <f t="shared" si="61"/>
        <v>1</v>
      </c>
    </row>
    <row r="280" spans="1:45">
      <c r="A280" t="str">
        <f>'Model output'!A279</f>
        <v>TCGA-KS-A4I5</v>
      </c>
      <c r="B280" s="45">
        <v>49</v>
      </c>
      <c r="C280" s="1" t="str">
        <f>IF(OR(ISNUMBER(SEARCH("0",'Model output'!D279)), ISNUMBER(SEARCH("1",'Model output'!D279)), ISNUMBER(SEARCH("1a",'Model output'!D279)), ISNUMBER(SEARCH("1b",'Model output'!D279)), ISNUMBER(SEARCH("2",'Model output'!D279)), ISNUMBER(SEARCH("3",'Model output'!D279)), ISNUMBER(SEARCH("4a",'Model output'!D279)), ISNUMBER(SEARCH("4b",'Model output'!D279))), IF(ISNUMBER(SEARCH("pT",'Model output'!D279)),IF(OR(ISNUMBER(SEARCH("a",'Model output'!D279)),ISNUMBER(SEARCH("b",'Model output'!D279))),MID(SUBSTITUTE('Model output'!D279," ",""),SEARCH("pT",'Model output'!D279)+2,2),MID(SUBSTITUTE('Model output'!D279," ",""),SEARCH("pT",'Model output'!D279)+2,1)),IF(ISNUMBER(SEARCH("T",'Model output'!D279)),IF(OR(ISNUMBER(SEARCH("a",'Model output'!D279)),ISNUMBER(SEARCH("b",'Model output'!D279))),MID(SUBSTITUTE('Model output'!D279," ",""),SEARCH("T",'Model output'!D279)+1,2),MID(SUBSTITUTE('Model output'!D279," ",""),SEARCH("T",'Model output'!D279)+1,1)),SUBSTITUTE('Model output'!D279," ",""))),"")</f>
        <v>1</v>
      </c>
      <c r="D280" s="1" t="str">
        <f>IF(ISNUMBER(SEARCH("lymph node",'Model output'!E279)),"1", IF(AND('Model output'!E279&lt;&gt;"",ISNUMBER('Model output'!E279),'Model output'!E279&gt;0),"1",IF(OR(ISNUMBER(SEARCH("0",'Model output'!E279)), ISNUMBER(SEARCH("1",'Model output'!E279)), ISNUMBER(SEARCH("1a",'Model output'!E279)), ISNUMBER(SEARCH("1b",'Model output'!E279)), ISNUMBER(SEARCH("X",'Model output'!E279))), IF(ISNUMBER(SEARCH("pN",'Model output'!E279)),IF(OR(ISNUMBER(SEARCH("a",'Model output'!E279)),ISNUMBER(SEARCH("b",'Model output'!E279))),MID(SUBSTITUTE('Model output'!E279," ",""),SEARCH("pN",'Model output'!E279)+2,2),MID(SUBSTITUTE('Model output'!E279," ",""),SEARCH("pN",'Model output'!E279)+2,1)),IF(ISNUMBER(SEARCH("N",'Model output'!E279)),IF(OR(ISNUMBER(SEARCH("a",'Model output'!E279)),ISNUMBER(SEARCH("b",'Model output'!E279))),MID(SUBSTITUTE('Model output'!E279," ",""),SEARCH("N",'Model output'!E279)+1,2),MID(SUBSTITUTE('Model output'!E279," ",""),SEARCH("N",'Model output'!E279)+1,1)),SUBSTITUTE('Model output'!E279," ",""))),"")))</f>
        <v>X</v>
      </c>
      <c r="E280" s="1" t="str">
        <f>IF(OR(ISNUMBER(SEARCH("Not applicable",'Model output'!F279)), ISNUMBER(SEARCH("N/A",'Model output'!F279))),"0",IF(OR(ISNUMBER(SEARCH("0",'Model output'!F279)), ISNUMBER(SEARCH("1",'Model output'!F279)), ISNUMBER(SEARCH("X",'Model output'!F279))), IF(ISNUMBER(SEARCH("pM",'Model output'!F279)),MID(SUBSTITUTE('Model output'!F279," ",""),SEARCH("pM",'Model output'!F279)+2,1),IF(ISNUMBER(SEARCH("M",'Model output'!F279)),MID(SUBSTITUTE('Model output'!F279," ",""),SEARCH("M",'Model output'!F279)+1,1),SUBSTITUTE('Model output'!F279," ",""))),""))</f>
        <v>X</v>
      </c>
      <c r="F280" t="str">
        <f t="shared" si="50"/>
        <v>negative</v>
      </c>
      <c r="G280" t="str">
        <f>IF(OR('Model output'!G279="",AND(ISNUMBER('Model output'!J279),'Model output'!J279&lt;1)),"",IF(OR(ISNUMBER(SEARCH("lateral",'Model output'!G279)),ISNUMBER(SEARCH("cervical",'Model output'!G279)),ISNUMBER(SEARCH("jugular",'Model output'!G279)),ISNUMBER(SEARCH("left neck",'Model output'!G279)),ISNUMBER(SEARCH("left anterior neck",'Model output'!G279)),ISNUMBER(SEARCH("left posterior neck",'Model output'!G279)),ISNUMBER(SEARCH("right neck",'Model output'!G279)),ISNUMBER(SEARCH("right anterior neck",'Model output'!G279)),ISNUMBER(SEARCH("right posterior neck",'Model output'!G279)),AND(ISNUMBER(SEARCH("level",'Model output'!G279)),OR(,ISNUMBER(SEARCH("II",'Model output'!G279)),ISNUMBER(SEARCH("two",'Model output'!G279)),ISNUMBER(SEARCH("2",'Model output'!G279)),ISNUMBER(SEARCH("III",'Model output'!G279)),ISNUMBER(SEARCH("three",'Model output'!G279)),ISNUMBER(SEARCH("3",'Model output'!G279)),ISNUMBER(SEARCH("IV",'Model output'!G279)),ISNUMBER(SEARCH("four",'Model output'!G279)),ISNUMBER(SEARCH("4",'Model output'!G279)),ISNUMBER(SEARCH("V ",'Model output'!G279)),ISNUMBER(SEARCH("five",'Model output'!G279)),ISNUMBER(SEARCH("5",'Model output'!G279))))), "lateral", "central"))</f>
        <v/>
      </c>
      <c r="H280" t="str">
        <f>IF('Model output'!H279="","negative",IF('Model output'!H279="[]", "negative", IF(OR(ISNUMBER(SEARCH("lymph node",'Model output'!H279)),ISNUMBER(SEARCH("Not mentioned",'Model output'!H279)),ISNUMBER(SEARCH("neck",'Model output'!H279)),ISNUMBER(SEARCH("Not applicable",'Model output'!H279))),"negative","positive")))</f>
        <v>negative</v>
      </c>
      <c r="I280">
        <f>IF('Model output'!I279="","",IF(ISNUMBER('Model output'!I279),'Model output'!I279,1))</f>
        <v>1</v>
      </c>
      <c r="J280">
        <f>IF('Model output'!J279="","",IF(AND(ISNUMBER('Model output'!J279),'Model output'!J279&lt;=I280),'Model output'!J279,IF(ISNUMBER(SEARCH("0/",'Model output'!J279)),0,1)))</f>
        <v>0</v>
      </c>
      <c r="K280" t="str" cm="1">
        <f t="array" ref="K280">IF(COUNT(FIND({0,1,2,3,4,5,6,7,8,9},'Model output'!K279))&gt;0,'Model output'!K279,"")</f>
        <v/>
      </c>
      <c r="L280" s="8" t="str">
        <f t="shared" si="52"/>
        <v/>
      </c>
      <c r="M280" t="str" cm="1">
        <f t="array" ref="M280">IF(L280="","",IF(ISNUMBER(SEARCH("cm",L280)),MAX(VALUE(SUBSTITUTE(_xlfn.FILTERXML("&lt;t&gt;&lt;s&gt;"&amp;SUBSTITUTE(L280,",","&lt;/s&gt;&lt;s&gt;")&amp;"&lt;/s&gt;&lt;/t&gt;","//s"),"cm",""))),MAX(VALUE(SUBSTITUTE(_xlfn.FILTERXML("&lt;t&gt;&lt;s&gt;"&amp;SUBSTITUTE(L280,",","&lt;/s&gt;&lt;s&gt;")&amp;"&lt;/s&gt;&lt;/t&gt;","//s"),"mm","")))/10))</f>
        <v/>
      </c>
      <c r="N280" t="str">
        <f>IF('Model output'!L279="","",'Model output'!L279)</f>
        <v>Papillary</v>
      </c>
      <c r="O280" t="str">
        <f>IF('Model output'!M279="","",'Model output'!M279)</f>
        <v/>
      </c>
      <c r="P280" t="str">
        <f>IF('Model output'!N279="","",'Model output'!N279)</f>
        <v>1.7 cm</v>
      </c>
      <c r="Q280" t="str">
        <f t="shared" si="51"/>
        <v>1.7cm</v>
      </c>
      <c r="R280" cm="1">
        <f t="array" ref="R280">IF(Q280="","",IF(ISNUMBER(SEARCH("cm",Q280)),MAX(VALUE(SUBSTITUTE(_xlfn.FILTERXML("&lt;t&gt;&lt;s&gt;"&amp;SUBSTITUTE(Q280,",","&lt;/s&gt;&lt;s&gt;")&amp;"&lt;/s&gt;&lt;/t&gt;","//s"),"cm",""))),MAX(VALUE(SUBSTITUTE(_xlfn.FILTERXML("&lt;t&gt;&lt;s&gt;"&amp;SUBSTITUTE(Q280,",","&lt;/s&gt;&lt;s&gt;")&amp;"&lt;/s&gt;&lt;/t&gt;","//s"),"mm","")))/10))</f>
        <v>1.7</v>
      </c>
      <c r="S280" t="str">
        <f>IF(OR('Model output'!P279="",ISNUMBER(SEARCH("Not identified", 'Model output'!P279)),ISNUMBER(SEARCH("Absent",'Model output'!P279)),AND(ISNUMBER(SEARCH("No",'Model output'!P279)),NOT(ISNUMBER(SEARCH("diagnostic",'Model output'!P279)))),ISNUMBER(SEARCH("Negative",'Model output'!P279))),"negative","positive")</f>
        <v>negative</v>
      </c>
      <c r="T280" t="str">
        <f>IF('Model output'!O279="","",'Model output'!O279)</f>
        <v/>
      </c>
      <c r="U280" t="str">
        <f>IF('Model output'!Q279&lt;&gt;"",'Model output'!Q279,IF('Classification result'!S280="positive",IF(ISNUMBER(SEARCH("single",'Model output'!P279)),1,IF(OR(ISNUMBER(SEARCH("&lt;4",'Model output'!P279)),ISNUMBER(SEARCH("&lt; 4",'Model output'!P279)),ISNUMBER(SEARCH("less than 4",'Model output'!P279))),"&lt;4",IF(OR(ISNUMBER(SEARCH("&gt;4",'Model output'!P279)),ISNUMBER(SEARCH("&gt; 4",'Model output'!P279)),ISNUMBER(SEARCH("4 or more",'Model output'!P279))),"&gt;4",""))),""))</f>
        <v/>
      </c>
      <c r="V280" t="str">
        <f>IF(S280="negative","",IF(OR(ISNUMBER(SEARCH("Focal",'Model output'!P279)),'Classification result'!U280&lt;4,ISNUMBER(SEARCH("Focal",'Classification result'!U280)),ISNUMBER(SEARCH("&lt;4",'Classification result'!U280)),ISNUMBER(SEARCH("&lt; 4",'Classification result'!U280))),"minimal", IF(OR(ISNUMBER(SEARCH("Extensive",'Model output'!P279)),ISNUMBER(SEARCH("Extensive",'Classification result'!U280)),ISNUMBER(SEARCH("&gt;4",'Classification result'!U280)),ISNUMBER(SEARCH("&gt; 4",'Classification result'!U280)),ISNUMBER(SEARCH("4 or more",'Classification result'!U280))),"extensive","")))</f>
        <v/>
      </c>
      <c r="W280" t="str">
        <f>IF(OR('Model output'!R279="",ISNUMBER(SEARCH("Not identified", 'Model output'!R279)),ISNUMBER(SEARCH("Absent",'Model output'!R279)),ISNUMBER(SEARCH("No",'Model output'!R279)),ISNUMBER(SEARCH("Negative",'Model output'!R279)),ISNUMBER(SEARCH("None seen",'Model output'!R279)),ISNUMBER(SEARCH("Free",'Model output'!R279)),ISNUMBER(SEARCH("Cannot be assessed",'Model output'!R279))),"negative","positive")</f>
        <v>positive</v>
      </c>
      <c r="X280" t="str">
        <f>IF('Model output'!S279="","", IF('Model output'!S279= "[]", "", 'Model output'!S279))</f>
        <v>No</v>
      </c>
      <c r="Y280" t="str">
        <f>IF(OR('Model output'!S279="",ISNUMBER(SEARCH("Absent",'Model output'!S279)),ISNUMBER(SEARCH("Not identified",'Model output'!S279)),ISNUMBER(SEARCH("No",'Model output'!S279)),ISNUMBER(SEARCH("negative",'Model output'!S279))),"negative",IF(Z280="positive","gETE", "positive"))</f>
        <v>negative</v>
      </c>
      <c r="Z280" t="str">
        <f>IF(OR('Model output'!S279="",ISNUMBER(SEARCH("Absent",'Model output'!S279)),ISNUMBER(SEARCH("Not identified",'Model output'!S279)),ISNUMBER(SEARCH("No",'Model output'!S279)),ISNUMBER(SEARCH("Minimal",'Model output'!S279)),ISNUMBER(SEARCH("negative",'Model output'!S279))),"negative",IF(OR(ISNUMBER(SEARCH("extensive",X280)),ISNUMBER(SEARCH("skeletal muscle",X280)),ISNUMBER(SEARCH("larynx",X280)),ISNUMBER(SEARCH("trachea",X280)),ISNUMBER(SEARCH("esophagus",X280)),ISNUMBER(SEARCH("recurrent laryngeal nerve",X280))),"positive","negative"))</f>
        <v>negative</v>
      </c>
      <c r="AA280" t="str">
        <f>IF('Model output'!T279="","", IF('Model output'!T279="[]", "", IF('Model output'!T279="Not mentioned", "No", "Yes")))</f>
        <v/>
      </c>
      <c r="AB280" t="str">
        <f>IF(AA280&lt;&gt;"Yes","",IF(OR('Model output'!U279="",'Model output'!U279="[]",ISNUMBER(SEARCH("Not identified",'Model output'!U279))),"",'Model output'!U279))</f>
        <v/>
      </c>
      <c r="AC280" s="9" t="str">
        <f>IF(OR('Model output'!V279="", AND(ISERROR(SEARCH("Positive",'Model output'!V279)), ISNUMBER(SEARCH("Negative",'Model output'!V279))), 'Model output'!V279="No", ISNUMBER(SEARCH("Uninvolved",'Model output'!V279)), ISNUMBER(SEARCH("Not involved",'Model output'!V279)), ISNUMBER(SEARCH("Free",'Model output'!V279)), ISNUMBER(SEARCH("Cannot be assessed",'Model output'!V279)), ISNUMBER(SEARCH("1 mm",'Model output'!V279)), ISNUMBER(SEARCH("0.1 CM",'Model output'!V279)), ISNUMBER(SEARCH("less than 0.5 mm",'Model output'!V279)), ISNUMBER(SEARCH("abut",'Model output'!V279))), "negative", "positive")</f>
        <v>negative</v>
      </c>
      <c r="AE280" s="29" t="str" cm="1">
        <f t="array" aca="1" ref="AE280" ca="1">IF(OR(AC280="positive",Z280="positive",AND(OR(ISNUMBER(SEARCH("Follicular carcinoma",N280)),ISNUMBER(SEARCH("Follicular thyroid carcinoma",N280))),V280="extensive"),AND(AND(ISNUMBER(J280),J280&gt;0),AND(ISNUMBER(M280),M280&gt;3)),OR(H280="positive",AH280=1)),"high",IF(OR(ISNUMBER(SEARCH("lateral",G280,1)),ISNUMBER(SEARCH("positive",Y280,1)),ISNUMBER(SEARCH("tall",O280,1)),ISNUMBER(SEARCH("hobnail",O280,1)),ISNUMBER(SEARCH("cribriform",O280,1)),ISNUMBER(SEARCH("diffuse",O280,1)),ISNUMBER(SEARCH("columnar",O280,1)),ISNUMBER(SEARCH("solid",O280,1)),ISNUMBER(SEARCH("tall",N280,1)),ISNUMBER(SEARCH("hobnail",N280,1)),ISNUMBER(SEARCH("cribriform",N280,1)),ISNUMBER(SEARCH("diffuse",N280,1)),ISNUMBER(SEARCH("columnar",N280,1)),ISNUMBER(SEARCH("solid",N280,1)),AND(ISNUMBER(SEARCH("papillary",N280,1)),S280="positive"),AND(AND(ISNUMBER(J280),J280&gt;=5),M280=""),AND(AND(ISNUMBER(J280),J280&gt;=5),AND(ISNUMBER(M280),M280&gt;=1)),AND(ISNUMBER(SERACH("papillary",N280)),OR(Y280="positive",Z280="positive"), ISNUMBER(SEARCH("BRAF",AB280)))),"intermediate","low"))</f>
        <v>low</v>
      </c>
      <c r="AF280" s="30" t="str">
        <f t="shared" si="53"/>
        <v>1b</v>
      </c>
      <c r="AG280" s="30" t="str">
        <f t="shared" si="54"/>
        <v>0</v>
      </c>
      <c r="AH280" s="30" t="str">
        <f t="shared" si="55"/>
        <v>0</v>
      </c>
      <c r="AI280" s="37" t="str">
        <f t="shared" si="56"/>
        <v>I</v>
      </c>
      <c r="AJ280" s="29" t="s">
        <v>886</v>
      </c>
      <c r="AK280" s="34" t="s">
        <v>890</v>
      </c>
      <c r="AL280" s="34" t="s">
        <v>891</v>
      </c>
      <c r="AM280" s="34" t="s">
        <v>894</v>
      </c>
      <c r="AN280" s="34" t="s">
        <v>68</v>
      </c>
      <c r="AO280" s="35">
        <f t="shared" ca="1" si="57"/>
        <v>1</v>
      </c>
      <c r="AP280" s="30">
        <f t="shared" si="58"/>
        <v>1</v>
      </c>
      <c r="AQ280" s="30">
        <f t="shared" si="59"/>
        <v>1</v>
      </c>
      <c r="AR280" s="30">
        <f t="shared" si="60"/>
        <v>1</v>
      </c>
      <c r="AS280" s="36">
        <f t="shared" si="61"/>
        <v>1</v>
      </c>
    </row>
    <row r="281" spans="1:45">
      <c r="A281" t="str">
        <f>'Model output'!A280</f>
        <v>TCGA-KS-A4I7</v>
      </c>
      <c r="B281" s="45">
        <v>61</v>
      </c>
      <c r="C281" s="1" t="str">
        <f>IF(OR(ISNUMBER(SEARCH("0",'Model output'!D280)), ISNUMBER(SEARCH("1",'Model output'!D280)), ISNUMBER(SEARCH("1a",'Model output'!D280)), ISNUMBER(SEARCH("1b",'Model output'!D280)), ISNUMBER(SEARCH("2",'Model output'!D280)), ISNUMBER(SEARCH("3",'Model output'!D280)), ISNUMBER(SEARCH("4a",'Model output'!D280)), ISNUMBER(SEARCH("4b",'Model output'!D280))), IF(ISNUMBER(SEARCH("pT",'Model output'!D280)),IF(OR(ISNUMBER(SEARCH("a",'Model output'!D280)),ISNUMBER(SEARCH("b",'Model output'!D280))),MID(SUBSTITUTE('Model output'!D280," ",""),SEARCH("pT",'Model output'!D280)+2,2),MID(SUBSTITUTE('Model output'!D280," ",""),SEARCH("pT",'Model output'!D280)+2,1)),IF(ISNUMBER(SEARCH("T",'Model output'!D280)),IF(OR(ISNUMBER(SEARCH("a",'Model output'!D280)),ISNUMBER(SEARCH("b",'Model output'!D280))),MID(SUBSTITUTE('Model output'!D280," ",""),SEARCH("T",'Model output'!D280)+1,2),MID(SUBSTITUTE('Model output'!D280," ",""),SEARCH("T",'Model output'!D280)+1,1)),SUBSTITUTE('Model output'!D280," ",""))),"")</f>
        <v>1</v>
      </c>
      <c r="D281" s="1" t="str">
        <f>IF(ISNUMBER(SEARCH("lymph node",'Model output'!E280)),"1", IF(AND('Model output'!E280&lt;&gt;"",ISNUMBER('Model output'!E280),'Model output'!E280&gt;0),"1",IF(OR(ISNUMBER(SEARCH("0",'Model output'!E280)), ISNUMBER(SEARCH("1",'Model output'!E280)), ISNUMBER(SEARCH("1a",'Model output'!E280)), ISNUMBER(SEARCH("1b",'Model output'!E280)), ISNUMBER(SEARCH("X",'Model output'!E280))), IF(ISNUMBER(SEARCH("pN",'Model output'!E280)),IF(OR(ISNUMBER(SEARCH("a",'Model output'!E280)),ISNUMBER(SEARCH("b",'Model output'!E280))),MID(SUBSTITUTE('Model output'!E280," ",""),SEARCH("pN",'Model output'!E280)+2,2),MID(SUBSTITUTE('Model output'!E280," ",""),SEARCH("pN",'Model output'!E280)+2,1)),IF(ISNUMBER(SEARCH("N",'Model output'!E280)),IF(OR(ISNUMBER(SEARCH("a",'Model output'!E280)),ISNUMBER(SEARCH("b",'Model output'!E280))),MID(SUBSTITUTE('Model output'!E280," ",""),SEARCH("N",'Model output'!E280)+1,2),MID(SUBSTITUTE('Model output'!E280," ",""),SEARCH("N",'Model output'!E280)+1,1)),SUBSTITUTE('Model output'!E280," ",""))),"")))</f>
        <v>X</v>
      </c>
      <c r="E281" s="1" t="str">
        <f>IF(OR(ISNUMBER(SEARCH("Not applicable",'Model output'!F280)), ISNUMBER(SEARCH("N/A",'Model output'!F280))),"0",IF(OR(ISNUMBER(SEARCH("0",'Model output'!F280)), ISNUMBER(SEARCH("1",'Model output'!F280)), ISNUMBER(SEARCH("X",'Model output'!F280))), IF(ISNUMBER(SEARCH("pM",'Model output'!F280)),MID(SUBSTITUTE('Model output'!F280," ",""),SEARCH("pM",'Model output'!F280)+2,1),IF(ISNUMBER(SEARCH("M",'Model output'!F280)),MID(SUBSTITUTE('Model output'!F280," ",""),SEARCH("M",'Model output'!F280)+1,1),SUBSTITUTE('Model output'!F280," ",""))),""))</f>
        <v>X</v>
      </c>
      <c r="F281" t="str">
        <f t="shared" si="50"/>
        <v>negative</v>
      </c>
      <c r="G281" t="str">
        <f>IF(OR('Model output'!G280="",AND(ISNUMBER('Model output'!J280),'Model output'!J280&lt;1)),"",IF(OR(ISNUMBER(SEARCH("lateral",'Model output'!G280)),ISNUMBER(SEARCH("cervical",'Model output'!G280)),ISNUMBER(SEARCH("jugular",'Model output'!G280)),ISNUMBER(SEARCH("left neck",'Model output'!G280)),ISNUMBER(SEARCH("left anterior neck",'Model output'!G280)),ISNUMBER(SEARCH("left posterior neck",'Model output'!G280)),ISNUMBER(SEARCH("right neck",'Model output'!G280)),ISNUMBER(SEARCH("right anterior neck",'Model output'!G280)),ISNUMBER(SEARCH("right posterior neck",'Model output'!G280)),AND(ISNUMBER(SEARCH("level",'Model output'!G280)),OR(,ISNUMBER(SEARCH("II",'Model output'!G280)),ISNUMBER(SEARCH("two",'Model output'!G280)),ISNUMBER(SEARCH("2",'Model output'!G280)),ISNUMBER(SEARCH("III",'Model output'!G280)),ISNUMBER(SEARCH("three",'Model output'!G280)),ISNUMBER(SEARCH("3",'Model output'!G280)),ISNUMBER(SEARCH("IV",'Model output'!G280)),ISNUMBER(SEARCH("four",'Model output'!G280)),ISNUMBER(SEARCH("4",'Model output'!G280)),ISNUMBER(SEARCH("V ",'Model output'!G280)),ISNUMBER(SEARCH("five",'Model output'!G280)),ISNUMBER(SEARCH("5",'Model output'!G280))))), "lateral", "central"))</f>
        <v/>
      </c>
      <c r="H281" t="str">
        <f>IF('Model output'!H280="","negative",IF('Model output'!H280="[]", "negative", IF(OR(ISNUMBER(SEARCH("lymph node",'Model output'!H280)),ISNUMBER(SEARCH("Not mentioned",'Model output'!H280)),ISNUMBER(SEARCH("neck",'Model output'!H280)),ISNUMBER(SEARCH("Not applicable",'Model output'!H280))),"negative","positive")))</f>
        <v>negative</v>
      </c>
      <c r="I281">
        <f>IF('Model output'!I280="","",IF(ISNUMBER('Model output'!I280),'Model output'!I280,1))</f>
        <v>4</v>
      </c>
      <c r="J281">
        <f>IF('Model output'!J280="","",IF(AND(ISNUMBER('Model output'!J280),'Model output'!J280&lt;=I281),'Model output'!J280,IF(ISNUMBER(SEARCH("0/",'Model output'!J280)),0,1)))</f>
        <v>0</v>
      </c>
      <c r="K281" t="str" cm="1">
        <f t="array" ref="K281">IF(COUNT(FIND({0,1,2,3,4,5,6,7,8,9},'Model output'!K280))&gt;0,'Model output'!K280,"")</f>
        <v/>
      </c>
      <c r="L281" s="8" t="str">
        <f t="shared" si="52"/>
        <v/>
      </c>
      <c r="M281" t="str" cm="1">
        <f t="array" ref="M281">IF(L281="","",IF(ISNUMBER(SEARCH("cm",L281)),MAX(VALUE(SUBSTITUTE(_xlfn.FILTERXML("&lt;t&gt;&lt;s&gt;"&amp;SUBSTITUTE(L281,",","&lt;/s&gt;&lt;s&gt;")&amp;"&lt;/s&gt;&lt;/t&gt;","//s"),"cm",""))),MAX(VALUE(SUBSTITUTE(_xlfn.FILTERXML("&lt;t&gt;&lt;s&gt;"&amp;SUBSTITUTE(L281,",","&lt;/s&gt;&lt;s&gt;")&amp;"&lt;/s&gt;&lt;/t&gt;","//s"),"mm","")))/10))</f>
        <v/>
      </c>
      <c r="N281" t="str">
        <f>IF('Model output'!L280="","",'Model output'!L280)</f>
        <v>Papillary</v>
      </c>
      <c r="O281" t="str">
        <f>IF('Model output'!M280="","",'Model output'!M280)</f>
        <v/>
      </c>
      <c r="P281" t="str">
        <f>IF('Model output'!N280="","",'Model output'!N280)</f>
        <v>1.5 cm</v>
      </c>
      <c r="Q281" t="str">
        <f t="shared" si="51"/>
        <v>1.5cm</v>
      </c>
      <c r="R281" cm="1">
        <f t="array" ref="R281">IF(Q281="","",IF(ISNUMBER(SEARCH("cm",Q281)),MAX(VALUE(SUBSTITUTE(_xlfn.FILTERXML("&lt;t&gt;&lt;s&gt;"&amp;SUBSTITUTE(Q281,",","&lt;/s&gt;&lt;s&gt;")&amp;"&lt;/s&gt;&lt;/t&gt;","//s"),"cm",""))),MAX(VALUE(SUBSTITUTE(_xlfn.FILTERXML("&lt;t&gt;&lt;s&gt;"&amp;SUBSTITUTE(Q281,",","&lt;/s&gt;&lt;s&gt;")&amp;"&lt;/s&gt;&lt;/t&gt;","//s"),"mm","")))/10))</f>
        <v>1.5</v>
      </c>
      <c r="S281" t="str">
        <f>IF(OR('Model output'!P280="",ISNUMBER(SEARCH("Not identified", 'Model output'!P280)),ISNUMBER(SEARCH("Absent",'Model output'!P280)),AND(ISNUMBER(SEARCH("No",'Model output'!P280)),NOT(ISNUMBER(SEARCH("diagnostic",'Model output'!P280)))),ISNUMBER(SEARCH("Negative",'Model output'!P280))),"negative","positive")</f>
        <v>negative</v>
      </c>
      <c r="T281">
        <f>IF('Model output'!O280="","",'Model output'!O280)</f>
        <v>1</v>
      </c>
      <c r="U281" t="str">
        <f>IF('Model output'!Q280&lt;&gt;"",'Model output'!Q280,IF('Classification result'!S281="positive",IF(ISNUMBER(SEARCH("single",'Model output'!P280)),1,IF(OR(ISNUMBER(SEARCH("&lt;4",'Model output'!P280)),ISNUMBER(SEARCH("&lt; 4",'Model output'!P280)),ISNUMBER(SEARCH("less than 4",'Model output'!P280))),"&lt;4",IF(OR(ISNUMBER(SEARCH("&gt;4",'Model output'!P280)),ISNUMBER(SEARCH("&gt; 4",'Model output'!P280)),ISNUMBER(SEARCH("4 or more",'Model output'!P280))),"&gt;4",""))),""))</f>
        <v/>
      </c>
      <c r="V281" t="str">
        <f>IF(S281="negative","",IF(OR(ISNUMBER(SEARCH("Focal",'Model output'!P280)),'Classification result'!U281&lt;4,ISNUMBER(SEARCH("Focal",'Classification result'!U281)),ISNUMBER(SEARCH("&lt;4",'Classification result'!U281)),ISNUMBER(SEARCH("&lt; 4",'Classification result'!U281))),"minimal", IF(OR(ISNUMBER(SEARCH("Extensive",'Model output'!P280)),ISNUMBER(SEARCH("Extensive",'Classification result'!U281)),ISNUMBER(SEARCH("&gt;4",'Classification result'!U281)),ISNUMBER(SEARCH("&gt; 4",'Classification result'!U281)),ISNUMBER(SEARCH("4 or more",'Classification result'!U281))),"extensive","")))</f>
        <v/>
      </c>
      <c r="W281" t="str">
        <f>IF(OR('Model output'!R280="",ISNUMBER(SEARCH("Not identified", 'Model output'!R280)),ISNUMBER(SEARCH("Absent",'Model output'!R280)),ISNUMBER(SEARCH("No",'Model output'!R280)),ISNUMBER(SEARCH("Negative",'Model output'!R280)),ISNUMBER(SEARCH("None seen",'Model output'!R280)),ISNUMBER(SEARCH("Free",'Model output'!R280)),ISNUMBER(SEARCH("Cannot be assessed",'Model output'!R280))),"negative","positive")</f>
        <v>negative</v>
      </c>
      <c r="X281" t="str">
        <f>IF('Model output'!S280="","", IF('Model output'!S280= "[]", "", 'Model output'!S280))</f>
        <v>No</v>
      </c>
      <c r="Y281" t="str">
        <f>IF(OR('Model output'!S280="",ISNUMBER(SEARCH("Absent",'Model output'!S280)),ISNUMBER(SEARCH("Not identified",'Model output'!S280)),ISNUMBER(SEARCH("No",'Model output'!S280)),ISNUMBER(SEARCH("negative",'Model output'!S280))),"negative",IF(Z281="positive","gETE", "positive"))</f>
        <v>negative</v>
      </c>
      <c r="Z281" t="str">
        <f>IF(OR('Model output'!S280="",ISNUMBER(SEARCH("Absent",'Model output'!S280)),ISNUMBER(SEARCH("Not identified",'Model output'!S280)),ISNUMBER(SEARCH("No",'Model output'!S280)),ISNUMBER(SEARCH("Minimal",'Model output'!S280)),ISNUMBER(SEARCH("negative",'Model output'!S280))),"negative",IF(OR(ISNUMBER(SEARCH("extensive",X281)),ISNUMBER(SEARCH("skeletal muscle",X281)),ISNUMBER(SEARCH("larynx",X281)),ISNUMBER(SEARCH("trachea",X281)),ISNUMBER(SEARCH("esophagus",X281)),ISNUMBER(SEARCH("recurrent laryngeal nerve",X281))),"positive","negative"))</f>
        <v>negative</v>
      </c>
      <c r="AA281" t="str">
        <f>IF('Model output'!T280="","", IF('Model output'!T280="[]", "", IF('Model output'!T280="Not mentioned", "No", "Yes")))</f>
        <v/>
      </c>
      <c r="AB281" t="str">
        <f>IF(AA281&lt;&gt;"Yes","",IF(OR('Model output'!U280="",'Model output'!U280="[]",ISNUMBER(SEARCH("Not identified",'Model output'!U280))),"",'Model output'!U280))</f>
        <v/>
      </c>
      <c r="AC281" s="9" t="str">
        <f>IF(OR('Model output'!V280="", AND(ISERROR(SEARCH("Positive",'Model output'!V280)), ISNUMBER(SEARCH("Negative",'Model output'!V280))), 'Model output'!V280="No", ISNUMBER(SEARCH("Uninvolved",'Model output'!V280)), ISNUMBER(SEARCH("Not involved",'Model output'!V280)), ISNUMBER(SEARCH("Free",'Model output'!V280)), ISNUMBER(SEARCH("Cannot be assessed",'Model output'!V280)), ISNUMBER(SEARCH("1 mm",'Model output'!V280)), ISNUMBER(SEARCH("0.1 CM",'Model output'!V280)), ISNUMBER(SEARCH("less than 0.5 mm",'Model output'!V280)), ISNUMBER(SEARCH("abut",'Model output'!V280))), "negative", "positive")</f>
        <v>negative</v>
      </c>
      <c r="AE281" s="29" t="str" cm="1">
        <f t="array" aca="1" ref="AE281" ca="1">IF(OR(AC281="positive",Z281="positive",AND(OR(ISNUMBER(SEARCH("Follicular carcinoma",N281)),ISNUMBER(SEARCH("Follicular thyroid carcinoma",N281))),V281="extensive"),AND(AND(ISNUMBER(J281),J281&gt;0),AND(ISNUMBER(M281),M281&gt;3)),OR(H281="positive",AH281=1)),"high",IF(OR(ISNUMBER(SEARCH("lateral",G281,1)),ISNUMBER(SEARCH("positive",Y281,1)),ISNUMBER(SEARCH("tall",O281,1)),ISNUMBER(SEARCH("hobnail",O281,1)),ISNUMBER(SEARCH("cribriform",O281,1)),ISNUMBER(SEARCH("diffuse",O281,1)),ISNUMBER(SEARCH("columnar",O281,1)),ISNUMBER(SEARCH("solid",O281,1)),ISNUMBER(SEARCH("tall",N281,1)),ISNUMBER(SEARCH("hobnail",N281,1)),ISNUMBER(SEARCH("cribriform",N281,1)),ISNUMBER(SEARCH("diffuse",N281,1)),ISNUMBER(SEARCH("columnar",N281,1)),ISNUMBER(SEARCH("solid",N281,1)),AND(ISNUMBER(SEARCH("papillary",N281,1)),S281="positive"),AND(AND(ISNUMBER(J281),J281&gt;=5),M281=""),AND(AND(ISNUMBER(J281),J281&gt;=5),AND(ISNUMBER(M281),M281&gt;=1)),AND(ISNUMBER(SERACH("papillary",N281)),OR(Y281="positive",Z281="positive"), ISNUMBER(SEARCH("BRAF",AB281)))),"intermediate","low"))</f>
        <v>low</v>
      </c>
      <c r="AF281" s="30" t="str">
        <f t="shared" si="53"/>
        <v>1b</v>
      </c>
      <c r="AG281" s="30" t="str">
        <f t="shared" si="54"/>
        <v>0</v>
      </c>
      <c r="AH281" s="30" t="str">
        <f t="shared" si="55"/>
        <v>0</v>
      </c>
      <c r="AI281" s="37" t="str">
        <f t="shared" si="56"/>
        <v>I</v>
      </c>
      <c r="AJ281" s="29" t="s">
        <v>886</v>
      </c>
      <c r="AK281" s="34" t="s">
        <v>890</v>
      </c>
      <c r="AL281" s="34" t="s">
        <v>891</v>
      </c>
      <c r="AM281" s="34" t="s">
        <v>894</v>
      </c>
      <c r="AN281" s="34" t="s">
        <v>68</v>
      </c>
      <c r="AO281" s="35">
        <f t="shared" ca="1" si="57"/>
        <v>1</v>
      </c>
      <c r="AP281" s="30">
        <f t="shared" si="58"/>
        <v>1</v>
      </c>
      <c r="AQ281" s="30">
        <f t="shared" si="59"/>
        <v>1</v>
      </c>
      <c r="AR281" s="30">
        <f t="shared" si="60"/>
        <v>1</v>
      </c>
      <c r="AS281" s="36">
        <f t="shared" si="61"/>
        <v>1</v>
      </c>
    </row>
    <row r="282" spans="1:45">
      <c r="A282" t="str">
        <f>'Model output'!A281</f>
        <v>TCGA-KS-A4IC</v>
      </c>
      <c r="B282" s="45">
        <v>45</v>
      </c>
      <c r="C282" s="1" t="str">
        <f>IF(OR(ISNUMBER(SEARCH("0",'Model output'!D281)), ISNUMBER(SEARCH("1",'Model output'!D281)), ISNUMBER(SEARCH("1a",'Model output'!D281)), ISNUMBER(SEARCH("1b",'Model output'!D281)), ISNUMBER(SEARCH("2",'Model output'!D281)), ISNUMBER(SEARCH("3",'Model output'!D281)), ISNUMBER(SEARCH("4a",'Model output'!D281)), ISNUMBER(SEARCH("4b",'Model output'!D281))), IF(ISNUMBER(SEARCH("pT",'Model output'!D281)),IF(OR(ISNUMBER(SEARCH("a",'Model output'!D281)),ISNUMBER(SEARCH("b",'Model output'!D281))),MID(SUBSTITUTE('Model output'!D281," ",""),SEARCH("pT",'Model output'!D281)+2,2),MID(SUBSTITUTE('Model output'!D281," ",""),SEARCH("pT",'Model output'!D281)+2,1)),IF(ISNUMBER(SEARCH("T",'Model output'!D281)),IF(OR(ISNUMBER(SEARCH("a",'Model output'!D281)),ISNUMBER(SEARCH("b",'Model output'!D281))),MID(SUBSTITUTE('Model output'!D281," ",""),SEARCH("T",'Model output'!D281)+1,2),MID(SUBSTITUTE('Model output'!D281," ",""),SEARCH("T",'Model output'!D281)+1,1)),SUBSTITUTE('Model output'!D281," ",""))),"")</f>
        <v>1</v>
      </c>
      <c r="D282" s="1" t="str">
        <f>IF(ISNUMBER(SEARCH("lymph node",'Model output'!E281)),"1", IF(AND('Model output'!E281&lt;&gt;"",ISNUMBER('Model output'!E281),'Model output'!E281&gt;0),"1",IF(OR(ISNUMBER(SEARCH("0",'Model output'!E281)), ISNUMBER(SEARCH("1",'Model output'!E281)), ISNUMBER(SEARCH("1a",'Model output'!E281)), ISNUMBER(SEARCH("1b",'Model output'!E281)), ISNUMBER(SEARCH("X",'Model output'!E281))), IF(ISNUMBER(SEARCH("pN",'Model output'!E281)),IF(OR(ISNUMBER(SEARCH("a",'Model output'!E281)),ISNUMBER(SEARCH("b",'Model output'!E281))),MID(SUBSTITUTE('Model output'!E281," ",""),SEARCH("pN",'Model output'!E281)+2,2),MID(SUBSTITUTE('Model output'!E281," ",""),SEARCH("pN",'Model output'!E281)+2,1)),IF(ISNUMBER(SEARCH("N",'Model output'!E281)),IF(OR(ISNUMBER(SEARCH("a",'Model output'!E281)),ISNUMBER(SEARCH("b",'Model output'!E281))),MID(SUBSTITUTE('Model output'!E281," ",""),SEARCH("N",'Model output'!E281)+1,2),MID(SUBSTITUTE('Model output'!E281," ",""),SEARCH("N",'Model output'!E281)+1,1)),SUBSTITUTE('Model output'!E281," ",""))),"")))</f>
        <v>0</v>
      </c>
      <c r="E282" s="1" t="str">
        <f>IF(OR(ISNUMBER(SEARCH("Not applicable",'Model output'!F281)), ISNUMBER(SEARCH("N/A",'Model output'!F281))),"0",IF(OR(ISNUMBER(SEARCH("0",'Model output'!F281)), ISNUMBER(SEARCH("1",'Model output'!F281)), ISNUMBER(SEARCH("X",'Model output'!F281))), IF(ISNUMBER(SEARCH("pM",'Model output'!F281)),MID(SUBSTITUTE('Model output'!F281," ",""),SEARCH("pM",'Model output'!F281)+2,1),IF(ISNUMBER(SEARCH("M",'Model output'!F281)),MID(SUBSTITUTE('Model output'!F281," ",""),SEARCH("M",'Model output'!F281)+1,1),SUBSTITUTE('Model output'!F281," ",""))),""))</f>
        <v>X</v>
      </c>
      <c r="F282" t="str">
        <f t="shared" si="50"/>
        <v>positive</v>
      </c>
      <c r="G282" t="str">
        <f>IF(OR('Model output'!G281="",AND(ISNUMBER('Model output'!J281),'Model output'!J281&lt;1)),"",IF(OR(ISNUMBER(SEARCH("lateral",'Model output'!G281)),ISNUMBER(SEARCH("cervical",'Model output'!G281)),ISNUMBER(SEARCH("jugular",'Model output'!G281)),ISNUMBER(SEARCH("left neck",'Model output'!G281)),ISNUMBER(SEARCH("left anterior neck",'Model output'!G281)),ISNUMBER(SEARCH("left posterior neck",'Model output'!G281)),ISNUMBER(SEARCH("right neck",'Model output'!G281)),ISNUMBER(SEARCH("right anterior neck",'Model output'!G281)),ISNUMBER(SEARCH("right posterior neck",'Model output'!G281)),AND(ISNUMBER(SEARCH("level",'Model output'!G281)),OR(,ISNUMBER(SEARCH("II",'Model output'!G281)),ISNUMBER(SEARCH("two",'Model output'!G281)),ISNUMBER(SEARCH("2",'Model output'!G281)),ISNUMBER(SEARCH("III",'Model output'!G281)),ISNUMBER(SEARCH("three",'Model output'!G281)),ISNUMBER(SEARCH("3",'Model output'!G281)),ISNUMBER(SEARCH("IV",'Model output'!G281)),ISNUMBER(SEARCH("four",'Model output'!G281)),ISNUMBER(SEARCH("4",'Model output'!G281)),ISNUMBER(SEARCH("V ",'Model output'!G281)),ISNUMBER(SEARCH("five",'Model output'!G281)),ISNUMBER(SEARCH("5",'Model output'!G281))))), "lateral", "central"))</f>
        <v>central</v>
      </c>
      <c r="H282" t="str">
        <f>IF('Model output'!H281="","negative",IF('Model output'!H281="[]", "negative", IF(OR(ISNUMBER(SEARCH("lymph node",'Model output'!H281)),ISNUMBER(SEARCH("Not mentioned",'Model output'!H281)),ISNUMBER(SEARCH("neck",'Model output'!H281)),ISNUMBER(SEARCH("Not applicable",'Model output'!H281))),"negative","positive")))</f>
        <v>negative</v>
      </c>
      <c r="I282">
        <f>IF('Model output'!I281="","",IF(ISNUMBER('Model output'!I281),'Model output'!I281,1))</f>
        <v>4</v>
      </c>
      <c r="J282">
        <f>IF('Model output'!J281="","",IF(AND(ISNUMBER('Model output'!J281),'Model output'!J281&lt;=I282),'Model output'!J281,IF(ISNUMBER(SEARCH("0/",'Model output'!J281)),0,1)))</f>
        <v>2</v>
      </c>
      <c r="K282" t="str" cm="1">
        <f t="array" ref="K282">IF(COUNT(FIND({0,1,2,3,4,5,6,7,8,9},'Model output'!K281))&gt;0,'Model output'!K281,"")</f>
        <v>0.5 cm</v>
      </c>
      <c r="L282" s="8" t="str">
        <f t="shared" si="52"/>
        <v>0.5cm</v>
      </c>
      <c r="M282" cm="1">
        <f t="array" ref="M282">IF(L282="","",IF(ISNUMBER(SEARCH("cm",L282)),MAX(VALUE(SUBSTITUTE(_xlfn.FILTERXML("&lt;t&gt;&lt;s&gt;"&amp;SUBSTITUTE(L282,",","&lt;/s&gt;&lt;s&gt;")&amp;"&lt;/s&gt;&lt;/t&gt;","//s"),"cm",""))),MAX(VALUE(SUBSTITUTE(_xlfn.FILTERXML("&lt;t&gt;&lt;s&gt;"&amp;SUBSTITUTE(L282,",","&lt;/s&gt;&lt;s&gt;")&amp;"&lt;/s&gt;&lt;/t&gt;","//s"),"mm","")))/10))</f>
        <v>0.5</v>
      </c>
      <c r="N282" t="str">
        <f>IF('Model output'!L281="","",'Model output'!L281)</f>
        <v>Papillary</v>
      </c>
      <c r="O282" t="str">
        <f>IF('Model output'!M281="","",'Model output'!M281)</f>
        <v/>
      </c>
      <c r="P282" t="str">
        <f>IF('Model output'!N281="","",'Model output'!N281)</f>
        <v>1.1 x 1.1 x 1.0 cm</v>
      </c>
      <c r="Q282" t="str">
        <f t="shared" si="51"/>
        <v>1.1,1.1,1.0cm</v>
      </c>
      <c r="R282" cm="1">
        <f t="array" ref="R282">IF(Q282="","",IF(ISNUMBER(SEARCH("cm",Q282)),MAX(VALUE(SUBSTITUTE(_xlfn.FILTERXML("&lt;t&gt;&lt;s&gt;"&amp;SUBSTITUTE(Q282,",","&lt;/s&gt;&lt;s&gt;")&amp;"&lt;/s&gt;&lt;/t&gt;","//s"),"cm",""))),MAX(VALUE(SUBSTITUTE(_xlfn.FILTERXML("&lt;t&gt;&lt;s&gt;"&amp;SUBSTITUTE(Q282,",","&lt;/s&gt;&lt;s&gt;")&amp;"&lt;/s&gt;&lt;/t&gt;","//s"),"mm","")))/10))</f>
        <v>1.1000000000000001</v>
      </c>
      <c r="S282" t="str">
        <f>IF(OR('Model output'!P281="",ISNUMBER(SEARCH("Not identified", 'Model output'!P281)),ISNUMBER(SEARCH("Absent",'Model output'!P281)),AND(ISNUMBER(SEARCH("No",'Model output'!P281)),NOT(ISNUMBER(SEARCH("diagnostic",'Model output'!P281)))),ISNUMBER(SEARCH("Negative",'Model output'!P281))),"negative","positive")</f>
        <v>negative</v>
      </c>
      <c r="T282">
        <f>IF('Model output'!O281="","",'Model output'!O281)</f>
        <v>1</v>
      </c>
      <c r="U282" t="str">
        <f>IF('Model output'!Q281&lt;&gt;"",'Model output'!Q281,IF('Classification result'!S282="positive",IF(ISNUMBER(SEARCH("single",'Model output'!P281)),1,IF(OR(ISNUMBER(SEARCH("&lt;4",'Model output'!P281)),ISNUMBER(SEARCH("&lt; 4",'Model output'!P281)),ISNUMBER(SEARCH("less than 4",'Model output'!P281))),"&lt;4",IF(OR(ISNUMBER(SEARCH("&gt;4",'Model output'!P281)),ISNUMBER(SEARCH("&gt; 4",'Model output'!P281)),ISNUMBER(SEARCH("4 or more",'Model output'!P281))),"&gt;4",""))),""))</f>
        <v/>
      </c>
      <c r="V282" t="str">
        <f>IF(S282="negative","",IF(OR(ISNUMBER(SEARCH("Focal",'Model output'!P281)),'Classification result'!U282&lt;4,ISNUMBER(SEARCH("Focal",'Classification result'!U282)),ISNUMBER(SEARCH("&lt;4",'Classification result'!U282)),ISNUMBER(SEARCH("&lt; 4",'Classification result'!U282))),"minimal", IF(OR(ISNUMBER(SEARCH("Extensive",'Model output'!P281)),ISNUMBER(SEARCH("Extensive",'Classification result'!U282)),ISNUMBER(SEARCH("&gt;4",'Classification result'!U282)),ISNUMBER(SEARCH("&gt; 4",'Classification result'!U282)),ISNUMBER(SEARCH("4 or more",'Classification result'!U282))),"extensive","")))</f>
        <v/>
      </c>
      <c r="W282" t="str">
        <f>IF(OR('Model output'!R281="",ISNUMBER(SEARCH("Not identified", 'Model output'!R281)),ISNUMBER(SEARCH("Absent",'Model output'!R281)),ISNUMBER(SEARCH("No",'Model output'!R281)),ISNUMBER(SEARCH("Negative",'Model output'!R281)),ISNUMBER(SEARCH("None seen",'Model output'!R281)),ISNUMBER(SEARCH("Free",'Model output'!R281)),ISNUMBER(SEARCH("Cannot be assessed",'Model output'!R281))),"negative","positive")</f>
        <v>negative</v>
      </c>
      <c r="X282" t="str">
        <f>IF('Model output'!S281="","", IF('Model output'!S281= "[]", "", 'Model output'!S281))</f>
        <v>No</v>
      </c>
      <c r="Y282" t="str">
        <f>IF(OR('Model output'!S281="",ISNUMBER(SEARCH("Absent",'Model output'!S281)),ISNUMBER(SEARCH("Not identified",'Model output'!S281)),ISNUMBER(SEARCH("No",'Model output'!S281)),ISNUMBER(SEARCH("negative",'Model output'!S281))),"negative",IF(Z282="positive","gETE", "positive"))</f>
        <v>negative</v>
      </c>
      <c r="Z282" t="str">
        <f>IF(OR('Model output'!S281="",ISNUMBER(SEARCH("Absent",'Model output'!S281)),ISNUMBER(SEARCH("Not identified",'Model output'!S281)),ISNUMBER(SEARCH("No",'Model output'!S281)),ISNUMBER(SEARCH("Minimal",'Model output'!S281)),ISNUMBER(SEARCH("negative",'Model output'!S281))),"negative",IF(OR(ISNUMBER(SEARCH("extensive",X282)),ISNUMBER(SEARCH("skeletal muscle",X282)),ISNUMBER(SEARCH("larynx",X282)),ISNUMBER(SEARCH("trachea",X282)),ISNUMBER(SEARCH("esophagus",X282)),ISNUMBER(SEARCH("recurrent laryngeal nerve",X282))),"positive","negative"))</f>
        <v>negative</v>
      </c>
      <c r="AA282" t="str">
        <f>IF('Model output'!T281="","", IF('Model output'!T281="[]", "", IF('Model output'!T281="Not mentioned", "No", "Yes")))</f>
        <v/>
      </c>
      <c r="AB282" t="str">
        <f>IF(AA282&lt;&gt;"Yes","",IF(OR('Model output'!U281="",'Model output'!U281="[]",ISNUMBER(SEARCH("Not identified",'Model output'!U281))),"",'Model output'!U281))</f>
        <v/>
      </c>
      <c r="AC282" s="9" t="str">
        <f>IF(OR('Model output'!V281="", AND(ISERROR(SEARCH("Positive",'Model output'!V281)), ISNUMBER(SEARCH("Negative",'Model output'!V281))), 'Model output'!V281="No", ISNUMBER(SEARCH("Uninvolved",'Model output'!V281)), ISNUMBER(SEARCH("Not involved",'Model output'!V281)), ISNUMBER(SEARCH("Free",'Model output'!V281)), ISNUMBER(SEARCH("Cannot be assessed",'Model output'!V281)), ISNUMBER(SEARCH("1 mm",'Model output'!V281)), ISNUMBER(SEARCH("0.1 CM",'Model output'!V281)), ISNUMBER(SEARCH("less than 0.5 mm",'Model output'!V281)), ISNUMBER(SEARCH("abut",'Model output'!V281))), "negative", "positive")</f>
        <v>negative</v>
      </c>
      <c r="AE282" s="29" t="str" cm="1">
        <f t="array" aca="1" ref="AE282" ca="1">IF(OR(AC282="positive",Z282="positive",AND(OR(ISNUMBER(SEARCH("Follicular carcinoma",N282)),ISNUMBER(SEARCH("Follicular thyroid carcinoma",N282))),V282="extensive"),AND(AND(ISNUMBER(J282),J282&gt;0),AND(ISNUMBER(M282),M282&gt;3)),OR(H282="positive",AH282=1)),"high",IF(OR(ISNUMBER(SEARCH("lateral",G282,1)),ISNUMBER(SEARCH("positive",Y282,1)),ISNUMBER(SEARCH("tall",O282,1)),ISNUMBER(SEARCH("hobnail",O282,1)),ISNUMBER(SEARCH("cribriform",O282,1)),ISNUMBER(SEARCH("diffuse",O282,1)),ISNUMBER(SEARCH("columnar",O282,1)),ISNUMBER(SEARCH("solid",O282,1)),ISNUMBER(SEARCH("tall",N282,1)),ISNUMBER(SEARCH("hobnail",N282,1)),ISNUMBER(SEARCH("cribriform",N282,1)),ISNUMBER(SEARCH("diffuse",N282,1)),ISNUMBER(SEARCH("columnar",N282,1)),ISNUMBER(SEARCH("solid",N282,1)),AND(ISNUMBER(SEARCH("papillary",N282,1)),S282="positive"),AND(AND(ISNUMBER(J282),J282&gt;=5),M282=""),AND(AND(ISNUMBER(J282),J282&gt;=5),AND(ISNUMBER(M282),M282&gt;=1)),AND(ISNUMBER(SERACH("papillary",N282)),OR(Y282="positive",Z282="positive"), ISNUMBER(SEARCH("BRAF",AB282)))),"intermediate","low"))</f>
        <v>low</v>
      </c>
      <c r="AF282" s="30" t="str">
        <f t="shared" si="53"/>
        <v>1b</v>
      </c>
      <c r="AG282" s="30" t="str">
        <f t="shared" si="54"/>
        <v>1a</v>
      </c>
      <c r="AH282" s="30" t="str">
        <f t="shared" si="55"/>
        <v>0</v>
      </c>
      <c r="AI282" s="37" t="str">
        <f t="shared" si="56"/>
        <v>I</v>
      </c>
      <c r="AJ282" s="29" t="s">
        <v>886</v>
      </c>
      <c r="AK282" s="34" t="s">
        <v>890</v>
      </c>
      <c r="AL282" s="34" t="s">
        <v>895</v>
      </c>
      <c r="AM282" s="34" t="s">
        <v>894</v>
      </c>
      <c r="AN282" s="34" t="s">
        <v>68</v>
      </c>
      <c r="AO282" s="35">
        <f t="shared" ca="1" si="57"/>
        <v>1</v>
      </c>
      <c r="AP282" s="30">
        <f t="shared" si="58"/>
        <v>1</v>
      </c>
      <c r="AQ282" s="30">
        <f t="shared" si="59"/>
        <v>1</v>
      </c>
      <c r="AR282" s="30">
        <f t="shared" si="60"/>
        <v>1</v>
      </c>
      <c r="AS282" s="36">
        <f t="shared" si="61"/>
        <v>1</v>
      </c>
    </row>
    <row r="283" spans="1:45">
      <c r="A283" t="str">
        <f>'Model output'!A282</f>
        <v>TCGA-KS-A4ID</v>
      </c>
      <c r="B283" s="45">
        <v>55</v>
      </c>
      <c r="C283" s="1" t="str">
        <f>IF(OR(ISNUMBER(SEARCH("0",'Model output'!D282)), ISNUMBER(SEARCH("1",'Model output'!D282)), ISNUMBER(SEARCH("1a",'Model output'!D282)), ISNUMBER(SEARCH("1b",'Model output'!D282)), ISNUMBER(SEARCH("2",'Model output'!D282)), ISNUMBER(SEARCH("3",'Model output'!D282)), ISNUMBER(SEARCH("4a",'Model output'!D282)), ISNUMBER(SEARCH("4b",'Model output'!D282))), IF(ISNUMBER(SEARCH("pT",'Model output'!D282)),IF(OR(ISNUMBER(SEARCH("a",'Model output'!D282)),ISNUMBER(SEARCH("b",'Model output'!D282))),MID(SUBSTITUTE('Model output'!D282," ",""),SEARCH("pT",'Model output'!D282)+2,2),MID(SUBSTITUTE('Model output'!D282," ",""),SEARCH("pT",'Model output'!D282)+2,1)),IF(ISNUMBER(SEARCH("T",'Model output'!D282)),IF(OR(ISNUMBER(SEARCH("a",'Model output'!D282)),ISNUMBER(SEARCH("b",'Model output'!D282))),MID(SUBSTITUTE('Model output'!D282," ",""),SEARCH("T",'Model output'!D282)+1,2),MID(SUBSTITUTE('Model output'!D282," ",""),SEARCH("T",'Model output'!D282)+1,1)),SUBSTITUTE('Model output'!D282," ",""))),"")</f>
        <v>1</v>
      </c>
      <c r="D283" s="1" t="str">
        <f>IF(ISNUMBER(SEARCH("lymph node",'Model output'!E282)),"1", IF(AND('Model output'!E282&lt;&gt;"",ISNUMBER('Model output'!E282),'Model output'!E282&gt;0),"1",IF(OR(ISNUMBER(SEARCH("0",'Model output'!E282)), ISNUMBER(SEARCH("1",'Model output'!E282)), ISNUMBER(SEARCH("1a",'Model output'!E282)), ISNUMBER(SEARCH("1b",'Model output'!E282)), ISNUMBER(SEARCH("X",'Model output'!E282))), IF(ISNUMBER(SEARCH("pN",'Model output'!E282)),IF(OR(ISNUMBER(SEARCH("a",'Model output'!E282)),ISNUMBER(SEARCH("b",'Model output'!E282))),MID(SUBSTITUTE('Model output'!E282," ",""),SEARCH("pN",'Model output'!E282)+2,2),MID(SUBSTITUTE('Model output'!E282," ",""),SEARCH("pN",'Model output'!E282)+2,1)),IF(ISNUMBER(SEARCH("N",'Model output'!E282)),IF(OR(ISNUMBER(SEARCH("a",'Model output'!E282)),ISNUMBER(SEARCH("b",'Model output'!E282))),MID(SUBSTITUTE('Model output'!E282," ",""),SEARCH("N",'Model output'!E282)+1,2),MID(SUBSTITUTE('Model output'!E282," ",""),SEARCH("N",'Model output'!E282)+1,1)),SUBSTITUTE('Model output'!E282," ",""))),"")))</f>
        <v>X</v>
      </c>
      <c r="E283" s="1" t="str">
        <f>IF(OR(ISNUMBER(SEARCH("Not applicable",'Model output'!F282)), ISNUMBER(SEARCH("N/A",'Model output'!F282))),"0",IF(OR(ISNUMBER(SEARCH("0",'Model output'!F282)), ISNUMBER(SEARCH("1",'Model output'!F282)), ISNUMBER(SEARCH("X",'Model output'!F282))), IF(ISNUMBER(SEARCH("pM",'Model output'!F282)),MID(SUBSTITUTE('Model output'!F282," ",""),SEARCH("pM",'Model output'!F282)+2,1),IF(ISNUMBER(SEARCH("M",'Model output'!F282)),MID(SUBSTITUTE('Model output'!F282," ",""),SEARCH("M",'Model output'!F282)+1,1),SUBSTITUTE('Model output'!F282," ",""))),""))</f>
        <v>X</v>
      </c>
      <c r="F283" t="str">
        <f t="shared" si="50"/>
        <v>negative</v>
      </c>
      <c r="G283" t="str">
        <f>IF(OR('Model output'!G282="",AND(ISNUMBER('Model output'!J282),'Model output'!J282&lt;1)),"",IF(OR(ISNUMBER(SEARCH("lateral",'Model output'!G282)),ISNUMBER(SEARCH("cervical",'Model output'!G282)),ISNUMBER(SEARCH("jugular",'Model output'!G282)),ISNUMBER(SEARCH("left neck",'Model output'!G282)),ISNUMBER(SEARCH("left anterior neck",'Model output'!G282)),ISNUMBER(SEARCH("left posterior neck",'Model output'!G282)),ISNUMBER(SEARCH("right neck",'Model output'!G282)),ISNUMBER(SEARCH("right anterior neck",'Model output'!G282)),ISNUMBER(SEARCH("right posterior neck",'Model output'!G282)),AND(ISNUMBER(SEARCH("level",'Model output'!G282)),OR(,ISNUMBER(SEARCH("II",'Model output'!G282)),ISNUMBER(SEARCH("two",'Model output'!G282)),ISNUMBER(SEARCH("2",'Model output'!G282)),ISNUMBER(SEARCH("III",'Model output'!G282)),ISNUMBER(SEARCH("three",'Model output'!G282)),ISNUMBER(SEARCH("3",'Model output'!G282)),ISNUMBER(SEARCH("IV",'Model output'!G282)),ISNUMBER(SEARCH("four",'Model output'!G282)),ISNUMBER(SEARCH("4",'Model output'!G282)),ISNUMBER(SEARCH("V ",'Model output'!G282)),ISNUMBER(SEARCH("five",'Model output'!G282)),ISNUMBER(SEARCH("5",'Model output'!G282))))), "lateral", "central"))</f>
        <v/>
      </c>
      <c r="H283" t="str">
        <f>IF('Model output'!H282="","negative",IF('Model output'!H282="[]", "negative", IF(OR(ISNUMBER(SEARCH("lymph node",'Model output'!H282)),ISNUMBER(SEARCH("Not mentioned",'Model output'!H282)),ISNUMBER(SEARCH("neck",'Model output'!H282)),ISNUMBER(SEARCH("Not applicable",'Model output'!H282))),"negative","positive")))</f>
        <v>negative</v>
      </c>
      <c r="I283">
        <f>IF('Model output'!I282="","",IF(ISNUMBER('Model output'!I282),'Model output'!I282,1))</f>
        <v>13</v>
      </c>
      <c r="J283">
        <f>IF('Model output'!J282="","",IF(AND(ISNUMBER('Model output'!J282),'Model output'!J282&lt;=I283),'Model output'!J282,IF(ISNUMBER(SEARCH("0/",'Model output'!J282)),0,1)))</f>
        <v>0</v>
      </c>
      <c r="K283" t="str" cm="1">
        <f t="array" ref="K283">IF(COUNT(FIND({0,1,2,3,4,5,6,7,8,9},'Model output'!K282))&gt;0,'Model output'!K282,"")</f>
        <v/>
      </c>
      <c r="L283" s="8" t="str">
        <f t="shared" si="52"/>
        <v/>
      </c>
      <c r="M283" t="str" cm="1">
        <f t="array" ref="M283">IF(L283="","",IF(ISNUMBER(SEARCH("cm",L283)),MAX(VALUE(SUBSTITUTE(_xlfn.FILTERXML("&lt;t&gt;&lt;s&gt;"&amp;SUBSTITUTE(L283,",","&lt;/s&gt;&lt;s&gt;")&amp;"&lt;/s&gt;&lt;/t&gt;","//s"),"cm",""))),MAX(VALUE(SUBSTITUTE(_xlfn.FILTERXML("&lt;t&gt;&lt;s&gt;"&amp;SUBSTITUTE(L283,",","&lt;/s&gt;&lt;s&gt;")&amp;"&lt;/s&gt;&lt;/t&gt;","//s"),"mm","")))/10))</f>
        <v/>
      </c>
      <c r="N283" t="str">
        <f>IF('Model output'!L282="","",'Model output'!L282)</f>
        <v>Papillary</v>
      </c>
      <c r="O283" t="str">
        <f>IF('Model output'!M282="","",'Model output'!M282)</f>
        <v>Follicular variant</v>
      </c>
      <c r="P283" t="str">
        <f>IF('Model output'!N282="","",'Model output'!N282)</f>
        <v>1.1 cm</v>
      </c>
      <c r="Q283" t="str">
        <f t="shared" si="51"/>
        <v>1.1cm</v>
      </c>
      <c r="R283" cm="1">
        <f t="array" ref="R283">IF(Q283="","",IF(ISNUMBER(SEARCH("cm",Q283)),MAX(VALUE(SUBSTITUTE(_xlfn.FILTERXML("&lt;t&gt;&lt;s&gt;"&amp;SUBSTITUTE(Q283,",","&lt;/s&gt;&lt;s&gt;")&amp;"&lt;/s&gt;&lt;/t&gt;","//s"),"cm",""))),MAX(VALUE(SUBSTITUTE(_xlfn.FILTERXML("&lt;t&gt;&lt;s&gt;"&amp;SUBSTITUTE(Q283,",","&lt;/s&gt;&lt;s&gt;")&amp;"&lt;/s&gt;&lt;/t&gt;","//s"),"mm","")))/10))</f>
        <v>1.1000000000000001</v>
      </c>
      <c r="S283" t="str">
        <f>IF(OR('Model output'!P282="",ISNUMBER(SEARCH("Not identified", 'Model output'!P282)),ISNUMBER(SEARCH("Absent",'Model output'!P282)),AND(ISNUMBER(SEARCH("No",'Model output'!P282)),NOT(ISNUMBER(SEARCH("diagnostic",'Model output'!P282)))),ISNUMBER(SEARCH("Negative",'Model output'!P282))),"negative","positive")</f>
        <v>negative</v>
      </c>
      <c r="T283">
        <f>IF('Model output'!O282="","",'Model output'!O282)</f>
        <v>2</v>
      </c>
      <c r="U283" t="str">
        <f>IF('Model output'!Q282&lt;&gt;"",'Model output'!Q282,IF('Classification result'!S283="positive",IF(ISNUMBER(SEARCH("single",'Model output'!P282)),1,IF(OR(ISNUMBER(SEARCH("&lt;4",'Model output'!P282)),ISNUMBER(SEARCH("&lt; 4",'Model output'!P282)),ISNUMBER(SEARCH("less than 4",'Model output'!P282))),"&lt;4",IF(OR(ISNUMBER(SEARCH("&gt;4",'Model output'!P282)),ISNUMBER(SEARCH("&gt; 4",'Model output'!P282)),ISNUMBER(SEARCH("4 or more",'Model output'!P282))),"&gt;4",""))),""))</f>
        <v/>
      </c>
      <c r="V283" t="str">
        <f>IF(S283="negative","",IF(OR(ISNUMBER(SEARCH("Focal",'Model output'!P282)),'Classification result'!U283&lt;4,ISNUMBER(SEARCH("Focal",'Classification result'!U283)),ISNUMBER(SEARCH("&lt;4",'Classification result'!U283)),ISNUMBER(SEARCH("&lt; 4",'Classification result'!U283))),"minimal", IF(OR(ISNUMBER(SEARCH("Extensive",'Model output'!P282)),ISNUMBER(SEARCH("Extensive",'Classification result'!U283)),ISNUMBER(SEARCH("&gt;4",'Classification result'!U283)),ISNUMBER(SEARCH("&gt; 4",'Classification result'!U283)),ISNUMBER(SEARCH("4 or more",'Classification result'!U283))),"extensive","")))</f>
        <v/>
      </c>
      <c r="W283" t="str">
        <f>IF(OR('Model output'!R282="",ISNUMBER(SEARCH("Not identified", 'Model output'!R282)),ISNUMBER(SEARCH("Absent",'Model output'!R282)),ISNUMBER(SEARCH("No",'Model output'!R282)),ISNUMBER(SEARCH("Negative",'Model output'!R282)),ISNUMBER(SEARCH("None seen",'Model output'!R282)),ISNUMBER(SEARCH("Free",'Model output'!R282)),ISNUMBER(SEARCH("Cannot be assessed",'Model output'!R282))),"negative","positive")</f>
        <v>negative</v>
      </c>
      <c r="X283" t="str">
        <f>IF('Model output'!S282="","", IF('Model output'!S282= "[]", "", 'Model output'!S282))</f>
        <v>No</v>
      </c>
      <c r="Y283" t="str">
        <f>IF(OR('Model output'!S282="",ISNUMBER(SEARCH("Absent",'Model output'!S282)),ISNUMBER(SEARCH("Not identified",'Model output'!S282)),ISNUMBER(SEARCH("No",'Model output'!S282)),ISNUMBER(SEARCH("negative",'Model output'!S282))),"negative",IF(Z283="positive","gETE", "positive"))</f>
        <v>negative</v>
      </c>
      <c r="Z283" t="str">
        <f>IF(OR('Model output'!S282="",ISNUMBER(SEARCH("Absent",'Model output'!S282)),ISNUMBER(SEARCH("Not identified",'Model output'!S282)),ISNUMBER(SEARCH("No",'Model output'!S282)),ISNUMBER(SEARCH("Minimal",'Model output'!S282)),ISNUMBER(SEARCH("negative",'Model output'!S282))),"negative",IF(OR(ISNUMBER(SEARCH("extensive",X283)),ISNUMBER(SEARCH("skeletal muscle",X283)),ISNUMBER(SEARCH("larynx",X283)),ISNUMBER(SEARCH("trachea",X283)),ISNUMBER(SEARCH("esophagus",X283)),ISNUMBER(SEARCH("recurrent laryngeal nerve",X283))),"positive","negative"))</f>
        <v>negative</v>
      </c>
      <c r="AA283" t="str">
        <f>IF('Model output'!T282="","", IF('Model output'!T282="[]", "", IF('Model output'!T282="Not mentioned", "No", "Yes")))</f>
        <v/>
      </c>
      <c r="AB283" t="str">
        <f>IF(AA283&lt;&gt;"Yes","",IF(OR('Model output'!U282="",'Model output'!U282="[]",ISNUMBER(SEARCH("Not identified",'Model output'!U282))),"",'Model output'!U282))</f>
        <v/>
      </c>
      <c r="AC283" s="9" t="str">
        <f>IF(OR('Model output'!V282="", AND(ISERROR(SEARCH("Positive",'Model output'!V282)), ISNUMBER(SEARCH("Negative",'Model output'!V282))), 'Model output'!V282="No", ISNUMBER(SEARCH("Uninvolved",'Model output'!V282)), ISNUMBER(SEARCH("Not involved",'Model output'!V282)), ISNUMBER(SEARCH("Free",'Model output'!V282)), ISNUMBER(SEARCH("Cannot be assessed",'Model output'!V282)), ISNUMBER(SEARCH("1 mm",'Model output'!V282)), ISNUMBER(SEARCH("0.1 CM",'Model output'!V282)), ISNUMBER(SEARCH("less than 0.5 mm",'Model output'!V282)), ISNUMBER(SEARCH("abut",'Model output'!V282))), "negative", "positive")</f>
        <v>negative</v>
      </c>
      <c r="AE283" s="29" t="str" cm="1">
        <f t="array" aca="1" ref="AE283" ca="1">IF(OR(AC283="positive",Z283="positive",AND(OR(ISNUMBER(SEARCH("Follicular carcinoma",N283)),ISNUMBER(SEARCH("Follicular thyroid carcinoma",N283))),V283="extensive"),AND(AND(ISNUMBER(J283),J283&gt;0),AND(ISNUMBER(M283),M283&gt;3)),OR(H283="positive",AH283=1)),"high",IF(OR(ISNUMBER(SEARCH("lateral",G283,1)),ISNUMBER(SEARCH("positive",Y283,1)),ISNUMBER(SEARCH("tall",O283,1)),ISNUMBER(SEARCH("hobnail",O283,1)),ISNUMBER(SEARCH("cribriform",O283,1)),ISNUMBER(SEARCH("diffuse",O283,1)),ISNUMBER(SEARCH("columnar",O283,1)),ISNUMBER(SEARCH("solid",O283,1)),ISNUMBER(SEARCH("tall",N283,1)),ISNUMBER(SEARCH("hobnail",N283,1)),ISNUMBER(SEARCH("cribriform",N283,1)),ISNUMBER(SEARCH("diffuse",N283,1)),ISNUMBER(SEARCH("columnar",N283,1)),ISNUMBER(SEARCH("solid",N283,1)),AND(ISNUMBER(SEARCH("papillary",N283,1)),S283="positive"),AND(AND(ISNUMBER(J283),J283&gt;=5),M283=""),AND(AND(ISNUMBER(J283),J283&gt;=5),AND(ISNUMBER(M283),M283&gt;=1)),AND(ISNUMBER(SERACH("papillary",N283)),OR(Y283="positive",Z283="positive"), ISNUMBER(SEARCH("BRAF",AB283)))),"intermediate","low"))</f>
        <v>low</v>
      </c>
      <c r="AF283" s="30" t="str">
        <f t="shared" si="53"/>
        <v>1b</v>
      </c>
      <c r="AG283" s="30" t="str">
        <f t="shared" si="54"/>
        <v>0</v>
      </c>
      <c r="AH283" s="30" t="str">
        <f t="shared" si="55"/>
        <v>0</v>
      </c>
      <c r="AI283" s="37" t="str">
        <f t="shared" si="56"/>
        <v>I</v>
      </c>
      <c r="AJ283" s="29" t="s">
        <v>886</v>
      </c>
      <c r="AK283" s="34" t="s">
        <v>890</v>
      </c>
      <c r="AL283" s="34" t="s">
        <v>891</v>
      </c>
      <c r="AM283" s="34" t="s">
        <v>894</v>
      </c>
      <c r="AN283" s="34" t="s">
        <v>68</v>
      </c>
      <c r="AO283" s="35">
        <f t="shared" ca="1" si="57"/>
        <v>1</v>
      </c>
      <c r="AP283" s="30">
        <f t="shared" si="58"/>
        <v>1</v>
      </c>
      <c r="AQ283" s="30">
        <f t="shared" si="59"/>
        <v>1</v>
      </c>
      <c r="AR283" s="30">
        <f t="shared" si="60"/>
        <v>1</v>
      </c>
      <c r="AS283" s="36">
        <f t="shared" si="61"/>
        <v>1</v>
      </c>
    </row>
    <row r="284" spans="1:45">
      <c r="A284" t="str">
        <f>'Model output'!A283</f>
        <v>TCGA-L6-A4EP</v>
      </c>
      <c r="B284" s="45">
        <v>41</v>
      </c>
      <c r="C284" s="1" t="str">
        <f>IF(OR(ISNUMBER(SEARCH("0",'Model output'!D283)), ISNUMBER(SEARCH("1",'Model output'!D283)), ISNUMBER(SEARCH("1a",'Model output'!D283)), ISNUMBER(SEARCH("1b",'Model output'!D283)), ISNUMBER(SEARCH("2",'Model output'!D283)), ISNUMBER(SEARCH("3",'Model output'!D283)), ISNUMBER(SEARCH("4a",'Model output'!D283)), ISNUMBER(SEARCH("4b",'Model output'!D283))), IF(ISNUMBER(SEARCH("pT",'Model output'!D283)),IF(OR(ISNUMBER(SEARCH("a",'Model output'!D283)),ISNUMBER(SEARCH("b",'Model output'!D283))),MID(SUBSTITUTE('Model output'!D283," ",""),SEARCH("pT",'Model output'!D283)+2,2),MID(SUBSTITUTE('Model output'!D283," ",""),SEARCH("pT",'Model output'!D283)+2,1)),IF(ISNUMBER(SEARCH("T",'Model output'!D283)),IF(OR(ISNUMBER(SEARCH("a",'Model output'!D283)),ISNUMBER(SEARCH("b",'Model output'!D283))),MID(SUBSTITUTE('Model output'!D283," ",""),SEARCH("T",'Model output'!D283)+1,2),MID(SUBSTITUTE('Model output'!D283," ",""),SEARCH("T",'Model output'!D283)+1,1)),SUBSTITUTE('Model output'!D283," ",""))),"")</f>
        <v>2</v>
      </c>
      <c r="D284" s="1" t="str">
        <f>IF(ISNUMBER(SEARCH("lymph node",'Model output'!E283)),"1", IF(AND('Model output'!E283&lt;&gt;"",ISNUMBER('Model output'!E283),'Model output'!E283&gt;0),"1",IF(OR(ISNUMBER(SEARCH("0",'Model output'!E283)), ISNUMBER(SEARCH("1",'Model output'!E283)), ISNUMBER(SEARCH("1a",'Model output'!E283)), ISNUMBER(SEARCH("1b",'Model output'!E283)), ISNUMBER(SEARCH("X",'Model output'!E283))), IF(ISNUMBER(SEARCH("pN",'Model output'!E283)),IF(OR(ISNUMBER(SEARCH("a",'Model output'!E283)),ISNUMBER(SEARCH("b",'Model output'!E283))),MID(SUBSTITUTE('Model output'!E283," ",""),SEARCH("pN",'Model output'!E283)+2,2),MID(SUBSTITUTE('Model output'!E283," ",""),SEARCH("pN",'Model output'!E283)+2,1)),IF(ISNUMBER(SEARCH("N",'Model output'!E283)),IF(OR(ISNUMBER(SEARCH("a",'Model output'!E283)),ISNUMBER(SEARCH("b",'Model output'!E283))),MID(SUBSTITUTE('Model output'!E283," ",""),SEARCH("N",'Model output'!E283)+1,2),MID(SUBSTITUTE('Model output'!E283," ",""),SEARCH("N",'Model output'!E283)+1,1)),SUBSTITUTE('Model output'!E283," ",""))),"")))</f>
        <v>0</v>
      </c>
      <c r="E284" s="1" t="str">
        <f>IF(OR(ISNUMBER(SEARCH("Not applicable",'Model output'!F283)), ISNUMBER(SEARCH("N/A",'Model output'!F283))),"0",IF(OR(ISNUMBER(SEARCH("0",'Model output'!F283)), ISNUMBER(SEARCH("1",'Model output'!F283)), ISNUMBER(SEARCH("X",'Model output'!F283))), IF(ISNUMBER(SEARCH("pM",'Model output'!F283)),MID(SUBSTITUTE('Model output'!F283," ",""),SEARCH("pM",'Model output'!F283)+2,1),IF(ISNUMBER(SEARCH("M",'Model output'!F283)),MID(SUBSTITUTE('Model output'!F283," ",""),SEARCH("M",'Model output'!F283)+1,1),SUBSTITUTE('Model output'!F283," ",""))),""))</f>
        <v>X</v>
      </c>
      <c r="F284" t="str">
        <f t="shared" si="50"/>
        <v>negative</v>
      </c>
      <c r="G284" t="str">
        <f>IF(OR('Model output'!G283="",AND(ISNUMBER('Model output'!J283),'Model output'!J283&lt;1)),"",IF(OR(ISNUMBER(SEARCH("lateral",'Model output'!G283)),ISNUMBER(SEARCH("cervical",'Model output'!G283)),ISNUMBER(SEARCH("jugular",'Model output'!G283)),ISNUMBER(SEARCH("left neck",'Model output'!G283)),ISNUMBER(SEARCH("left anterior neck",'Model output'!G283)),ISNUMBER(SEARCH("left posterior neck",'Model output'!G283)),ISNUMBER(SEARCH("right neck",'Model output'!G283)),ISNUMBER(SEARCH("right anterior neck",'Model output'!G283)),ISNUMBER(SEARCH("right posterior neck",'Model output'!G283)),AND(ISNUMBER(SEARCH("level",'Model output'!G283)),OR(,ISNUMBER(SEARCH("II",'Model output'!G283)),ISNUMBER(SEARCH("two",'Model output'!G283)),ISNUMBER(SEARCH("2",'Model output'!G283)),ISNUMBER(SEARCH("III",'Model output'!G283)),ISNUMBER(SEARCH("three",'Model output'!G283)),ISNUMBER(SEARCH("3",'Model output'!G283)),ISNUMBER(SEARCH("IV",'Model output'!G283)),ISNUMBER(SEARCH("four",'Model output'!G283)),ISNUMBER(SEARCH("4",'Model output'!G283)),ISNUMBER(SEARCH("V ",'Model output'!G283)),ISNUMBER(SEARCH("five",'Model output'!G283)),ISNUMBER(SEARCH("5",'Model output'!G283))))), "lateral", "central"))</f>
        <v/>
      </c>
      <c r="H284" t="str">
        <f>IF('Model output'!H283="","negative",IF('Model output'!H283="[]", "negative", IF(OR(ISNUMBER(SEARCH("lymph node",'Model output'!H283)),ISNUMBER(SEARCH("Not mentioned",'Model output'!H283)),ISNUMBER(SEARCH("neck",'Model output'!H283)),ISNUMBER(SEARCH("Not applicable",'Model output'!H283))),"negative","positive")))</f>
        <v>negative</v>
      </c>
      <c r="I284">
        <f>IF('Model output'!I283="","",IF(ISNUMBER('Model output'!I283),'Model output'!I283,1))</f>
        <v>3</v>
      </c>
      <c r="J284">
        <f>IF('Model output'!J283="","",IF(AND(ISNUMBER('Model output'!J283),'Model output'!J283&lt;=I284),'Model output'!J283,IF(ISNUMBER(SEARCH("0/",'Model output'!J283)),0,1)))</f>
        <v>0</v>
      </c>
      <c r="K284" t="str" cm="1">
        <f t="array" ref="K284">IF(COUNT(FIND({0,1,2,3,4,5,6,7,8,9},'Model output'!K283))&gt;0,'Model output'!K283,"")</f>
        <v/>
      </c>
      <c r="L284" s="8" t="str">
        <f t="shared" si="52"/>
        <v/>
      </c>
      <c r="M284" t="str" cm="1">
        <f t="array" ref="M284">IF(L284="","",IF(ISNUMBER(SEARCH("cm",L284)),MAX(VALUE(SUBSTITUTE(_xlfn.FILTERXML("&lt;t&gt;&lt;s&gt;"&amp;SUBSTITUTE(L284,",","&lt;/s&gt;&lt;s&gt;")&amp;"&lt;/s&gt;&lt;/t&gt;","//s"),"cm",""))),MAX(VALUE(SUBSTITUTE(_xlfn.FILTERXML("&lt;t&gt;&lt;s&gt;"&amp;SUBSTITUTE(L284,",","&lt;/s&gt;&lt;s&gt;")&amp;"&lt;/s&gt;&lt;/t&gt;","//s"),"mm","")))/10))</f>
        <v/>
      </c>
      <c r="N284" t="str">
        <f>IF('Model output'!L283="","",'Model output'!L283)</f>
        <v>Papillary carcinoma</v>
      </c>
      <c r="O284" t="str">
        <f>IF('Model output'!M283="","",'Model output'!M283)</f>
        <v>Classical (usual)</v>
      </c>
      <c r="P284" t="str">
        <f>IF('Model output'!N283="","",'Model output'!N283)</f>
        <v>3 cm</v>
      </c>
      <c r="Q284" t="str">
        <f t="shared" si="51"/>
        <v>3cm</v>
      </c>
      <c r="R284" cm="1">
        <f t="array" ref="R284">IF(Q284="","",IF(ISNUMBER(SEARCH("cm",Q284)),MAX(VALUE(SUBSTITUTE(_xlfn.FILTERXML("&lt;t&gt;&lt;s&gt;"&amp;SUBSTITUTE(Q284,",","&lt;/s&gt;&lt;s&gt;")&amp;"&lt;/s&gt;&lt;/t&gt;","//s"),"cm",""))),MAX(VALUE(SUBSTITUTE(_xlfn.FILTERXML("&lt;t&gt;&lt;s&gt;"&amp;SUBSTITUTE(Q284,",","&lt;/s&gt;&lt;s&gt;")&amp;"&lt;/s&gt;&lt;/t&gt;","//s"),"mm","")))/10))</f>
        <v>3</v>
      </c>
      <c r="S284" t="str">
        <f>IF(OR('Model output'!P283="",ISNUMBER(SEARCH("Not identified", 'Model output'!P283)),ISNUMBER(SEARCH("Absent",'Model output'!P283)),AND(ISNUMBER(SEARCH("No",'Model output'!P283)),NOT(ISNUMBER(SEARCH("diagnostic",'Model output'!P283)))),ISNUMBER(SEARCH("Negative",'Model output'!P283))),"negative","positive")</f>
        <v>negative</v>
      </c>
      <c r="T284" t="str">
        <f>IF('Model output'!O283="","",'Model output'!O283)</f>
        <v/>
      </c>
      <c r="U284" t="str">
        <f>IF('Model output'!Q283&lt;&gt;"",'Model output'!Q283,IF('Classification result'!S284="positive",IF(ISNUMBER(SEARCH("single",'Model output'!P283)),1,IF(OR(ISNUMBER(SEARCH("&lt;4",'Model output'!P283)),ISNUMBER(SEARCH("&lt; 4",'Model output'!P283)),ISNUMBER(SEARCH("less than 4",'Model output'!P283))),"&lt;4",IF(OR(ISNUMBER(SEARCH("&gt;4",'Model output'!P283)),ISNUMBER(SEARCH("&gt; 4",'Model output'!P283)),ISNUMBER(SEARCH("4 or more",'Model output'!P283))),"&gt;4",""))),""))</f>
        <v/>
      </c>
      <c r="V284" t="str">
        <f>IF(S284="negative","",IF(OR(ISNUMBER(SEARCH("Focal",'Model output'!P283)),'Classification result'!U284&lt;4,ISNUMBER(SEARCH("Focal",'Classification result'!U284)),ISNUMBER(SEARCH("&lt;4",'Classification result'!U284)),ISNUMBER(SEARCH("&lt; 4",'Classification result'!U284))),"minimal", IF(OR(ISNUMBER(SEARCH("Extensive",'Model output'!P283)),ISNUMBER(SEARCH("Extensive",'Classification result'!U284)),ISNUMBER(SEARCH("&gt;4",'Classification result'!U284)),ISNUMBER(SEARCH("&gt; 4",'Classification result'!U284)),ISNUMBER(SEARCH("4 or more",'Classification result'!U284))),"extensive","")))</f>
        <v/>
      </c>
      <c r="W284" t="str">
        <f>IF(OR('Model output'!R283="",ISNUMBER(SEARCH("Not identified", 'Model output'!R283)),ISNUMBER(SEARCH("Absent",'Model output'!R283)),ISNUMBER(SEARCH("No",'Model output'!R283)),ISNUMBER(SEARCH("Negative",'Model output'!R283)),ISNUMBER(SEARCH("None seen",'Model output'!R283)),ISNUMBER(SEARCH("Free",'Model output'!R283)),ISNUMBER(SEARCH("Cannot be assessed",'Model output'!R283))),"negative","positive")</f>
        <v>positive</v>
      </c>
      <c r="X284" t="str">
        <f>IF('Model output'!S283="","", IF('Model output'!S283= "[]", "", 'Model output'!S283))</f>
        <v>Not identified</v>
      </c>
      <c r="Y284" t="str">
        <f>IF(OR('Model output'!S283="",ISNUMBER(SEARCH("Absent",'Model output'!S283)),ISNUMBER(SEARCH("Not identified",'Model output'!S283)),ISNUMBER(SEARCH("No",'Model output'!S283)),ISNUMBER(SEARCH("negative",'Model output'!S283))),"negative",IF(Z284="positive","gETE", "positive"))</f>
        <v>negative</v>
      </c>
      <c r="Z284" t="str">
        <f>IF(OR('Model output'!S283="",ISNUMBER(SEARCH("Absent",'Model output'!S283)),ISNUMBER(SEARCH("Not identified",'Model output'!S283)),ISNUMBER(SEARCH("No",'Model output'!S283)),ISNUMBER(SEARCH("Minimal",'Model output'!S283)),ISNUMBER(SEARCH("negative",'Model output'!S283))),"negative",IF(OR(ISNUMBER(SEARCH("extensive",X284)),ISNUMBER(SEARCH("skeletal muscle",X284)),ISNUMBER(SEARCH("larynx",X284)),ISNUMBER(SEARCH("trachea",X284)),ISNUMBER(SEARCH("esophagus",X284)),ISNUMBER(SEARCH("recurrent laryngeal nerve",X284))),"positive","negative"))</f>
        <v>negative</v>
      </c>
      <c r="AA284" t="str">
        <f>IF('Model output'!T283="","", IF('Model output'!T283="[]", "", IF('Model output'!T283="Not mentioned", "No", "Yes")))</f>
        <v/>
      </c>
      <c r="AB284" t="str">
        <f>IF(AA284&lt;&gt;"Yes","",IF(OR('Model output'!U283="",'Model output'!U283="[]",ISNUMBER(SEARCH("Not identified",'Model output'!U283))),"",'Model output'!U283))</f>
        <v/>
      </c>
      <c r="AC284" s="9" t="str">
        <f>IF(OR('Model output'!V283="", AND(ISERROR(SEARCH("Positive",'Model output'!V283)), ISNUMBER(SEARCH("Negative",'Model output'!V283))), 'Model output'!V283="No", ISNUMBER(SEARCH("Uninvolved",'Model output'!V283)), ISNUMBER(SEARCH("Not involved",'Model output'!V283)), ISNUMBER(SEARCH("Free",'Model output'!V283)), ISNUMBER(SEARCH("Cannot be assessed",'Model output'!V283)), ISNUMBER(SEARCH("1 mm",'Model output'!V283)), ISNUMBER(SEARCH("0.1 CM",'Model output'!V283)), ISNUMBER(SEARCH("less than 0.5 mm",'Model output'!V283)), ISNUMBER(SEARCH("abut",'Model output'!V283))), "negative", "positive")</f>
        <v>negative</v>
      </c>
      <c r="AE284" s="29" t="str" cm="1">
        <f t="array" aca="1" ref="AE284" ca="1">IF(OR(AC284="positive",Z284="positive",AND(OR(ISNUMBER(SEARCH("Follicular carcinoma",N284)),ISNUMBER(SEARCH("Follicular thyroid carcinoma",N284))),V284="extensive"),AND(AND(ISNUMBER(J284),J284&gt;0),AND(ISNUMBER(M284),M284&gt;3)),OR(H284="positive",AH284=1)),"high",IF(OR(ISNUMBER(SEARCH("lateral",G284,1)),ISNUMBER(SEARCH("positive",Y284,1)),ISNUMBER(SEARCH("tall",O284,1)),ISNUMBER(SEARCH("hobnail",O284,1)),ISNUMBER(SEARCH("cribriform",O284,1)),ISNUMBER(SEARCH("diffuse",O284,1)),ISNUMBER(SEARCH("columnar",O284,1)),ISNUMBER(SEARCH("solid",O284,1)),ISNUMBER(SEARCH("tall",N284,1)),ISNUMBER(SEARCH("hobnail",N284,1)),ISNUMBER(SEARCH("cribriform",N284,1)),ISNUMBER(SEARCH("diffuse",N284,1)),ISNUMBER(SEARCH("columnar",N284,1)),ISNUMBER(SEARCH("solid",N284,1)),AND(ISNUMBER(SEARCH("papillary",N284,1)),S284="positive"),AND(AND(ISNUMBER(J284),J284&gt;=5),M284=""),AND(AND(ISNUMBER(J284),J284&gt;=5),AND(ISNUMBER(M284),M284&gt;=1)),AND(ISNUMBER(SERACH("papillary",N284)),OR(Y284="positive",Z284="positive"), ISNUMBER(SEARCH("BRAF",AB284)))),"intermediate","low"))</f>
        <v>low</v>
      </c>
      <c r="AF284" s="30" t="str">
        <f t="shared" si="53"/>
        <v>2</v>
      </c>
      <c r="AG284" s="30" t="str">
        <f t="shared" si="54"/>
        <v>0</v>
      </c>
      <c r="AH284" s="30" t="str">
        <f t="shared" si="55"/>
        <v>0</v>
      </c>
      <c r="AI284" s="37" t="str">
        <f t="shared" si="56"/>
        <v>I</v>
      </c>
      <c r="AJ284" s="29" t="s">
        <v>886</v>
      </c>
      <c r="AK284" s="34" t="s">
        <v>893</v>
      </c>
      <c r="AL284" s="34" t="s">
        <v>891</v>
      </c>
      <c r="AM284" s="34" t="s">
        <v>894</v>
      </c>
      <c r="AN284" s="34" t="s">
        <v>68</v>
      </c>
      <c r="AO284" s="35">
        <f t="shared" ca="1" si="57"/>
        <v>1</v>
      </c>
      <c r="AP284" s="30">
        <f t="shared" si="58"/>
        <v>1</v>
      </c>
      <c r="AQ284" s="30">
        <f t="shared" si="59"/>
        <v>1</v>
      </c>
      <c r="AR284" s="30">
        <f t="shared" si="60"/>
        <v>1</v>
      </c>
      <c r="AS284" s="36">
        <f t="shared" si="61"/>
        <v>1</v>
      </c>
    </row>
    <row r="285" spans="1:45">
      <c r="A285" t="str">
        <f>'Model output'!A284</f>
        <v>TCGA-L6-A4EQ</v>
      </c>
      <c r="B285" s="45">
        <v>47</v>
      </c>
      <c r="C285" s="1" t="str">
        <f>IF(OR(ISNUMBER(SEARCH("0",'Model output'!D284)), ISNUMBER(SEARCH("1",'Model output'!D284)), ISNUMBER(SEARCH("1a",'Model output'!D284)), ISNUMBER(SEARCH("1b",'Model output'!D284)), ISNUMBER(SEARCH("2",'Model output'!D284)), ISNUMBER(SEARCH("3",'Model output'!D284)), ISNUMBER(SEARCH("4a",'Model output'!D284)), ISNUMBER(SEARCH("4b",'Model output'!D284))), IF(ISNUMBER(SEARCH("pT",'Model output'!D284)),IF(OR(ISNUMBER(SEARCH("a",'Model output'!D284)),ISNUMBER(SEARCH("b",'Model output'!D284))),MID(SUBSTITUTE('Model output'!D284," ",""),SEARCH("pT",'Model output'!D284)+2,2),MID(SUBSTITUTE('Model output'!D284," ",""),SEARCH("pT",'Model output'!D284)+2,1)),IF(ISNUMBER(SEARCH("T",'Model output'!D284)),IF(OR(ISNUMBER(SEARCH("a",'Model output'!D284)),ISNUMBER(SEARCH("b",'Model output'!D284))),MID(SUBSTITUTE('Model output'!D284," ",""),SEARCH("T",'Model output'!D284)+1,2),MID(SUBSTITUTE('Model output'!D284," ",""),SEARCH("T",'Model output'!D284)+1,1)),SUBSTITUTE('Model output'!D284," ",""))),"")</f>
        <v>1</v>
      </c>
      <c r="D285" s="1" t="str">
        <f>IF(ISNUMBER(SEARCH("lymph node",'Model output'!E284)),"1", IF(AND('Model output'!E284&lt;&gt;"",ISNUMBER('Model output'!E284),'Model output'!E284&gt;0),"1",IF(OR(ISNUMBER(SEARCH("0",'Model output'!E284)), ISNUMBER(SEARCH("1",'Model output'!E284)), ISNUMBER(SEARCH("1a",'Model output'!E284)), ISNUMBER(SEARCH("1b",'Model output'!E284)), ISNUMBER(SEARCH("X",'Model output'!E284))), IF(ISNUMBER(SEARCH("pN",'Model output'!E284)),IF(OR(ISNUMBER(SEARCH("a",'Model output'!E284)),ISNUMBER(SEARCH("b",'Model output'!E284))),MID(SUBSTITUTE('Model output'!E284," ",""),SEARCH("pN",'Model output'!E284)+2,2),MID(SUBSTITUTE('Model output'!E284," ",""),SEARCH("pN",'Model output'!E284)+2,1)),IF(ISNUMBER(SEARCH("N",'Model output'!E284)),IF(OR(ISNUMBER(SEARCH("a",'Model output'!E284)),ISNUMBER(SEARCH("b",'Model output'!E284))),MID(SUBSTITUTE('Model output'!E284," ",""),SEARCH("N",'Model output'!E284)+1,2),MID(SUBSTITUTE('Model output'!E284," ",""),SEARCH("N",'Model output'!E284)+1,1)),SUBSTITUTE('Model output'!E284," ",""))),"")))</f>
        <v>X</v>
      </c>
      <c r="E285" s="1" t="str">
        <f>IF(OR(ISNUMBER(SEARCH("Not applicable",'Model output'!F284)), ISNUMBER(SEARCH("N/A",'Model output'!F284))),"0",IF(OR(ISNUMBER(SEARCH("0",'Model output'!F284)), ISNUMBER(SEARCH("1",'Model output'!F284)), ISNUMBER(SEARCH("X",'Model output'!F284))), IF(ISNUMBER(SEARCH("pM",'Model output'!F284)),MID(SUBSTITUTE('Model output'!F284," ",""),SEARCH("pM",'Model output'!F284)+2,1),IF(ISNUMBER(SEARCH("M",'Model output'!F284)),MID(SUBSTITUTE('Model output'!F284," ",""),SEARCH("M",'Model output'!F284)+1,1),SUBSTITUTE('Model output'!F284," ",""))),""))</f>
        <v>X</v>
      </c>
      <c r="F285" t="str">
        <f t="shared" si="50"/>
        <v>positive</v>
      </c>
      <c r="G285" t="str">
        <f>IF(OR('Model output'!G284="",AND(ISNUMBER('Model output'!J284),'Model output'!J284&lt;1)),"",IF(OR(ISNUMBER(SEARCH("lateral",'Model output'!G284)),ISNUMBER(SEARCH("cervical",'Model output'!G284)),ISNUMBER(SEARCH("jugular",'Model output'!G284)),ISNUMBER(SEARCH("left neck",'Model output'!G284)),ISNUMBER(SEARCH("left anterior neck",'Model output'!G284)),ISNUMBER(SEARCH("left posterior neck",'Model output'!G284)),ISNUMBER(SEARCH("right neck",'Model output'!G284)),ISNUMBER(SEARCH("right anterior neck",'Model output'!G284)),ISNUMBER(SEARCH("right posterior neck",'Model output'!G284)),AND(ISNUMBER(SEARCH("level",'Model output'!G284)),OR(,ISNUMBER(SEARCH("II",'Model output'!G284)),ISNUMBER(SEARCH("two",'Model output'!G284)),ISNUMBER(SEARCH("2",'Model output'!G284)),ISNUMBER(SEARCH("III",'Model output'!G284)),ISNUMBER(SEARCH("three",'Model output'!G284)),ISNUMBER(SEARCH("3",'Model output'!G284)),ISNUMBER(SEARCH("IV",'Model output'!G284)),ISNUMBER(SEARCH("four",'Model output'!G284)),ISNUMBER(SEARCH("4",'Model output'!G284)),ISNUMBER(SEARCH("V ",'Model output'!G284)),ISNUMBER(SEARCH("five",'Model output'!G284)),ISNUMBER(SEARCH("5",'Model output'!G284))))), "lateral", "central"))</f>
        <v>central</v>
      </c>
      <c r="H285" t="str">
        <f>IF('Model output'!H284="","negative",IF('Model output'!H284="[]", "negative", IF(OR(ISNUMBER(SEARCH("lymph node",'Model output'!H284)),ISNUMBER(SEARCH("Not mentioned",'Model output'!H284)),ISNUMBER(SEARCH("neck",'Model output'!H284)),ISNUMBER(SEARCH("Not applicable",'Model output'!H284))),"negative","positive")))</f>
        <v>negative</v>
      </c>
      <c r="I285">
        <f>IF('Model output'!I284="","",IF(ISNUMBER('Model output'!I284),'Model output'!I284,1))</f>
        <v>1</v>
      </c>
      <c r="J285">
        <f>IF('Model output'!J284="","",IF(AND(ISNUMBER('Model output'!J284),'Model output'!J284&lt;=I285),'Model output'!J284,IF(ISNUMBER(SEARCH("0/",'Model output'!J284)),0,1)))</f>
        <v>1</v>
      </c>
      <c r="K285" t="str" cm="1">
        <f t="array" ref="K285">IF(COUNT(FIND({0,1,2,3,4,5,6,7,8,9},'Model output'!K284))&gt;0,'Model output'!K284,"")</f>
        <v>0.8 x 0.7 x 0.4 cm</v>
      </c>
      <c r="L285" s="8" t="str">
        <f t="shared" si="52"/>
        <v>0.8,0.7,0.4cm</v>
      </c>
      <c r="M285" cm="1">
        <f t="array" ref="M285">IF(L285="","",IF(ISNUMBER(SEARCH("cm",L285)),MAX(VALUE(SUBSTITUTE(_xlfn.FILTERXML("&lt;t&gt;&lt;s&gt;"&amp;SUBSTITUTE(L285,",","&lt;/s&gt;&lt;s&gt;")&amp;"&lt;/s&gt;&lt;/t&gt;","//s"),"cm",""))),MAX(VALUE(SUBSTITUTE(_xlfn.FILTERXML("&lt;t&gt;&lt;s&gt;"&amp;SUBSTITUTE(L285,",","&lt;/s&gt;&lt;s&gt;")&amp;"&lt;/s&gt;&lt;/t&gt;","//s"),"mm","")))/10))</f>
        <v>0.8</v>
      </c>
      <c r="N285" t="str">
        <f>IF('Model output'!L284="","",'Model output'!L284)</f>
        <v>Papillary</v>
      </c>
      <c r="O285" t="str">
        <f>IF('Model output'!M284="","",'Model output'!M284)</f>
        <v/>
      </c>
      <c r="P285" t="str">
        <f>IF('Model output'!N284="","",'Model output'!N284)</f>
        <v>3.5cm</v>
      </c>
      <c r="Q285" t="str">
        <f t="shared" si="51"/>
        <v>3.5cm</v>
      </c>
      <c r="R285" cm="1">
        <f t="array" ref="R285">IF(Q285="","",IF(ISNUMBER(SEARCH("cm",Q285)),MAX(VALUE(SUBSTITUTE(_xlfn.FILTERXML("&lt;t&gt;&lt;s&gt;"&amp;SUBSTITUTE(Q285,",","&lt;/s&gt;&lt;s&gt;")&amp;"&lt;/s&gt;&lt;/t&gt;","//s"),"cm",""))),MAX(VALUE(SUBSTITUTE(_xlfn.FILTERXML("&lt;t&gt;&lt;s&gt;"&amp;SUBSTITUTE(Q285,",","&lt;/s&gt;&lt;s&gt;")&amp;"&lt;/s&gt;&lt;/t&gt;","//s"),"mm","")))/10))</f>
        <v>3.5</v>
      </c>
      <c r="S285" t="str">
        <f>IF(OR('Model output'!P284="",ISNUMBER(SEARCH("Not identified", 'Model output'!P284)),ISNUMBER(SEARCH("Absent",'Model output'!P284)),AND(ISNUMBER(SEARCH("No",'Model output'!P284)),NOT(ISNUMBER(SEARCH("diagnostic",'Model output'!P284)))),ISNUMBER(SEARCH("Negative",'Model output'!P284))),"negative","positive")</f>
        <v>negative</v>
      </c>
      <c r="T285">
        <f>IF('Model output'!O284="","",'Model output'!O284)</f>
        <v>2</v>
      </c>
      <c r="U285" t="str">
        <f>IF('Model output'!Q284&lt;&gt;"",'Model output'!Q284,IF('Classification result'!S285="positive",IF(ISNUMBER(SEARCH("single",'Model output'!P284)),1,IF(OR(ISNUMBER(SEARCH("&lt;4",'Model output'!P284)),ISNUMBER(SEARCH("&lt; 4",'Model output'!P284)),ISNUMBER(SEARCH("less than 4",'Model output'!P284))),"&lt;4",IF(OR(ISNUMBER(SEARCH("&gt;4",'Model output'!P284)),ISNUMBER(SEARCH("&gt; 4",'Model output'!P284)),ISNUMBER(SEARCH("4 or more",'Model output'!P284))),"&gt;4",""))),""))</f>
        <v/>
      </c>
      <c r="V285" t="str">
        <f>IF(S285="negative","",IF(OR(ISNUMBER(SEARCH("Focal",'Model output'!P284)),'Classification result'!U285&lt;4,ISNUMBER(SEARCH("Focal",'Classification result'!U285)),ISNUMBER(SEARCH("&lt;4",'Classification result'!U285)),ISNUMBER(SEARCH("&lt; 4",'Classification result'!U285))),"minimal", IF(OR(ISNUMBER(SEARCH("Extensive",'Model output'!P284)),ISNUMBER(SEARCH("Extensive",'Classification result'!U285)),ISNUMBER(SEARCH("&gt;4",'Classification result'!U285)),ISNUMBER(SEARCH("&gt; 4",'Classification result'!U285)),ISNUMBER(SEARCH("4 or more",'Classification result'!U285))),"extensive","")))</f>
        <v/>
      </c>
      <c r="W285" t="str">
        <f>IF(OR('Model output'!R284="",ISNUMBER(SEARCH("Not identified", 'Model output'!R284)),ISNUMBER(SEARCH("Absent",'Model output'!R284)),ISNUMBER(SEARCH("No",'Model output'!R284)),ISNUMBER(SEARCH("Negative",'Model output'!R284)),ISNUMBER(SEARCH("None seen",'Model output'!R284)),ISNUMBER(SEARCH("Free",'Model output'!R284)),ISNUMBER(SEARCH("Cannot be assessed",'Model output'!R284))),"negative","positive")</f>
        <v>negative</v>
      </c>
      <c r="X285" t="str">
        <f>IF('Model output'!S284="","", IF('Model output'!S284= "[]", "", 'Model output'!S284))</f>
        <v>No</v>
      </c>
      <c r="Y285" t="str">
        <f>IF(OR('Model output'!S284="",ISNUMBER(SEARCH("Absent",'Model output'!S284)),ISNUMBER(SEARCH("Not identified",'Model output'!S284)),ISNUMBER(SEARCH("No",'Model output'!S284)),ISNUMBER(SEARCH("negative",'Model output'!S284))),"negative",IF(Z285="positive","gETE", "positive"))</f>
        <v>negative</v>
      </c>
      <c r="Z285" t="str">
        <f>IF(OR('Model output'!S284="",ISNUMBER(SEARCH("Absent",'Model output'!S284)),ISNUMBER(SEARCH("Not identified",'Model output'!S284)),ISNUMBER(SEARCH("No",'Model output'!S284)),ISNUMBER(SEARCH("Minimal",'Model output'!S284)),ISNUMBER(SEARCH("negative",'Model output'!S284))),"negative",IF(OR(ISNUMBER(SEARCH("extensive",X285)),ISNUMBER(SEARCH("skeletal muscle",X285)),ISNUMBER(SEARCH("larynx",X285)),ISNUMBER(SEARCH("trachea",X285)),ISNUMBER(SEARCH("esophagus",X285)),ISNUMBER(SEARCH("recurrent laryngeal nerve",X285))),"positive","negative"))</f>
        <v>negative</v>
      </c>
      <c r="AA285" t="str">
        <f>IF('Model output'!T284="","", IF('Model output'!T284="[]", "", IF('Model output'!T284="Not mentioned", "No", "Yes")))</f>
        <v/>
      </c>
      <c r="AB285" t="str">
        <f>IF(AA285&lt;&gt;"Yes","",IF(OR('Model output'!U284="",'Model output'!U284="[]",ISNUMBER(SEARCH("Not identified",'Model output'!U284))),"",'Model output'!U284))</f>
        <v/>
      </c>
      <c r="AC285" s="9" t="str">
        <f>IF(OR('Model output'!V284="", AND(ISERROR(SEARCH("Positive",'Model output'!V284)), ISNUMBER(SEARCH("Negative",'Model output'!V284))), 'Model output'!V284="No", ISNUMBER(SEARCH("Uninvolved",'Model output'!V284)), ISNUMBER(SEARCH("Not involved",'Model output'!V284)), ISNUMBER(SEARCH("Free",'Model output'!V284)), ISNUMBER(SEARCH("Cannot be assessed",'Model output'!V284)), ISNUMBER(SEARCH("1 mm",'Model output'!V284)), ISNUMBER(SEARCH("0.1 CM",'Model output'!V284)), ISNUMBER(SEARCH("less than 0.5 mm",'Model output'!V284)), ISNUMBER(SEARCH("abut",'Model output'!V284))), "negative", "positive")</f>
        <v>negative</v>
      </c>
      <c r="AE285" s="29" t="str" cm="1">
        <f t="array" aca="1" ref="AE285" ca="1">IF(OR(AC285="positive",Z285="positive",AND(OR(ISNUMBER(SEARCH("Follicular carcinoma",N285)),ISNUMBER(SEARCH("Follicular thyroid carcinoma",N285))),V285="extensive"),AND(AND(ISNUMBER(J285),J285&gt;0),AND(ISNUMBER(M285),M285&gt;3)),OR(H285="positive",AH285=1)),"high",IF(OR(ISNUMBER(SEARCH("lateral",G285,1)),ISNUMBER(SEARCH("positive",Y285,1)),ISNUMBER(SEARCH("tall",O285,1)),ISNUMBER(SEARCH("hobnail",O285,1)),ISNUMBER(SEARCH("cribriform",O285,1)),ISNUMBER(SEARCH("diffuse",O285,1)),ISNUMBER(SEARCH("columnar",O285,1)),ISNUMBER(SEARCH("solid",O285,1)),ISNUMBER(SEARCH("tall",N285,1)),ISNUMBER(SEARCH("hobnail",N285,1)),ISNUMBER(SEARCH("cribriform",N285,1)),ISNUMBER(SEARCH("diffuse",N285,1)),ISNUMBER(SEARCH("columnar",N285,1)),ISNUMBER(SEARCH("solid",N285,1)),AND(ISNUMBER(SEARCH("papillary",N285,1)),S285="positive"),AND(AND(ISNUMBER(J285),J285&gt;=5),M285=""),AND(AND(ISNUMBER(J285),J285&gt;=5),AND(ISNUMBER(M285),M285&gt;=1)),AND(ISNUMBER(SERACH("papillary",N285)),OR(Y285="positive",Z285="positive"), ISNUMBER(SEARCH("BRAF",AB285)))),"intermediate","low"))</f>
        <v>low</v>
      </c>
      <c r="AF285" s="30" t="str">
        <f t="shared" si="53"/>
        <v>2</v>
      </c>
      <c r="AG285" s="30" t="str">
        <f t="shared" si="54"/>
        <v>1a</v>
      </c>
      <c r="AH285" s="30" t="str">
        <f t="shared" si="55"/>
        <v>0</v>
      </c>
      <c r="AI285" s="37" t="str">
        <f t="shared" si="56"/>
        <v>I</v>
      </c>
      <c r="AJ285" s="29" t="s">
        <v>886</v>
      </c>
      <c r="AK285" s="34" t="s">
        <v>893</v>
      </c>
      <c r="AL285" s="34" t="s">
        <v>895</v>
      </c>
      <c r="AM285" s="34" t="s">
        <v>894</v>
      </c>
      <c r="AN285" s="34" t="s">
        <v>68</v>
      </c>
      <c r="AO285" s="35">
        <f t="shared" ca="1" si="57"/>
        <v>1</v>
      </c>
      <c r="AP285" s="30">
        <f t="shared" si="58"/>
        <v>1</v>
      </c>
      <c r="AQ285" s="30">
        <f t="shared" si="59"/>
        <v>1</v>
      </c>
      <c r="AR285" s="30">
        <f t="shared" si="60"/>
        <v>1</v>
      </c>
      <c r="AS285" s="36">
        <f t="shared" si="61"/>
        <v>1</v>
      </c>
    </row>
    <row r="286" spans="1:45">
      <c r="A286" t="str">
        <f>'Model output'!A285</f>
        <v>TCGA-L6-A4ET</v>
      </c>
      <c r="B286" s="45">
        <v>49</v>
      </c>
      <c r="C286" s="1" t="str">
        <f>IF(OR(ISNUMBER(SEARCH("0",'Model output'!D285)), ISNUMBER(SEARCH("1",'Model output'!D285)), ISNUMBER(SEARCH("1a",'Model output'!D285)), ISNUMBER(SEARCH("1b",'Model output'!D285)), ISNUMBER(SEARCH("2",'Model output'!D285)), ISNUMBER(SEARCH("3",'Model output'!D285)), ISNUMBER(SEARCH("4a",'Model output'!D285)), ISNUMBER(SEARCH("4b",'Model output'!D285))), IF(ISNUMBER(SEARCH("pT",'Model output'!D285)),IF(OR(ISNUMBER(SEARCH("a",'Model output'!D285)),ISNUMBER(SEARCH("b",'Model output'!D285))),MID(SUBSTITUTE('Model output'!D285," ",""),SEARCH("pT",'Model output'!D285)+2,2),MID(SUBSTITUTE('Model output'!D285," ",""),SEARCH("pT",'Model output'!D285)+2,1)),IF(ISNUMBER(SEARCH("T",'Model output'!D285)),IF(OR(ISNUMBER(SEARCH("a",'Model output'!D285)),ISNUMBER(SEARCH("b",'Model output'!D285))),MID(SUBSTITUTE('Model output'!D285," ",""),SEARCH("T",'Model output'!D285)+1,2),MID(SUBSTITUTE('Model output'!D285," ",""),SEARCH("T",'Model output'!D285)+1,1)),SUBSTITUTE('Model output'!D285," ",""))),"")</f>
        <v>3</v>
      </c>
      <c r="D286" s="1" t="str">
        <f>IF(ISNUMBER(SEARCH("lymph node",'Model output'!E285)),"1", IF(AND('Model output'!E285&lt;&gt;"",ISNUMBER('Model output'!E285),'Model output'!E285&gt;0),"1",IF(OR(ISNUMBER(SEARCH("0",'Model output'!E285)), ISNUMBER(SEARCH("1",'Model output'!E285)), ISNUMBER(SEARCH("1a",'Model output'!E285)), ISNUMBER(SEARCH("1b",'Model output'!E285)), ISNUMBER(SEARCH("X",'Model output'!E285))), IF(ISNUMBER(SEARCH("pN",'Model output'!E285)),IF(OR(ISNUMBER(SEARCH("a",'Model output'!E285)),ISNUMBER(SEARCH("b",'Model output'!E285))),MID(SUBSTITUTE('Model output'!E285," ",""),SEARCH("pN",'Model output'!E285)+2,2),MID(SUBSTITUTE('Model output'!E285," ",""),SEARCH("pN",'Model output'!E285)+2,1)),IF(ISNUMBER(SEARCH("N",'Model output'!E285)),IF(OR(ISNUMBER(SEARCH("a",'Model output'!E285)),ISNUMBER(SEARCH("b",'Model output'!E285))),MID(SUBSTITUTE('Model output'!E285," ",""),SEARCH("N",'Model output'!E285)+1,2),MID(SUBSTITUTE('Model output'!E285," ",""),SEARCH("N",'Model output'!E285)+1,1)),SUBSTITUTE('Model output'!E285," ",""))),"")))</f>
        <v>X</v>
      </c>
      <c r="E286" s="1" t="str">
        <f>IF(OR(ISNUMBER(SEARCH("Not applicable",'Model output'!F285)), ISNUMBER(SEARCH("N/A",'Model output'!F285))),"0",IF(OR(ISNUMBER(SEARCH("0",'Model output'!F285)), ISNUMBER(SEARCH("1",'Model output'!F285)), ISNUMBER(SEARCH("X",'Model output'!F285))), IF(ISNUMBER(SEARCH("pM",'Model output'!F285)),MID(SUBSTITUTE('Model output'!F285," ",""),SEARCH("pM",'Model output'!F285)+2,1),IF(ISNUMBER(SEARCH("M",'Model output'!F285)),MID(SUBSTITUTE('Model output'!F285," ",""),SEARCH("M",'Model output'!F285)+1,1),SUBSTITUTE('Model output'!F285," ",""))),""))</f>
        <v>X</v>
      </c>
      <c r="F286" t="str">
        <f t="shared" si="50"/>
        <v>negative</v>
      </c>
      <c r="G286" t="str">
        <f>IF(OR('Model output'!G285="",AND(ISNUMBER('Model output'!J285),'Model output'!J285&lt;1)),"",IF(OR(ISNUMBER(SEARCH("lateral",'Model output'!G285)),ISNUMBER(SEARCH("cervical",'Model output'!G285)),ISNUMBER(SEARCH("jugular",'Model output'!G285)),ISNUMBER(SEARCH("left neck",'Model output'!G285)),ISNUMBER(SEARCH("left anterior neck",'Model output'!G285)),ISNUMBER(SEARCH("left posterior neck",'Model output'!G285)),ISNUMBER(SEARCH("right neck",'Model output'!G285)),ISNUMBER(SEARCH("right anterior neck",'Model output'!G285)),ISNUMBER(SEARCH("right posterior neck",'Model output'!G285)),AND(ISNUMBER(SEARCH("level",'Model output'!G285)),OR(,ISNUMBER(SEARCH("II",'Model output'!G285)),ISNUMBER(SEARCH("two",'Model output'!G285)),ISNUMBER(SEARCH("2",'Model output'!G285)),ISNUMBER(SEARCH("III",'Model output'!G285)),ISNUMBER(SEARCH("three",'Model output'!G285)),ISNUMBER(SEARCH("3",'Model output'!G285)),ISNUMBER(SEARCH("IV",'Model output'!G285)),ISNUMBER(SEARCH("four",'Model output'!G285)),ISNUMBER(SEARCH("4",'Model output'!G285)),ISNUMBER(SEARCH("V ",'Model output'!G285)),ISNUMBER(SEARCH("five",'Model output'!G285)),ISNUMBER(SEARCH("5",'Model output'!G285))))), "lateral", "central"))</f>
        <v/>
      </c>
      <c r="H286" t="str">
        <f>IF('Model output'!H285="","negative",IF('Model output'!H285="[]", "negative", IF(OR(ISNUMBER(SEARCH("lymph node",'Model output'!H285)),ISNUMBER(SEARCH("Not mentioned",'Model output'!H285)),ISNUMBER(SEARCH("neck",'Model output'!H285)),ISNUMBER(SEARCH("Not applicable",'Model output'!H285))),"negative","positive")))</f>
        <v>negative</v>
      </c>
      <c r="I286" t="str">
        <f>IF('Model output'!I285="","",IF(ISNUMBER('Model output'!I285),'Model output'!I285,1))</f>
        <v/>
      </c>
      <c r="J286" t="str">
        <f>IF('Model output'!J285="","",IF(AND(ISNUMBER('Model output'!J285),'Model output'!J285&lt;=I286),'Model output'!J285,IF(ISNUMBER(SEARCH("0/",'Model output'!J285)),0,1)))</f>
        <v/>
      </c>
      <c r="K286" t="str" cm="1">
        <f t="array" ref="K286">IF(COUNT(FIND({0,1,2,3,4,5,6,7,8,9},'Model output'!K285))&gt;0,'Model output'!K285,"")</f>
        <v/>
      </c>
      <c r="L286" s="8" t="str">
        <f t="shared" si="52"/>
        <v/>
      </c>
      <c r="M286" t="str" cm="1">
        <f t="array" ref="M286">IF(L286="","",IF(ISNUMBER(SEARCH("cm",L286)),MAX(VALUE(SUBSTITUTE(_xlfn.FILTERXML("&lt;t&gt;&lt;s&gt;"&amp;SUBSTITUTE(L286,",","&lt;/s&gt;&lt;s&gt;")&amp;"&lt;/s&gt;&lt;/t&gt;","//s"),"cm",""))),MAX(VALUE(SUBSTITUTE(_xlfn.FILTERXML("&lt;t&gt;&lt;s&gt;"&amp;SUBSTITUTE(L286,",","&lt;/s&gt;&lt;s&gt;")&amp;"&lt;/s&gt;&lt;/t&gt;","//s"),"mm","")))/10))</f>
        <v/>
      </c>
      <c r="N286" t="str">
        <f>IF('Model output'!L285="","",'Model output'!L285)</f>
        <v>Papillary carcinoma</v>
      </c>
      <c r="O286" t="str">
        <f>IF('Model output'!M285="","",'Model output'!M285)</f>
        <v>Follicular variant</v>
      </c>
      <c r="P286" t="str">
        <f>IF('Model output'!N285="","",'Model output'!N285)</f>
        <v>at least 6cm</v>
      </c>
      <c r="Q286" t="str">
        <f t="shared" si="51"/>
        <v>6cm</v>
      </c>
      <c r="R286" cm="1">
        <f t="array" ref="R286">IF(Q286="","",IF(ISNUMBER(SEARCH("cm",Q286)),MAX(VALUE(SUBSTITUTE(_xlfn.FILTERXML("&lt;t&gt;&lt;s&gt;"&amp;SUBSTITUTE(Q286,",","&lt;/s&gt;&lt;s&gt;")&amp;"&lt;/s&gt;&lt;/t&gt;","//s"),"cm",""))),MAX(VALUE(SUBSTITUTE(_xlfn.FILTERXML("&lt;t&gt;&lt;s&gt;"&amp;SUBSTITUTE(Q286,",","&lt;/s&gt;&lt;s&gt;")&amp;"&lt;/s&gt;&lt;/t&gt;","//s"),"mm","")))/10))</f>
        <v>6</v>
      </c>
      <c r="S286" t="str">
        <f>IF(OR('Model output'!P285="",ISNUMBER(SEARCH("Not identified", 'Model output'!P285)),ISNUMBER(SEARCH("Absent",'Model output'!P285)),AND(ISNUMBER(SEARCH("No",'Model output'!P285)),NOT(ISNUMBER(SEARCH("diagnostic",'Model output'!P285)))),ISNUMBER(SEARCH("Negative",'Model output'!P285))),"negative","positive")</f>
        <v>negative</v>
      </c>
      <c r="T286" t="str">
        <f>IF('Model output'!O285="","",'Model output'!O285)</f>
        <v/>
      </c>
      <c r="U286" t="str">
        <f>IF('Model output'!Q285&lt;&gt;"",'Model output'!Q285,IF('Classification result'!S286="positive",IF(ISNUMBER(SEARCH("single",'Model output'!P285)),1,IF(OR(ISNUMBER(SEARCH("&lt;4",'Model output'!P285)),ISNUMBER(SEARCH("&lt; 4",'Model output'!P285)),ISNUMBER(SEARCH("less than 4",'Model output'!P285))),"&lt;4",IF(OR(ISNUMBER(SEARCH("&gt;4",'Model output'!P285)),ISNUMBER(SEARCH("&gt; 4",'Model output'!P285)),ISNUMBER(SEARCH("4 or more",'Model output'!P285))),"&gt;4",""))),""))</f>
        <v/>
      </c>
      <c r="V286" t="str">
        <f>IF(S286="negative","",IF(OR(ISNUMBER(SEARCH("Focal",'Model output'!P285)),'Classification result'!U286&lt;4,ISNUMBER(SEARCH("Focal",'Classification result'!U286)),ISNUMBER(SEARCH("&lt;4",'Classification result'!U286)),ISNUMBER(SEARCH("&lt; 4",'Classification result'!U286))),"minimal", IF(OR(ISNUMBER(SEARCH("Extensive",'Model output'!P285)),ISNUMBER(SEARCH("Extensive",'Classification result'!U286)),ISNUMBER(SEARCH("&gt;4",'Classification result'!U286)),ISNUMBER(SEARCH("&gt; 4",'Classification result'!U286)),ISNUMBER(SEARCH("4 or more",'Classification result'!U286))),"extensive","")))</f>
        <v/>
      </c>
      <c r="W286" t="str">
        <f>IF(OR('Model output'!R285="",ISNUMBER(SEARCH("Not identified", 'Model output'!R285)),ISNUMBER(SEARCH("Absent",'Model output'!R285)),ISNUMBER(SEARCH("No",'Model output'!R285)),ISNUMBER(SEARCH("Negative",'Model output'!R285)),ISNUMBER(SEARCH("None seen",'Model output'!R285)),ISNUMBER(SEARCH("Free",'Model output'!R285)),ISNUMBER(SEARCH("Cannot be assessed",'Model output'!R285))),"negative","positive")</f>
        <v>negative</v>
      </c>
      <c r="X286" t="str">
        <f>IF('Model output'!S285="","", IF('Model output'!S285= "[]", "", 'Model output'!S285))</f>
        <v>Cannot be assessed</v>
      </c>
      <c r="Y286" t="str">
        <f>IF(OR('Model output'!S285="",ISNUMBER(SEARCH("Absent",'Model output'!S285)),ISNUMBER(SEARCH("Not identified",'Model output'!S285)),ISNUMBER(SEARCH("No",'Model output'!S285)),ISNUMBER(SEARCH("negative",'Model output'!S285))),"negative",IF(Z286="positive","gETE", "positive"))</f>
        <v>negative</v>
      </c>
      <c r="Z286" t="str">
        <f>IF(OR('Model output'!S285="",ISNUMBER(SEARCH("Absent",'Model output'!S285)),ISNUMBER(SEARCH("Not identified",'Model output'!S285)),ISNUMBER(SEARCH("No",'Model output'!S285)),ISNUMBER(SEARCH("Minimal",'Model output'!S285)),ISNUMBER(SEARCH("negative",'Model output'!S285))),"negative",IF(OR(ISNUMBER(SEARCH("extensive",X286)),ISNUMBER(SEARCH("skeletal muscle",X286)),ISNUMBER(SEARCH("larynx",X286)),ISNUMBER(SEARCH("trachea",X286)),ISNUMBER(SEARCH("esophagus",X286)),ISNUMBER(SEARCH("recurrent laryngeal nerve",X286))),"positive","negative"))</f>
        <v>negative</v>
      </c>
      <c r="AA286" t="str">
        <f>IF('Model output'!T285="","", IF('Model output'!T285="[]", "", IF('Model output'!T285="Not mentioned", "No", "Yes")))</f>
        <v/>
      </c>
      <c r="AB286" t="str">
        <f>IF(AA286&lt;&gt;"Yes","",IF(OR('Model output'!U285="",'Model output'!U285="[]",ISNUMBER(SEARCH("Not identified",'Model output'!U285))),"",'Model output'!U285))</f>
        <v/>
      </c>
      <c r="AC286" s="9" t="str">
        <f>IF(OR('Model output'!V285="", AND(ISERROR(SEARCH("Positive",'Model output'!V285)), ISNUMBER(SEARCH("Negative",'Model output'!V285))), 'Model output'!V285="No", ISNUMBER(SEARCH("Uninvolved",'Model output'!V285)), ISNUMBER(SEARCH("Not involved",'Model output'!V285)), ISNUMBER(SEARCH("Free",'Model output'!V285)), ISNUMBER(SEARCH("Cannot be assessed",'Model output'!V285)), ISNUMBER(SEARCH("1 mm",'Model output'!V285)), ISNUMBER(SEARCH("0.1 CM",'Model output'!V285)), ISNUMBER(SEARCH("less than 0.5 mm",'Model output'!V285)), ISNUMBER(SEARCH("abut",'Model output'!V285))), "negative", "positive")</f>
        <v>positive</v>
      </c>
      <c r="AE286" s="29" t="str" cm="1">
        <f t="array" ref="AE286">IF(OR(AC286="positive",Z286="positive",AND(OR(ISNUMBER(SEARCH("Follicular carcinoma",N286)),ISNUMBER(SEARCH("Follicular thyroid carcinoma",N286))),V286="extensive"),AND(AND(ISNUMBER(J286),J286&gt;0),AND(ISNUMBER(M286),M286&gt;3)),OR(H286="positive",AH286=1)),"high",IF(OR(ISNUMBER(SEARCH("lateral",G286,1)),ISNUMBER(SEARCH("positive",Y286,1)),ISNUMBER(SEARCH("tall",O286,1)),ISNUMBER(SEARCH("hobnail",O286,1)),ISNUMBER(SEARCH("cribriform",O286,1)),ISNUMBER(SEARCH("diffuse",O286,1)),ISNUMBER(SEARCH("columnar",O286,1)),ISNUMBER(SEARCH("solid",O286,1)),ISNUMBER(SEARCH("tall",N286,1)),ISNUMBER(SEARCH("hobnail",N286,1)),ISNUMBER(SEARCH("cribriform",N286,1)),ISNUMBER(SEARCH("diffuse",N286,1)),ISNUMBER(SEARCH("columnar",N286,1)),ISNUMBER(SEARCH("solid",N286,1)),AND(ISNUMBER(SEARCH("papillary",N286,1)),S286="positive"),AND(AND(ISNUMBER(J286),J286&gt;=5),M286=""),AND(AND(ISNUMBER(J286),J286&gt;=5),AND(ISNUMBER(M286),M286&gt;=1)),AND(ISNUMBER(SERACH("papillary",N286)),OR(Y286="positive",Z286="positive"), ISNUMBER(SEARCH("BRAF",AB286)))),"intermediate","low"))</f>
        <v>high</v>
      </c>
      <c r="AF286" s="30" t="str">
        <f t="shared" si="53"/>
        <v>3a</v>
      </c>
      <c r="AG286" s="30" t="str">
        <f t="shared" si="54"/>
        <v>0</v>
      </c>
      <c r="AH286" s="30" t="str">
        <f t="shared" si="55"/>
        <v>0</v>
      </c>
      <c r="AI286" s="37" t="str">
        <f t="shared" si="56"/>
        <v>I</v>
      </c>
      <c r="AJ286" s="29" t="s">
        <v>885</v>
      </c>
      <c r="AK286" s="34" t="s">
        <v>896</v>
      </c>
      <c r="AL286" s="34" t="s">
        <v>894</v>
      </c>
      <c r="AM286" s="34" t="s">
        <v>894</v>
      </c>
      <c r="AN286" s="34" t="s">
        <v>68</v>
      </c>
      <c r="AO286" s="35">
        <f t="shared" si="57"/>
        <v>1</v>
      </c>
      <c r="AP286" s="30">
        <f t="shared" si="58"/>
        <v>1</v>
      </c>
      <c r="AQ286" s="30">
        <f t="shared" si="59"/>
        <v>1</v>
      </c>
      <c r="AR286" s="30">
        <f t="shared" si="60"/>
        <v>1</v>
      </c>
      <c r="AS286" s="36">
        <f t="shared" si="61"/>
        <v>1</v>
      </c>
    </row>
    <row r="287" spans="1:45">
      <c r="A287" t="str">
        <f>'Model output'!A286</f>
        <v>TCGA-L6-A4EU</v>
      </c>
      <c r="B287" s="45">
        <v>58</v>
      </c>
      <c r="C287" s="1" t="str">
        <f>IF(OR(ISNUMBER(SEARCH("0",'Model output'!D286)), ISNUMBER(SEARCH("1",'Model output'!D286)), ISNUMBER(SEARCH("1a",'Model output'!D286)), ISNUMBER(SEARCH("1b",'Model output'!D286)), ISNUMBER(SEARCH("2",'Model output'!D286)), ISNUMBER(SEARCH("3",'Model output'!D286)), ISNUMBER(SEARCH("4a",'Model output'!D286)), ISNUMBER(SEARCH("4b",'Model output'!D286))), IF(ISNUMBER(SEARCH("pT",'Model output'!D286)),IF(OR(ISNUMBER(SEARCH("a",'Model output'!D286)),ISNUMBER(SEARCH("b",'Model output'!D286))),MID(SUBSTITUTE('Model output'!D286," ",""),SEARCH("pT",'Model output'!D286)+2,2),MID(SUBSTITUTE('Model output'!D286," ",""),SEARCH("pT",'Model output'!D286)+2,1)),IF(ISNUMBER(SEARCH("T",'Model output'!D286)),IF(OR(ISNUMBER(SEARCH("a",'Model output'!D286)),ISNUMBER(SEARCH("b",'Model output'!D286))),MID(SUBSTITUTE('Model output'!D286," ",""),SEARCH("T",'Model output'!D286)+1,2),MID(SUBSTITUTE('Model output'!D286," ",""),SEARCH("T",'Model output'!D286)+1,1)),SUBSTITUTE('Model output'!D286," ",""))),"")</f>
        <v>3</v>
      </c>
      <c r="D287" s="1" t="str">
        <f>IF(ISNUMBER(SEARCH("lymph node",'Model output'!E286)),"1", IF(AND('Model output'!E286&lt;&gt;"",ISNUMBER('Model output'!E286),'Model output'!E286&gt;0),"1",IF(OR(ISNUMBER(SEARCH("0",'Model output'!E286)), ISNUMBER(SEARCH("1",'Model output'!E286)), ISNUMBER(SEARCH("1a",'Model output'!E286)), ISNUMBER(SEARCH("1b",'Model output'!E286)), ISNUMBER(SEARCH("X",'Model output'!E286))), IF(ISNUMBER(SEARCH("pN",'Model output'!E286)),IF(OR(ISNUMBER(SEARCH("a",'Model output'!E286)),ISNUMBER(SEARCH("b",'Model output'!E286))),MID(SUBSTITUTE('Model output'!E286," ",""),SEARCH("pN",'Model output'!E286)+2,2),MID(SUBSTITUTE('Model output'!E286," ",""),SEARCH("pN",'Model output'!E286)+2,1)),IF(ISNUMBER(SEARCH("N",'Model output'!E286)),IF(OR(ISNUMBER(SEARCH("a",'Model output'!E286)),ISNUMBER(SEARCH("b",'Model output'!E286))),MID(SUBSTITUTE('Model output'!E286," ",""),SEARCH("N",'Model output'!E286)+1,2),MID(SUBSTITUTE('Model output'!E286," ",""),SEARCH("N",'Model output'!E286)+1,1)),SUBSTITUTE('Model output'!E286," ",""))),"")))</f>
        <v>1a</v>
      </c>
      <c r="E287" s="1" t="str">
        <f>IF(OR(ISNUMBER(SEARCH("Not applicable",'Model output'!F286)), ISNUMBER(SEARCH("N/A",'Model output'!F286))),"0",IF(OR(ISNUMBER(SEARCH("0",'Model output'!F286)), ISNUMBER(SEARCH("1",'Model output'!F286)), ISNUMBER(SEARCH("X",'Model output'!F286))), IF(ISNUMBER(SEARCH("pM",'Model output'!F286)),MID(SUBSTITUTE('Model output'!F286," ",""),SEARCH("pM",'Model output'!F286)+2,1),IF(ISNUMBER(SEARCH("M",'Model output'!F286)),MID(SUBSTITUTE('Model output'!F286," ",""),SEARCH("M",'Model output'!F286)+1,1),SUBSTITUTE('Model output'!F286," ",""))),""))</f>
        <v>X</v>
      </c>
      <c r="F287" t="str">
        <f t="shared" si="50"/>
        <v>positive</v>
      </c>
      <c r="G287" t="str">
        <f>IF(OR('Model output'!G286="",AND(ISNUMBER('Model output'!J286),'Model output'!J286&lt;1)),"",IF(OR(ISNUMBER(SEARCH("lateral",'Model output'!G286)),ISNUMBER(SEARCH("cervical",'Model output'!G286)),ISNUMBER(SEARCH("jugular",'Model output'!G286)),ISNUMBER(SEARCH("left neck",'Model output'!G286)),ISNUMBER(SEARCH("left anterior neck",'Model output'!G286)),ISNUMBER(SEARCH("left posterior neck",'Model output'!G286)),ISNUMBER(SEARCH("right neck",'Model output'!G286)),ISNUMBER(SEARCH("right anterior neck",'Model output'!G286)),ISNUMBER(SEARCH("right posterior neck",'Model output'!G286)),AND(ISNUMBER(SEARCH("level",'Model output'!G286)),OR(,ISNUMBER(SEARCH("II",'Model output'!G286)),ISNUMBER(SEARCH("two",'Model output'!G286)),ISNUMBER(SEARCH("2",'Model output'!G286)),ISNUMBER(SEARCH("III",'Model output'!G286)),ISNUMBER(SEARCH("three",'Model output'!G286)),ISNUMBER(SEARCH("3",'Model output'!G286)),ISNUMBER(SEARCH("IV",'Model output'!G286)),ISNUMBER(SEARCH("four",'Model output'!G286)),ISNUMBER(SEARCH("4",'Model output'!G286)),ISNUMBER(SEARCH("V ",'Model output'!G286)),ISNUMBER(SEARCH("five",'Model output'!G286)),ISNUMBER(SEARCH("5",'Model output'!G286))))), "lateral", "central"))</f>
        <v>central</v>
      </c>
      <c r="H287" t="str">
        <f>IF('Model output'!H286="","negative",IF('Model output'!H286="[]", "negative", IF(OR(ISNUMBER(SEARCH("lymph node",'Model output'!H286)),ISNUMBER(SEARCH("Not mentioned",'Model output'!H286)),ISNUMBER(SEARCH("neck",'Model output'!H286)),ISNUMBER(SEARCH("Not applicable",'Model output'!H286))),"negative","positive")))</f>
        <v>negative</v>
      </c>
      <c r="I287">
        <f>IF('Model output'!I286="","",IF(ISNUMBER('Model output'!I286),'Model output'!I286,1))</f>
        <v>33</v>
      </c>
      <c r="J287">
        <f>IF('Model output'!J286="","",IF(AND(ISNUMBER('Model output'!J286),'Model output'!J286&lt;=I287),'Model output'!J286,IF(ISNUMBER(SEARCH("0/",'Model output'!J286)),0,1)))</f>
        <v>4</v>
      </c>
      <c r="K287" t="str" cm="1">
        <f t="array" ref="K287">IF(COUNT(FIND({0,1,2,3,4,5,6,7,8,9},'Model output'!K286))&gt;0,'Model output'!K286,"")</f>
        <v/>
      </c>
      <c r="L287" s="8" t="str">
        <f t="shared" si="52"/>
        <v/>
      </c>
      <c r="M287" t="str" cm="1">
        <f t="array" ref="M287">IF(L287="","",IF(ISNUMBER(SEARCH("cm",L287)),MAX(VALUE(SUBSTITUTE(_xlfn.FILTERXML("&lt;t&gt;&lt;s&gt;"&amp;SUBSTITUTE(L287,",","&lt;/s&gt;&lt;s&gt;")&amp;"&lt;/s&gt;&lt;/t&gt;","//s"),"cm",""))),MAX(VALUE(SUBSTITUTE(_xlfn.FILTERXML("&lt;t&gt;&lt;s&gt;"&amp;SUBSTITUTE(L287,",","&lt;/s&gt;&lt;s&gt;")&amp;"&lt;/s&gt;&lt;/t&gt;","//s"),"mm","")))/10))</f>
        <v/>
      </c>
      <c r="N287" t="str">
        <f>IF('Model output'!L286="","",'Model output'!L286)</f>
        <v>Papillary carcinoma</v>
      </c>
      <c r="O287" t="str">
        <f>IF('Model output'!M286="","",'Model output'!M286)</f>
        <v>Tall cell variant</v>
      </c>
      <c r="P287" t="str">
        <f>IF('Model output'!N286="","",'Model output'!N286)</f>
        <v>5 cm</v>
      </c>
      <c r="Q287" t="str">
        <f t="shared" si="51"/>
        <v>5cm</v>
      </c>
      <c r="R287" cm="1">
        <f t="array" ref="R287">IF(Q287="","",IF(ISNUMBER(SEARCH("cm",Q287)),MAX(VALUE(SUBSTITUTE(_xlfn.FILTERXML("&lt;t&gt;&lt;s&gt;"&amp;SUBSTITUTE(Q287,",","&lt;/s&gt;&lt;s&gt;")&amp;"&lt;/s&gt;&lt;/t&gt;","//s"),"cm",""))),MAX(VALUE(SUBSTITUTE(_xlfn.FILTERXML("&lt;t&gt;&lt;s&gt;"&amp;SUBSTITUTE(Q287,",","&lt;/s&gt;&lt;s&gt;")&amp;"&lt;/s&gt;&lt;/t&gt;","//s"),"mm","")))/10))</f>
        <v>5</v>
      </c>
      <c r="S287" t="str">
        <f>IF(OR('Model output'!P286="",ISNUMBER(SEARCH("Not identified", 'Model output'!P286)),ISNUMBER(SEARCH("Absent",'Model output'!P286)),AND(ISNUMBER(SEARCH("No",'Model output'!P286)),NOT(ISNUMBER(SEARCH("diagnostic",'Model output'!P286)))),ISNUMBER(SEARCH("Negative",'Model output'!P286))),"negative","positive")</f>
        <v>positive</v>
      </c>
      <c r="T287" t="str">
        <f>IF('Model output'!O286="","",'Model output'!O286)</f>
        <v/>
      </c>
      <c r="U287" t="str">
        <f>IF('Model output'!Q286&lt;&gt;"",'Model output'!Q286,IF('Classification result'!S287="positive",IF(ISNUMBER(SEARCH("single",'Model output'!P286)),1,IF(OR(ISNUMBER(SEARCH("&lt;4",'Model output'!P286)),ISNUMBER(SEARCH("&lt; 4",'Model output'!P286)),ISNUMBER(SEARCH("less than 4",'Model output'!P286))),"&lt;4",IF(OR(ISNUMBER(SEARCH("&gt;4",'Model output'!P286)),ISNUMBER(SEARCH("&gt; 4",'Model output'!P286)),ISNUMBER(SEARCH("4 or more",'Model output'!P286))),"&gt;4",""))),""))</f>
        <v/>
      </c>
      <c r="V287" t="str">
        <f>IF(S287="negative","",IF(OR(ISNUMBER(SEARCH("Focal",'Model output'!P286)),'Classification result'!U287&lt;4,ISNUMBER(SEARCH("Focal",'Classification result'!U287)),ISNUMBER(SEARCH("&lt;4",'Classification result'!U287)),ISNUMBER(SEARCH("&lt; 4",'Classification result'!U287))),"minimal", IF(OR(ISNUMBER(SEARCH("Extensive",'Model output'!P286)),ISNUMBER(SEARCH("Extensive",'Classification result'!U287)),ISNUMBER(SEARCH("&gt;4",'Classification result'!U287)),ISNUMBER(SEARCH("&gt; 4",'Classification result'!U287)),ISNUMBER(SEARCH("4 or more",'Classification result'!U287))),"extensive","")))</f>
        <v/>
      </c>
      <c r="W287" t="str">
        <f>IF(OR('Model output'!R286="",ISNUMBER(SEARCH("Not identified", 'Model output'!R286)),ISNUMBER(SEARCH("Absent",'Model output'!R286)),ISNUMBER(SEARCH("No",'Model output'!R286)),ISNUMBER(SEARCH("Negative",'Model output'!R286)),ISNUMBER(SEARCH("None seen",'Model output'!R286)),ISNUMBER(SEARCH("Free",'Model output'!R286)),ISNUMBER(SEARCH("Cannot be assessed",'Model output'!R286))),"negative","positive")</f>
        <v>negative</v>
      </c>
      <c r="X287" t="str">
        <f>IF('Model output'!S286="","", IF('Model output'!S286= "[]", "", 'Model output'!S286))</f>
        <v>Present</v>
      </c>
      <c r="Y287" t="str">
        <f>IF(OR('Model output'!S286="",ISNUMBER(SEARCH("Absent",'Model output'!S286)),ISNUMBER(SEARCH("Not identified",'Model output'!S286)),ISNUMBER(SEARCH("No",'Model output'!S286)),ISNUMBER(SEARCH("negative",'Model output'!S286))),"negative",IF(Z287="positive","gETE", "positive"))</f>
        <v>positive</v>
      </c>
      <c r="Z287" t="str">
        <f>IF(OR('Model output'!S286="",ISNUMBER(SEARCH("Absent",'Model output'!S286)),ISNUMBER(SEARCH("Not identified",'Model output'!S286)),ISNUMBER(SEARCH("No",'Model output'!S286)),ISNUMBER(SEARCH("Minimal",'Model output'!S286)),ISNUMBER(SEARCH("negative",'Model output'!S286))),"negative",IF(OR(ISNUMBER(SEARCH("extensive",X287)),ISNUMBER(SEARCH("skeletal muscle",X287)),ISNUMBER(SEARCH("larynx",X287)),ISNUMBER(SEARCH("trachea",X287)),ISNUMBER(SEARCH("esophagus",X287)),ISNUMBER(SEARCH("recurrent laryngeal nerve",X287))),"positive","negative"))</f>
        <v>negative</v>
      </c>
      <c r="AA287" t="str">
        <f>IF('Model output'!T286="","", IF('Model output'!T286="[]", "", IF('Model output'!T286="Not mentioned", "No", "Yes")))</f>
        <v/>
      </c>
      <c r="AB287" t="str">
        <f>IF(AA287&lt;&gt;"Yes","",IF(OR('Model output'!U286="",'Model output'!U286="[]",ISNUMBER(SEARCH("Not identified",'Model output'!U286))),"",'Model output'!U286))</f>
        <v/>
      </c>
      <c r="AC287" s="9" t="str">
        <f>IF(OR('Model output'!V286="", AND(ISERROR(SEARCH("Positive",'Model output'!V286)), ISNUMBER(SEARCH("Negative",'Model output'!V286))), 'Model output'!V286="No", ISNUMBER(SEARCH("Uninvolved",'Model output'!V286)), ISNUMBER(SEARCH("Not involved",'Model output'!V286)), ISNUMBER(SEARCH("Free",'Model output'!V286)), ISNUMBER(SEARCH("Cannot be assessed",'Model output'!V286)), ISNUMBER(SEARCH("1 mm",'Model output'!V286)), ISNUMBER(SEARCH("0.1 CM",'Model output'!V286)), ISNUMBER(SEARCH("less than 0.5 mm",'Model output'!V286)), ISNUMBER(SEARCH("abut",'Model output'!V286))), "negative", "positive")</f>
        <v>positive</v>
      </c>
      <c r="AE287" s="29" t="str" cm="1">
        <f t="array" ref="AE287">IF(OR(AC287="positive",Z287="positive",AND(OR(ISNUMBER(SEARCH("Follicular carcinoma",N287)),ISNUMBER(SEARCH("Follicular thyroid carcinoma",N287))),V287="extensive"),AND(AND(ISNUMBER(J287),J287&gt;0),AND(ISNUMBER(M287),M287&gt;3)),OR(H287="positive",AH287=1)),"high",IF(OR(ISNUMBER(SEARCH("lateral",G287,1)),ISNUMBER(SEARCH("positive",Y287,1)),ISNUMBER(SEARCH("tall",O287,1)),ISNUMBER(SEARCH("hobnail",O287,1)),ISNUMBER(SEARCH("cribriform",O287,1)),ISNUMBER(SEARCH("diffuse",O287,1)),ISNUMBER(SEARCH("columnar",O287,1)),ISNUMBER(SEARCH("solid",O287,1)),ISNUMBER(SEARCH("tall",N287,1)),ISNUMBER(SEARCH("hobnail",N287,1)),ISNUMBER(SEARCH("cribriform",N287,1)),ISNUMBER(SEARCH("diffuse",N287,1)),ISNUMBER(SEARCH("columnar",N287,1)),ISNUMBER(SEARCH("solid",N287,1)),AND(ISNUMBER(SEARCH("papillary",N287,1)),S287="positive"),AND(AND(ISNUMBER(J287),J287&gt;=5),M287=""),AND(AND(ISNUMBER(J287),J287&gt;=5),AND(ISNUMBER(M287),M287&gt;=1)),AND(ISNUMBER(SERACH("papillary",N287)),OR(Y287="positive",Z287="positive"), ISNUMBER(SEARCH("BRAF",AB287)))),"intermediate","low"))</f>
        <v>high</v>
      </c>
      <c r="AF287" s="30" t="str">
        <f t="shared" si="53"/>
        <v>3a</v>
      </c>
      <c r="AG287" s="30" t="str">
        <f t="shared" si="54"/>
        <v>1a</v>
      </c>
      <c r="AH287" s="30" t="str">
        <f t="shared" si="55"/>
        <v>0</v>
      </c>
      <c r="AI287" s="37" t="str">
        <f t="shared" si="56"/>
        <v>II</v>
      </c>
      <c r="AJ287" s="29" t="s">
        <v>885</v>
      </c>
      <c r="AK287" s="34" t="s">
        <v>889</v>
      </c>
      <c r="AL287" s="34" t="s">
        <v>895</v>
      </c>
      <c r="AM287" s="34" t="s">
        <v>894</v>
      </c>
      <c r="AN287" s="34" t="s">
        <v>892</v>
      </c>
      <c r="AO287" s="35">
        <f t="shared" si="57"/>
        <v>1</v>
      </c>
      <c r="AP287" s="30">
        <f t="shared" si="58"/>
        <v>0</v>
      </c>
      <c r="AQ287" s="30">
        <f t="shared" si="59"/>
        <v>1</v>
      </c>
      <c r="AR287" s="30">
        <f t="shared" si="60"/>
        <v>1</v>
      </c>
      <c r="AS287" s="36">
        <f t="shared" si="61"/>
        <v>1</v>
      </c>
    </row>
    <row r="288" spans="1:45">
      <c r="A288" t="str">
        <f>'Model output'!A287</f>
        <v>TCGA-MK-A4N6</v>
      </c>
      <c r="B288" s="45">
        <v>35</v>
      </c>
      <c r="C288" s="1" t="str">
        <f>IF(OR(ISNUMBER(SEARCH("0",'Model output'!D287)), ISNUMBER(SEARCH("1",'Model output'!D287)), ISNUMBER(SEARCH("1a",'Model output'!D287)), ISNUMBER(SEARCH("1b",'Model output'!D287)), ISNUMBER(SEARCH("2",'Model output'!D287)), ISNUMBER(SEARCH("3",'Model output'!D287)), ISNUMBER(SEARCH("4a",'Model output'!D287)), ISNUMBER(SEARCH("4b",'Model output'!D287))), IF(ISNUMBER(SEARCH("pT",'Model output'!D287)),IF(OR(ISNUMBER(SEARCH("a",'Model output'!D287)),ISNUMBER(SEARCH("b",'Model output'!D287))),MID(SUBSTITUTE('Model output'!D287," ",""),SEARCH("pT",'Model output'!D287)+2,2),MID(SUBSTITUTE('Model output'!D287," ",""),SEARCH("pT",'Model output'!D287)+2,1)),IF(ISNUMBER(SEARCH("T",'Model output'!D287)),IF(OR(ISNUMBER(SEARCH("a",'Model output'!D287)),ISNUMBER(SEARCH("b",'Model output'!D287))),MID(SUBSTITUTE('Model output'!D287," ",""),SEARCH("T",'Model output'!D287)+1,2),MID(SUBSTITUTE('Model output'!D287," ",""),SEARCH("T",'Model output'!D287)+1,1)),SUBSTITUTE('Model output'!D287," ",""))),"")</f>
        <v>3</v>
      </c>
      <c r="D288" s="1" t="str">
        <f>IF(ISNUMBER(SEARCH("lymph node",'Model output'!E287)),"1", IF(AND('Model output'!E287&lt;&gt;"",ISNUMBER('Model output'!E287),'Model output'!E287&gt;0),"1",IF(OR(ISNUMBER(SEARCH("0",'Model output'!E287)), ISNUMBER(SEARCH("1",'Model output'!E287)), ISNUMBER(SEARCH("1a",'Model output'!E287)), ISNUMBER(SEARCH("1b",'Model output'!E287)), ISNUMBER(SEARCH("X",'Model output'!E287))), IF(ISNUMBER(SEARCH("pN",'Model output'!E287)),IF(OR(ISNUMBER(SEARCH("a",'Model output'!E287)),ISNUMBER(SEARCH("b",'Model output'!E287))),MID(SUBSTITUTE('Model output'!E287," ",""),SEARCH("pN",'Model output'!E287)+2,2),MID(SUBSTITUTE('Model output'!E287," ",""),SEARCH("pN",'Model output'!E287)+2,1)),IF(ISNUMBER(SEARCH("N",'Model output'!E287)),IF(OR(ISNUMBER(SEARCH("a",'Model output'!E287)),ISNUMBER(SEARCH("b",'Model output'!E287))),MID(SUBSTITUTE('Model output'!E287," ",""),SEARCH("N",'Model output'!E287)+1,2),MID(SUBSTITUTE('Model output'!E287," ",""),SEARCH("N",'Model output'!E287)+1,1)),SUBSTITUTE('Model output'!E287," ",""))),"")))</f>
        <v>1B</v>
      </c>
      <c r="E288" s="1" t="str">
        <f>IF(OR(ISNUMBER(SEARCH("Not applicable",'Model output'!F287)), ISNUMBER(SEARCH("N/A",'Model output'!F287))),"0",IF(OR(ISNUMBER(SEARCH("0",'Model output'!F287)), ISNUMBER(SEARCH("1",'Model output'!F287)), ISNUMBER(SEARCH("X",'Model output'!F287))), IF(ISNUMBER(SEARCH("pM",'Model output'!F287)),MID(SUBSTITUTE('Model output'!F287," ",""),SEARCH("pM",'Model output'!F287)+2,1),IF(ISNUMBER(SEARCH("M",'Model output'!F287)),MID(SUBSTITUTE('Model output'!F287," ",""),SEARCH("M",'Model output'!F287)+1,1),SUBSTITUTE('Model output'!F287," ",""))),""))</f>
        <v>X</v>
      </c>
      <c r="F288" t="str">
        <f t="shared" si="50"/>
        <v>positive</v>
      </c>
      <c r="G288" t="str">
        <f>IF(OR('Model output'!G287="",AND(ISNUMBER('Model output'!J287),'Model output'!J287&lt;1)),"",IF(OR(ISNUMBER(SEARCH("lateral",'Model output'!G287)),ISNUMBER(SEARCH("cervical",'Model output'!G287)),ISNUMBER(SEARCH("jugular",'Model output'!G287)),ISNUMBER(SEARCH("left neck",'Model output'!G287)),ISNUMBER(SEARCH("left anterior neck",'Model output'!G287)),ISNUMBER(SEARCH("left posterior neck",'Model output'!G287)),ISNUMBER(SEARCH("right neck",'Model output'!G287)),ISNUMBER(SEARCH("right anterior neck",'Model output'!G287)),ISNUMBER(SEARCH("right posterior neck",'Model output'!G287)),AND(ISNUMBER(SEARCH("level",'Model output'!G287)),OR(,ISNUMBER(SEARCH("II",'Model output'!G287)),ISNUMBER(SEARCH("two",'Model output'!G287)),ISNUMBER(SEARCH("2",'Model output'!G287)),ISNUMBER(SEARCH("III",'Model output'!G287)),ISNUMBER(SEARCH("three",'Model output'!G287)),ISNUMBER(SEARCH("3",'Model output'!G287)),ISNUMBER(SEARCH("IV",'Model output'!G287)),ISNUMBER(SEARCH("four",'Model output'!G287)),ISNUMBER(SEARCH("4",'Model output'!G287)),ISNUMBER(SEARCH("V ",'Model output'!G287)),ISNUMBER(SEARCH("five",'Model output'!G287)),ISNUMBER(SEARCH("5",'Model output'!G287))))), "lateral", "central"))</f>
        <v>lateral</v>
      </c>
      <c r="H288" t="str">
        <f>IF('Model output'!H287="","negative",IF('Model output'!H287="[]", "negative", IF(OR(ISNUMBER(SEARCH("lymph node",'Model output'!H287)),ISNUMBER(SEARCH("Not mentioned",'Model output'!H287)),ISNUMBER(SEARCH("neck",'Model output'!H287)),ISNUMBER(SEARCH("Not applicable",'Model output'!H287))),"negative","positive")))</f>
        <v>negative</v>
      </c>
      <c r="I288">
        <f>IF('Model output'!I287="","",IF(ISNUMBER('Model output'!I287),'Model output'!I287,1))</f>
        <v>77</v>
      </c>
      <c r="J288">
        <f>IF('Model output'!J287="","",IF(AND(ISNUMBER('Model output'!J287),'Model output'!J287&lt;=I288),'Model output'!J287,IF(ISNUMBER(SEARCH("0/",'Model output'!J287)),0,1)))</f>
        <v>40</v>
      </c>
      <c r="K288" t="str" cm="1">
        <f t="array" ref="K288">IF(COUNT(FIND({0,1,2,3,4,5,6,7,8,9},'Model output'!K287))&gt;0,'Model output'!K287,"")</f>
        <v>2.5 cm</v>
      </c>
      <c r="L288" s="8" t="str">
        <f t="shared" si="52"/>
        <v>2.5cm</v>
      </c>
      <c r="M288" cm="1">
        <f t="array" ref="M288">IF(L288="","",IF(ISNUMBER(SEARCH("cm",L288)),MAX(VALUE(SUBSTITUTE(_xlfn.FILTERXML("&lt;t&gt;&lt;s&gt;"&amp;SUBSTITUTE(L288,",","&lt;/s&gt;&lt;s&gt;")&amp;"&lt;/s&gt;&lt;/t&gt;","//s"),"cm",""))),MAX(VALUE(SUBSTITUTE(_xlfn.FILTERXML("&lt;t&gt;&lt;s&gt;"&amp;SUBSTITUTE(L288,",","&lt;/s&gt;&lt;s&gt;")&amp;"&lt;/s&gt;&lt;/t&gt;","//s"),"mm","")))/10))</f>
        <v>2.5</v>
      </c>
      <c r="N288" t="str">
        <f>IF('Model output'!L287="","",'Model output'!L287)</f>
        <v>Papillary carcinoma, classical type</v>
      </c>
      <c r="O288" t="str">
        <f>IF('Model output'!M287="","",'Model output'!M287)</f>
        <v/>
      </c>
      <c r="P288" t="str">
        <f>IF('Model output'!N287="","",'Model output'!N287)</f>
        <v>8.2 cm</v>
      </c>
      <c r="Q288" t="str">
        <f t="shared" si="51"/>
        <v>8.2cm</v>
      </c>
      <c r="R288" cm="1">
        <f t="array" ref="R288">IF(Q288="","",IF(ISNUMBER(SEARCH("cm",Q288)),MAX(VALUE(SUBSTITUTE(_xlfn.FILTERXML("&lt;t&gt;&lt;s&gt;"&amp;SUBSTITUTE(Q288,",","&lt;/s&gt;&lt;s&gt;")&amp;"&lt;/s&gt;&lt;/t&gt;","//s"),"cm",""))),MAX(VALUE(SUBSTITUTE(_xlfn.FILTERXML("&lt;t&gt;&lt;s&gt;"&amp;SUBSTITUTE(Q288,",","&lt;/s&gt;&lt;s&gt;")&amp;"&lt;/s&gt;&lt;/t&gt;","//s"),"mm","")))/10))</f>
        <v>8.1999999999999993</v>
      </c>
      <c r="S288" t="str">
        <f>IF(OR('Model output'!P287="",ISNUMBER(SEARCH("Not identified", 'Model output'!P287)),ISNUMBER(SEARCH("Absent",'Model output'!P287)),AND(ISNUMBER(SEARCH("No",'Model output'!P287)),NOT(ISNUMBER(SEARCH("diagnostic",'Model output'!P287)))),ISNUMBER(SEARCH("Negative",'Model output'!P287))),"negative","positive")</f>
        <v>negative</v>
      </c>
      <c r="T288">
        <f>IF('Model output'!O287="","",'Model output'!O287)</f>
        <v>1</v>
      </c>
      <c r="U288" t="str">
        <f>IF('Model output'!Q287&lt;&gt;"",'Model output'!Q287,IF('Classification result'!S288="positive",IF(ISNUMBER(SEARCH("single",'Model output'!P287)),1,IF(OR(ISNUMBER(SEARCH("&lt;4",'Model output'!P287)),ISNUMBER(SEARCH("&lt; 4",'Model output'!P287)),ISNUMBER(SEARCH("less than 4",'Model output'!P287))),"&lt;4",IF(OR(ISNUMBER(SEARCH("&gt;4",'Model output'!P287)),ISNUMBER(SEARCH("&gt; 4",'Model output'!P287)),ISNUMBER(SEARCH("4 or more",'Model output'!P287))),"&gt;4",""))),""))</f>
        <v/>
      </c>
      <c r="V288" t="str">
        <f>IF(S288="negative","",IF(OR(ISNUMBER(SEARCH("Focal",'Model output'!P287)),'Classification result'!U288&lt;4,ISNUMBER(SEARCH("Focal",'Classification result'!U288)),ISNUMBER(SEARCH("&lt;4",'Classification result'!U288)),ISNUMBER(SEARCH("&lt; 4",'Classification result'!U288))),"minimal", IF(OR(ISNUMBER(SEARCH("Extensive",'Model output'!P287)),ISNUMBER(SEARCH("Extensive",'Classification result'!U288)),ISNUMBER(SEARCH("&gt;4",'Classification result'!U288)),ISNUMBER(SEARCH("&gt; 4",'Classification result'!U288)),ISNUMBER(SEARCH("4 or more",'Classification result'!U288))),"extensive","")))</f>
        <v/>
      </c>
      <c r="W288" t="str">
        <f>IF(OR('Model output'!R287="",ISNUMBER(SEARCH("Not identified", 'Model output'!R287)),ISNUMBER(SEARCH("Absent",'Model output'!R287)),ISNUMBER(SEARCH("No",'Model output'!R287)),ISNUMBER(SEARCH("Negative",'Model output'!R287)),ISNUMBER(SEARCH("None seen",'Model output'!R287)),ISNUMBER(SEARCH("Free",'Model output'!R287)),ISNUMBER(SEARCH("Cannot be assessed",'Model output'!R287))),"negative","positive")</f>
        <v>positive</v>
      </c>
      <c r="X288" t="str">
        <f>IF('Model output'!S287="","", IF('Model output'!S287= "[]", "", 'Model output'!S287))</f>
        <v>Present</v>
      </c>
      <c r="Y288" t="str">
        <f>IF(OR('Model output'!S287="",ISNUMBER(SEARCH("Absent",'Model output'!S287)),ISNUMBER(SEARCH("Not identified",'Model output'!S287)),ISNUMBER(SEARCH("No",'Model output'!S287)),ISNUMBER(SEARCH("negative",'Model output'!S287))),"negative",IF(Z288="positive","gETE", "positive"))</f>
        <v>positive</v>
      </c>
      <c r="Z288" t="str">
        <f>IF(OR('Model output'!S287="",ISNUMBER(SEARCH("Absent",'Model output'!S287)),ISNUMBER(SEARCH("Not identified",'Model output'!S287)),ISNUMBER(SEARCH("No",'Model output'!S287)),ISNUMBER(SEARCH("Minimal",'Model output'!S287)),ISNUMBER(SEARCH("negative",'Model output'!S287))),"negative",IF(OR(ISNUMBER(SEARCH("extensive",X288)),ISNUMBER(SEARCH("skeletal muscle",X288)),ISNUMBER(SEARCH("larynx",X288)),ISNUMBER(SEARCH("trachea",X288)),ISNUMBER(SEARCH("esophagus",X288)),ISNUMBER(SEARCH("recurrent laryngeal nerve",X288))),"positive","negative"))</f>
        <v>negative</v>
      </c>
      <c r="AA288" t="str">
        <f>IF('Model output'!T287="","", IF('Model output'!T287="[]", "", IF('Model output'!T287="Not mentioned", "No", "Yes")))</f>
        <v/>
      </c>
      <c r="AB288" t="str">
        <f>IF(AA288&lt;&gt;"Yes","",IF(OR('Model output'!U287="",'Model output'!U287="[]",ISNUMBER(SEARCH("Not identified",'Model output'!U287))),"",'Model output'!U287))</f>
        <v/>
      </c>
      <c r="AC288" s="9" t="str">
        <f>IF(OR('Model output'!V287="", AND(ISERROR(SEARCH("Positive",'Model output'!V287)), ISNUMBER(SEARCH("Negative",'Model output'!V287))), 'Model output'!V287="No", ISNUMBER(SEARCH("Uninvolved",'Model output'!V287)), ISNUMBER(SEARCH("Not involved",'Model output'!V287)), ISNUMBER(SEARCH("Free",'Model output'!V287)), ISNUMBER(SEARCH("Cannot be assessed",'Model output'!V287)), ISNUMBER(SEARCH("1 mm",'Model output'!V287)), ISNUMBER(SEARCH("0.1 CM",'Model output'!V287)), ISNUMBER(SEARCH("less than 0.5 mm",'Model output'!V287)), ISNUMBER(SEARCH("abut",'Model output'!V287))), "negative", "positive")</f>
        <v>negative</v>
      </c>
      <c r="AE288" s="29" t="str" cm="1">
        <f t="array" aca="1" ref="AE288" ca="1">IF(OR(AC288="positive",Z288="positive",AND(OR(ISNUMBER(SEARCH("Follicular carcinoma",N288)),ISNUMBER(SEARCH("Follicular thyroid carcinoma",N288))),V288="extensive"),AND(AND(ISNUMBER(J288),J288&gt;0),AND(ISNUMBER(M288),M288&gt;3)),OR(H288="positive",AH288=1)),"high",IF(OR(ISNUMBER(SEARCH("lateral",G288,1)),ISNUMBER(SEARCH("positive",Y288,1)),ISNUMBER(SEARCH("tall",O288,1)),ISNUMBER(SEARCH("hobnail",O288,1)),ISNUMBER(SEARCH("cribriform",O288,1)),ISNUMBER(SEARCH("diffuse",O288,1)),ISNUMBER(SEARCH("columnar",O288,1)),ISNUMBER(SEARCH("solid",O288,1)),ISNUMBER(SEARCH("tall",N288,1)),ISNUMBER(SEARCH("hobnail",N288,1)),ISNUMBER(SEARCH("cribriform",N288,1)),ISNUMBER(SEARCH("diffuse",N288,1)),ISNUMBER(SEARCH("columnar",N288,1)),ISNUMBER(SEARCH("solid",N288,1)),AND(ISNUMBER(SEARCH("papillary",N288,1)),S288="positive"),AND(AND(ISNUMBER(J288),J288&gt;=5),M288=""),AND(AND(ISNUMBER(J288),J288&gt;=5),AND(ISNUMBER(M288),M288&gt;=1)),AND(ISNUMBER(SERACH("papillary",N288)),OR(Y288="positive",Z288="positive"), ISNUMBER(SEARCH("BRAF",AB288)))),"intermediate","low"))</f>
        <v>intermediate</v>
      </c>
      <c r="AF288" s="30" t="str">
        <f t="shared" si="53"/>
        <v>3a</v>
      </c>
      <c r="AG288" s="30" t="str">
        <f t="shared" si="54"/>
        <v>1b</v>
      </c>
      <c r="AH288" s="30" t="str">
        <f t="shared" si="55"/>
        <v>0</v>
      </c>
      <c r="AI288" s="37" t="str">
        <f t="shared" si="56"/>
        <v>I</v>
      </c>
      <c r="AJ288" s="29" t="s">
        <v>887</v>
      </c>
      <c r="AK288" s="34" t="s">
        <v>896</v>
      </c>
      <c r="AL288" s="34" t="s">
        <v>890</v>
      </c>
      <c r="AM288" s="34" t="s">
        <v>894</v>
      </c>
      <c r="AN288" s="34" t="s">
        <v>68</v>
      </c>
      <c r="AO288" s="35">
        <f t="shared" ca="1" si="57"/>
        <v>1</v>
      </c>
      <c r="AP288" s="30">
        <f t="shared" si="58"/>
        <v>1</v>
      </c>
      <c r="AQ288" s="30">
        <f t="shared" si="59"/>
        <v>1</v>
      </c>
      <c r="AR288" s="30">
        <f t="shared" si="60"/>
        <v>1</v>
      </c>
      <c r="AS288" s="36">
        <f t="shared" si="61"/>
        <v>1</v>
      </c>
    </row>
    <row r="289" spans="1:46">
      <c r="A289" t="str">
        <f>'Model output'!A288</f>
        <v>TCGA-MK-A4N7</v>
      </c>
      <c r="B289" s="45">
        <v>20</v>
      </c>
      <c r="C289" s="1" t="str">
        <f>IF(OR(ISNUMBER(SEARCH("0",'Model output'!D288)), ISNUMBER(SEARCH("1",'Model output'!D288)), ISNUMBER(SEARCH("1a",'Model output'!D288)), ISNUMBER(SEARCH("1b",'Model output'!D288)), ISNUMBER(SEARCH("2",'Model output'!D288)), ISNUMBER(SEARCH("3",'Model output'!D288)), ISNUMBER(SEARCH("4a",'Model output'!D288)), ISNUMBER(SEARCH("4b",'Model output'!D288))), IF(ISNUMBER(SEARCH("pT",'Model output'!D288)),IF(OR(ISNUMBER(SEARCH("a",'Model output'!D288)),ISNUMBER(SEARCH("b",'Model output'!D288))),MID(SUBSTITUTE('Model output'!D288," ",""),SEARCH("pT",'Model output'!D288)+2,2),MID(SUBSTITUTE('Model output'!D288," ",""),SEARCH("pT",'Model output'!D288)+2,1)),IF(ISNUMBER(SEARCH("T",'Model output'!D288)),IF(OR(ISNUMBER(SEARCH("a",'Model output'!D288)),ISNUMBER(SEARCH("b",'Model output'!D288))),MID(SUBSTITUTE('Model output'!D288," ",""),SEARCH("T",'Model output'!D288)+1,2),MID(SUBSTITUTE('Model output'!D288," ",""),SEARCH("T",'Model output'!D288)+1,1)),SUBSTITUTE('Model output'!D288," ",""))),"")</f>
        <v>2</v>
      </c>
      <c r="D289" s="1" t="str">
        <f>IF(ISNUMBER(SEARCH("lymph node",'Model output'!E288)),"1", IF(AND('Model output'!E288&lt;&gt;"",ISNUMBER('Model output'!E288),'Model output'!E288&gt;0),"1",IF(OR(ISNUMBER(SEARCH("0",'Model output'!E288)), ISNUMBER(SEARCH("1",'Model output'!E288)), ISNUMBER(SEARCH("1a",'Model output'!E288)), ISNUMBER(SEARCH("1b",'Model output'!E288)), ISNUMBER(SEARCH("X",'Model output'!E288))), IF(ISNUMBER(SEARCH("pN",'Model output'!E288)),IF(OR(ISNUMBER(SEARCH("a",'Model output'!E288)),ISNUMBER(SEARCH("b",'Model output'!E288))),MID(SUBSTITUTE('Model output'!E288," ",""),SEARCH("pN",'Model output'!E288)+2,2),MID(SUBSTITUTE('Model output'!E288," ",""),SEARCH("pN",'Model output'!E288)+2,1)),IF(ISNUMBER(SEARCH("N",'Model output'!E288)),IF(OR(ISNUMBER(SEARCH("a",'Model output'!E288)),ISNUMBER(SEARCH("b",'Model output'!E288))),MID(SUBSTITUTE('Model output'!E288," ",""),SEARCH("N",'Model output'!E288)+1,2),MID(SUBSTITUTE('Model output'!E288," ",""),SEARCH("N",'Model output'!E288)+1,1)),SUBSTITUTE('Model output'!E288," ",""))),"")))</f>
        <v>0</v>
      </c>
      <c r="E289" s="1" t="str">
        <f>IF(OR(ISNUMBER(SEARCH("Not applicable",'Model output'!F288)), ISNUMBER(SEARCH("N/A",'Model output'!F288))),"0",IF(OR(ISNUMBER(SEARCH("0",'Model output'!F288)), ISNUMBER(SEARCH("1",'Model output'!F288)), ISNUMBER(SEARCH("X",'Model output'!F288))), IF(ISNUMBER(SEARCH("pM",'Model output'!F288)),MID(SUBSTITUTE('Model output'!F288," ",""),SEARCH("pM",'Model output'!F288)+2,1),IF(ISNUMBER(SEARCH("M",'Model output'!F288)),MID(SUBSTITUTE('Model output'!F288," ",""),SEARCH("M",'Model output'!F288)+1,1),SUBSTITUTE('Model output'!F288," ",""))),""))</f>
        <v>X</v>
      </c>
      <c r="F289" t="str">
        <f t="shared" ref="F289:F291" si="62">IF(OR(G289&lt;&gt;"",AND(J289&lt;&gt;"",ISNUMBER(J289),J289&gt;0),AND(M289&lt;&gt;"",M289&gt;0)),"positive","negative")</f>
        <v>negative</v>
      </c>
      <c r="G289" t="str">
        <f>IF(OR('Model output'!G288="",AND(ISNUMBER('Model output'!J288),'Model output'!J288&lt;1)),"",IF(OR(ISNUMBER(SEARCH("lateral",'Model output'!G288)),ISNUMBER(SEARCH("cervical",'Model output'!G288)),ISNUMBER(SEARCH("jugular",'Model output'!G288)),ISNUMBER(SEARCH("left neck",'Model output'!G288)),ISNUMBER(SEARCH("left anterior neck",'Model output'!G288)),ISNUMBER(SEARCH("left posterior neck",'Model output'!G288)),ISNUMBER(SEARCH("right neck",'Model output'!G288)),ISNUMBER(SEARCH("right anterior neck",'Model output'!G288)),ISNUMBER(SEARCH("right posterior neck",'Model output'!G288)),AND(ISNUMBER(SEARCH("level",'Model output'!G288)),OR(,ISNUMBER(SEARCH("II",'Model output'!G288)),ISNUMBER(SEARCH("two",'Model output'!G288)),ISNUMBER(SEARCH("2",'Model output'!G288)),ISNUMBER(SEARCH("III",'Model output'!G288)),ISNUMBER(SEARCH("three",'Model output'!G288)),ISNUMBER(SEARCH("3",'Model output'!G288)),ISNUMBER(SEARCH("IV",'Model output'!G288)),ISNUMBER(SEARCH("four",'Model output'!G288)),ISNUMBER(SEARCH("4",'Model output'!G288)),ISNUMBER(SEARCH("V ",'Model output'!G288)),ISNUMBER(SEARCH("five",'Model output'!G288)),ISNUMBER(SEARCH("5",'Model output'!G288))))), "lateral", "central"))</f>
        <v/>
      </c>
      <c r="H289" t="str">
        <f>IF('Model output'!H288="","negative",IF('Model output'!H288="[]", "negative", IF(OR(ISNUMBER(SEARCH("lymph node",'Model output'!H288)),ISNUMBER(SEARCH("Not mentioned",'Model output'!H288)),ISNUMBER(SEARCH("neck",'Model output'!H288)),ISNUMBER(SEARCH("Not applicable",'Model output'!H288))),"negative","positive")))</f>
        <v>negative</v>
      </c>
      <c r="I289">
        <f>IF('Model output'!I288="","",IF(ISNUMBER('Model output'!I288),'Model output'!I288,1))</f>
        <v>2</v>
      </c>
      <c r="J289">
        <f>IF('Model output'!J288="","",IF(AND(ISNUMBER('Model output'!J288),'Model output'!J288&lt;=I289),'Model output'!J288,IF(ISNUMBER(SEARCH("0/",'Model output'!J288)),0,1)))</f>
        <v>0</v>
      </c>
      <c r="K289" t="str" cm="1">
        <f t="array" ref="K289">IF(COUNT(FIND({0,1,2,3,4,5,6,7,8,9},'Model output'!K288))&gt;0,'Model output'!K288,"")</f>
        <v/>
      </c>
      <c r="L289" s="8" t="str">
        <f t="shared" si="52"/>
        <v/>
      </c>
      <c r="M289" t="str" cm="1">
        <f t="array" ref="M289">IF(L289="","",IF(ISNUMBER(SEARCH("cm",L289)),MAX(VALUE(SUBSTITUTE(_xlfn.FILTERXML("&lt;t&gt;&lt;s&gt;"&amp;SUBSTITUTE(L289,",","&lt;/s&gt;&lt;s&gt;")&amp;"&lt;/s&gt;&lt;/t&gt;","//s"),"cm",""))),MAX(VALUE(SUBSTITUTE(_xlfn.FILTERXML("&lt;t&gt;&lt;s&gt;"&amp;SUBSTITUTE(L289,",","&lt;/s&gt;&lt;s&gt;")&amp;"&lt;/s&gt;&lt;/t&gt;","//s"),"mm","")))/10))</f>
        <v/>
      </c>
      <c r="N289" t="str">
        <f>IF('Model output'!L288="","",'Model output'!L288)</f>
        <v>Papillary</v>
      </c>
      <c r="O289" t="str">
        <f>IF('Model output'!M288="","",'Model output'!M288)</f>
        <v>Classical Variant</v>
      </c>
      <c r="P289" t="str">
        <f>IF('Model output'!N288="","",'Model output'!N288)</f>
        <v>2.5 cm</v>
      </c>
      <c r="Q289" t="str">
        <f t="shared" si="51"/>
        <v>2.5cm</v>
      </c>
      <c r="R289" cm="1">
        <f t="array" ref="R289">IF(Q289="","",IF(ISNUMBER(SEARCH("cm",Q289)),MAX(VALUE(SUBSTITUTE(_xlfn.FILTERXML("&lt;t&gt;&lt;s&gt;"&amp;SUBSTITUTE(Q289,",","&lt;/s&gt;&lt;s&gt;")&amp;"&lt;/s&gt;&lt;/t&gt;","//s"),"cm",""))),MAX(VALUE(SUBSTITUTE(_xlfn.FILTERXML("&lt;t&gt;&lt;s&gt;"&amp;SUBSTITUTE(Q289,",","&lt;/s&gt;&lt;s&gt;")&amp;"&lt;/s&gt;&lt;/t&gt;","//s"),"mm","")))/10))</f>
        <v>2.5</v>
      </c>
      <c r="S289" t="str">
        <f>IF(OR('Model output'!P288="",ISNUMBER(SEARCH("Not identified", 'Model output'!P288)),ISNUMBER(SEARCH("Absent",'Model output'!P288)),AND(ISNUMBER(SEARCH("No",'Model output'!P288)),NOT(ISNUMBER(SEARCH("diagnostic",'Model output'!P288)))),ISNUMBER(SEARCH("Negative",'Model output'!P288))),"negative","positive")</f>
        <v>positive</v>
      </c>
      <c r="T289">
        <f>IF('Model output'!O288="","",'Model output'!O288)</f>
        <v>1</v>
      </c>
      <c r="U289" t="str">
        <f>IF('Model output'!Q288&lt;&gt;"",'Model output'!Q288,IF('Classification result'!S289="positive",IF(ISNUMBER(SEARCH("single",'Model output'!P288)),1,IF(OR(ISNUMBER(SEARCH("&lt;4",'Model output'!P288)),ISNUMBER(SEARCH("&lt; 4",'Model output'!P288)),ISNUMBER(SEARCH("less than 4",'Model output'!P288))),"&lt;4",IF(OR(ISNUMBER(SEARCH("&gt;4",'Model output'!P288)),ISNUMBER(SEARCH("&gt; 4",'Model output'!P288)),ISNUMBER(SEARCH("4 or more",'Model output'!P288))),"&gt;4",""))),""))</f>
        <v>Focal</v>
      </c>
      <c r="V289" t="str">
        <f>IF(S289="negative","",IF(OR(ISNUMBER(SEARCH("Focal",'Model output'!P288)),'Classification result'!U289&lt;4,ISNUMBER(SEARCH("Focal",'Classification result'!U289)),ISNUMBER(SEARCH("&lt;4",'Classification result'!U289)),ISNUMBER(SEARCH("&lt; 4",'Classification result'!U289))),"minimal", IF(OR(ISNUMBER(SEARCH("Extensive",'Model output'!P288)),ISNUMBER(SEARCH("Extensive",'Classification result'!U289)),ISNUMBER(SEARCH("&gt;4",'Classification result'!U289)),ISNUMBER(SEARCH("&gt; 4",'Classification result'!U289)),ISNUMBER(SEARCH("4 or more",'Classification result'!U289))),"extensive","")))</f>
        <v>minimal</v>
      </c>
      <c r="W289" t="str">
        <f>IF(OR('Model output'!R288="",ISNUMBER(SEARCH("Not identified", 'Model output'!R288)),ISNUMBER(SEARCH("Absent",'Model output'!R288)),ISNUMBER(SEARCH("No",'Model output'!R288)),ISNUMBER(SEARCH("Negative",'Model output'!R288)),ISNUMBER(SEARCH("None seen",'Model output'!R288)),ISNUMBER(SEARCH("Free",'Model output'!R288)),ISNUMBER(SEARCH("Cannot be assessed",'Model output'!R288))),"negative","positive")</f>
        <v>positive</v>
      </c>
      <c r="X289" t="str">
        <f>IF('Model output'!S288="","", IF('Model output'!S288= "[]", "", 'Model output'!S288))</f>
        <v>Not Applicable</v>
      </c>
      <c r="Y289" t="str">
        <f>IF(OR('Model output'!S288="",ISNUMBER(SEARCH("Absent",'Model output'!S288)),ISNUMBER(SEARCH("Not identified",'Model output'!S288)),ISNUMBER(SEARCH("No",'Model output'!S288)),ISNUMBER(SEARCH("negative",'Model output'!S288))),"negative",IF(Z289="positive","gETE", "positive"))</f>
        <v>negative</v>
      </c>
      <c r="Z289" t="str">
        <f>IF(OR('Model output'!S288="",ISNUMBER(SEARCH("Absent",'Model output'!S288)),ISNUMBER(SEARCH("Not identified",'Model output'!S288)),ISNUMBER(SEARCH("No",'Model output'!S288)),ISNUMBER(SEARCH("Minimal",'Model output'!S288)),ISNUMBER(SEARCH("negative",'Model output'!S288))),"negative",IF(OR(ISNUMBER(SEARCH("extensive",X289)),ISNUMBER(SEARCH("skeletal muscle",X289)),ISNUMBER(SEARCH("larynx",X289)),ISNUMBER(SEARCH("trachea",X289)),ISNUMBER(SEARCH("esophagus",X289)),ISNUMBER(SEARCH("recurrent laryngeal nerve",X289))),"positive","negative"))</f>
        <v>negative</v>
      </c>
      <c r="AA289" t="str">
        <f>IF('Model output'!T288="","", IF('Model output'!T288="[]", "", IF('Model output'!T288="Not mentioned", "No", "Yes")))</f>
        <v/>
      </c>
      <c r="AB289" t="str">
        <f>IF(AA289&lt;&gt;"Yes","",IF(OR('Model output'!U288="",'Model output'!U288="[]",ISNUMBER(SEARCH("Not identified",'Model output'!U288))),"",'Model output'!U288))</f>
        <v/>
      </c>
      <c r="AC289" s="9" t="str">
        <f>IF(OR('Model output'!V288="", AND(ISERROR(SEARCH("Positive",'Model output'!V288)), ISNUMBER(SEARCH("Negative",'Model output'!V288))), 'Model output'!V288="No", ISNUMBER(SEARCH("Uninvolved",'Model output'!V288)), ISNUMBER(SEARCH("Not involved",'Model output'!V288)), ISNUMBER(SEARCH("Free",'Model output'!V288)), ISNUMBER(SEARCH("Cannot be assessed",'Model output'!V288)), ISNUMBER(SEARCH("1 mm",'Model output'!V288)), ISNUMBER(SEARCH("0.1 CM",'Model output'!V288)), ISNUMBER(SEARCH("less than 0.5 mm",'Model output'!V288)), ISNUMBER(SEARCH("abut",'Model output'!V288))), "negative", "positive")</f>
        <v>negative</v>
      </c>
      <c r="AE289" s="29" t="str" cm="1">
        <f t="array" aca="1" ref="AE289" ca="1">IF(OR(AC289="positive",Z289="positive",AND(OR(ISNUMBER(SEARCH("Follicular carcinoma",N289)),ISNUMBER(SEARCH("Follicular thyroid carcinoma",N289))),V289="extensive"),AND(AND(ISNUMBER(J289),J289&gt;0),AND(ISNUMBER(M289),M289&gt;3)),OR(H289="positive",AH289=1)),"high",IF(OR(ISNUMBER(SEARCH("lateral",G289,1)),ISNUMBER(SEARCH("positive",Y289,1)),ISNUMBER(SEARCH("tall",O289,1)),ISNUMBER(SEARCH("hobnail",O289,1)),ISNUMBER(SEARCH("cribriform",O289,1)),ISNUMBER(SEARCH("diffuse",O289,1)),ISNUMBER(SEARCH("columnar",O289,1)),ISNUMBER(SEARCH("solid",O289,1)),ISNUMBER(SEARCH("tall",N289,1)),ISNUMBER(SEARCH("hobnail",N289,1)),ISNUMBER(SEARCH("cribriform",N289,1)),ISNUMBER(SEARCH("diffuse",N289,1)),ISNUMBER(SEARCH("columnar",N289,1)),ISNUMBER(SEARCH("solid",N289,1)),AND(ISNUMBER(SEARCH("papillary",N289,1)),S289="positive"),AND(AND(ISNUMBER(J289),J289&gt;=5),M289=""),AND(AND(ISNUMBER(J289),J289&gt;=5),AND(ISNUMBER(M289),M289&gt;=1)),AND(ISNUMBER(SERACH("papillary",N289)),OR(Y289="positive",Z289="positive"), ISNUMBER(SEARCH("BRAF",AB289)))),"intermediate","low"))</f>
        <v>intermediate</v>
      </c>
      <c r="AF289" s="30" t="str">
        <f t="shared" si="53"/>
        <v>2</v>
      </c>
      <c r="AG289" s="30" t="str">
        <f t="shared" si="54"/>
        <v>0</v>
      </c>
      <c r="AH289" s="30" t="str">
        <f t="shared" si="55"/>
        <v>0</v>
      </c>
      <c r="AI289" s="37" t="str">
        <f t="shared" si="56"/>
        <v>I</v>
      </c>
      <c r="AJ289" s="29" t="s">
        <v>887</v>
      </c>
      <c r="AK289" s="34" t="s">
        <v>893</v>
      </c>
      <c r="AL289" s="34" t="s">
        <v>891</v>
      </c>
      <c r="AM289" s="34" t="s">
        <v>894</v>
      </c>
      <c r="AN289" s="34" t="s">
        <v>68</v>
      </c>
      <c r="AO289" s="35">
        <f t="shared" ca="1" si="57"/>
        <v>1</v>
      </c>
      <c r="AP289" s="30">
        <f t="shared" si="58"/>
        <v>1</v>
      </c>
      <c r="AQ289" s="30">
        <f t="shared" si="59"/>
        <v>1</v>
      </c>
      <c r="AR289" s="30">
        <f t="shared" si="60"/>
        <v>1</v>
      </c>
      <c r="AS289" s="36">
        <f t="shared" si="61"/>
        <v>1</v>
      </c>
    </row>
    <row r="290" spans="1:46">
      <c r="A290" t="str">
        <f>'Model output'!A289</f>
        <v>TCGA-MK-A4N9</v>
      </c>
      <c r="B290" s="45">
        <v>41</v>
      </c>
      <c r="C290" s="1" t="str">
        <f>IF(OR(ISNUMBER(SEARCH("0",'Model output'!D289)), ISNUMBER(SEARCH("1",'Model output'!D289)), ISNUMBER(SEARCH("1a",'Model output'!D289)), ISNUMBER(SEARCH("1b",'Model output'!D289)), ISNUMBER(SEARCH("2",'Model output'!D289)), ISNUMBER(SEARCH("3",'Model output'!D289)), ISNUMBER(SEARCH("4a",'Model output'!D289)), ISNUMBER(SEARCH("4b",'Model output'!D289))), IF(ISNUMBER(SEARCH("pT",'Model output'!D289)),IF(OR(ISNUMBER(SEARCH("a",'Model output'!D289)),ISNUMBER(SEARCH("b",'Model output'!D289))),MID(SUBSTITUTE('Model output'!D289," ",""),SEARCH("pT",'Model output'!D289)+2,2),MID(SUBSTITUTE('Model output'!D289," ",""),SEARCH("pT",'Model output'!D289)+2,1)),IF(ISNUMBER(SEARCH("T",'Model output'!D289)),IF(OR(ISNUMBER(SEARCH("a",'Model output'!D289)),ISNUMBER(SEARCH("b",'Model output'!D289))),MID(SUBSTITUTE('Model output'!D289," ",""),SEARCH("T",'Model output'!D289)+1,2),MID(SUBSTITUTE('Model output'!D289," ",""),SEARCH("T",'Model output'!D289)+1,1)),SUBSTITUTE('Model output'!D289," ",""))),"")</f>
        <v>3</v>
      </c>
      <c r="D290" s="1" t="str">
        <f>IF(ISNUMBER(SEARCH("lymph node",'Model output'!E289)),"1", IF(AND('Model output'!E289&lt;&gt;"",ISNUMBER('Model output'!E289),'Model output'!E289&gt;0),"1",IF(OR(ISNUMBER(SEARCH("0",'Model output'!E289)), ISNUMBER(SEARCH("1",'Model output'!E289)), ISNUMBER(SEARCH("1a",'Model output'!E289)), ISNUMBER(SEARCH("1b",'Model output'!E289)), ISNUMBER(SEARCH("X",'Model output'!E289))), IF(ISNUMBER(SEARCH("pN",'Model output'!E289)),IF(OR(ISNUMBER(SEARCH("a",'Model output'!E289)),ISNUMBER(SEARCH("b",'Model output'!E289))),MID(SUBSTITUTE('Model output'!E289," ",""),SEARCH("pN",'Model output'!E289)+2,2),MID(SUBSTITUTE('Model output'!E289," ",""),SEARCH("pN",'Model output'!E289)+2,1)),IF(ISNUMBER(SEARCH("N",'Model output'!E289)),IF(OR(ISNUMBER(SEARCH("a",'Model output'!E289)),ISNUMBER(SEARCH("b",'Model output'!E289))),MID(SUBSTITUTE('Model output'!E289," ",""),SEARCH("N",'Model output'!E289)+1,2),MID(SUBSTITUTE('Model output'!E289," ",""),SEARCH("N",'Model output'!E289)+1,1)),SUBSTITUTE('Model output'!E289," ",""))),"")))</f>
        <v>1a</v>
      </c>
      <c r="E290" s="1" t="str">
        <f>IF(OR(ISNUMBER(SEARCH("Not applicable",'Model output'!F289)), ISNUMBER(SEARCH("N/A",'Model output'!F289))),"0",IF(OR(ISNUMBER(SEARCH("0",'Model output'!F289)), ISNUMBER(SEARCH("1",'Model output'!F289)), ISNUMBER(SEARCH("X",'Model output'!F289))), IF(ISNUMBER(SEARCH("pM",'Model output'!F289)),MID(SUBSTITUTE('Model output'!F289," ",""),SEARCH("pM",'Model output'!F289)+2,1),IF(ISNUMBER(SEARCH("M",'Model output'!F289)),MID(SUBSTITUTE('Model output'!F289," ",""),SEARCH("M",'Model output'!F289)+1,1),SUBSTITUTE('Model output'!F289," ",""))),""))</f>
        <v>X</v>
      </c>
      <c r="F290" t="str">
        <f t="shared" si="62"/>
        <v>positive</v>
      </c>
      <c r="G290" t="str">
        <f>IF(OR('Model output'!G289="",AND(ISNUMBER('Model output'!J289),'Model output'!J289&lt;1)),"",IF(OR(ISNUMBER(SEARCH("lateral",'Model output'!G289)),ISNUMBER(SEARCH("cervical",'Model output'!G289)),ISNUMBER(SEARCH("jugular",'Model output'!G289)),ISNUMBER(SEARCH("left neck",'Model output'!G289)),ISNUMBER(SEARCH("left anterior neck",'Model output'!G289)),ISNUMBER(SEARCH("left posterior neck",'Model output'!G289)),ISNUMBER(SEARCH("right neck",'Model output'!G289)),ISNUMBER(SEARCH("right anterior neck",'Model output'!G289)),ISNUMBER(SEARCH("right posterior neck",'Model output'!G289)),AND(ISNUMBER(SEARCH("level",'Model output'!G289)),OR(,ISNUMBER(SEARCH("II",'Model output'!G289)),ISNUMBER(SEARCH("two",'Model output'!G289)),ISNUMBER(SEARCH("2",'Model output'!G289)),ISNUMBER(SEARCH("III",'Model output'!G289)),ISNUMBER(SEARCH("three",'Model output'!G289)),ISNUMBER(SEARCH("3",'Model output'!G289)),ISNUMBER(SEARCH("IV",'Model output'!G289)),ISNUMBER(SEARCH("four",'Model output'!G289)),ISNUMBER(SEARCH("4",'Model output'!G289)),ISNUMBER(SEARCH("V ",'Model output'!G289)),ISNUMBER(SEARCH("five",'Model output'!G289)),ISNUMBER(SEARCH("5",'Model output'!G289))))), "lateral", "central"))</f>
        <v>central</v>
      </c>
      <c r="H290" t="str">
        <f>IF('Model output'!H289="","negative",IF('Model output'!H289="[]", "negative", IF(OR(ISNUMBER(SEARCH("lymph node",'Model output'!H289)),ISNUMBER(SEARCH("Not mentioned",'Model output'!H289)),ISNUMBER(SEARCH("neck",'Model output'!H289)),ISNUMBER(SEARCH("Not applicable",'Model output'!H289))),"negative","positive")))</f>
        <v>negative</v>
      </c>
      <c r="I290">
        <f>IF('Model output'!I289="","",IF(ISNUMBER('Model output'!I289),'Model output'!I289,1))</f>
        <v>4</v>
      </c>
      <c r="J290">
        <f>IF('Model output'!J289="","",IF(AND(ISNUMBER('Model output'!J289),'Model output'!J289&lt;=I290),'Model output'!J289,IF(ISNUMBER(SEARCH("0/",'Model output'!J289)),0,1)))</f>
        <v>1</v>
      </c>
      <c r="K290" t="str" cm="1">
        <f t="array" ref="K290">IF(COUNT(FIND({0,1,2,3,4,5,6,7,8,9},'Model output'!K289))&gt;0,'Model output'!K289,"")</f>
        <v>2.4 x 2.3 x 1.3 cm</v>
      </c>
      <c r="L290" s="8" t="str">
        <f t="shared" si="52"/>
        <v>2.4,2.3,1.3cm</v>
      </c>
      <c r="M290" cm="1">
        <f t="array" ref="M290">IF(L290="","",IF(ISNUMBER(SEARCH("cm",L290)),MAX(VALUE(SUBSTITUTE(_xlfn.FILTERXML("&lt;t&gt;&lt;s&gt;"&amp;SUBSTITUTE(L290,",","&lt;/s&gt;&lt;s&gt;")&amp;"&lt;/s&gt;&lt;/t&gt;","//s"),"cm",""))),MAX(VALUE(SUBSTITUTE(_xlfn.FILTERXML("&lt;t&gt;&lt;s&gt;"&amp;SUBSTITUTE(L290,",","&lt;/s&gt;&lt;s&gt;")&amp;"&lt;/s&gt;&lt;/t&gt;","//s"),"mm","")))/10))</f>
        <v>2.4</v>
      </c>
      <c r="N290" t="str">
        <f>IF('Model output'!L289="","",'Model output'!L289)</f>
        <v>Papillary carcinoma</v>
      </c>
      <c r="O290" t="str">
        <f>IF('Model output'!M289="","",'Model output'!M289)</f>
        <v/>
      </c>
      <c r="P290" t="str">
        <f>IF('Model output'!N289="","",'Model output'!N289)</f>
        <v>2.6 cm</v>
      </c>
      <c r="Q290" t="str">
        <f t="shared" si="51"/>
        <v>2.6cm</v>
      </c>
      <c r="R290" cm="1">
        <f t="array" ref="R290">IF(Q290="","",IF(ISNUMBER(SEARCH("cm",Q290)),MAX(VALUE(SUBSTITUTE(_xlfn.FILTERXML("&lt;t&gt;&lt;s&gt;"&amp;SUBSTITUTE(Q290,",","&lt;/s&gt;&lt;s&gt;")&amp;"&lt;/s&gt;&lt;/t&gt;","//s"),"cm",""))),MAX(VALUE(SUBSTITUTE(_xlfn.FILTERXML("&lt;t&gt;&lt;s&gt;"&amp;SUBSTITUTE(Q290,",","&lt;/s&gt;&lt;s&gt;")&amp;"&lt;/s&gt;&lt;/t&gt;","//s"),"mm","")))/10))</f>
        <v>2.6</v>
      </c>
      <c r="S290" t="str">
        <f>IF(OR('Model output'!P289="",ISNUMBER(SEARCH("Not identified", 'Model output'!P289)),ISNUMBER(SEARCH("Absent",'Model output'!P289)),AND(ISNUMBER(SEARCH("No",'Model output'!P289)),NOT(ISNUMBER(SEARCH("diagnostic",'Model output'!P289)))),ISNUMBER(SEARCH("Negative",'Model output'!P289))),"negative","positive")</f>
        <v>positive</v>
      </c>
      <c r="T290" t="str">
        <f>IF('Model output'!O289="","",'Model output'!O289)</f>
        <v>Multiple</v>
      </c>
      <c r="U290" t="str">
        <f>IF('Model output'!Q289&lt;&gt;"",'Model output'!Q289,IF('Classification result'!S290="positive",IF(ISNUMBER(SEARCH("single",'Model output'!P289)),1,IF(OR(ISNUMBER(SEARCH("&lt;4",'Model output'!P289)),ISNUMBER(SEARCH("&lt; 4",'Model output'!P289)),ISNUMBER(SEARCH("less than 4",'Model output'!P289))),"&lt;4",IF(OR(ISNUMBER(SEARCH("&gt;4",'Model output'!P289)),ISNUMBER(SEARCH("&gt; 4",'Model output'!P289)),ISNUMBER(SEARCH("4 or more",'Model output'!P289))),"&gt;4",""))),""))</f>
        <v>Surgically negative</v>
      </c>
      <c r="V290" t="str">
        <f>IF(S290="negative","",IF(OR(ISNUMBER(SEARCH("Focal",'Model output'!P289)),'Classification result'!U290&lt;4,ISNUMBER(SEARCH("Focal",'Classification result'!U290)),ISNUMBER(SEARCH("&lt;4",'Classification result'!U290)),ISNUMBER(SEARCH("&lt; 4",'Classification result'!U290))),"minimal", IF(OR(ISNUMBER(SEARCH("Extensive",'Model output'!P289)),ISNUMBER(SEARCH("Extensive",'Classification result'!U290)),ISNUMBER(SEARCH("&gt;4",'Classification result'!U290)),ISNUMBER(SEARCH("&gt; 4",'Classification result'!U290)),ISNUMBER(SEARCH("4 or more",'Classification result'!U290))),"extensive","")))</f>
        <v/>
      </c>
      <c r="W290" t="str">
        <f>IF(OR('Model output'!R289="",ISNUMBER(SEARCH("Not identified", 'Model output'!R289)),ISNUMBER(SEARCH("Absent",'Model output'!R289)),ISNUMBER(SEARCH("No",'Model output'!R289)),ISNUMBER(SEARCH("Negative",'Model output'!R289)),ISNUMBER(SEARCH("None seen",'Model output'!R289)),ISNUMBER(SEARCH("Free",'Model output'!R289)),ISNUMBER(SEARCH("Cannot be assessed",'Model output'!R289))),"negative","positive")</f>
        <v>negative</v>
      </c>
      <c r="X290" t="str">
        <f>IF('Model output'!S289="","", IF('Model output'!S289= "[]", "", 'Model output'!S289))</f>
        <v>Yes</v>
      </c>
      <c r="Y290" t="str">
        <f>IF(OR('Model output'!S289="",ISNUMBER(SEARCH("Absent",'Model output'!S289)),ISNUMBER(SEARCH("Not identified",'Model output'!S289)),ISNUMBER(SEARCH("No",'Model output'!S289)),ISNUMBER(SEARCH("negative",'Model output'!S289))),"negative",IF(Z290="positive","gETE", "positive"))</f>
        <v>positive</v>
      </c>
      <c r="Z290" t="str">
        <f>IF(OR('Model output'!S289="",ISNUMBER(SEARCH("Absent",'Model output'!S289)),ISNUMBER(SEARCH("Not identified",'Model output'!S289)),ISNUMBER(SEARCH("No",'Model output'!S289)),ISNUMBER(SEARCH("Minimal",'Model output'!S289)),ISNUMBER(SEARCH("negative",'Model output'!S289))),"negative",IF(OR(ISNUMBER(SEARCH("extensive",X290)),ISNUMBER(SEARCH("skeletal muscle",X290)),ISNUMBER(SEARCH("larynx",X290)),ISNUMBER(SEARCH("trachea",X290)),ISNUMBER(SEARCH("esophagus",X290)),ISNUMBER(SEARCH("recurrent laryngeal nerve",X290))),"positive","negative"))</f>
        <v>negative</v>
      </c>
      <c r="AA290" t="str">
        <f>IF('Model output'!T289="","", IF('Model output'!T289="[]", "", IF('Model output'!T289="Not mentioned", "No", "Yes")))</f>
        <v/>
      </c>
      <c r="AB290" t="str">
        <f>IF(AA290&lt;&gt;"Yes","",IF(OR('Model output'!U289="",'Model output'!U289="[]",ISNUMBER(SEARCH("Not identified",'Model output'!U289))),"",'Model output'!U289))</f>
        <v/>
      </c>
      <c r="AC290" s="9" t="str">
        <f>IF(OR('Model output'!V289="", AND(ISERROR(SEARCH("Positive",'Model output'!V289)), ISNUMBER(SEARCH("Negative",'Model output'!V289))), 'Model output'!V289="No", ISNUMBER(SEARCH("Uninvolved",'Model output'!V289)), ISNUMBER(SEARCH("Not involved",'Model output'!V289)), ISNUMBER(SEARCH("Free",'Model output'!V289)), ISNUMBER(SEARCH("Cannot be assessed",'Model output'!V289)), ISNUMBER(SEARCH("1 mm",'Model output'!V289)), ISNUMBER(SEARCH("0.1 CM",'Model output'!V289)), ISNUMBER(SEARCH("less than 0.5 mm",'Model output'!V289)), ISNUMBER(SEARCH("abut",'Model output'!V289))), "negative", "positive")</f>
        <v>negative</v>
      </c>
      <c r="AE290" s="29" t="str" cm="1">
        <f t="array" aca="1" ref="AE290" ca="1">IF(OR(AC290="positive",Z290="positive",AND(OR(ISNUMBER(SEARCH("Follicular carcinoma",N290)),ISNUMBER(SEARCH("Follicular thyroid carcinoma",N290))),V290="extensive"),AND(AND(ISNUMBER(J290),J290&gt;0),AND(ISNUMBER(M290),M290&gt;3)),OR(H290="positive",AH290=1)),"high",IF(OR(ISNUMBER(SEARCH("lateral",G290,1)),ISNUMBER(SEARCH("positive",Y290,1)),ISNUMBER(SEARCH("tall",O290,1)),ISNUMBER(SEARCH("hobnail",O290,1)),ISNUMBER(SEARCH("cribriform",O290,1)),ISNUMBER(SEARCH("diffuse",O290,1)),ISNUMBER(SEARCH("columnar",O290,1)),ISNUMBER(SEARCH("solid",O290,1)),ISNUMBER(SEARCH("tall",N290,1)),ISNUMBER(SEARCH("hobnail",N290,1)),ISNUMBER(SEARCH("cribriform",N290,1)),ISNUMBER(SEARCH("diffuse",N290,1)),ISNUMBER(SEARCH("columnar",N290,1)),ISNUMBER(SEARCH("solid",N290,1)),AND(ISNUMBER(SEARCH("papillary",N290,1)),S290="positive"),AND(AND(ISNUMBER(J290),J290&gt;=5),M290=""),AND(AND(ISNUMBER(J290),J290&gt;=5),AND(ISNUMBER(M290),M290&gt;=1)),AND(ISNUMBER(SERACH("papillary",N290)),OR(Y290="positive",Z290="positive"), ISNUMBER(SEARCH("BRAF",AB290)))),"intermediate","low"))</f>
        <v>intermediate</v>
      </c>
      <c r="AF290" s="30" t="str">
        <f t="shared" si="53"/>
        <v>2</v>
      </c>
      <c r="AG290" s="30" t="str">
        <f t="shared" si="54"/>
        <v>1a</v>
      </c>
      <c r="AH290" s="30" t="str">
        <f t="shared" si="55"/>
        <v>0</v>
      </c>
      <c r="AI290" s="37" t="str">
        <f t="shared" si="56"/>
        <v>I</v>
      </c>
      <c r="AJ290" s="29" t="s">
        <v>887</v>
      </c>
      <c r="AK290" s="34" t="s">
        <v>893</v>
      </c>
      <c r="AL290" s="34" t="s">
        <v>895</v>
      </c>
      <c r="AM290" s="34" t="s">
        <v>891</v>
      </c>
      <c r="AN290" s="34" t="s">
        <v>68</v>
      </c>
      <c r="AO290" s="35">
        <f t="shared" ca="1" si="57"/>
        <v>1</v>
      </c>
      <c r="AP290" s="30">
        <f t="shared" si="58"/>
        <v>1</v>
      </c>
      <c r="AQ290" s="30">
        <f t="shared" si="59"/>
        <v>1</v>
      </c>
      <c r="AR290" s="30">
        <f t="shared" si="60"/>
        <v>1</v>
      </c>
      <c r="AS290" s="36">
        <f t="shared" si="61"/>
        <v>1</v>
      </c>
    </row>
    <row r="291" spans="1:46">
      <c r="A291" s="16" t="str">
        <f>'Model output'!A290</f>
        <v>TCGA-MK-A84Z</v>
      </c>
      <c r="B291" s="46">
        <v>74</v>
      </c>
      <c r="C291" s="14" t="str">
        <f>IF(OR(ISNUMBER(SEARCH("0",'Model output'!D290)), ISNUMBER(SEARCH("1",'Model output'!D290)), ISNUMBER(SEARCH("1a",'Model output'!D290)), ISNUMBER(SEARCH("1b",'Model output'!D290)), ISNUMBER(SEARCH("2",'Model output'!D290)), ISNUMBER(SEARCH("3",'Model output'!D290)), ISNUMBER(SEARCH("4a",'Model output'!D290)), ISNUMBER(SEARCH("4b",'Model output'!D290))), IF(ISNUMBER(SEARCH("pT",'Model output'!D290)),IF(OR(ISNUMBER(SEARCH("a",'Model output'!D290)),ISNUMBER(SEARCH("b",'Model output'!D290))),MID(SUBSTITUTE('Model output'!D290," ",""),SEARCH("pT",'Model output'!D290)+2,2),MID(SUBSTITUTE('Model output'!D290," ",""),SEARCH("pT",'Model output'!D290)+2,1)),IF(ISNUMBER(SEARCH("T",'Model output'!D290)),IF(OR(ISNUMBER(SEARCH("a",'Model output'!D290)),ISNUMBER(SEARCH("b",'Model output'!D290))),MID(SUBSTITUTE('Model output'!D290," ",""),SEARCH("T",'Model output'!D290)+1,2),MID(SUBSTITUTE('Model output'!D290," ",""),SEARCH("T",'Model output'!D290)+1,1)),SUBSTITUTE('Model output'!D290," ",""))),"")</f>
        <v>3</v>
      </c>
      <c r="D291" s="14" t="str">
        <f>IF(ISNUMBER(SEARCH("lymph node",'Model output'!E290)),"1", IF(AND('Model output'!E290&lt;&gt;"",ISNUMBER('Model output'!E290),'Model output'!E290&gt;0),"1",IF(OR(ISNUMBER(SEARCH("0",'Model output'!E290)), ISNUMBER(SEARCH("1",'Model output'!E290)), ISNUMBER(SEARCH("1a",'Model output'!E290)), ISNUMBER(SEARCH("1b",'Model output'!E290)), ISNUMBER(SEARCH("X",'Model output'!E290))), IF(ISNUMBER(SEARCH("pN",'Model output'!E290)),IF(OR(ISNUMBER(SEARCH("a",'Model output'!E290)),ISNUMBER(SEARCH("b",'Model output'!E290))),MID(SUBSTITUTE('Model output'!E290," ",""),SEARCH("pN",'Model output'!E290)+2,2),MID(SUBSTITUTE('Model output'!E290," ",""),SEARCH("pN",'Model output'!E290)+2,1)),IF(ISNUMBER(SEARCH("N",'Model output'!E290)),IF(OR(ISNUMBER(SEARCH("a",'Model output'!E290)),ISNUMBER(SEARCH("b",'Model output'!E290))),MID(SUBSTITUTE('Model output'!E290," ",""),SEARCH("N",'Model output'!E290)+1,2),MID(SUBSTITUTE('Model output'!E290," ",""),SEARCH("N",'Model output'!E290)+1,1)),SUBSTITUTE('Model output'!E290," ",""))),"")))</f>
        <v>X</v>
      </c>
      <c r="E291" s="14" t="str">
        <f>IF(OR(ISNUMBER(SEARCH("Not applicable",'Model output'!F290)), ISNUMBER(SEARCH("N/A",'Model output'!F290))),"0",IF(OR(ISNUMBER(SEARCH("0",'Model output'!F290)), ISNUMBER(SEARCH("1",'Model output'!F290)), ISNUMBER(SEARCH("X",'Model output'!F290))), IF(ISNUMBER(SEARCH("pM",'Model output'!F290)),MID(SUBSTITUTE('Model output'!F290," ",""),SEARCH("pM",'Model output'!F290)+2,1),IF(ISNUMBER(SEARCH("M",'Model output'!F290)),MID(SUBSTITUTE('Model output'!F290," ",""),SEARCH("M",'Model output'!F290)+1,1),SUBSTITUTE('Model output'!F290," ",""))),""))</f>
        <v>X</v>
      </c>
      <c r="F291" s="16" t="str">
        <f t="shared" si="62"/>
        <v>negative</v>
      </c>
      <c r="G291" s="16" t="str">
        <f>IF(OR('Model output'!G290="",AND(ISNUMBER('Model output'!J290),'Model output'!J290&lt;1)),"",IF(OR(ISNUMBER(SEARCH("lateral",'Model output'!G290)),ISNUMBER(SEARCH("cervical",'Model output'!G290)),ISNUMBER(SEARCH("jugular",'Model output'!G290)),ISNUMBER(SEARCH("left neck",'Model output'!G290)),ISNUMBER(SEARCH("left anterior neck",'Model output'!G290)),ISNUMBER(SEARCH("left posterior neck",'Model output'!G290)),ISNUMBER(SEARCH("right neck",'Model output'!G290)),ISNUMBER(SEARCH("right anterior neck",'Model output'!G290)),ISNUMBER(SEARCH("right posterior neck",'Model output'!G290)),AND(ISNUMBER(SEARCH("level",'Model output'!G290)),OR(,ISNUMBER(SEARCH("II",'Model output'!G290)),ISNUMBER(SEARCH("two",'Model output'!G290)),ISNUMBER(SEARCH("2",'Model output'!G290)),ISNUMBER(SEARCH("III",'Model output'!G290)),ISNUMBER(SEARCH("three",'Model output'!G290)),ISNUMBER(SEARCH("3",'Model output'!G290)),ISNUMBER(SEARCH("IV",'Model output'!G290)),ISNUMBER(SEARCH("four",'Model output'!G290)),ISNUMBER(SEARCH("4",'Model output'!G290)),ISNUMBER(SEARCH("V ",'Model output'!G290)),ISNUMBER(SEARCH("five",'Model output'!G290)),ISNUMBER(SEARCH("5",'Model output'!G290))))), "lateral", "central"))</f>
        <v/>
      </c>
      <c r="H291" s="16" t="str">
        <f>IF('Model output'!H290="","negative",IF('Model output'!H290="[]", "negative", IF(OR(ISNUMBER(SEARCH("lymph node",'Model output'!H290)),ISNUMBER(SEARCH("Not mentioned",'Model output'!H290)),ISNUMBER(SEARCH("neck",'Model output'!H290)),ISNUMBER(SEARCH("Not applicable",'Model output'!H290))),"negative","positive")))</f>
        <v>negative</v>
      </c>
      <c r="I291" s="16" t="str">
        <f>IF('Model output'!I290="","",IF(ISNUMBER('Model output'!I290),'Model output'!I290,1))</f>
        <v/>
      </c>
      <c r="J291" s="16" t="str">
        <f>IF('Model output'!J290="","",IF(AND(ISNUMBER('Model output'!J290),'Model output'!J290&lt;=I291),'Model output'!J290,IF(ISNUMBER(SEARCH("0/",'Model output'!J290)),0,1)))</f>
        <v/>
      </c>
      <c r="K291" s="16" t="str" cm="1">
        <f t="array" ref="K291">IF(COUNT(FIND({0,1,2,3,4,5,6,7,8,9},'Model output'!K290))&gt;0,'Model output'!K290,"")</f>
        <v/>
      </c>
      <c r="L291" s="17" t="str">
        <f t="shared" si="52"/>
        <v/>
      </c>
      <c r="M291" s="16" t="str" cm="1">
        <f t="array" ref="M291">IF(L291="","",IF(ISNUMBER(SEARCH("cm",L291)),MAX(VALUE(SUBSTITUTE(_xlfn.FILTERXML("&lt;t&gt;&lt;s&gt;"&amp;SUBSTITUTE(L291,",","&lt;/s&gt;&lt;s&gt;")&amp;"&lt;/s&gt;&lt;/t&gt;","//s"),"cm",""))),MAX(VALUE(SUBSTITUTE(_xlfn.FILTERXML("&lt;t&gt;&lt;s&gt;"&amp;SUBSTITUTE(L291,",","&lt;/s&gt;&lt;s&gt;")&amp;"&lt;/s&gt;&lt;/t&gt;","//s"),"mm","")))/10))</f>
        <v/>
      </c>
      <c r="N291" s="16" t="str">
        <f>IF('Model output'!L290="","",'Model output'!L290)</f>
        <v>Papillary carcinoma</v>
      </c>
      <c r="O291" s="16" t="str">
        <f>IF('Model output'!M290="","",'Model output'!M290)</f>
        <v>Follicular variant</v>
      </c>
      <c r="P291" s="16" t="str">
        <f>IF('Model output'!N290="","",'Model output'!N290)</f>
        <v>5.0 cm</v>
      </c>
      <c r="Q291" s="16" t="str">
        <f t="shared" si="51"/>
        <v>5.0cm</v>
      </c>
      <c r="R291" s="16" cm="1">
        <f t="array" ref="R291">IF(Q291="","",IF(ISNUMBER(SEARCH("cm",Q291)),MAX(VALUE(SUBSTITUTE(_xlfn.FILTERXML("&lt;t&gt;&lt;s&gt;"&amp;SUBSTITUTE(Q291,",","&lt;/s&gt;&lt;s&gt;")&amp;"&lt;/s&gt;&lt;/t&gt;","//s"),"cm",""))),MAX(VALUE(SUBSTITUTE(_xlfn.FILTERXML("&lt;t&gt;&lt;s&gt;"&amp;SUBSTITUTE(Q291,",","&lt;/s&gt;&lt;s&gt;")&amp;"&lt;/s&gt;&lt;/t&gt;","//s"),"mm","")))/10))</f>
        <v>5</v>
      </c>
      <c r="S291" s="16" t="str">
        <f>IF(OR('Model output'!P290="",ISNUMBER(SEARCH("Not identified", 'Model output'!P290)),ISNUMBER(SEARCH("Absent",'Model output'!P290)),AND(ISNUMBER(SEARCH("No",'Model output'!P290)),NOT(ISNUMBER(SEARCH("diagnostic",'Model output'!P290)))),ISNUMBER(SEARCH("Negative",'Model output'!P290))),"negative","positive")</f>
        <v>negative</v>
      </c>
      <c r="T291" s="16">
        <f>IF('Model output'!O290="","",'Model output'!O290)</f>
        <v>2</v>
      </c>
      <c r="U291" s="16" t="str">
        <f>IF('Model output'!Q290&lt;&gt;"",'Model output'!Q290,IF('Classification result'!S291="positive",IF(ISNUMBER(SEARCH("single",'Model output'!P290)),1,IF(OR(ISNUMBER(SEARCH("&lt;4",'Model output'!P290)),ISNUMBER(SEARCH("&lt; 4",'Model output'!P290)),ISNUMBER(SEARCH("less than 4",'Model output'!P290))),"&lt;4",IF(OR(ISNUMBER(SEARCH("&gt;4",'Model output'!P290)),ISNUMBER(SEARCH("&gt; 4",'Model output'!P290)),ISNUMBER(SEARCH("4 or more",'Model output'!P290))),"&gt;4",""))),""))</f>
        <v/>
      </c>
      <c r="V291" s="16" t="str">
        <f>IF(S291="negative","",IF(OR(ISNUMBER(SEARCH("Focal",'Model output'!P290)),'Classification result'!U291&lt;4,ISNUMBER(SEARCH("Focal",'Classification result'!U291)),ISNUMBER(SEARCH("&lt;4",'Classification result'!U291)),ISNUMBER(SEARCH("&lt; 4",'Classification result'!U291))),"minimal", IF(OR(ISNUMBER(SEARCH("Extensive",'Model output'!P290)),ISNUMBER(SEARCH("Extensive",'Classification result'!U291)),ISNUMBER(SEARCH("&gt;4",'Classification result'!U291)),ISNUMBER(SEARCH("&gt; 4",'Classification result'!U291)),ISNUMBER(SEARCH("4 or more",'Classification result'!U291))),"extensive","")))</f>
        <v/>
      </c>
      <c r="W291" s="16" t="str">
        <f>IF(OR('Model output'!R290="",ISNUMBER(SEARCH("Not identified", 'Model output'!R290)),ISNUMBER(SEARCH("Absent",'Model output'!R290)),ISNUMBER(SEARCH("No",'Model output'!R290)),ISNUMBER(SEARCH("Negative",'Model output'!R290)),ISNUMBER(SEARCH("None seen",'Model output'!R290)),ISNUMBER(SEARCH("Free",'Model output'!R290)),ISNUMBER(SEARCH("Cannot be assessed",'Model output'!R290))),"negative","positive")</f>
        <v>positive</v>
      </c>
      <c r="X291" s="16" t="str">
        <f>IF('Model output'!S290="","", IF('Model output'!S290= "[]", "", 'Model output'!S290))</f>
        <v/>
      </c>
      <c r="Y291" s="16" t="str">
        <f>IF(OR('Model output'!S290="",ISNUMBER(SEARCH("Absent",'Model output'!S290)),ISNUMBER(SEARCH("Not identified",'Model output'!S290)),ISNUMBER(SEARCH("No",'Model output'!S290)),ISNUMBER(SEARCH("negative",'Model output'!S290))),"negative",IF(Z291="positive","gETE", "positive"))</f>
        <v>negative</v>
      </c>
      <c r="Z291" s="16" t="str">
        <f>IF(OR('Model output'!S290="",ISNUMBER(SEARCH("Absent",'Model output'!S290)),ISNUMBER(SEARCH("Not identified",'Model output'!S290)),ISNUMBER(SEARCH("No",'Model output'!S290)),ISNUMBER(SEARCH("Minimal",'Model output'!S290)),ISNUMBER(SEARCH("negative",'Model output'!S290))),"negative",IF(OR(ISNUMBER(SEARCH("extensive",X291)),ISNUMBER(SEARCH("skeletal muscle",X291)),ISNUMBER(SEARCH("larynx",X291)),ISNUMBER(SEARCH("trachea",X291)),ISNUMBER(SEARCH("esophagus",X291)),ISNUMBER(SEARCH("recurrent laryngeal nerve",X291))),"positive","negative"))</f>
        <v>negative</v>
      </c>
      <c r="AA291" s="16" t="str">
        <f>IF('Model output'!T290="","", IF('Model output'!T290="[]", "", IF('Model output'!T290="Not mentioned", "No", "Yes")))</f>
        <v/>
      </c>
      <c r="AB291" s="16" t="str">
        <f>IF(AA291&lt;&gt;"Yes","",IF(OR('Model output'!U290="",'Model output'!U290="[]",ISNUMBER(SEARCH("Not identified",'Model output'!U290))),"",'Model output'!U290))</f>
        <v/>
      </c>
      <c r="AC291" s="23" t="str">
        <f>IF(OR('Model output'!V290="", AND(ISERROR(SEARCH("Positive",'Model output'!V290)), ISNUMBER(SEARCH("Negative",'Model output'!V290))), 'Model output'!V290="No", ISNUMBER(SEARCH("Uninvolved",'Model output'!V290)), ISNUMBER(SEARCH("Not involved",'Model output'!V290)), ISNUMBER(SEARCH("Free",'Model output'!V290)), ISNUMBER(SEARCH("Cannot be assessed",'Model output'!V290)), ISNUMBER(SEARCH("1 mm",'Model output'!V290)), ISNUMBER(SEARCH("0.1 CM",'Model output'!V290)), ISNUMBER(SEARCH("less than 0.5 mm",'Model output'!V290)), ISNUMBER(SEARCH("abut",'Model output'!V290))), "negative", "positive")</f>
        <v>negative</v>
      </c>
      <c r="AD291" s="18"/>
      <c r="AE291" s="38" t="str" cm="1">
        <f t="array" aca="1" ref="AE291" ca="1">IF(OR(AC291="positive",Z291="positive",AND(OR(ISNUMBER(SEARCH("Follicular carcinoma",N291)),ISNUMBER(SEARCH("Follicular thyroid carcinoma",N291))),V291="extensive"),AND(AND(ISNUMBER(J291),J291&gt;0),AND(ISNUMBER(M291),M291&gt;3)),OR(H291="positive",AH291=1)),"high",IF(OR(ISNUMBER(SEARCH("lateral",G291,1)),ISNUMBER(SEARCH("positive",Y291,1)),ISNUMBER(SEARCH("tall",O291,1)),ISNUMBER(SEARCH("hobnail",O291,1)),ISNUMBER(SEARCH("cribriform",O291,1)),ISNUMBER(SEARCH("diffuse",O291,1)),ISNUMBER(SEARCH("columnar",O291,1)),ISNUMBER(SEARCH("solid",O291,1)),ISNUMBER(SEARCH("tall",N291,1)),ISNUMBER(SEARCH("hobnail",N291,1)),ISNUMBER(SEARCH("cribriform",N291,1)),ISNUMBER(SEARCH("diffuse",N291,1)),ISNUMBER(SEARCH("columnar",N291,1)),ISNUMBER(SEARCH("solid",N291,1)),AND(ISNUMBER(SEARCH("papillary",N291,1)),S291="positive"),AND(AND(ISNUMBER(J291),J291&gt;=5),M291=""),AND(AND(ISNUMBER(J291),J291&gt;=5),AND(ISNUMBER(M291),M291&gt;=1)),AND(ISNUMBER(SERACH("papillary",N291)),OR(Y291="positive",Z291="positive"), ISNUMBER(SEARCH("BRAF",AB291)))),"intermediate","low"))</f>
        <v>low</v>
      </c>
      <c r="AF291" s="39" t="str">
        <f t="shared" si="53"/>
        <v>3a</v>
      </c>
      <c r="AG291" s="39" t="str">
        <f t="shared" si="54"/>
        <v>0</v>
      </c>
      <c r="AH291" s="39" t="str">
        <f t="shared" si="55"/>
        <v>0</v>
      </c>
      <c r="AI291" s="40" t="str">
        <f t="shared" si="56"/>
        <v>II</v>
      </c>
      <c r="AJ291" s="38" t="s">
        <v>886</v>
      </c>
      <c r="AK291" s="41" t="s">
        <v>896</v>
      </c>
      <c r="AL291" s="41" t="s">
        <v>894</v>
      </c>
      <c r="AM291" s="41" t="s">
        <v>894</v>
      </c>
      <c r="AN291" s="41" t="s">
        <v>892</v>
      </c>
      <c r="AO291" s="42">
        <f t="shared" ca="1" si="57"/>
        <v>1</v>
      </c>
      <c r="AP291" s="39">
        <f t="shared" si="58"/>
        <v>1</v>
      </c>
      <c r="AQ291" s="39">
        <f t="shared" si="59"/>
        <v>1</v>
      </c>
      <c r="AR291" s="39">
        <f t="shared" si="60"/>
        <v>1</v>
      </c>
      <c r="AS291" s="43">
        <f t="shared" si="61"/>
        <v>1</v>
      </c>
    </row>
    <row r="294" spans="1:46">
      <c r="AN294" s="21"/>
    </row>
    <row r="295" spans="1:46">
      <c r="AN295" s="21"/>
      <c r="AO295" s="22"/>
      <c r="AP295" s="22"/>
      <c r="AQ295" s="22"/>
      <c r="AR295" s="22"/>
      <c r="AS295" s="22"/>
    </row>
    <row r="296" spans="1:46">
      <c r="AO296" s="22"/>
    </row>
    <row r="299" spans="1:46">
      <c r="AS299" s="10"/>
    </row>
    <row r="300" spans="1:46">
      <c r="AS300" s="10"/>
    </row>
    <row r="302" spans="1:46">
      <c r="AT302" s="10"/>
    </row>
  </sheetData>
  <mergeCells count="4">
    <mergeCell ref="A1:AC1"/>
    <mergeCell ref="AE1:AI1"/>
    <mergeCell ref="AJ1:AN1"/>
    <mergeCell ref="AO1:AS1"/>
  </mergeCells>
  <conditionalFormatting sqref="AH1">
    <cfRule type="containsText" dxfId="0" priority="1" operator="containsText" text="x">
      <formula>NOT(ISERROR(SEARCH("x",AH1)))</formula>
    </cfRule>
  </conditionalFormatting>
  <pageMargins left="0.7" right="0.7" top="0.75" bottom="0.75" header="0.3" footer="0.3"/>
  <pageSetup orientation="portrait" r:id="rId1"/>
  <ignoredErrors>
    <ignoredError sqref="AM3 AK4 AL5 AK6:AN291 AK5 AM5:AN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D6353-533B-49F2-85D2-A49E0D5FEA01}">
  <dimension ref="A1:V290"/>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74</v>
      </c>
      <c r="B1" t="s">
        <v>75</v>
      </c>
      <c r="C1" t="s">
        <v>76</v>
      </c>
      <c r="D1" t="s">
        <v>77</v>
      </c>
      <c r="E1" t="s">
        <v>78</v>
      </c>
      <c r="F1" t="s">
        <v>79</v>
      </c>
      <c r="G1" t="s">
        <v>80</v>
      </c>
      <c r="H1" t="s">
        <v>81</v>
      </c>
      <c r="I1" t="s">
        <v>82</v>
      </c>
      <c r="J1" t="s">
        <v>83</v>
      </c>
      <c r="K1" t="s">
        <v>84</v>
      </c>
      <c r="L1" t="s">
        <v>85</v>
      </c>
      <c r="M1" t="s">
        <v>86</v>
      </c>
      <c r="N1" t="s">
        <v>87</v>
      </c>
      <c r="O1" t="s">
        <v>88</v>
      </c>
      <c r="P1" t="s">
        <v>89</v>
      </c>
      <c r="Q1" t="s">
        <v>90</v>
      </c>
      <c r="R1" t="s">
        <v>91</v>
      </c>
      <c r="S1" t="s">
        <v>92</v>
      </c>
      <c r="T1" t="s">
        <v>93</v>
      </c>
      <c r="U1" t="s">
        <v>94</v>
      </c>
      <c r="V1" t="s">
        <v>95</v>
      </c>
    </row>
    <row r="2" spans="1:22">
      <c r="A2" t="s">
        <v>13</v>
      </c>
      <c r="D2" t="s">
        <v>16</v>
      </c>
      <c r="E2" t="s">
        <v>15</v>
      </c>
      <c r="G2" t="s">
        <v>759</v>
      </c>
      <c r="I2">
        <v>2</v>
      </c>
      <c r="J2">
        <v>1</v>
      </c>
      <c r="K2" t="s">
        <v>109</v>
      </c>
      <c r="L2" t="s">
        <v>97</v>
      </c>
      <c r="N2" t="s">
        <v>98</v>
      </c>
      <c r="O2">
        <v>1</v>
      </c>
      <c r="P2" t="s">
        <v>18</v>
      </c>
      <c r="S2" t="s">
        <v>99</v>
      </c>
      <c r="V2" t="s">
        <v>19</v>
      </c>
    </row>
    <row r="3" spans="1:22">
      <c r="A3" t="s">
        <v>334</v>
      </c>
      <c r="D3" t="s">
        <v>35</v>
      </c>
      <c r="E3" t="s">
        <v>24</v>
      </c>
      <c r="F3" t="s">
        <v>23</v>
      </c>
      <c r="I3">
        <v>6</v>
      </c>
      <c r="J3">
        <v>0</v>
      </c>
      <c r="L3" t="s">
        <v>97</v>
      </c>
      <c r="M3" t="s">
        <v>120</v>
      </c>
      <c r="N3" t="s">
        <v>104</v>
      </c>
      <c r="O3">
        <v>2</v>
      </c>
      <c r="P3" t="s">
        <v>31</v>
      </c>
      <c r="S3" t="s">
        <v>102</v>
      </c>
      <c r="V3" t="s">
        <v>102</v>
      </c>
    </row>
    <row r="4" spans="1:22">
      <c r="A4" t="s">
        <v>335</v>
      </c>
      <c r="D4" t="s">
        <v>25</v>
      </c>
      <c r="E4" t="s">
        <v>24</v>
      </c>
      <c r="F4" t="s">
        <v>23</v>
      </c>
      <c r="I4">
        <v>2</v>
      </c>
      <c r="J4">
        <v>0</v>
      </c>
      <c r="L4" t="s">
        <v>97</v>
      </c>
      <c r="M4" t="s">
        <v>179</v>
      </c>
      <c r="N4" t="s">
        <v>121</v>
      </c>
      <c r="O4">
        <v>2</v>
      </c>
      <c r="P4" t="s">
        <v>27</v>
      </c>
      <c r="R4" t="s">
        <v>21</v>
      </c>
      <c r="V4" t="s">
        <v>28</v>
      </c>
    </row>
    <row r="5" spans="1:22">
      <c r="A5" t="s">
        <v>336</v>
      </c>
      <c r="D5" t="s">
        <v>38</v>
      </c>
      <c r="E5" t="s">
        <v>103</v>
      </c>
      <c r="F5" t="s">
        <v>23</v>
      </c>
      <c r="L5" t="s">
        <v>97</v>
      </c>
      <c r="M5" t="s">
        <v>179</v>
      </c>
      <c r="N5" t="s">
        <v>96</v>
      </c>
      <c r="P5" t="s">
        <v>27</v>
      </c>
      <c r="S5" t="s">
        <v>760</v>
      </c>
      <c r="T5" t="s">
        <v>664</v>
      </c>
      <c r="V5" t="s">
        <v>28</v>
      </c>
    </row>
    <row r="6" spans="1:22">
      <c r="A6" t="s">
        <v>337</v>
      </c>
      <c r="D6" t="s">
        <v>100</v>
      </c>
      <c r="E6" t="s">
        <v>151</v>
      </c>
      <c r="I6">
        <v>5</v>
      </c>
      <c r="J6">
        <v>1</v>
      </c>
      <c r="L6" t="s">
        <v>97</v>
      </c>
      <c r="M6" t="s">
        <v>120</v>
      </c>
      <c r="N6" t="s">
        <v>138</v>
      </c>
      <c r="S6" t="s">
        <v>21</v>
      </c>
      <c r="T6" t="s">
        <v>102</v>
      </c>
      <c r="U6" t="s">
        <v>210</v>
      </c>
      <c r="V6" t="s">
        <v>21</v>
      </c>
    </row>
    <row r="7" spans="1:22">
      <c r="A7" t="s">
        <v>338</v>
      </c>
      <c r="D7" t="s">
        <v>100</v>
      </c>
      <c r="E7" t="s">
        <v>111</v>
      </c>
      <c r="G7" t="s">
        <v>721</v>
      </c>
      <c r="I7">
        <v>8</v>
      </c>
      <c r="J7">
        <v>1</v>
      </c>
      <c r="L7" t="s">
        <v>119</v>
      </c>
      <c r="N7" t="s">
        <v>117</v>
      </c>
      <c r="O7" t="s">
        <v>153</v>
      </c>
      <c r="P7" t="s">
        <v>31</v>
      </c>
      <c r="R7" t="s">
        <v>211</v>
      </c>
      <c r="S7" t="s">
        <v>37</v>
      </c>
      <c r="T7" t="s">
        <v>761</v>
      </c>
      <c r="V7" t="s">
        <v>102</v>
      </c>
    </row>
    <row r="8" spans="1:22">
      <c r="A8" t="s">
        <v>339</v>
      </c>
      <c r="D8" t="s">
        <v>45</v>
      </c>
      <c r="E8" t="s">
        <v>24</v>
      </c>
      <c r="F8" t="s">
        <v>23</v>
      </c>
      <c r="I8">
        <v>4</v>
      </c>
      <c r="J8">
        <v>1</v>
      </c>
      <c r="K8" t="s">
        <v>214</v>
      </c>
      <c r="L8" t="s">
        <v>97</v>
      </c>
      <c r="M8" t="s">
        <v>204</v>
      </c>
      <c r="N8" t="s">
        <v>196</v>
      </c>
      <c r="P8" t="s">
        <v>37</v>
      </c>
      <c r="S8" t="s">
        <v>37</v>
      </c>
      <c r="T8" t="s">
        <v>102</v>
      </c>
      <c r="U8" t="s">
        <v>105</v>
      </c>
      <c r="V8" t="s">
        <v>42</v>
      </c>
    </row>
    <row r="9" spans="1:22">
      <c r="A9" t="s">
        <v>340</v>
      </c>
      <c r="D9" t="s">
        <v>110</v>
      </c>
      <c r="E9" t="s">
        <v>151</v>
      </c>
      <c r="F9" t="s">
        <v>23</v>
      </c>
      <c r="G9" t="s">
        <v>722</v>
      </c>
      <c r="I9">
        <v>37</v>
      </c>
      <c r="J9">
        <v>3</v>
      </c>
      <c r="K9" t="s">
        <v>126</v>
      </c>
      <c r="L9" t="s">
        <v>97</v>
      </c>
      <c r="N9" t="s">
        <v>185</v>
      </c>
      <c r="O9">
        <v>3</v>
      </c>
      <c r="P9" t="s">
        <v>31</v>
      </c>
      <c r="S9" t="s">
        <v>31</v>
      </c>
      <c r="T9" t="s">
        <v>102</v>
      </c>
      <c r="U9" t="s">
        <v>212</v>
      </c>
      <c r="V9" t="s">
        <v>102</v>
      </c>
    </row>
    <row r="10" spans="1:22">
      <c r="A10" t="s">
        <v>341</v>
      </c>
      <c r="D10" t="s">
        <v>45</v>
      </c>
      <c r="E10" t="s">
        <v>24</v>
      </c>
      <c r="F10" t="s">
        <v>23</v>
      </c>
      <c r="I10">
        <v>3</v>
      </c>
      <c r="J10">
        <v>0</v>
      </c>
      <c r="L10" t="s">
        <v>97</v>
      </c>
      <c r="M10" t="s">
        <v>620</v>
      </c>
      <c r="N10" t="s">
        <v>142</v>
      </c>
      <c r="P10" t="s">
        <v>31</v>
      </c>
      <c r="R10" t="s">
        <v>31</v>
      </c>
      <c r="S10" t="s">
        <v>37</v>
      </c>
    </row>
    <row r="11" spans="1:22">
      <c r="A11" t="s">
        <v>342</v>
      </c>
      <c r="D11" t="s">
        <v>35</v>
      </c>
      <c r="E11" t="s">
        <v>103</v>
      </c>
      <c r="L11" t="s">
        <v>17</v>
      </c>
      <c r="M11" t="s">
        <v>217</v>
      </c>
      <c r="N11" t="s">
        <v>218</v>
      </c>
      <c r="T11" t="s">
        <v>102</v>
      </c>
      <c r="U11" t="s">
        <v>723</v>
      </c>
    </row>
    <row r="12" spans="1:22">
      <c r="A12" t="s">
        <v>343</v>
      </c>
      <c r="D12" t="s">
        <v>45</v>
      </c>
      <c r="E12" t="s">
        <v>24</v>
      </c>
      <c r="I12">
        <v>20</v>
      </c>
      <c r="J12">
        <v>0</v>
      </c>
      <c r="L12" t="s">
        <v>97</v>
      </c>
      <c r="N12" t="s">
        <v>124</v>
      </c>
      <c r="P12" t="s">
        <v>31</v>
      </c>
      <c r="S12" t="s">
        <v>37</v>
      </c>
      <c r="V12" t="s">
        <v>28</v>
      </c>
    </row>
    <row r="13" spans="1:22">
      <c r="A13" t="s">
        <v>344</v>
      </c>
      <c r="D13" t="s">
        <v>25</v>
      </c>
      <c r="E13" t="s">
        <v>103</v>
      </c>
      <c r="F13" t="s">
        <v>23</v>
      </c>
      <c r="I13">
        <v>0</v>
      </c>
      <c r="J13">
        <v>0</v>
      </c>
      <c r="L13" t="s">
        <v>97</v>
      </c>
      <c r="M13" t="s">
        <v>204</v>
      </c>
      <c r="N13" t="s">
        <v>213</v>
      </c>
      <c r="O13">
        <v>2</v>
      </c>
      <c r="P13" t="s">
        <v>21</v>
      </c>
      <c r="R13" t="s">
        <v>21</v>
      </c>
      <c r="S13" t="s">
        <v>21</v>
      </c>
      <c r="T13" t="s">
        <v>102</v>
      </c>
      <c r="V13" t="s">
        <v>21</v>
      </c>
    </row>
    <row r="14" spans="1:22">
      <c r="A14" t="s">
        <v>345</v>
      </c>
      <c r="D14" t="s">
        <v>45</v>
      </c>
      <c r="E14" t="s">
        <v>34</v>
      </c>
      <c r="G14" t="s">
        <v>715</v>
      </c>
      <c r="I14">
        <v>9</v>
      </c>
      <c r="J14">
        <v>3</v>
      </c>
      <c r="K14" t="s">
        <v>621</v>
      </c>
      <c r="L14" t="s">
        <v>97</v>
      </c>
      <c r="N14" t="s">
        <v>109</v>
      </c>
      <c r="O14">
        <v>2</v>
      </c>
      <c r="P14" t="s">
        <v>18</v>
      </c>
      <c r="S14" t="s">
        <v>27</v>
      </c>
      <c r="V14" t="s">
        <v>28</v>
      </c>
    </row>
    <row r="15" spans="1:22">
      <c r="A15" t="s">
        <v>346</v>
      </c>
      <c r="D15" t="s">
        <v>35</v>
      </c>
      <c r="E15" t="s">
        <v>24</v>
      </c>
      <c r="F15" t="s">
        <v>23</v>
      </c>
      <c r="I15">
        <v>0</v>
      </c>
      <c r="J15">
        <v>0</v>
      </c>
      <c r="L15" t="s">
        <v>97</v>
      </c>
      <c r="M15" t="s">
        <v>43</v>
      </c>
      <c r="N15" t="s">
        <v>215</v>
      </c>
      <c r="O15">
        <v>2</v>
      </c>
      <c r="P15" t="s">
        <v>37</v>
      </c>
      <c r="R15" t="s">
        <v>21</v>
      </c>
      <c r="S15" t="s">
        <v>37</v>
      </c>
      <c r="V15" t="s">
        <v>28</v>
      </c>
    </row>
    <row r="16" spans="1:22">
      <c r="A16" t="s">
        <v>347</v>
      </c>
      <c r="D16" t="s">
        <v>110</v>
      </c>
      <c r="E16" t="s">
        <v>111</v>
      </c>
      <c r="I16">
        <v>6</v>
      </c>
      <c r="J16">
        <v>2</v>
      </c>
      <c r="L16" t="s">
        <v>97</v>
      </c>
      <c r="M16" t="s">
        <v>120</v>
      </c>
      <c r="N16" t="s">
        <v>141</v>
      </c>
      <c r="P16" t="s">
        <v>31</v>
      </c>
      <c r="S16" t="s">
        <v>31</v>
      </c>
    </row>
    <row r="17" spans="1:22">
      <c r="A17" t="s">
        <v>348</v>
      </c>
      <c r="D17" t="s">
        <v>35</v>
      </c>
      <c r="E17" t="s">
        <v>34</v>
      </c>
      <c r="F17" t="s">
        <v>23</v>
      </c>
      <c r="G17" t="s">
        <v>762</v>
      </c>
      <c r="I17">
        <v>16</v>
      </c>
      <c r="J17">
        <v>1</v>
      </c>
      <c r="L17" t="s">
        <v>97</v>
      </c>
      <c r="N17" t="s">
        <v>146</v>
      </c>
      <c r="O17">
        <v>3</v>
      </c>
      <c r="P17" t="s">
        <v>37</v>
      </c>
      <c r="S17" t="s">
        <v>31</v>
      </c>
      <c r="T17" t="s">
        <v>102</v>
      </c>
      <c r="U17" t="s">
        <v>216</v>
      </c>
      <c r="V17" t="s">
        <v>21</v>
      </c>
    </row>
    <row r="18" spans="1:22">
      <c r="A18" t="s">
        <v>349</v>
      </c>
      <c r="D18" t="s">
        <v>35</v>
      </c>
      <c r="E18" t="s">
        <v>34</v>
      </c>
      <c r="F18" t="s">
        <v>23</v>
      </c>
      <c r="I18">
        <v>3</v>
      </c>
      <c r="J18">
        <v>3</v>
      </c>
      <c r="L18" t="s">
        <v>97</v>
      </c>
      <c r="N18" t="s">
        <v>215</v>
      </c>
      <c r="P18" t="s">
        <v>31</v>
      </c>
      <c r="T18" t="s">
        <v>102</v>
      </c>
      <c r="U18" t="s">
        <v>113</v>
      </c>
      <c r="V18" t="s">
        <v>102</v>
      </c>
    </row>
    <row r="19" spans="1:22">
      <c r="A19" t="s">
        <v>350</v>
      </c>
      <c r="D19" t="s">
        <v>38</v>
      </c>
      <c r="E19" t="s">
        <v>24</v>
      </c>
      <c r="F19" t="s">
        <v>23</v>
      </c>
      <c r="I19">
        <v>9</v>
      </c>
      <c r="J19">
        <v>0</v>
      </c>
      <c r="L19" t="s">
        <v>97</v>
      </c>
      <c r="M19" t="s">
        <v>217</v>
      </c>
      <c r="N19" t="s">
        <v>124</v>
      </c>
      <c r="O19">
        <v>2</v>
      </c>
      <c r="P19" t="s">
        <v>27</v>
      </c>
      <c r="R19" t="s">
        <v>190</v>
      </c>
      <c r="S19" t="s">
        <v>182</v>
      </c>
      <c r="V19" t="s">
        <v>28</v>
      </c>
    </row>
    <row r="20" spans="1:22">
      <c r="A20" t="s">
        <v>351</v>
      </c>
      <c r="D20" t="s">
        <v>35</v>
      </c>
      <c r="E20" t="s">
        <v>103</v>
      </c>
      <c r="F20" t="s">
        <v>23</v>
      </c>
      <c r="L20" t="s">
        <v>97</v>
      </c>
      <c r="N20" t="s">
        <v>218</v>
      </c>
      <c r="P20" t="s">
        <v>102</v>
      </c>
      <c r="Q20" t="s">
        <v>763</v>
      </c>
      <c r="R20" t="s">
        <v>102</v>
      </c>
      <c r="S20" t="s">
        <v>21</v>
      </c>
      <c r="T20" t="s">
        <v>102</v>
      </c>
      <c r="V20" t="s">
        <v>21</v>
      </c>
    </row>
    <row r="21" spans="1:22">
      <c r="A21" t="s">
        <v>352</v>
      </c>
      <c r="D21" t="s">
        <v>45</v>
      </c>
      <c r="E21" t="s">
        <v>24</v>
      </c>
      <c r="F21" t="s">
        <v>23</v>
      </c>
      <c r="I21">
        <v>2</v>
      </c>
      <c r="J21">
        <v>0</v>
      </c>
      <c r="L21" t="s">
        <v>97</v>
      </c>
      <c r="N21" t="s">
        <v>196</v>
      </c>
      <c r="O21">
        <v>2</v>
      </c>
      <c r="P21" t="s">
        <v>31</v>
      </c>
      <c r="S21" t="s">
        <v>37</v>
      </c>
      <c r="T21" t="s">
        <v>102</v>
      </c>
      <c r="U21" t="s">
        <v>221</v>
      </c>
      <c r="V21" t="s">
        <v>28</v>
      </c>
    </row>
    <row r="22" spans="1:22">
      <c r="A22" t="s">
        <v>353</v>
      </c>
      <c r="D22" t="s">
        <v>25</v>
      </c>
      <c r="E22" t="s">
        <v>24</v>
      </c>
      <c r="F22" t="s">
        <v>23</v>
      </c>
      <c r="I22">
        <v>11</v>
      </c>
      <c r="J22">
        <v>0</v>
      </c>
      <c r="L22" t="s">
        <v>97</v>
      </c>
      <c r="M22" t="s">
        <v>204</v>
      </c>
      <c r="N22" t="s">
        <v>117</v>
      </c>
      <c r="O22">
        <v>1</v>
      </c>
      <c r="P22" t="s">
        <v>21</v>
      </c>
      <c r="R22" t="s">
        <v>21</v>
      </c>
      <c r="S22" t="s">
        <v>37</v>
      </c>
      <c r="T22" t="s">
        <v>102</v>
      </c>
      <c r="V22" t="s">
        <v>193</v>
      </c>
    </row>
    <row r="23" spans="1:22">
      <c r="A23" t="s">
        <v>354</v>
      </c>
      <c r="D23" t="s">
        <v>35</v>
      </c>
      <c r="E23" t="s">
        <v>24</v>
      </c>
      <c r="F23" t="s">
        <v>23</v>
      </c>
      <c r="I23">
        <v>1</v>
      </c>
      <c r="J23">
        <v>0</v>
      </c>
      <c r="L23" t="s">
        <v>97</v>
      </c>
      <c r="N23" t="s">
        <v>124</v>
      </c>
      <c r="O23">
        <v>7</v>
      </c>
      <c r="P23" t="s">
        <v>764</v>
      </c>
      <c r="S23" t="s">
        <v>31</v>
      </c>
      <c r="T23" t="s">
        <v>102</v>
      </c>
      <c r="U23" t="s">
        <v>222</v>
      </c>
      <c r="V23" t="s">
        <v>102</v>
      </c>
    </row>
    <row r="24" spans="1:22">
      <c r="A24" t="s">
        <v>355</v>
      </c>
      <c r="D24" t="s">
        <v>25</v>
      </c>
      <c r="E24" t="s">
        <v>103</v>
      </c>
      <c r="F24" t="s">
        <v>23</v>
      </c>
      <c r="L24" t="s">
        <v>97</v>
      </c>
      <c r="N24" t="s">
        <v>223</v>
      </c>
      <c r="P24" t="s">
        <v>27</v>
      </c>
      <c r="S24" t="s">
        <v>27</v>
      </c>
      <c r="T24" t="s">
        <v>102</v>
      </c>
      <c r="U24" t="s">
        <v>224</v>
      </c>
      <c r="V24" t="s">
        <v>21</v>
      </c>
    </row>
    <row r="25" spans="1:22">
      <c r="A25" t="s">
        <v>356</v>
      </c>
      <c r="D25" t="s">
        <v>35</v>
      </c>
      <c r="E25" t="s">
        <v>15</v>
      </c>
      <c r="F25" t="s">
        <v>23</v>
      </c>
      <c r="I25">
        <v>42</v>
      </c>
      <c r="J25">
        <v>6</v>
      </c>
      <c r="L25" t="s">
        <v>97</v>
      </c>
      <c r="N25" t="s">
        <v>114</v>
      </c>
      <c r="O25">
        <v>3</v>
      </c>
      <c r="P25" t="s">
        <v>31</v>
      </c>
      <c r="S25" t="s">
        <v>31</v>
      </c>
      <c r="V25" t="s">
        <v>285</v>
      </c>
    </row>
    <row r="26" spans="1:22">
      <c r="A26" t="s">
        <v>357</v>
      </c>
      <c r="D26" t="s">
        <v>45</v>
      </c>
      <c r="E26" t="s">
        <v>103</v>
      </c>
      <c r="F26" t="s">
        <v>23</v>
      </c>
      <c r="L26" t="s">
        <v>97</v>
      </c>
      <c r="M26" t="s">
        <v>204</v>
      </c>
      <c r="N26" t="s">
        <v>196</v>
      </c>
      <c r="O26">
        <v>1</v>
      </c>
      <c r="P26" t="s">
        <v>37</v>
      </c>
      <c r="R26" t="s">
        <v>21</v>
      </c>
      <c r="S26" t="s">
        <v>37</v>
      </c>
      <c r="V26" t="s">
        <v>193</v>
      </c>
    </row>
    <row r="27" spans="1:22">
      <c r="A27" t="s">
        <v>358</v>
      </c>
      <c r="D27" t="s">
        <v>38</v>
      </c>
      <c r="E27" t="s">
        <v>24</v>
      </c>
      <c r="F27" t="s">
        <v>23</v>
      </c>
      <c r="I27">
        <v>6</v>
      </c>
      <c r="J27">
        <v>0</v>
      </c>
      <c r="L27" t="s">
        <v>622</v>
      </c>
      <c r="N27" t="s">
        <v>117</v>
      </c>
      <c r="O27">
        <v>1</v>
      </c>
      <c r="P27" t="s">
        <v>37</v>
      </c>
      <c r="S27" t="s">
        <v>31</v>
      </c>
      <c r="V27" t="s">
        <v>102</v>
      </c>
    </row>
    <row r="28" spans="1:22">
      <c r="A28" t="s">
        <v>359</v>
      </c>
      <c r="D28" t="s">
        <v>35</v>
      </c>
      <c r="E28" t="s">
        <v>103</v>
      </c>
      <c r="F28" t="s">
        <v>23</v>
      </c>
      <c r="I28">
        <v>0</v>
      </c>
      <c r="J28">
        <v>0</v>
      </c>
      <c r="L28" t="s">
        <v>97</v>
      </c>
      <c r="M28" t="s">
        <v>179</v>
      </c>
      <c r="N28" t="s">
        <v>124</v>
      </c>
      <c r="P28" t="s">
        <v>37</v>
      </c>
      <c r="S28" t="s">
        <v>31</v>
      </c>
      <c r="T28" t="s">
        <v>102</v>
      </c>
      <c r="U28" t="s">
        <v>105</v>
      </c>
      <c r="V28" t="s">
        <v>102</v>
      </c>
    </row>
    <row r="29" spans="1:22">
      <c r="A29" t="s">
        <v>360</v>
      </c>
      <c r="D29" t="s">
        <v>35</v>
      </c>
      <c r="E29" t="s">
        <v>34</v>
      </c>
      <c r="F29" t="s">
        <v>23</v>
      </c>
      <c r="I29">
        <v>7</v>
      </c>
      <c r="J29">
        <v>7</v>
      </c>
      <c r="L29" t="s">
        <v>97</v>
      </c>
      <c r="N29" t="s">
        <v>184</v>
      </c>
      <c r="O29">
        <v>1</v>
      </c>
      <c r="P29" t="s">
        <v>31</v>
      </c>
      <c r="S29" t="s">
        <v>31</v>
      </c>
      <c r="V29" t="s">
        <v>102</v>
      </c>
    </row>
    <row r="30" spans="1:22">
      <c r="A30" t="s">
        <v>361</v>
      </c>
      <c r="D30" t="s">
        <v>25</v>
      </c>
      <c r="E30" t="s">
        <v>24</v>
      </c>
      <c r="F30" t="s">
        <v>23</v>
      </c>
      <c r="I30">
        <v>1</v>
      </c>
      <c r="J30">
        <v>0</v>
      </c>
      <c r="L30" t="s">
        <v>97</v>
      </c>
      <c r="N30" t="s">
        <v>117</v>
      </c>
      <c r="O30">
        <v>1</v>
      </c>
      <c r="P30" t="s">
        <v>18</v>
      </c>
      <c r="R30" t="s">
        <v>21</v>
      </c>
      <c r="S30" t="s">
        <v>37</v>
      </c>
      <c r="V30" t="s">
        <v>193</v>
      </c>
    </row>
    <row r="31" spans="1:22">
      <c r="A31" t="s">
        <v>362</v>
      </c>
      <c r="D31" t="s">
        <v>51</v>
      </c>
      <c r="E31" t="s">
        <v>24</v>
      </c>
      <c r="F31" t="s">
        <v>23</v>
      </c>
      <c r="I31">
        <v>4</v>
      </c>
      <c r="J31">
        <v>0</v>
      </c>
      <c r="L31" t="s">
        <v>97</v>
      </c>
      <c r="M31" t="s">
        <v>225</v>
      </c>
      <c r="N31" t="s">
        <v>143</v>
      </c>
      <c r="O31">
        <v>1</v>
      </c>
      <c r="P31" t="s">
        <v>31</v>
      </c>
      <c r="R31" t="s">
        <v>675</v>
      </c>
      <c r="S31" t="s">
        <v>47</v>
      </c>
      <c r="T31" t="s">
        <v>102</v>
      </c>
      <c r="U31" t="s">
        <v>724</v>
      </c>
      <c r="V31" t="s">
        <v>28</v>
      </c>
    </row>
    <row r="32" spans="1:22">
      <c r="A32" t="s">
        <v>363</v>
      </c>
      <c r="D32" t="s">
        <v>100</v>
      </c>
      <c r="E32" t="s">
        <v>111</v>
      </c>
      <c r="F32" t="s">
        <v>23</v>
      </c>
      <c r="I32">
        <v>7</v>
      </c>
      <c r="J32">
        <v>4</v>
      </c>
      <c r="L32" t="s">
        <v>119</v>
      </c>
      <c r="N32" t="s">
        <v>117</v>
      </c>
      <c r="O32">
        <v>2</v>
      </c>
      <c r="P32" t="s">
        <v>31</v>
      </c>
      <c r="R32" t="s">
        <v>54</v>
      </c>
      <c r="S32" t="s">
        <v>47</v>
      </c>
      <c r="V32" t="s">
        <v>28</v>
      </c>
    </row>
    <row r="33" spans="1:22">
      <c r="A33" t="s">
        <v>364</v>
      </c>
      <c r="D33" t="s">
        <v>35</v>
      </c>
      <c r="E33" t="s">
        <v>103</v>
      </c>
      <c r="F33" t="s">
        <v>23</v>
      </c>
      <c r="L33" t="s">
        <v>97</v>
      </c>
      <c r="N33" t="s">
        <v>124</v>
      </c>
      <c r="O33">
        <v>2</v>
      </c>
      <c r="P33" t="s">
        <v>31</v>
      </c>
      <c r="S33" t="s">
        <v>31</v>
      </c>
      <c r="T33" t="s">
        <v>102</v>
      </c>
      <c r="U33" t="s">
        <v>765</v>
      </c>
      <c r="V33" t="s">
        <v>195</v>
      </c>
    </row>
    <row r="34" spans="1:22">
      <c r="A34" t="s">
        <v>365</v>
      </c>
      <c r="D34" t="s">
        <v>35</v>
      </c>
      <c r="E34" t="s">
        <v>24</v>
      </c>
      <c r="F34" t="s">
        <v>23</v>
      </c>
      <c r="I34">
        <v>6</v>
      </c>
      <c r="J34">
        <v>0</v>
      </c>
      <c r="L34" t="s">
        <v>97</v>
      </c>
      <c r="M34" t="s">
        <v>120</v>
      </c>
      <c r="N34" t="s">
        <v>138</v>
      </c>
      <c r="P34" t="s">
        <v>37</v>
      </c>
      <c r="S34" t="s">
        <v>31</v>
      </c>
      <c r="T34" t="s">
        <v>102</v>
      </c>
      <c r="U34" t="s">
        <v>623</v>
      </c>
      <c r="V34" t="s">
        <v>102</v>
      </c>
    </row>
    <row r="35" spans="1:22">
      <c r="A35" t="s">
        <v>366</v>
      </c>
      <c r="D35" t="s">
        <v>51</v>
      </c>
      <c r="E35" t="s">
        <v>34</v>
      </c>
      <c r="F35" t="s">
        <v>23</v>
      </c>
      <c r="G35" t="s">
        <v>226</v>
      </c>
      <c r="I35">
        <v>2</v>
      </c>
      <c r="J35">
        <v>2</v>
      </c>
      <c r="K35" t="s">
        <v>725</v>
      </c>
      <c r="L35" t="s">
        <v>97</v>
      </c>
      <c r="M35" t="s">
        <v>120</v>
      </c>
      <c r="N35" t="s">
        <v>186</v>
      </c>
      <c r="P35" t="s">
        <v>31</v>
      </c>
      <c r="S35" t="s">
        <v>47</v>
      </c>
      <c r="T35" t="s">
        <v>102</v>
      </c>
      <c r="U35" t="s">
        <v>727</v>
      </c>
      <c r="V35" t="s">
        <v>193</v>
      </c>
    </row>
    <row r="36" spans="1:22">
      <c r="A36" t="s">
        <v>367</v>
      </c>
      <c r="D36" t="s">
        <v>100</v>
      </c>
      <c r="E36" t="s">
        <v>107</v>
      </c>
      <c r="F36" t="s">
        <v>23</v>
      </c>
      <c r="I36">
        <v>8</v>
      </c>
      <c r="J36">
        <v>0</v>
      </c>
      <c r="L36" t="s">
        <v>97</v>
      </c>
      <c r="M36" t="s">
        <v>624</v>
      </c>
      <c r="N36" t="s">
        <v>227</v>
      </c>
      <c r="O36">
        <v>2</v>
      </c>
      <c r="S36" t="s">
        <v>37</v>
      </c>
      <c r="V36" t="s">
        <v>28</v>
      </c>
    </row>
    <row r="37" spans="1:22">
      <c r="A37" t="s">
        <v>368</v>
      </c>
      <c r="D37" t="s">
        <v>35</v>
      </c>
      <c r="E37" t="s">
        <v>34</v>
      </c>
      <c r="F37" t="s">
        <v>23</v>
      </c>
      <c r="G37" t="s">
        <v>726</v>
      </c>
      <c r="I37">
        <v>14</v>
      </c>
      <c r="J37">
        <v>6</v>
      </c>
      <c r="L37" t="s">
        <v>97</v>
      </c>
      <c r="N37" t="s">
        <v>124</v>
      </c>
      <c r="O37">
        <v>2</v>
      </c>
      <c r="P37" t="s">
        <v>27</v>
      </c>
      <c r="S37" t="s">
        <v>31</v>
      </c>
      <c r="T37" t="s">
        <v>102</v>
      </c>
      <c r="U37" t="s">
        <v>228</v>
      </c>
      <c r="V37" t="s">
        <v>21</v>
      </c>
    </row>
    <row r="38" spans="1:22">
      <c r="A38" t="s">
        <v>369</v>
      </c>
      <c r="D38" t="s">
        <v>25</v>
      </c>
      <c r="E38" t="s">
        <v>24</v>
      </c>
      <c r="F38" t="s">
        <v>23</v>
      </c>
      <c r="I38">
        <v>8</v>
      </c>
      <c r="J38">
        <v>0</v>
      </c>
      <c r="L38" t="s">
        <v>97</v>
      </c>
      <c r="M38" t="s">
        <v>204</v>
      </c>
      <c r="N38" t="s">
        <v>229</v>
      </c>
      <c r="O38">
        <v>1</v>
      </c>
      <c r="P38" t="s">
        <v>47</v>
      </c>
      <c r="R38" t="s">
        <v>21</v>
      </c>
      <c r="S38" t="s">
        <v>47</v>
      </c>
      <c r="T38" t="s">
        <v>102</v>
      </c>
      <c r="U38" t="s">
        <v>727</v>
      </c>
      <c r="V38" t="s">
        <v>193</v>
      </c>
    </row>
    <row r="39" spans="1:22">
      <c r="A39" t="s">
        <v>370</v>
      </c>
      <c r="D39" t="s">
        <v>25</v>
      </c>
      <c r="E39" t="s">
        <v>34</v>
      </c>
      <c r="F39" t="s">
        <v>23</v>
      </c>
      <c r="G39" t="s">
        <v>625</v>
      </c>
      <c r="I39">
        <v>10</v>
      </c>
      <c r="J39">
        <v>5</v>
      </c>
      <c r="K39" t="s">
        <v>230</v>
      </c>
      <c r="L39" t="s">
        <v>17</v>
      </c>
      <c r="N39" t="s">
        <v>114</v>
      </c>
      <c r="O39">
        <v>1</v>
      </c>
      <c r="P39" t="s">
        <v>37</v>
      </c>
      <c r="R39" t="s">
        <v>37</v>
      </c>
      <c r="V39" t="s">
        <v>676</v>
      </c>
    </row>
    <row r="40" spans="1:22">
      <c r="A40" t="s">
        <v>371</v>
      </c>
      <c r="D40" t="s">
        <v>25</v>
      </c>
      <c r="E40" t="s">
        <v>103</v>
      </c>
      <c r="F40" t="s">
        <v>23</v>
      </c>
      <c r="L40" t="s">
        <v>17</v>
      </c>
      <c r="M40" t="s">
        <v>179</v>
      </c>
      <c r="N40" t="s">
        <v>231</v>
      </c>
      <c r="P40" t="s">
        <v>42</v>
      </c>
      <c r="R40" t="s">
        <v>42</v>
      </c>
      <c r="S40" t="s">
        <v>42</v>
      </c>
      <c r="V40" t="s">
        <v>728</v>
      </c>
    </row>
    <row r="41" spans="1:22">
      <c r="A41" t="s">
        <v>372</v>
      </c>
      <c r="D41" t="s">
        <v>110</v>
      </c>
      <c r="E41" t="s">
        <v>15</v>
      </c>
      <c r="G41" t="s">
        <v>766</v>
      </c>
      <c r="I41">
        <v>9</v>
      </c>
      <c r="J41">
        <v>5</v>
      </c>
      <c r="K41" t="s">
        <v>134</v>
      </c>
      <c r="L41" t="s">
        <v>626</v>
      </c>
      <c r="N41" t="s">
        <v>627</v>
      </c>
      <c r="O41">
        <v>1</v>
      </c>
      <c r="P41" t="s">
        <v>69</v>
      </c>
      <c r="R41" t="s">
        <v>127</v>
      </c>
      <c r="S41" t="s">
        <v>628</v>
      </c>
      <c r="V41" t="s">
        <v>729</v>
      </c>
    </row>
    <row r="42" spans="1:22">
      <c r="A42" t="s">
        <v>373</v>
      </c>
      <c r="D42" t="s">
        <v>25</v>
      </c>
      <c r="E42" t="s">
        <v>39</v>
      </c>
      <c r="F42" t="s">
        <v>108</v>
      </c>
      <c r="L42" t="s">
        <v>17</v>
      </c>
      <c r="M42" t="s">
        <v>730</v>
      </c>
      <c r="N42" t="s">
        <v>133</v>
      </c>
      <c r="O42">
        <v>2</v>
      </c>
      <c r="P42" t="s">
        <v>31</v>
      </c>
      <c r="R42" t="s">
        <v>731</v>
      </c>
      <c r="S42" t="s">
        <v>37</v>
      </c>
      <c r="V42" t="s">
        <v>629</v>
      </c>
    </row>
    <row r="43" spans="1:22">
      <c r="A43" t="s">
        <v>374</v>
      </c>
      <c r="C43" t="s">
        <v>732</v>
      </c>
      <c r="D43" t="s">
        <v>35</v>
      </c>
      <c r="E43" t="s">
        <v>34</v>
      </c>
      <c r="F43" t="s">
        <v>23</v>
      </c>
      <c r="G43" t="s">
        <v>767</v>
      </c>
      <c r="I43">
        <v>8</v>
      </c>
      <c r="J43">
        <v>7</v>
      </c>
      <c r="K43" t="s">
        <v>143</v>
      </c>
      <c r="L43" t="s">
        <v>17</v>
      </c>
      <c r="N43" t="s">
        <v>630</v>
      </c>
      <c r="O43">
        <v>1</v>
      </c>
      <c r="P43" t="s">
        <v>99</v>
      </c>
      <c r="R43" t="s">
        <v>233</v>
      </c>
      <c r="S43" t="s">
        <v>234</v>
      </c>
      <c r="V43" t="s">
        <v>235</v>
      </c>
    </row>
    <row r="44" spans="1:22">
      <c r="A44" t="s">
        <v>375</v>
      </c>
      <c r="D44" t="s">
        <v>35</v>
      </c>
      <c r="E44" t="s">
        <v>15</v>
      </c>
      <c r="J44">
        <v>1</v>
      </c>
      <c r="K44" t="s">
        <v>236</v>
      </c>
      <c r="L44" t="s">
        <v>17</v>
      </c>
      <c r="N44" t="s">
        <v>30</v>
      </c>
      <c r="O44">
        <v>1</v>
      </c>
      <c r="P44" t="s">
        <v>37</v>
      </c>
      <c r="R44" t="s">
        <v>31</v>
      </c>
      <c r="S44" t="s">
        <v>768</v>
      </c>
      <c r="V44" t="s">
        <v>769</v>
      </c>
    </row>
    <row r="45" spans="1:22">
      <c r="A45" t="s">
        <v>376</v>
      </c>
      <c r="C45" t="s">
        <v>732</v>
      </c>
      <c r="D45" t="s">
        <v>110</v>
      </c>
      <c r="E45" t="s">
        <v>151</v>
      </c>
      <c r="G45" t="s">
        <v>237</v>
      </c>
      <c r="I45">
        <v>41</v>
      </c>
      <c r="J45">
        <v>9</v>
      </c>
      <c r="K45" t="s">
        <v>112</v>
      </c>
      <c r="L45" t="s">
        <v>125</v>
      </c>
      <c r="N45" t="s">
        <v>112</v>
      </c>
      <c r="O45">
        <v>1</v>
      </c>
      <c r="P45" t="s">
        <v>49</v>
      </c>
      <c r="S45" t="s">
        <v>69</v>
      </c>
      <c r="V45" t="s">
        <v>666</v>
      </c>
    </row>
    <row r="46" spans="1:22">
      <c r="A46" t="s">
        <v>377</v>
      </c>
      <c r="D46" t="s">
        <v>25</v>
      </c>
      <c r="E46" t="s">
        <v>39</v>
      </c>
      <c r="F46" t="s">
        <v>23</v>
      </c>
      <c r="I46">
        <v>0</v>
      </c>
      <c r="J46">
        <v>0</v>
      </c>
      <c r="L46" t="s">
        <v>17</v>
      </c>
      <c r="N46" t="s">
        <v>117</v>
      </c>
      <c r="O46">
        <v>2</v>
      </c>
      <c r="P46" t="s">
        <v>37</v>
      </c>
      <c r="R46" t="s">
        <v>37</v>
      </c>
      <c r="S46" t="s">
        <v>37</v>
      </c>
      <c r="V46" t="s">
        <v>187</v>
      </c>
    </row>
    <row r="47" spans="1:22">
      <c r="A47" t="s">
        <v>378</v>
      </c>
      <c r="D47" t="s">
        <v>38</v>
      </c>
      <c r="E47" t="s">
        <v>103</v>
      </c>
      <c r="F47" t="s">
        <v>23</v>
      </c>
      <c r="I47">
        <v>10</v>
      </c>
      <c r="J47">
        <v>2</v>
      </c>
      <c r="K47" t="s">
        <v>260</v>
      </c>
      <c r="L47" t="s">
        <v>97</v>
      </c>
      <c r="M47" t="s">
        <v>120</v>
      </c>
      <c r="N47" t="s">
        <v>196</v>
      </c>
      <c r="P47" t="s">
        <v>37</v>
      </c>
      <c r="R47" t="s">
        <v>135</v>
      </c>
      <c r="S47" t="s">
        <v>238</v>
      </c>
      <c r="V47" t="s">
        <v>50</v>
      </c>
    </row>
    <row r="48" spans="1:22">
      <c r="A48" t="s">
        <v>379</v>
      </c>
      <c r="D48" t="s">
        <v>38</v>
      </c>
      <c r="E48" t="s">
        <v>103</v>
      </c>
      <c r="F48" t="s">
        <v>23</v>
      </c>
      <c r="I48">
        <v>4</v>
      </c>
      <c r="J48">
        <v>0</v>
      </c>
      <c r="L48" t="s">
        <v>97</v>
      </c>
      <c r="M48" t="s">
        <v>179</v>
      </c>
      <c r="N48" t="s">
        <v>140</v>
      </c>
      <c r="O48">
        <v>1</v>
      </c>
      <c r="P48" t="s">
        <v>47</v>
      </c>
      <c r="R48" t="s">
        <v>70</v>
      </c>
      <c r="S48" t="s">
        <v>47</v>
      </c>
      <c r="V48" t="s">
        <v>50</v>
      </c>
    </row>
    <row r="49" spans="1:22">
      <c r="A49" t="s">
        <v>380</v>
      </c>
      <c r="D49" t="s">
        <v>38</v>
      </c>
      <c r="E49" t="s">
        <v>103</v>
      </c>
      <c r="F49" t="s">
        <v>23</v>
      </c>
      <c r="I49">
        <v>2</v>
      </c>
      <c r="J49">
        <v>0</v>
      </c>
      <c r="L49" t="s">
        <v>97</v>
      </c>
      <c r="M49" t="s">
        <v>770</v>
      </c>
      <c r="N49" t="s">
        <v>239</v>
      </c>
      <c r="O49">
        <v>1</v>
      </c>
      <c r="R49" t="s">
        <v>70</v>
      </c>
    </row>
    <row r="50" spans="1:22">
      <c r="A50" t="s">
        <v>381</v>
      </c>
      <c r="D50" t="s">
        <v>197</v>
      </c>
      <c r="E50" t="s">
        <v>103</v>
      </c>
      <c r="F50" t="s">
        <v>23</v>
      </c>
      <c r="I50">
        <v>2</v>
      </c>
      <c r="J50">
        <v>0</v>
      </c>
      <c r="L50" t="s">
        <v>97</v>
      </c>
      <c r="M50" t="s">
        <v>262</v>
      </c>
      <c r="N50" t="s">
        <v>240</v>
      </c>
      <c r="O50">
        <v>2</v>
      </c>
      <c r="P50" t="s">
        <v>47</v>
      </c>
      <c r="R50" t="s">
        <v>37</v>
      </c>
      <c r="S50" t="s">
        <v>47</v>
      </c>
      <c r="V50" t="s">
        <v>50</v>
      </c>
    </row>
    <row r="51" spans="1:22">
      <c r="A51" t="s">
        <v>382</v>
      </c>
      <c r="D51" t="s">
        <v>38</v>
      </c>
      <c r="E51" t="s">
        <v>103</v>
      </c>
      <c r="F51" t="s">
        <v>23</v>
      </c>
      <c r="L51" t="s">
        <v>97</v>
      </c>
      <c r="M51" t="s">
        <v>179</v>
      </c>
      <c r="N51" t="s">
        <v>145</v>
      </c>
      <c r="O51">
        <v>1</v>
      </c>
      <c r="P51" t="s">
        <v>37</v>
      </c>
      <c r="R51" t="s">
        <v>37</v>
      </c>
      <c r="S51" t="s">
        <v>37</v>
      </c>
      <c r="V51" t="s">
        <v>50</v>
      </c>
    </row>
    <row r="52" spans="1:22">
      <c r="A52" t="s">
        <v>383</v>
      </c>
      <c r="D52" t="s">
        <v>38</v>
      </c>
      <c r="E52" t="s">
        <v>103</v>
      </c>
      <c r="F52" t="s">
        <v>23</v>
      </c>
      <c r="G52" t="s">
        <v>631</v>
      </c>
      <c r="I52">
        <v>5</v>
      </c>
      <c r="J52">
        <v>0</v>
      </c>
      <c r="L52" t="s">
        <v>97</v>
      </c>
      <c r="M52" t="s">
        <v>207</v>
      </c>
      <c r="N52" t="s">
        <v>131</v>
      </c>
      <c r="O52">
        <v>1</v>
      </c>
      <c r="P52" t="s">
        <v>241</v>
      </c>
      <c r="R52" t="s">
        <v>771</v>
      </c>
      <c r="S52" t="s">
        <v>21</v>
      </c>
      <c r="V52" t="s">
        <v>50</v>
      </c>
    </row>
    <row r="53" spans="1:22">
      <c r="A53" t="s">
        <v>384</v>
      </c>
      <c r="D53" t="s">
        <v>38</v>
      </c>
      <c r="E53" t="s">
        <v>103</v>
      </c>
      <c r="F53" t="s">
        <v>23</v>
      </c>
      <c r="L53" t="s">
        <v>97</v>
      </c>
      <c r="M53" t="s">
        <v>207</v>
      </c>
      <c r="N53" t="s">
        <v>239</v>
      </c>
      <c r="O53">
        <v>1</v>
      </c>
      <c r="P53" t="s">
        <v>733</v>
      </c>
      <c r="R53" t="s">
        <v>135</v>
      </c>
      <c r="S53" t="s">
        <v>242</v>
      </c>
      <c r="V53" t="s">
        <v>632</v>
      </c>
    </row>
    <row r="54" spans="1:22">
      <c r="A54" t="s">
        <v>385</v>
      </c>
      <c r="D54" t="s">
        <v>38</v>
      </c>
      <c r="E54" t="s">
        <v>15</v>
      </c>
      <c r="F54" t="s">
        <v>23</v>
      </c>
      <c r="G54" t="s">
        <v>772</v>
      </c>
      <c r="I54">
        <v>16</v>
      </c>
      <c r="J54">
        <v>13</v>
      </c>
      <c r="K54" t="s">
        <v>196</v>
      </c>
      <c r="L54" t="s">
        <v>97</v>
      </c>
      <c r="N54" t="s">
        <v>231</v>
      </c>
      <c r="O54">
        <v>1</v>
      </c>
      <c r="P54" t="s">
        <v>37</v>
      </c>
      <c r="S54" t="s">
        <v>102</v>
      </c>
      <c r="V54" t="s">
        <v>102</v>
      </c>
    </row>
    <row r="55" spans="1:22">
      <c r="A55" t="s">
        <v>386</v>
      </c>
      <c r="D55" t="s">
        <v>25</v>
      </c>
      <c r="E55" t="s">
        <v>103</v>
      </c>
      <c r="F55" t="s">
        <v>23</v>
      </c>
      <c r="I55">
        <v>3</v>
      </c>
      <c r="J55">
        <v>0</v>
      </c>
      <c r="L55" t="s">
        <v>97</v>
      </c>
      <c r="M55" t="s">
        <v>179</v>
      </c>
      <c r="N55" t="s">
        <v>140</v>
      </c>
      <c r="O55">
        <v>1</v>
      </c>
      <c r="P55" t="s">
        <v>37</v>
      </c>
      <c r="R55" t="s">
        <v>37</v>
      </c>
      <c r="S55" t="s">
        <v>47</v>
      </c>
      <c r="V55" t="s">
        <v>50</v>
      </c>
    </row>
    <row r="56" spans="1:22">
      <c r="A56" t="s">
        <v>387</v>
      </c>
      <c r="D56" t="s">
        <v>197</v>
      </c>
      <c r="E56" t="s">
        <v>103</v>
      </c>
      <c r="F56" t="s">
        <v>23</v>
      </c>
      <c r="I56">
        <v>1</v>
      </c>
      <c r="J56">
        <v>0</v>
      </c>
      <c r="K56" t="s">
        <v>134</v>
      </c>
      <c r="L56" t="s">
        <v>97</v>
      </c>
      <c r="M56" t="s">
        <v>179</v>
      </c>
      <c r="N56" t="s">
        <v>98</v>
      </c>
      <c r="P56" t="s">
        <v>37</v>
      </c>
      <c r="R56" t="s">
        <v>70</v>
      </c>
      <c r="S56" t="s">
        <v>37</v>
      </c>
      <c r="V56" t="s">
        <v>50</v>
      </c>
    </row>
    <row r="57" spans="1:22">
      <c r="A57" t="s">
        <v>388</v>
      </c>
      <c r="D57" t="s">
        <v>197</v>
      </c>
      <c r="E57" t="s">
        <v>103</v>
      </c>
      <c r="F57" t="s">
        <v>23</v>
      </c>
      <c r="I57">
        <v>4</v>
      </c>
      <c r="J57">
        <v>0</v>
      </c>
      <c r="L57" t="s">
        <v>97</v>
      </c>
      <c r="M57" t="s">
        <v>667</v>
      </c>
      <c r="N57" t="s">
        <v>145</v>
      </c>
      <c r="O57">
        <v>4</v>
      </c>
      <c r="R57" t="s">
        <v>102</v>
      </c>
      <c r="S57" t="s">
        <v>21</v>
      </c>
      <c r="V57" t="s">
        <v>50</v>
      </c>
    </row>
    <row r="58" spans="1:22">
      <c r="A58" t="s">
        <v>389</v>
      </c>
      <c r="D58" t="s">
        <v>197</v>
      </c>
      <c r="E58" t="s">
        <v>15</v>
      </c>
      <c r="G58" t="s">
        <v>243</v>
      </c>
      <c r="I58">
        <v>5</v>
      </c>
      <c r="J58">
        <v>4</v>
      </c>
      <c r="K58" t="s">
        <v>57</v>
      </c>
      <c r="L58" t="s">
        <v>97</v>
      </c>
      <c r="M58" t="s">
        <v>120</v>
      </c>
      <c r="N58" t="s">
        <v>244</v>
      </c>
      <c r="P58" t="s">
        <v>37</v>
      </c>
      <c r="R58" t="s">
        <v>135</v>
      </c>
      <c r="S58" t="s">
        <v>773</v>
      </c>
      <c r="V58" t="s">
        <v>633</v>
      </c>
    </row>
    <row r="59" spans="1:22">
      <c r="A59" t="s">
        <v>390</v>
      </c>
      <c r="D59" t="s">
        <v>38</v>
      </c>
      <c r="E59" t="s">
        <v>103</v>
      </c>
      <c r="F59" t="s">
        <v>23</v>
      </c>
      <c r="L59" t="s">
        <v>97</v>
      </c>
      <c r="M59" t="s">
        <v>179</v>
      </c>
      <c r="N59" t="s">
        <v>131</v>
      </c>
      <c r="O59">
        <v>1</v>
      </c>
      <c r="P59" t="s">
        <v>37</v>
      </c>
      <c r="R59" t="s">
        <v>37</v>
      </c>
      <c r="S59" t="s">
        <v>37</v>
      </c>
      <c r="V59" t="s">
        <v>50</v>
      </c>
    </row>
    <row r="60" spans="1:22">
      <c r="A60" t="s">
        <v>391</v>
      </c>
      <c r="D60" t="s">
        <v>38</v>
      </c>
      <c r="E60" t="s">
        <v>103</v>
      </c>
      <c r="F60" t="s">
        <v>23</v>
      </c>
      <c r="I60">
        <v>2</v>
      </c>
      <c r="J60">
        <v>0</v>
      </c>
      <c r="K60" t="s">
        <v>186</v>
      </c>
      <c r="L60" t="s">
        <v>17</v>
      </c>
      <c r="M60" t="s">
        <v>774</v>
      </c>
      <c r="N60" t="s">
        <v>118</v>
      </c>
      <c r="S60" t="s">
        <v>37</v>
      </c>
    </row>
    <row r="61" spans="1:22">
      <c r="A61" t="s">
        <v>392</v>
      </c>
      <c r="D61" t="s">
        <v>198</v>
      </c>
      <c r="E61" t="s">
        <v>103</v>
      </c>
      <c r="F61" t="s">
        <v>23</v>
      </c>
      <c r="L61" t="s">
        <v>97</v>
      </c>
      <c r="M61" t="s">
        <v>775</v>
      </c>
      <c r="N61" t="s">
        <v>124</v>
      </c>
      <c r="O61">
        <v>3</v>
      </c>
      <c r="P61" t="s">
        <v>37</v>
      </c>
      <c r="R61" t="s">
        <v>70</v>
      </c>
      <c r="S61" t="s">
        <v>37</v>
      </c>
      <c r="V61" t="s">
        <v>50</v>
      </c>
    </row>
    <row r="62" spans="1:22">
      <c r="A62" t="s">
        <v>393</v>
      </c>
      <c r="D62" t="s">
        <v>38</v>
      </c>
      <c r="E62" t="s">
        <v>103</v>
      </c>
      <c r="F62" t="s">
        <v>23</v>
      </c>
      <c r="I62">
        <v>1</v>
      </c>
      <c r="J62">
        <v>0</v>
      </c>
      <c r="L62" t="s">
        <v>97</v>
      </c>
      <c r="M62" t="s">
        <v>770</v>
      </c>
      <c r="N62" t="s">
        <v>131</v>
      </c>
      <c r="O62">
        <v>3</v>
      </c>
      <c r="P62" t="s">
        <v>37</v>
      </c>
      <c r="S62" t="s">
        <v>102</v>
      </c>
      <c r="V62" t="s">
        <v>102</v>
      </c>
    </row>
    <row r="63" spans="1:22">
      <c r="A63" t="s">
        <v>394</v>
      </c>
      <c r="D63" t="s">
        <v>35</v>
      </c>
      <c r="E63" t="s">
        <v>103</v>
      </c>
      <c r="F63" t="s">
        <v>23</v>
      </c>
      <c r="I63">
        <v>7</v>
      </c>
      <c r="J63">
        <v>1</v>
      </c>
      <c r="K63" t="s">
        <v>134</v>
      </c>
      <c r="L63" t="s">
        <v>97</v>
      </c>
      <c r="N63" t="s">
        <v>121</v>
      </c>
      <c r="O63">
        <v>3</v>
      </c>
      <c r="P63" t="s">
        <v>21</v>
      </c>
      <c r="R63" t="s">
        <v>102</v>
      </c>
      <c r="S63" t="s">
        <v>102</v>
      </c>
      <c r="V63" t="s">
        <v>21</v>
      </c>
    </row>
    <row r="64" spans="1:22">
      <c r="A64" t="s">
        <v>395</v>
      </c>
      <c r="D64" t="s">
        <v>38</v>
      </c>
      <c r="E64" t="s">
        <v>103</v>
      </c>
      <c r="F64" t="s">
        <v>23</v>
      </c>
      <c r="L64" t="s">
        <v>97</v>
      </c>
      <c r="N64" t="s">
        <v>109</v>
      </c>
      <c r="O64">
        <v>1</v>
      </c>
      <c r="P64" t="s">
        <v>37</v>
      </c>
      <c r="S64" t="s">
        <v>37</v>
      </c>
      <c r="V64" t="s">
        <v>50</v>
      </c>
    </row>
    <row r="65" spans="1:22">
      <c r="A65" t="s">
        <v>396</v>
      </c>
      <c r="D65" t="s">
        <v>38</v>
      </c>
      <c r="E65" t="s">
        <v>103</v>
      </c>
      <c r="F65" t="s">
        <v>23</v>
      </c>
      <c r="I65">
        <v>3</v>
      </c>
      <c r="J65">
        <v>0</v>
      </c>
      <c r="L65" t="s">
        <v>97</v>
      </c>
      <c r="M65" t="s">
        <v>262</v>
      </c>
      <c r="N65" t="s">
        <v>185</v>
      </c>
      <c r="O65">
        <v>2</v>
      </c>
      <c r="R65" t="s">
        <v>37</v>
      </c>
      <c r="S65" t="s">
        <v>47</v>
      </c>
      <c r="V65" t="s">
        <v>50</v>
      </c>
    </row>
    <row r="66" spans="1:22">
      <c r="A66" t="s">
        <v>397</v>
      </c>
      <c r="D66" t="s">
        <v>25</v>
      </c>
      <c r="E66" t="s">
        <v>15</v>
      </c>
      <c r="F66" t="s">
        <v>23</v>
      </c>
      <c r="G66" t="s">
        <v>245</v>
      </c>
      <c r="I66">
        <v>12</v>
      </c>
      <c r="J66">
        <v>7</v>
      </c>
      <c r="K66" t="s">
        <v>114</v>
      </c>
      <c r="L66" t="s">
        <v>97</v>
      </c>
      <c r="N66" t="s">
        <v>101</v>
      </c>
      <c r="O66">
        <v>1</v>
      </c>
      <c r="P66" t="s">
        <v>47</v>
      </c>
      <c r="R66" t="s">
        <v>246</v>
      </c>
      <c r="S66" t="s">
        <v>47</v>
      </c>
      <c r="V66" t="s">
        <v>50</v>
      </c>
    </row>
    <row r="67" spans="1:22">
      <c r="A67" t="s">
        <v>398</v>
      </c>
      <c r="D67" t="s">
        <v>38</v>
      </c>
      <c r="E67" t="s">
        <v>192</v>
      </c>
      <c r="G67" t="s">
        <v>208</v>
      </c>
      <c r="I67">
        <v>12</v>
      </c>
      <c r="J67">
        <v>6</v>
      </c>
      <c r="K67" t="s">
        <v>178</v>
      </c>
      <c r="L67" t="s">
        <v>97</v>
      </c>
      <c r="N67" t="s">
        <v>142</v>
      </c>
      <c r="O67">
        <v>1</v>
      </c>
      <c r="P67" t="s">
        <v>37</v>
      </c>
      <c r="R67" t="s">
        <v>70</v>
      </c>
      <c r="S67" t="s">
        <v>776</v>
      </c>
      <c r="V67" t="s">
        <v>50</v>
      </c>
    </row>
    <row r="68" spans="1:22">
      <c r="A68" t="s">
        <v>399</v>
      </c>
      <c r="D68" t="s">
        <v>38</v>
      </c>
      <c r="E68" t="s">
        <v>192</v>
      </c>
      <c r="F68" t="s">
        <v>23</v>
      </c>
      <c r="G68" t="s">
        <v>777</v>
      </c>
      <c r="I68">
        <v>4</v>
      </c>
      <c r="J68">
        <v>1</v>
      </c>
      <c r="K68" t="s">
        <v>247</v>
      </c>
      <c r="L68" t="s">
        <v>17</v>
      </c>
      <c r="M68" t="s">
        <v>734</v>
      </c>
      <c r="N68" t="s">
        <v>239</v>
      </c>
      <c r="P68" t="s">
        <v>47</v>
      </c>
      <c r="R68" t="s">
        <v>219</v>
      </c>
      <c r="S68" t="s">
        <v>778</v>
      </c>
      <c r="V68" t="s">
        <v>50</v>
      </c>
    </row>
    <row r="69" spans="1:22">
      <c r="A69" t="s">
        <v>400</v>
      </c>
      <c r="C69">
        <v>1.5</v>
      </c>
      <c r="D69" t="s">
        <v>35</v>
      </c>
      <c r="E69" t="s">
        <v>103</v>
      </c>
      <c r="F69" t="s">
        <v>23</v>
      </c>
      <c r="I69">
        <v>7</v>
      </c>
      <c r="J69">
        <v>0</v>
      </c>
      <c r="K69" t="s">
        <v>137</v>
      </c>
      <c r="L69" t="s">
        <v>97</v>
      </c>
      <c r="N69" t="s">
        <v>213</v>
      </c>
      <c r="O69">
        <v>1</v>
      </c>
      <c r="P69" t="s">
        <v>37</v>
      </c>
      <c r="R69" t="s">
        <v>70</v>
      </c>
      <c r="S69" t="s">
        <v>47</v>
      </c>
      <c r="V69" t="s">
        <v>50</v>
      </c>
    </row>
    <row r="70" spans="1:22">
      <c r="A70" t="s">
        <v>401</v>
      </c>
      <c r="D70" t="s">
        <v>25</v>
      </c>
      <c r="E70" t="s">
        <v>24</v>
      </c>
      <c r="F70" t="s">
        <v>14</v>
      </c>
      <c r="I70">
        <v>1</v>
      </c>
      <c r="J70">
        <v>1</v>
      </c>
      <c r="L70" t="s">
        <v>97</v>
      </c>
      <c r="N70" t="s">
        <v>248</v>
      </c>
      <c r="O70">
        <v>3</v>
      </c>
      <c r="P70" t="s">
        <v>37</v>
      </c>
      <c r="R70" t="s">
        <v>31</v>
      </c>
      <c r="S70" t="s">
        <v>37</v>
      </c>
      <c r="V70" t="s">
        <v>50</v>
      </c>
    </row>
    <row r="71" spans="1:22">
      <c r="A71" t="s">
        <v>402</v>
      </c>
      <c r="D71" t="s">
        <v>38</v>
      </c>
      <c r="E71" t="s">
        <v>103</v>
      </c>
      <c r="F71" t="s">
        <v>23</v>
      </c>
      <c r="I71">
        <v>4</v>
      </c>
      <c r="J71">
        <v>0</v>
      </c>
      <c r="K71" t="s">
        <v>141</v>
      </c>
      <c r="L71" t="s">
        <v>97</v>
      </c>
      <c r="M71" t="s">
        <v>179</v>
      </c>
      <c r="N71" t="s">
        <v>141</v>
      </c>
      <c r="P71" t="s">
        <v>47</v>
      </c>
      <c r="R71" t="s">
        <v>70</v>
      </c>
      <c r="S71" t="s">
        <v>47</v>
      </c>
      <c r="V71" t="s">
        <v>50</v>
      </c>
    </row>
    <row r="72" spans="1:22">
      <c r="A72" t="s">
        <v>403</v>
      </c>
      <c r="D72" t="s">
        <v>197</v>
      </c>
      <c r="E72" t="s">
        <v>192</v>
      </c>
      <c r="G72" t="s">
        <v>249</v>
      </c>
      <c r="I72">
        <v>2</v>
      </c>
      <c r="J72">
        <v>1</v>
      </c>
      <c r="K72" t="s">
        <v>250</v>
      </c>
      <c r="L72" t="s">
        <v>97</v>
      </c>
      <c r="N72" t="s">
        <v>36</v>
      </c>
      <c r="O72">
        <v>4</v>
      </c>
      <c r="P72" t="s">
        <v>251</v>
      </c>
      <c r="S72" t="s">
        <v>252</v>
      </c>
      <c r="V72" t="s">
        <v>50</v>
      </c>
    </row>
    <row r="73" spans="1:22">
      <c r="A73" t="s">
        <v>404</v>
      </c>
      <c r="D73" t="s">
        <v>38</v>
      </c>
      <c r="E73" t="s">
        <v>103</v>
      </c>
      <c r="F73" t="s">
        <v>23</v>
      </c>
      <c r="G73" t="s">
        <v>779</v>
      </c>
      <c r="I73">
        <v>1</v>
      </c>
      <c r="J73">
        <v>0</v>
      </c>
      <c r="K73" t="s">
        <v>186</v>
      </c>
      <c r="L73" t="s">
        <v>97</v>
      </c>
      <c r="N73" t="s">
        <v>152</v>
      </c>
      <c r="O73">
        <v>1</v>
      </c>
      <c r="P73" t="s">
        <v>253</v>
      </c>
      <c r="R73" t="s">
        <v>132</v>
      </c>
      <c r="S73" t="s">
        <v>254</v>
      </c>
      <c r="V73" t="s">
        <v>50</v>
      </c>
    </row>
    <row r="74" spans="1:22">
      <c r="A74" t="s">
        <v>405</v>
      </c>
      <c r="D74" t="s">
        <v>198</v>
      </c>
      <c r="E74" t="s">
        <v>103</v>
      </c>
      <c r="F74" t="s">
        <v>23</v>
      </c>
      <c r="I74">
        <v>4</v>
      </c>
      <c r="J74">
        <v>0</v>
      </c>
      <c r="L74" t="s">
        <v>97</v>
      </c>
      <c r="M74" t="s">
        <v>780</v>
      </c>
      <c r="N74" t="s">
        <v>104</v>
      </c>
      <c r="O74">
        <v>1</v>
      </c>
      <c r="P74" t="s">
        <v>21</v>
      </c>
      <c r="R74" t="s">
        <v>21</v>
      </c>
      <c r="S74" t="s">
        <v>21</v>
      </c>
      <c r="V74" t="s">
        <v>187</v>
      </c>
    </row>
    <row r="75" spans="1:22">
      <c r="A75" t="s">
        <v>406</v>
      </c>
      <c r="D75" t="s">
        <v>38</v>
      </c>
      <c r="E75" t="s">
        <v>34</v>
      </c>
      <c r="G75" t="s">
        <v>781</v>
      </c>
      <c r="I75" t="s">
        <v>735</v>
      </c>
      <c r="J75" t="s">
        <v>736</v>
      </c>
      <c r="K75" t="s">
        <v>109</v>
      </c>
      <c r="L75" t="s">
        <v>130</v>
      </c>
      <c r="N75" t="s">
        <v>177</v>
      </c>
      <c r="O75" t="s">
        <v>782</v>
      </c>
      <c r="P75" t="s">
        <v>37</v>
      </c>
      <c r="R75" t="s">
        <v>132</v>
      </c>
      <c r="S75" t="s">
        <v>37</v>
      </c>
      <c r="V75" t="s">
        <v>634</v>
      </c>
    </row>
    <row r="76" spans="1:22">
      <c r="A76" t="s">
        <v>407</v>
      </c>
      <c r="D76" t="s">
        <v>38</v>
      </c>
      <c r="E76" t="s">
        <v>103</v>
      </c>
      <c r="F76" t="s">
        <v>23</v>
      </c>
      <c r="I76">
        <v>1</v>
      </c>
      <c r="J76">
        <v>0</v>
      </c>
      <c r="L76" t="s">
        <v>97</v>
      </c>
      <c r="M76" t="s">
        <v>179</v>
      </c>
      <c r="N76" t="s">
        <v>255</v>
      </c>
      <c r="O76">
        <v>1</v>
      </c>
      <c r="P76" t="s">
        <v>37</v>
      </c>
      <c r="R76" t="s">
        <v>37</v>
      </c>
      <c r="S76" t="s">
        <v>37</v>
      </c>
      <c r="V76" t="s">
        <v>50</v>
      </c>
    </row>
    <row r="77" spans="1:22">
      <c r="A77" t="s">
        <v>408</v>
      </c>
      <c r="D77" t="s">
        <v>38</v>
      </c>
      <c r="E77" t="s">
        <v>192</v>
      </c>
      <c r="G77" t="s">
        <v>783</v>
      </c>
      <c r="I77">
        <v>4</v>
      </c>
      <c r="J77">
        <v>1</v>
      </c>
      <c r="K77" t="s">
        <v>256</v>
      </c>
      <c r="L77" t="s">
        <v>97</v>
      </c>
      <c r="M77" t="s">
        <v>120</v>
      </c>
      <c r="N77" t="s">
        <v>137</v>
      </c>
      <c r="P77" t="s">
        <v>37</v>
      </c>
      <c r="R77" t="s">
        <v>135</v>
      </c>
      <c r="S77" t="s">
        <v>635</v>
      </c>
      <c r="V77" t="s">
        <v>50</v>
      </c>
    </row>
    <row r="78" spans="1:22">
      <c r="A78" t="s">
        <v>409</v>
      </c>
      <c r="D78" t="s">
        <v>197</v>
      </c>
      <c r="E78" t="s">
        <v>192</v>
      </c>
      <c r="G78" t="s">
        <v>784</v>
      </c>
      <c r="I78">
        <v>6</v>
      </c>
      <c r="J78">
        <v>3</v>
      </c>
      <c r="K78" t="s">
        <v>52</v>
      </c>
      <c r="L78" t="s">
        <v>97</v>
      </c>
      <c r="N78" t="s">
        <v>257</v>
      </c>
      <c r="O78">
        <v>1</v>
      </c>
      <c r="P78" t="s">
        <v>37</v>
      </c>
      <c r="S78" t="s">
        <v>37</v>
      </c>
      <c r="V78" t="s">
        <v>50</v>
      </c>
    </row>
    <row r="79" spans="1:22">
      <c r="A79" t="s">
        <v>410</v>
      </c>
      <c r="E79" t="s">
        <v>103</v>
      </c>
      <c r="G79" t="s">
        <v>636</v>
      </c>
      <c r="I79">
        <v>16</v>
      </c>
      <c r="J79">
        <v>15</v>
      </c>
      <c r="K79" t="s">
        <v>258</v>
      </c>
      <c r="L79" t="s">
        <v>97</v>
      </c>
      <c r="N79" t="s">
        <v>258</v>
      </c>
      <c r="O79" t="s">
        <v>220</v>
      </c>
      <c r="P79" t="s">
        <v>669</v>
      </c>
      <c r="S79" t="s">
        <v>785</v>
      </c>
    </row>
    <row r="80" spans="1:22">
      <c r="A80" t="s">
        <v>411</v>
      </c>
      <c r="D80" t="s">
        <v>25</v>
      </c>
      <c r="E80" t="s">
        <v>192</v>
      </c>
      <c r="F80" t="s">
        <v>23</v>
      </c>
      <c r="G80" t="s">
        <v>259</v>
      </c>
      <c r="I80">
        <v>2</v>
      </c>
      <c r="J80">
        <v>2</v>
      </c>
      <c r="K80" t="s">
        <v>136</v>
      </c>
      <c r="L80" t="s">
        <v>97</v>
      </c>
      <c r="N80" t="s">
        <v>117</v>
      </c>
      <c r="O80">
        <v>3</v>
      </c>
      <c r="P80" t="s">
        <v>37</v>
      </c>
      <c r="R80" t="s">
        <v>135</v>
      </c>
      <c r="S80" t="s">
        <v>54</v>
      </c>
      <c r="V80" t="s">
        <v>637</v>
      </c>
    </row>
    <row r="81" spans="1:22">
      <c r="A81" t="s">
        <v>412</v>
      </c>
      <c r="D81" t="s">
        <v>38</v>
      </c>
      <c r="E81" t="s">
        <v>103</v>
      </c>
      <c r="F81" t="s">
        <v>23</v>
      </c>
      <c r="I81">
        <v>2</v>
      </c>
      <c r="J81">
        <v>0</v>
      </c>
      <c r="K81" t="s">
        <v>118</v>
      </c>
      <c r="L81" t="s">
        <v>17</v>
      </c>
      <c r="N81" t="s">
        <v>260</v>
      </c>
      <c r="O81">
        <v>1</v>
      </c>
      <c r="P81" t="s">
        <v>37</v>
      </c>
      <c r="S81" t="s">
        <v>37</v>
      </c>
      <c r="V81" t="s">
        <v>187</v>
      </c>
    </row>
    <row r="82" spans="1:22">
      <c r="A82" t="s">
        <v>413</v>
      </c>
      <c r="D82" t="s">
        <v>38</v>
      </c>
      <c r="E82" t="s">
        <v>24</v>
      </c>
      <c r="F82" t="s">
        <v>23</v>
      </c>
      <c r="G82" t="s">
        <v>677</v>
      </c>
      <c r="I82">
        <v>1</v>
      </c>
      <c r="J82">
        <v>0</v>
      </c>
      <c r="K82" t="s">
        <v>137</v>
      </c>
      <c r="L82" t="s">
        <v>97</v>
      </c>
      <c r="M82" t="s">
        <v>786</v>
      </c>
      <c r="N82" t="s">
        <v>109</v>
      </c>
      <c r="O82">
        <v>2</v>
      </c>
      <c r="P82" t="s">
        <v>37</v>
      </c>
      <c r="S82" t="s">
        <v>787</v>
      </c>
      <c r="V82" t="s">
        <v>50</v>
      </c>
    </row>
    <row r="83" spans="1:22">
      <c r="A83" t="s">
        <v>414</v>
      </c>
      <c r="D83" t="s">
        <v>198</v>
      </c>
      <c r="E83" t="s">
        <v>103</v>
      </c>
      <c r="F83" t="s">
        <v>23</v>
      </c>
      <c r="G83" t="s">
        <v>261</v>
      </c>
      <c r="I83">
        <v>17</v>
      </c>
      <c r="J83">
        <v>3</v>
      </c>
      <c r="K83" t="s">
        <v>674</v>
      </c>
      <c r="L83" t="s">
        <v>788</v>
      </c>
      <c r="N83" t="s">
        <v>177</v>
      </c>
      <c r="P83" t="s">
        <v>37</v>
      </c>
      <c r="S83" t="s">
        <v>139</v>
      </c>
      <c r="V83" t="s">
        <v>263</v>
      </c>
    </row>
    <row r="84" spans="1:22">
      <c r="A84" t="s">
        <v>415</v>
      </c>
      <c r="D84" t="s">
        <v>38</v>
      </c>
      <c r="E84" t="s">
        <v>24</v>
      </c>
      <c r="F84" t="s">
        <v>23</v>
      </c>
      <c r="I84">
        <v>2</v>
      </c>
      <c r="J84">
        <v>1</v>
      </c>
      <c r="K84" t="s">
        <v>227</v>
      </c>
      <c r="L84" t="s">
        <v>97</v>
      </c>
      <c r="N84" t="s">
        <v>227</v>
      </c>
      <c r="O84">
        <v>1</v>
      </c>
      <c r="P84" t="s">
        <v>37</v>
      </c>
      <c r="R84" t="s">
        <v>37</v>
      </c>
      <c r="S84" t="s">
        <v>37</v>
      </c>
      <c r="V84" t="s">
        <v>50</v>
      </c>
    </row>
    <row r="85" spans="1:22">
      <c r="A85" t="s">
        <v>416</v>
      </c>
      <c r="D85" t="s">
        <v>38</v>
      </c>
      <c r="E85" t="s">
        <v>103</v>
      </c>
      <c r="F85" t="s">
        <v>23</v>
      </c>
      <c r="I85">
        <v>2</v>
      </c>
      <c r="J85">
        <v>0</v>
      </c>
      <c r="L85" t="s">
        <v>97</v>
      </c>
      <c r="N85" t="s">
        <v>124</v>
      </c>
      <c r="O85">
        <v>1</v>
      </c>
      <c r="P85" t="s">
        <v>37</v>
      </c>
      <c r="R85" t="s">
        <v>37</v>
      </c>
      <c r="S85" t="s">
        <v>37</v>
      </c>
      <c r="V85" t="s">
        <v>50</v>
      </c>
    </row>
    <row r="86" spans="1:22">
      <c r="A86" t="s">
        <v>417</v>
      </c>
      <c r="D86" t="s">
        <v>38</v>
      </c>
      <c r="E86" t="s">
        <v>103</v>
      </c>
      <c r="F86" t="s">
        <v>23</v>
      </c>
      <c r="I86">
        <v>3</v>
      </c>
      <c r="J86">
        <v>0</v>
      </c>
      <c r="L86" t="s">
        <v>97</v>
      </c>
      <c r="M86" t="s">
        <v>770</v>
      </c>
      <c r="N86" t="s">
        <v>109</v>
      </c>
      <c r="O86">
        <v>1</v>
      </c>
      <c r="R86" t="s">
        <v>37</v>
      </c>
      <c r="S86" t="s">
        <v>37</v>
      </c>
    </row>
    <row r="87" spans="1:22">
      <c r="A87" t="s">
        <v>418</v>
      </c>
      <c r="D87" t="s">
        <v>38</v>
      </c>
      <c r="E87" t="s">
        <v>103</v>
      </c>
      <c r="F87" t="s">
        <v>23</v>
      </c>
      <c r="I87">
        <v>3</v>
      </c>
      <c r="J87">
        <v>0</v>
      </c>
      <c r="L87" t="s">
        <v>97</v>
      </c>
      <c r="N87" t="s">
        <v>141</v>
      </c>
      <c r="O87">
        <v>3</v>
      </c>
      <c r="P87" t="s">
        <v>47</v>
      </c>
      <c r="R87" t="s">
        <v>70</v>
      </c>
      <c r="S87" t="s">
        <v>37</v>
      </c>
      <c r="V87" t="s">
        <v>50</v>
      </c>
    </row>
    <row r="88" spans="1:22">
      <c r="A88" t="s">
        <v>419</v>
      </c>
      <c r="D88" t="s">
        <v>197</v>
      </c>
      <c r="E88" t="s">
        <v>15</v>
      </c>
      <c r="F88" t="s">
        <v>23</v>
      </c>
      <c r="G88" t="s">
        <v>789</v>
      </c>
      <c r="I88">
        <v>14</v>
      </c>
      <c r="J88">
        <v>5</v>
      </c>
      <c r="K88" t="s">
        <v>264</v>
      </c>
      <c r="L88" t="s">
        <v>97</v>
      </c>
      <c r="N88" t="s">
        <v>30</v>
      </c>
      <c r="O88">
        <v>3</v>
      </c>
      <c r="P88" t="s">
        <v>102</v>
      </c>
      <c r="Q88" t="s">
        <v>790</v>
      </c>
      <c r="R88" t="s">
        <v>135</v>
      </c>
      <c r="S88" t="s">
        <v>265</v>
      </c>
      <c r="V88" t="s">
        <v>50</v>
      </c>
    </row>
    <row r="89" spans="1:22">
      <c r="A89" t="s">
        <v>420</v>
      </c>
      <c r="D89" t="s">
        <v>38</v>
      </c>
      <c r="E89" t="s">
        <v>192</v>
      </c>
      <c r="G89" t="s">
        <v>266</v>
      </c>
      <c r="I89">
        <v>6</v>
      </c>
      <c r="J89">
        <v>5</v>
      </c>
      <c r="K89" t="s">
        <v>178</v>
      </c>
      <c r="L89" t="s">
        <v>97</v>
      </c>
      <c r="N89" t="s">
        <v>136</v>
      </c>
      <c r="O89">
        <v>2</v>
      </c>
      <c r="P89" t="s">
        <v>267</v>
      </c>
      <c r="R89" t="s">
        <v>135</v>
      </c>
      <c r="S89" t="s">
        <v>139</v>
      </c>
      <c r="V89" t="s">
        <v>50</v>
      </c>
    </row>
    <row r="90" spans="1:22">
      <c r="A90" t="s">
        <v>421</v>
      </c>
      <c r="D90" t="s">
        <v>38</v>
      </c>
      <c r="E90" t="s">
        <v>103</v>
      </c>
      <c r="F90" t="s">
        <v>23</v>
      </c>
      <c r="G90" t="s">
        <v>737</v>
      </c>
      <c r="I90">
        <v>4</v>
      </c>
      <c r="J90">
        <v>3</v>
      </c>
      <c r="K90" t="s">
        <v>143</v>
      </c>
      <c r="L90" t="s">
        <v>17</v>
      </c>
      <c r="M90" t="s">
        <v>791</v>
      </c>
      <c r="N90" t="s">
        <v>146</v>
      </c>
      <c r="O90">
        <v>4</v>
      </c>
      <c r="R90" t="s">
        <v>638</v>
      </c>
      <c r="S90" t="s">
        <v>792</v>
      </c>
      <c r="V90" t="s">
        <v>50</v>
      </c>
    </row>
    <row r="91" spans="1:22">
      <c r="A91" t="s">
        <v>422</v>
      </c>
      <c r="D91" t="s">
        <v>38</v>
      </c>
      <c r="E91" t="s">
        <v>103</v>
      </c>
      <c r="F91" t="s">
        <v>23</v>
      </c>
      <c r="L91" t="s">
        <v>97</v>
      </c>
      <c r="N91" t="s">
        <v>124</v>
      </c>
      <c r="O91">
        <v>1</v>
      </c>
      <c r="P91" t="s">
        <v>37</v>
      </c>
      <c r="R91" t="s">
        <v>132</v>
      </c>
      <c r="S91" t="s">
        <v>37</v>
      </c>
      <c r="V91" t="s">
        <v>50</v>
      </c>
    </row>
    <row r="92" spans="1:22">
      <c r="A92" t="s">
        <v>423</v>
      </c>
      <c r="D92" t="s">
        <v>198</v>
      </c>
      <c r="E92" t="s">
        <v>103</v>
      </c>
      <c r="F92" t="s">
        <v>23</v>
      </c>
      <c r="L92" t="s">
        <v>17</v>
      </c>
      <c r="N92" t="s">
        <v>260</v>
      </c>
      <c r="O92">
        <v>3</v>
      </c>
      <c r="P92" t="s">
        <v>37</v>
      </c>
      <c r="S92" t="s">
        <v>47</v>
      </c>
      <c r="V92" t="s">
        <v>50</v>
      </c>
    </row>
    <row r="93" spans="1:22">
      <c r="A93" t="s">
        <v>424</v>
      </c>
      <c r="D93" t="s">
        <v>38</v>
      </c>
      <c r="E93" t="s">
        <v>103</v>
      </c>
      <c r="F93" t="s">
        <v>23</v>
      </c>
      <c r="I93">
        <v>2</v>
      </c>
      <c r="J93">
        <v>0</v>
      </c>
      <c r="K93" t="s">
        <v>186</v>
      </c>
      <c r="L93" t="s">
        <v>97</v>
      </c>
      <c r="N93" t="s">
        <v>239</v>
      </c>
      <c r="O93">
        <v>4</v>
      </c>
      <c r="P93" t="s">
        <v>37</v>
      </c>
      <c r="R93" t="s">
        <v>135</v>
      </c>
      <c r="S93" t="s">
        <v>268</v>
      </c>
      <c r="V93" t="s">
        <v>53</v>
      </c>
    </row>
    <row r="94" spans="1:22">
      <c r="A94" t="s">
        <v>425</v>
      </c>
      <c r="D94" t="s">
        <v>38</v>
      </c>
      <c r="E94" t="s">
        <v>103</v>
      </c>
      <c r="F94" t="s">
        <v>23</v>
      </c>
      <c r="I94">
        <v>1</v>
      </c>
      <c r="J94">
        <v>0</v>
      </c>
      <c r="K94" t="s">
        <v>96</v>
      </c>
      <c r="L94" t="s">
        <v>97</v>
      </c>
      <c r="N94" t="s">
        <v>122</v>
      </c>
      <c r="O94">
        <v>1</v>
      </c>
      <c r="P94" t="s">
        <v>102</v>
      </c>
      <c r="Q94" t="s">
        <v>56</v>
      </c>
      <c r="S94" t="s">
        <v>21</v>
      </c>
      <c r="V94" t="s">
        <v>50</v>
      </c>
    </row>
    <row r="95" spans="1:22">
      <c r="A95" t="s">
        <v>426</v>
      </c>
      <c r="D95" t="s">
        <v>38</v>
      </c>
      <c r="E95" t="s">
        <v>103</v>
      </c>
      <c r="F95" t="s">
        <v>23</v>
      </c>
      <c r="I95">
        <v>3</v>
      </c>
      <c r="J95">
        <v>0</v>
      </c>
      <c r="L95" t="s">
        <v>17</v>
      </c>
      <c r="N95" t="s">
        <v>143</v>
      </c>
      <c r="O95">
        <v>2</v>
      </c>
      <c r="P95" t="s">
        <v>37</v>
      </c>
      <c r="R95" t="s">
        <v>269</v>
      </c>
      <c r="S95" t="s">
        <v>37</v>
      </c>
      <c r="V95" t="s">
        <v>50</v>
      </c>
    </row>
    <row r="96" spans="1:22">
      <c r="A96" t="s">
        <v>427</v>
      </c>
      <c r="D96" t="s">
        <v>38</v>
      </c>
      <c r="E96" t="s">
        <v>103</v>
      </c>
      <c r="F96" t="s">
        <v>23</v>
      </c>
      <c r="L96" t="s">
        <v>97</v>
      </c>
      <c r="N96" t="s">
        <v>141</v>
      </c>
      <c r="O96">
        <v>1</v>
      </c>
      <c r="P96" t="s">
        <v>37</v>
      </c>
      <c r="R96" t="s">
        <v>132</v>
      </c>
      <c r="S96" t="s">
        <v>37</v>
      </c>
      <c r="V96" t="s">
        <v>50</v>
      </c>
    </row>
    <row r="97" spans="1:22">
      <c r="A97" t="s">
        <v>428</v>
      </c>
      <c r="D97" t="s">
        <v>197</v>
      </c>
      <c r="E97" t="s">
        <v>103</v>
      </c>
      <c r="F97" t="s">
        <v>23</v>
      </c>
      <c r="I97">
        <v>2</v>
      </c>
      <c r="J97">
        <v>0</v>
      </c>
      <c r="L97" t="s">
        <v>97</v>
      </c>
      <c r="N97" t="s">
        <v>239</v>
      </c>
      <c r="O97">
        <v>5</v>
      </c>
      <c r="P97" t="s">
        <v>37</v>
      </c>
      <c r="R97" t="s">
        <v>639</v>
      </c>
      <c r="S97" t="s">
        <v>640</v>
      </c>
      <c r="V97" t="s">
        <v>50</v>
      </c>
    </row>
    <row r="98" spans="1:22">
      <c r="A98" t="s">
        <v>429</v>
      </c>
      <c r="D98" t="s">
        <v>38</v>
      </c>
      <c r="E98" t="s">
        <v>192</v>
      </c>
      <c r="F98" t="s">
        <v>23</v>
      </c>
      <c r="G98" t="s">
        <v>793</v>
      </c>
      <c r="I98">
        <v>4</v>
      </c>
      <c r="J98">
        <v>1</v>
      </c>
      <c r="K98" t="s">
        <v>260</v>
      </c>
      <c r="L98" t="s">
        <v>97</v>
      </c>
      <c r="N98" t="s">
        <v>138</v>
      </c>
      <c r="O98">
        <v>3</v>
      </c>
      <c r="P98" t="s">
        <v>267</v>
      </c>
      <c r="R98" t="s">
        <v>132</v>
      </c>
      <c r="S98" t="s">
        <v>47</v>
      </c>
      <c r="V98" t="s">
        <v>50</v>
      </c>
    </row>
    <row r="99" spans="1:22">
      <c r="A99" t="s">
        <v>430</v>
      </c>
      <c r="D99" t="s">
        <v>38</v>
      </c>
      <c r="E99" t="s">
        <v>103</v>
      </c>
      <c r="F99" t="s">
        <v>23</v>
      </c>
      <c r="I99">
        <v>14</v>
      </c>
      <c r="J99">
        <v>0</v>
      </c>
      <c r="L99" t="s">
        <v>97</v>
      </c>
      <c r="N99" t="s">
        <v>114</v>
      </c>
      <c r="O99">
        <v>3</v>
      </c>
      <c r="P99" t="s">
        <v>37</v>
      </c>
      <c r="S99" t="s">
        <v>37</v>
      </c>
      <c r="V99" t="s">
        <v>50</v>
      </c>
    </row>
    <row r="100" spans="1:22">
      <c r="A100" t="s">
        <v>431</v>
      </c>
      <c r="D100" t="s">
        <v>38</v>
      </c>
      <c r="E100" t="s">
        <v>103</v>
      </c>
      <c r="F100" t="s">
        <v>23</v>
      </c>
      <c r="I100">
        <v>0</v>
      </c>
      <c r="J100">
        <v>0</v>
      </c>
      <c r="L100" t="s">
        <v>97</v>
      </c>
      <c r="M100" t="s">
        <v>120</v>
      </c>
      <c r="N100" t="s">
        <v>196</v>
      </c>
      <c r="O100">
        <v>1</v>
      </c>
      <c r="P100" t="s">
        <v>37</v>
      </c>
      <c r="R100" t="s">
        <v>135</v>
      </c>
      <c r="S100" t="s">
        <v>139</v>
      </c>
      <c r="V100" t="s">
        <v>270</v>
      </c>
    </row>
    <row r="101" spans="1:22">
      <c r="A101" t="s">
        <v>432</v>
      </c>
      <c r="D101" t="s">
        <v>25</v>
      </c>
      <c r="E101" t="s">
        <v>103</v>
      </c>
      <c r="F101" t="s">
        <v>23</v>
      </c>
      <c r="I101">
        <v>11</v>
      </c>
      <c r="L101" t="s">
        <v>97</v>
      </c>
      <c r="M101" t="s">
        <v>120</v>
      </c>
      <c r="N101" t="s">
        <v>145</v>
      </c>
      <c r="O101">
        <v>2</v>
      </c>
      <c r="P101" t="s">
        <v>37</v>
      </c>
      <c r="R101" t="s">
        <v>269</v>
      </c>
      <c r="S101" t="s">
        <v>271</v>
      </c>
      <c r="V101" t="s">
        <v>50</v>
      </c>
    </row>
    <row r="102" spans="1:22">
      <c r="A102" t="s">
        <v>433</v>
      </c>
      <c r="D102" t="s">
        <v>197</v>
      </c>
      <c r="E102" t="s">
        <v>15</v>
      </c>
      <c r="F102" t="s">
        <v>23</v>
      </c>
      <c r="G102" t="s">
        <v>738</v>
      </c>
      <c r="I102">
        <v>10</v>
      </c>
      <c r="J102">
        <v>5</v>
      </c>
      <c r="K102" t="s">
        <v>152</v>
      </c>
      <c r="L102" t="s">
        <v>97</v>
      </c>
      <c r="M102" t="s">
        <v>120</v>
      </c>
      <c r="N102" t="s">
        <v>117</v>
      </c>
      <c r="P102" t="s">
        <v>37</v>
      </c>
      <c r="S102" t="s">
        <v>180</v>
      </c>
      <c r="V102" t="s">
        <v>641</v>
      </c>
    </row>
    <row r="103" spans="1:22">
      <c r="A103" t="s">
        <v>434</v>
      </c>
      <c r="D103" t="s">
        <v>197</v>
      </c>
      <c r="E103" t="s">
        <v>192</v>
      </c>
      <c r="F103" t="s">
        <v>23</v>
      </c>
      <c r="G103" t="s">
        <v>272</v>
      </c>
      <c r="I103" t="s">
        <v>739</v>
      </c>
      <c r="J103" t="s">
        <v>716</v>
      </c>
      <c r="K103" t="s">
        <v>141</v>
      </c>
      <c r="L103" t="s">
        <v>97</v>
      </c>
      <c r="N103" t="s">
        <v>227</v>
      </c>
      <c r="O103" t="s">
        <v>794</v>
      </c>
      <c r="P103" t="s">
        <v>37</v>
      </c>
      <c r="R103" t="s">
        <v>132</v>
      </c>
      <c r="S103" t="s">
        <v>37</v>
      </c>
      <c r="V103" t="s">
        <v>50</v>
      </c>
    </row>
    <row r="104" spans="1:22">
      <c r="A104" t="s">
        <v>435</v>
      </c>
      <c r="D104" t="s">
        <v>197</v>
      </c>
      <c r="E104" t="s">
        <v>103</v>
      </c>
      <c r="F104" t="s">
        <v>23</v>
      </c>
      <c r="G104" t="s">
        <v>642</v>
      </c>
      <c r="I104">
        <v>15</v>
      </c>
      <c r="J104">
        <v>1</v>
      </c>
      <c r="K104" t="s">
        <v>273</v>
      </c>
      <c r="L104" t="s">
        <v>97</v>
      </c>
      <c r="M104" t="s">
        <v>120</v>
      </c>
      <c r="N104" t="s">
        <v>274</v>
      </c>
      <c r="O104">
        <v>3</v>
      </c>
      <c r="S104" t="s">
        <v>180</v>
      </c>
    </row>
    <row r="105" spans="1:22">
      <c r="A105" t="s">
        <v>436</v>
      </c>
      <c r="D105" t="s">
        <v>198</v>
      </c>
      <c r="E105" t="s">
        <v>103</v>
      </c>
      <c r="F105" t="s">
        <v>23</v>
      </c>
      <c r="G105" t="s">
        <v>795</v>
      </c>
      <c r="I105">
        <v>8</v>
      </c>
      <c r="J105">
        <v>6</v>
      </c>
      <c r="K105" t="s">
        <v>264</v>
      </c>
      <c r="L105" t="s">
        <v>17</v>
      </c>
      <c r="N105" t="s">
        <v>141</v>
      </c>
      <c r="O105">
        <v>1</v>
      </c>
      <c r="P105" t="s">
        <v>47</v>
      </c>
      <c r="S105" t="s">
        <v>47</v>
      </c>
    </row>
    <row r="106" spans="1:22">
      <c r="A106" t="s">
        <v>437</v>
      </c>
      <c r="D106" t="s">
        <v>38</v>
      </c>
      <c r="E106" t="s">
        <v>103</v>
      </c>
      <c r="F106" t="s">
        <v>23</v>
      </c>
      <c r="I106">
        <v>8</v>
      </c>
      <c r="L106" t="s">
        <v>97</v>
      </c>
      <c r="M106" t="s">
        <v>207</v>
      </c>
      <c r="N106" t="s">
        <v>152</v>
      </c>
      <c r="O106">
        <v>2</v>
      </c>
      <c r="P106" t="s">
        <v>37</v>
      </c>
      <c r="R106" t="s">
        <v>132</v>
      </c>
      <c r="S106" t="s">
        <v>37</v>
      </c>
      <c r="V106" t="s">
        <v>50</v>
      </c>
    </row>
    <row r="107" spans="1:22">
      <c r="A107" t="s">
        <v>438</v>
      </c>
      <c r="D107" t="s">
        <v>38</v>
      </c>
      <c r="E107" t="s">
        <v>15</v>
      </c>
      <c r="F107" t="s">
        <v>23</v>
      </c>
      <c r="G107" t="s">
        <v>275</v>
      </c>
      <c r="I107">
        <v>12</v>
      </c>
      <c r="J107">
        <v>4</v>
      </c>
      <c r="K107" t="s">
        <v>178</v>
      </c>
      <c r="L107" t="s">
        <v>97</v>
      </c>
      <c r="M107" t="s">
        <v>120</v>
      </c>
      <c r="N107" t="s">
        <v>44</v>
      </c>
      <c r="P107" t="s">
        <v>37</v>
      </c>
      <c r="R107" t="s">
        <v>135</v>
      </c>
      <c r="S107" t="s">
        <v>139</v>
      </c>
      <c r="V107" t="s">
        <v>50</v>
      </c>
    </row>
    <row r="108" spans="1:22">
      <c r="A108" t="s">
        <v>439</v>
      </c>
      <c r="D108" t="s">
        <v>38</v>
      </c>
      <c r="E108" t="s">
        <v>103</v>
      </c>
      <c r="F108" t="s">
        <v>23</v>
      </c>
      <c r="I108">
        <v>5</v>
      </c>
      <c r="J108">
        <v>1</v>
      </c>
      <c r="K108" t="s">
        <v>137</v>
      </c>
      <c r="L108" t="s">
        <v>97</v>
      </c>
      <c r="M108" t="s">
        <v>179</v>
      </c>
      <c r="N108" t="s">
        <v>239</v>
      </c>
      <c r="P108" t="s">
        <v>37</v>
      </c>
      <c r="R108" t="s">
        <v>37</v>
      </c>
      <c r="S108" t="s">
        <v>47</v>
      </c>
      <c r="V108" t="s">
        <v>50</v>
      </c>
    </row>
    <row r="109" spans="1:22">
      <c r="A109" t="s">
        <v>440</v>
      </c>
      <c r="D109" t="s">
        <v>197</v>
      </c>
      <c r="E109" t="s">
        <v>15</v>
      </c>
      <c r="F109" t="s">
        <v>23</v>
      </c>
      <c r="G109" t="s">
        <v>276</v>
      </c>
      <c r="I109">
        <v>5</v>
      </c>
      <c r="J109">
        <v>4</v>
      </c>
      <c r="K109" t="s">
        <v>40</v>
      </c>
      <c r="L109" t="s">
        <v>97</v>
      </c>
      <c r="M109" t="s">
        <v>673</v>
      </c>
      <c r="N109" t="s">
        <v>140</v>
      </c>
      <c r="P109" t="s">
        <v>246</v>
      </c>
      <c r="S109" t="s">
        <v>643</v>
      </c>
    </row>
    <row r="110" spans="1:22">
      <c r="A110" t="s">
        <v>441</v>
      </c>
      <c r="D110" t="s">
        <v>38</v>
      </c>
      <c r="E110" t="s">
        <v>103</v>
      </c>
      <c r="F110" t="s">
        <v>23</v>
      </c>
      <c r="I110">
        <v>1</v>
      </c>
      <c r="J110">
        <v>0</v>
      </c>
      <c r="L110" t="s">
        <v>97</v>
      </c>
      <c r="M110" t="s">
        <v>179</v>
      </c>
      <c r="N110" t="s">
        <v>122</v>
      </c>
      <c r="O110">
        <v>3</v>
      </c>
      <c r="P110" t="s">
        <v>37</v>
      </c>
      <c r="S110" t="s">
        <v>644</v>
      </c>
      <c r="V110" t="s">
        <v>50</v>
      </c>
    </row>
    <row r="111" spans="1:22">
      <c r="A111" t="s">
        <v>442</v>
      </c>
      <c r="D111" t="s">
        <v>38</v>
      </c>
      <c r="E111" t="s">
        <v>103</v>
      </c>
      <c r="F111" t="s">
        <v>23</v>
      </c>
      <c r="I111">
        <v>1</v>
      </c>
      <c r="J111">
        <v>0</v>
      </c>
      <c r="K111" t="s">
        <v>143</v>
      </c>
      <c r="L111" t="s">
        <v>668</v>
      </c>
      <c r="N111" t="s">
        <v>134</v>
      </c>
      <c r="O111">
        <v>1</v>
      </c>
      <c r="P111" t="s">
        <v>37</v>
      </c>
      <c r="S111" t="s">
        <v>37</v>
      </c>
      <c r="V111" t="s">
        <v>50</v>
      </c>
    </row>
    <row r="112" spans="1:22">
      <c r="A112" t="s">
        <v>443</v>
      </c>
      <c r="D112" t="s">
        <v>38</v>
      </c>
      <c r="E112" t="s">
        <v>103</v>
      </c>
      <c r="F112" t="s">
        <v>23</v>
      </c>
      <c r="L112" t="s">
        <v>97</v>
      </c>
      <c r="M112" t="s">
        <v>262</v>
      </c>
      <c r="N112" t="s">
        <v>121</v>
      </c>
      <c r="O112">
        <v>1</v>
      </c>
      <c r="P112" t="s">
        <v>102</v>
      </c>
      <c r="R112" t="s">
        <v>21</v>
      </c>
      <c r="S112" t="s">
        <v>21</v>
      </c>
      <c r="V112" t="s">
        <v>21</v>
      </c>
    </row>
    <row r="113" spans="1:22">
      <c r="A113" t="s">
        <v>444</v>
      </c>
      <c r="D113" t="s">
        <v>38</v>
      </c>
      <c r="E113" t="s">
        <v>103</v>
      </c>
      <c r="F113" t="s">
        <v>23</v>
      </c>
      <c r="I113">
        <v>7</v>
      </c>
      <c r="J113">
        <v>0</v>
      </c>
      <c r="L113" t="s">
        <v>97</v>
      </c>
      <c r="N113" t="s">
        <v>239</v>
      </c>
      <c r="O113">
        <v>2</v>
      </c>
      <c r="P113" t="s">
        <v>37</v>
      </c>
      <c r="R113" t="s">
        <v>135</v>
      </c>
      <c r="S113" t="s">
        <v>47</v>
      </c>
      <c r="V113" t="s">
        <v>102</v>
      </c>
    </row>
    <row r="114" spans="1:22">
      <c r="A114" t="s">
        <v>445</v>
      </c>
      <c r="D114" t="s">
        <v>198</v>
      </c>
      <c r="E114" t="s">
        <v>103</v>
      </c>
      <c r="F114" t="s">
        <v>23</v>
      </c>
      <c r="G114" t="s">
        <v>277</v>
      </c>
      <c r="I114" t="s">
        <v>796</v>
      </c>
      <c r="J114" t="s">
        <v>797</v>
      </c>
      <c r="K114" t="s">
        <v>62</v>
      </c>
      <c r="L114" t="s">
        <v>97</v>
      </c>
      <c r="M114" t="s">
        <v>673</v>
      </c>
      <c r="N114" t="s">
        <v>124</v>
      </c>
      <c r="P114" t="s">
        <v>31</v>
      </c>
      <c r="R114" t="s">
        <v>135</v>
      </c>
      <c r="S114" t="s">
        <v>740</v>
      </c>
      <c r="V114" t="s">
        <v>50</v>
      </c>
    </row>
    <row r="115" spans="1:22">
      <c r="A115" t="s">
        <v>446</v>
      </c>
      <c r="D115" t="s">
        <v>198</v>
      </c>
      <c r="E115" t="s">
        <v>103</v>
      </c>
      <c r="F115" t="s">
        <v>23</v>
      </c>
      <c r="G115" t="s">
        <v>741</v>
      </c>
      <c r="I115">
        <v>21</v>
      </c>
      <c r="J115">
        <v>11</v>
      </c>
      <c r="K115" t="s">
        <v>122</v>
      </c>
      <c r="L115" t="s">
        <v>17</v>
      </c>
      <c r="N115" t="s">
        <v>196</v>
      </c>
      <c r="O115">
        <v>4</v>
      </c>
      <c r="P115" t="s">
        <v>37</v>
      </c>
      <c r="S115" t="s">
        <v>37</v>
      </c>
      <c r="V115" t="s">
        <v>102</v>
      </c>
    </row>
    <row r="116" spans="1:22">
      <c r="A116" t="s">
        <v>447</v>
      </c>
      <c r="D116" t="s">
        <v>38</v>
      </c>
      <c r="E116" t="s">
        <v>103</v>
      </c>
      <c r="F116" t="s">
        <v>23</v>
      </c>
      <c r="L116" t="s">
        <v>97</v>
      </c>
      <c r="N116" t="s">
        <v>138</v>
      </c>
      <c r="O116">
        <v>1</v>
      </c>
      <c r="P116" t="s">
        <v>37</v>
      </c>
      <c r="R116" t="s">
        <v>132</v>
      </c>
      <c r="S116" t="s">
        <v>37</v>
      </c>
      <c r="V116" t="s">
        <v>50</v>
      </c>
    </row>
    <row r="117" spans="1:22">
      <c r="A117" t="s">
        <v>448</v>
      </c>
      <c r="D117" t="s">
        <v>38</v>
      </c>
      <c r="E117" t="s">
        <v>103</v>
      </c>
      <c r="F117" t="s">
        <v>23</v>
      </c>
      <c r="I117">
        <v>1</v>
      </c>
      <c r="J117">
        <v>0</v>
      </c>
      <c r="L117" t="s">
        <v>97</v>
      </c>
      <c r="N117" t="s">
        <v>133</v>
      </c>
      <c r="O117">
        <v>1</v>
      </c>
      <c r="P117" t="s">
        <v>37</v>
      </c>
      <c r="S117" t="s">
        <v>37</v>
      </c>
      <c r="V117" t="s">
        <v>50</v>
      </c>
    </row>
    <row r="118" spans="1:22">
      <c r="A118" t="s">
        <v>449</v>
      </c>
      <c r="D118" t="s">
        <v>198</v>
      </c>
      <c r="E118" t="s">
        <v>103</v>
      </c>
      <c r="F118" t="s">
        <v>23</v>
      </c>
      <c r="L118" t="s">
        <v>17</v>
      </c>
      <c r="N118" t="s">
        <v>260</v>
      </c>
      <c r="O118">
        <v>2</v>
      </c>
      <c r="P118" t="s">
        <v>47</v>
      </c>
      <c r="R118" t="s">
        <v>135</v>
      </c>
      <c r="S118" t="s">
        <v>37</v>
      </c>
      <c r="V118" t="s">
        <v>50</v>
      </c>
    </row>
    <row r="119" spans="1:22">
      <c r="A119" t="s">
        <v>450</v>
      </c>
      <c r="D119" t="s">
        <v>197</v>
      </c>
      <c r="E119" t="s">
        <v>24</v>
      </c>
      <c r="F119" t="s">
        <v>23</v>
      </c>
      <c r="G119" t="s">
        <v>798</v>
      </c>
      <c r="I119">
        <v>13</v>
      </c>
      <c r="J119">
        <v>21</v>
      </c>
      <c r="K119" t="s">
        <v>239</v>
      </c>
      <c r="L119" t="s">
        <v>97</v>
      </c>
      <c r="N119" t="s">
        <v>742</v>
      </c>
      <c r="O119">
        <v>1</v>
      </c>
      <c r="P119" t="s">
        <v>47</v>
      </c>
      <c r="R119" t="s">
        <v>135</v>
      </c>
      <c r="S119" t="s">
        <v>799</v>
      </c>
      <c r="V119" t="s">
        <v>278</v>
      </c>
    </row>
    <row r="120" spans="1:22">
      <c r="A120" t="s">
        <v>451</v>
      </c>
      <c r="C120">
        <v>1</v>
      </c>
      <c r="D120" t="s">
        <v>35</v>
      </c>
      <c r="E120" t="s">
        <v>151</v>
      </c>
      <c r="F120" t="s">
        <v>23</v>
      </c>
      <c r="I120">
        <v>14</v>
      </c>
      <c r="J120">
        <v>9</v>
      </c>
      <c r="L120" t="s">
        <v>97</v>
      </c>
      <c r="M120" t="s">
        <v>202</v>
      </c>
      <c r="N120" t="s">
        <v>232</v>
      </c>
      <c r="P120" t="s">
        <v>37</v>
      </c>
      <c r="S120" t="s">
        <v>645</v>
      </c>
    </row>
    <row r="121" spans="1:22">
      <c r="A121" t="s">
        <v>452</v>
      </c>
      <c r="D121" t="s">
        <v>35</v>
      </c>
      <c r="E121" t="s">
        <v>24</v>
      </c>
      <c r="F121" t="s">
        <v>23</v>
      </c>
      <c r="I121">
        <v>1</v>
      </c>
      <c r="J121">
        <v>0</v>
      </c>
      <c r="L121" t="s">
        <v>97</v>
      </c>
      <c r="M121" t="s">
        <v>179</v>
      </c>
      <c r="N121" t="s">
        <v>240</v>
      </c>
      <c r="P121" t="s">
        <v>27</v>
      </c>
    </row>
    <row r="122" spans="1:22">
      <c r="A122" t="s">
        <v>453</v>
      </c>
      <c r="D122" t="s">
        <v>25</v>
      </c>
      <c r="E122" t="s">
        <v>103</v>
      </c>
      <c r="F122" t="s">
        <v>23</v>
      </c>
      <c r="L122" t="s">
        <v>17</v>
      </c>
      <c r="N122" t="s">
        <v>30</v>
      </c>
      <c r="P122" t="s">
        <v>27</v>
      </c>
    </row>
    <row r="123" spans="1:22">
      <c r="A123" t="s">
        <v>454</v>
      </c>
      <c r="B123" s="13">
        <v>40620</v>
      </c>
      <c r="D123" t="s">
        <v>35</v>
      </c>
      <c r="E123" t="s">
        <v>24</v>
      </c>
      <c r="F123" t="s">
        <v>23</v>
      </c>
      <c r="L123" t="s">
        <v>17</v>
      </c>
      <c r="N123" t="s">
        <v>145</v>
      </c>
      <c r="O123" t="s">
        <v>717</v>
      </c>
      <c r="P123" t="s">
        <v>102</v>
      </c>
      <c r="S123" t="s">
        <v>102</v>
      </c>
      <c r="V123" t="s">
        <v>102</v>
      </c>
    </row>
    <row r="124" spans="1:22">
      <c r="A124" t="s">
        <v>455</v>
      </c>
      <c r="D124" t="s">
        <v>35</v>
      </c>
      <c r="E124" t="s">
        <v>34</v>
      </c>
      <c r="F124" t="s">
        <v>23</v>
      </c>
      <c r="I124">
        <v>14</v>
      </c>
      <c r="J124">
        <v>11</v>
      </c>
      <c r="L124" t="s">
        <v>17</v>
      </c>
      <c r="N124" t="s">
        <v>800</v>
      </c>
      <c r="O124">
        <v>1</v>
      </c>
      <c r="P124" t="s">
        <v>102</v>
      </c>
      <c r="S124" t="s">
        <v>102</v>
      </c>
      <c r="V124" t="s">
        <v>21</v>
      </c>
    </row>
    <row r="125" spans="1:22">
      <c r="A125" t="s">
        <v>559</v>
      </c>
      <c r="D125" t="s">
        <v>38</v>
      </c>
      <c r="E125" t="s">
        <v>103</v>
      </c>
      <c r="F125" t="s">
        <v>23</v>
      </c>
      <c r="L125" t="s">
        <v>97</v>
      </c>
      <c r="N125" t="s">
        <v>124</v>
      </c>
      <c r="O125">
        <v>1</v>
      </c>
      <c r="P125" t="s">
        <v>22</v>
      </c>
      <c r="R125" t="s">
        <v>22</v>
      </c>
      <c r="S125" t="s">
        <v>20</v>
      </c>
    </row>
    <row r="126" spans="1:22">
      <c r="A126" t="s">
        <v>560</v>
      </c>
      <c r="D126" t="s">
        <v>38</v>
      </c>
      <c r="E126" t="s">
        <v>103</v>
      </c>
      <c r="F126" t="s">
        <v>23</v>
      </c>
      <c r="L126" t="s">
        <v>97</v>
      </c>
      <c r="N126" t="s">
        <v>240</v>
      </c>
      <c r="O126">
        <v>1</v>
      </c>
      <c r="P126" t="s">
        <v>102</v>
      </c>
      <c r="R126" t="s">
        <v>102</v>
      </c>
      <c r="S126" t="s">
        <v>21</v>
      </c>
    </row>
    <row r="127" spans="1:22">
      <c r="A127" t="s">
        <v>561</v>
      </c>
      <c r="D127" t="s">
        <v>38</v>
      </c>
      <c r="E127" t="s">
        <v>103</v>
      </c>
      <c r="F127" t="s">
        <v>23</v>
      </c>
      <c r="L127" t="s">
        <v>97</v>
      </c>
      <c r="N127" t="s">
        <v>146</v>
      </c>
      <c r="O127">
        <v>1</v>
      </c>
      <c r="P127" t="s">
        <v>102</v>
      </c>
      <c r="R127" t="s">
        <v>102</v>
      </c>
      <c r="S127" t="s">
        <v>21</v>
      </c>
    </row>
    <row r="128" spans="1:22">
      <c r="A128" t="s">
        <v>562</v>
      </c>
      <c r="D128" t="s">
        <v>38</v>
      </c>
      <c r="E128" t="s">
        <v>103</v>
      </c>
      <c r="F128" t="s">
        <v>23</v>
      </c>
      <c r="L128" t="s">
        <v>97</v>
      </c>
      <c r="N128" t="s">
        <v>124</v>
      </c>
      <c r="O128">
        <v>1</v>
      </c>
      <c r="P128" t="s">
        <v>102</v>
      </c>
      <c r="R128" t="s">
        <v>102</v>
      </c>
      <c r="S128" t="s">
        <v>665</v>
      </c>
    </row>
    <row r="129" spans="1:22">
      <c r="A129" t="s">
        <v>456</v>
      </c>
      <c r="D129" t="s">
        <v>198</v>
      </c>
      <c r="E129" t="s">
        <v>103</v>
      </c>
      <c r="F129" t="s">
        <v>23</v>
      </c>
      <c r="L129" t="s">
        <v>17</v>
      </c>
      <c r="N129" t="s">
        <v>801</v>
      </c>
      <c r="O129">
        <v>1</v>
      </c>
    </row>
    <row r="130" spans="1:22">
      <c r="A130" t="s">
        <v>457</v>
      </c>
      <c r="D130" t="s">
        <v>38</v>
      </c>
      <c r="E130" t="s">
        <v>103</v>
      </c>
      <c r="F130" t="s">
        <v>23</v>
      </c>
      <c r="L130" t="s">
        <v>97</v>
      </c>
      <c r="N130" t="s">
        <v>36</v>
      </c>
      <c r="O130">
        <v>1</v>
      </c>
      <c r="S130" t="s">
        <v>21</v>
      </c>
    </row>
    <row r="131" spans="1:22">
      <c r="A131" t="s">
        <v>563</v>
      </c>
      <c r="D131" t="s">
        <v>25</v>
      </c>
      <c r="L131" t="s">
        <v>97</v>
      </c>
      <c r="N131" t="s">
        <v>711</v>
      </c>
      <c r="O131">
        <v>1</v>
      </c>
      <c r="S131" t="s">
        <v>21</v>
      </c>
    </row>
    <row r="132" spans="1:22">
      <c r="A132" t="s">
        <v>564</v>
      </c>
      <c r="D132" t="s">
        <v>38</v>
      </c>
      <c r="E132" t="s">
        <v>103</v>
      </c>
      <c r="F132" t="s">
        <v>23</v>
      </c>
      <c r="L132" t="s">
        <v>97</v>
      </c>
      <c r="N132" t="s">
        <v>118</v>
      </c>
      <c r="O132">
        <v>1</v>
      </c>
      <c r="S132" t="s">
        <v>21</v>
      </c>
    </row>
    <row r="133" spans="1:22">
      <c r="A133" t="s">
        <v>565</v>
      </c>
      <c r="D133" t="s">
        <v>38</v>
      </c>
      <c r="L133" t="s">
        <v>97</v>
      </c>
      <c r="N133" t="s">
        <v>36</v>
      </c>
      <c r="O133">
        <v>2</v>
      </c>
      <c r="S133" t="s">
        <v>21</v>
      </c>
    </row>
    <row r="134" spans="1:22">
      <c r="A134" t="s">
        <v>566</v>
      </c>
      <c r="D134" t="s">
        <v>38</v>
      </c>
      <c r="E134" t="s">
        <v>103</v>
      </c>
      <c r="F134" t="s">
        <v>23</v>
      </c>
      <c r="L134" t="s">
        <v>17</v>
      </c>
      <c r="N134" t="s">
        <v>124</v>
      </c>
      <c r="O134">
        <v>1</v>
      </c>
      <c r="P134" t="s">
        <v>21</v>
      </c>
      <c r="S134" t="s">
        <v>21</v>
      </c>
      <c r="V134" t="s">
        <v>21</v>
      </c>
    </row>
    <row r="135" spans="1:22">
      <c r="A135" t="s">
        <v>567</v>
      </c>
      <c r="D135" t="s">
        <v>38</v>
      </c>
      <c r="E135" t="s">
        <v>103</v>
      </c>
      <c r="F135" t="s">
        <v>23</v>
      </c>
      <c r="I135">
        <v>3</v>
      </c>
      <c r="J135">
        <v>0</v>
      </c>
      <c r="L135" t="s">
        <v>144</v>
      </c>
      <c r="N135" t="s">
        <v>227</v>
      </c>
      <c r="O135">
        <v>1</v>
      </c>
      <c r="P135" t="s">
        <v>27</v>
      </c>
      <c r="R135" t="s">
        <v>27</v>
      </c>
      <c r="S135" t="s">
        <v>27</v>
      </c>
      <c r="V135" t="s">
        <v>42</v>
      </c>
    </row>
    <row r="136" spans="1:22">
      <c r="A136" t="s">
        <v>568</v>
      </c>
      <c r="D136" t="s">
        <v>38</v>
      </c>
      <c r="E136" t="s">
        <v>103</v>
      </c>
      <c r="F136" t="s">
        <v>23</v>
      </c>
      <c r="L136" t="s">
        <v>97</v>
      </c>
      <c r="N136" t="s">
        <v>142</v>
      </c>
      <c r="O136">
        <v>1</v>
      </c>
      <c r="P136" t="s">
        <v>102</v>
      </c>
      <c r="R136" t="s">
        <v>102</v>
      </c>
      <c r="S136" t="s">
        <v>21</v>
      </c>
    </row>
    <row r="137" spans="1:22">
      <c r="A137" t="s">
        <v>569</v>
      </c>
      <c r="D137" t="s">
        <v>198</v>
      </c>
      <c r="E137" t="s">
        <v>103</v>
      </c>
      <c r="F137" t="s">
        <v>23</v>
      </c>
      <c r="L137" t="s">
        <v>97</v>
      </c>
      <c r="N137" t="s">
        <v>143</v>
      </c>
      <c r="O137">
        <v>1</v>
      </c>
      <c r="P137" t="s">
        <v>102</v>
      </c>
      <c r="R137" t="s">
        <v>102</v>
      </c>
      <c r="S137" t="s">
        <v>21</v>
      </c>
    </row>
    <row r="138" spans="1:22">
      <c r="A138" t="s">
        <v>458</v>
      </c>
      <c r="D138" t="s">
        <v>198</v>
      </c>
      <c r="E138" t="s">
        <v>103</v>
      </c>
      <c r="F138" t="s">
        <v>23</v>
      </c>
      <c r="G138" t="s">
        <v>802</v>
      </c>
      <c r="I138" t="s">
        <v>803</v>
      </c>
      <c r="J138" t="s">
        <v>678</v>
      </c>
      <c r="L138" t="s">
        <v>17</v>
      </c>
      <c r="M138" t="s">
        <v>804</v>
      </c>
      <c r="N138" t="s">
        <v>117</v>
      </c>
      <c r="O138">
        <v>3</v>
      </c>
      <c r="P138" t="s">
        <v>31</v>
      </c>
      <c r="S138" t="s">
        <v>284</v>
      </c>
      <c r="V138" t="s">
        <v>42</v>
      </c>
    </row>
    <row r="139" spans="1:22">
      <c r="A139" t="s">
        <v>459</v>
      </c>
      <c r="D139" t="s">
        <v>38</v>
      </c>
      <c r="E139" t="s">
        <v>103</v>
      </c>
      <c r="F139" t="s">
        <v>23</v>
      </c>
      <c r="I139">
        <v>1</v>
      </c>
      <c r="J139">
        <v>0</v>
      </c>
      <c r="L139" t="s">
        <v>17</v>
      </c>
      <c r="M139" t="s">
        <v>179</v>
      </c>
      <c r="N139" t="s">
        <v>109</v>
      </c>
      <c r="P139" t="s">
        <v>27</v>
      </c>
      <c r="S139" t="s">
        <v>27</v>
      </c>
    </row>
    <row r="140" spans="1:22">
      <c r="A140" t="s">
        <v>460</v>
      </c>
      <c r="D140" t="s">
        <v>197</v>
      </c>
      <c r="E140" t="s">
        <v>15</v>
      </c>
      <c r="G140" t="s">
        <v>279</v>
      </c>
      <c r="I140">
        <v>17</v>
      </c>
      <c r="J140">
        <v>5</v>
      </c>
      <c r="K140" t="s">
        <v>117</v>
      </c>
      <c r="L140" t="s">
        <v>116</v>
      </c>
      <c r="N140" t="s">
        <v>101</v>
      </c>
      <c r="O140">
        <v>1</v>
      </c>
      <c r="S140" t="s">
        <v>280</v>
      </c>
      <c r="V140" t="s">
        <v>42</v>
      </c>
    </row>
    <row r="141" spans="1:22">
      <c r="A141" t="s">
        <v>461</v>
      </c>
      <c r="D141" t="s">
        <v>38</v>
      </c>
      <c r="E141" t="s">
        <v>103</v>
      </c>
      <c r="F141" t="s">
        <v>23</v>
      </c>
      <c r="I141">
        <v>1</v>
      </c>
      <c r="J141">
        <v>0</v>
      </c>
      <c r="L141" t="s">
        <v>17</v>
      </c>
      <c r="N141" t="s">
        <v>239</v>
      </c>
      <c r="O141">
        <v>4</v>
      </c>
      <c r="P141" t="s">
        <v>27</v>
      </c>
      <c r="S141" t="s">
        <v>27</v>
      </c>
    </row>
    <row r="142" spans="1:22">
      <c r="A142" t="s">
        <v>462</v>
      </c>
      <c r="D142" t="s">
        <v>197</v>
      </c>
      <c r="E142" t="s">
        <v>103</v>
      </c>
      <c r="F142" t="s">
        <v>23</v>
      </c>
      <c r="G142" t="s">
        <v>671</v>
      </c>
      <c r="I142">
        <v>5</v>
      </c>
      <c r="J142">
        <v>3</v>
      </c>
      <c r="K142" t="s">
        <v>96</v>
      </c>
      <c r="L142" t="s">
        <v>17</v>
      </c>
      <c r="N142" t="s">
        <v>231</v>
      </c>
      <c r="O142">
        <v>1</v>
      </c>
      <c r="P142" t="s">
        <v>27</v>
      </c>
      <c r="R142" t="s">
        <v>31</v>
      </c>
      <c r="S142" t="s">
        <v>283</v>
      </c>
      <c r="V142" t="s">
        <v>281</v>
      </c>
    </row>
    <row r="143" spans="1:22">
      <c r="A143" t="s">
        <v>463</v>
      </c>
      <c r="D143" t="s">
        <v>38</v>
      </c>
      <c r="E143" t="s">
        <v>103</v>
      </c>
      <c r="F143" t="s">
        <v>23</v>
      </c>
      <c r="I143">
        <v>1</v>
      </c>
      <c r="J143">
        <v>0</v>
      </c>
      <c r="L143" t="s">
        <v>17</v>
      </c>
      <c r="M143" t="s">
        <v>201</v>
      </c>
      <c r="N143" t="s">
        <v>145</v>
      </c>
      <c r="P143" t="s">
        <v>27</v>
      </c>
      <c r="S143" t="s">
        <v>27</v>
      </c>
    </row>
    <row r="144" spans="1:22">
      <c r="A144" t="s">
        <v>464</v>
      </c>
      <c r="D144" t="s">
        <v>197</v>
      </c>
      <c r="E144" t="s">
        <v>15</v>
      </c>
      <c r="G144" t="s">
        <v>282</v>
      </c>
      <c r="I144">
        <v>15</v>
      </c>
      <c r="J144">
        <v>9</v>
      </c>
      <c r="K144" t="s">
        <v>257</v>
      </c>
      <c r="L144" t="s">
        <v>17</v>
      </c>
      <c r="N144" t="s">
        <v>189</v>
      </c>
      <c r="O144">
        <v>1</v>
      </c>
      <c r="P144" t="s">
        <v>31</v>
      </c>
      <c r="S144" t="s">
        <v>31</v>
      </c>
      <c r="V144" t="s">
        <v>195</v>
      </c>
    </row>
    <row r="145" spans="1:22">
      <c r="A145" t="s">
        <v>570</v>
      </c>
      <c r="D145" t="s">
        <v>197</v>
      </c>
      <c r="E145" t="s">
        <v>15</v>
      </c>
      <c r="F145" t="s">
        <v>23</v>
      </c>
      <c r="G145" t="s">
        <v>697</v>
      </c>
      <c r="I145">
        <v>39</v>
      </c>
      <c r="J145">
        <v>3</v>
      </c>
      <c r="K145" t="s">
        <v>196</v>
      </c>
      <c r="L145" t="s">
        <v>805</v>
      </c>
      <c r="M145" t="s">
        <v>179</v>
      </c>
      <c r="N145" t="s">
        <v>683</v>
      </c>
      <c r="R145" t="s">
        <v>31</v>
      </c>
      <c r="S145" t="s">
        <v>31</v>
      </c>
    </row>
    <row r="146" spans="1:22">
      <c r="A146" t="s">
        <v>465</v>
      </c>
      <c r="D146" t="s">
        <v>38</v>
      </c>
      <c r="E146" t="s">
        <v>103</v>
      </c>
      <c r="F146" t="s">
        <v>23</v>
      </c>
      <c r="I146">
        <v>0</v>
      </c>
      <c r="J146">
        <v>0</v>
      </c>
      <c r="L146" t="s">
        <v>17</v>
      </c>
      <c r="N146" t="s">
        <v>124</v>
      </c>
      <c r="O146">
        <v>1</v>
      </c>
      <c r="P146" t="s">
        <v>27</v>
      </c>
      <c r="S146" t="s">
        <v>31</v>
      </c>
    </row>
    <row r="147" spans="1:22">
      <c r="A147" t="s">
        <v>466</v>
      </c>
      <c r="D147" t="s">
        <v>197</v>
      </c>
      <c r="E147" t="s">
        <v>15</v>
      </c>
      <c r="F147" t="s">
        <v>23</v>
      </c>
      <c r="G147" t="s">
        <v>806</v>
      </c>
      <c r="I147">
        <v>17</v>
      </c>
      <c r="J147">
        <v>4</v>
      </c>
      <c r="K147" t="s">
        <v>196</v>
      </c>
      <c r="L147" t="s">
        <v>807</v>
      </c>
      <c r="N147" t="s">
        <v>743</v>
      </c>
      <c r="O147">
        <v>1</v>
      </c>
      <c r="P147" t="s">
        <v>27</v>
      </c>
      <c r="S147" t="s">
        <v>808</v>
      </c>
      <c r="V147" t="s">
        <v>809</v>
      </c>
    </row>
    <row r="148" spans="1:22">
      <c r="A148" t="s">
        <v>467</v>
      </c>
      <c r="D148" t="s">
        <v>38</v>
      </c>
      <c r="E148" t="s">
        <v>103</v>
      </c>
      <c r="F148" t="s">
        <v>23</v>
      </c>
      <c r="I148">
        <v>1</v>
      </c>
      <c r="J148">
        <v>0</v>
      </c>
      <c r="L148" t="s">
        <v>17</v>
      </c>
      <c r="N148" t="s">
        <v>142</v>
      </c>
      <c r="O148">
        <v>1</v>
      </c>
      <c r="P148" t="s">
        <v>37</v>
      </c>
      <c r="S148" t="s">
        <v>31</v>
      </c>
      <c r="V148" t="s">
        <v>42</v>
      </c>
    </row>
    <row r="149" spans="1:22">
      <c r="A149" t="s">
        <v>468</v>
      </c>
      <c r="D149" t="s">
        <v>38</v>
      </c>
      <c r="E149" t="s">
        <v>103</v>
      </c>
      <c r="F149" t="s">
        <v>23</v>
      </c>
      <c r="I149">
        <v>0</v>
      </c>
      <c r="J149">
        <v>0</v>
      </c>
      <c r="L149" t="s">
        <v>17</v>
      </c>
      <c r="M149" t="s">
        <v>179</v>
      </c>
      <c r="N149" t="s">
        <v>138</v>
      </c>
      <c r="O149">
        <v>2</v>
      </c>
      <c r="P149" t="s">
        <v>27</v>
      </c>
      <c r="S149" t="s">
        <v>27</v>
      </c>
    </row>
    <row r="150" spans="1:22">
      <c r="A150" t="s">
        <v>469</v>
      </c>
      <c r="D150" t="s">
        <v>197</v>
      </c>
      <c r="E150" t="s">
        <v>103</v>
      </c>
      <c r="F150" t="s">
        <v>23</v>
      </c>
      <c r="I150">
        <v>1</v>
      </c>
      <c r="J150">
        <v>0</v>
      </c>
      <c r="L150" t="s">
        <v>17</v>
      </c>
      <c r="N150" t="s">
        <v>213</v>
      </c>
      <c r="O150">
        <v>1</v>
      </c>
      <c r="P150" t="s">
        <v>31</v>
      </c>
      <c r="S150" t="s">
        <v>744</v>
      </c>
    </row>
    <row r="151" spans="1:22">
      <c r="A151" t="s">
        <v>470</v>
      </c>
      <c r="D151" t="s">
        <v>35</v>
      </c>
      <c r="E151" t="s">
        <v>34</v>
      </c>
      <c r="F151" t="s">
        <v>23</v>
      </c>
      <c r="G151" t="s">
        <v>810</v>
      </c>
      <c r="I151">
        <v>20</v>
      </c>
      <c r="J151">
        <v>1</v>
      </c>
      <c r="K151" t="s">
        <v>137</v>
      </c>
      <c r="L151" t="s">
        <v>130</v>
      </c>
      <c r="N151" t="s">
        <v>98</v>
      </c>
      <c r="O151">
        <v>2</v>
      </c>
      <c r="P151" t="s">
        <v>27</v>
      </c>
      <c r="R151" t="s">
        <v>73</v>
      </c>
      <c r="S151" t="s">
        <v>27</v>
      </c>
      <c r="V151" t="s">
        <v>28</v>
      </c>
    </row>
    <row r="152" spans="1:22">
      <c r="A152" t="s">
        <v>471</v>
      </c>
      <c r="D152" t="s">
        <v>106</v>
      </c>
      <c r="E152" t="s">
        <v>107</v>
      </c>
      <c r="I152">
        <v>3</v>
      </c>
      <c r="J152">
        <v>0</v>
      </c>
      <c r="L152" t="s">
        <v>147</v>
      </c>
      <c r="M152" t="s">
        <v>179</v>
      </c>
      <c r="N152" t="s">
        <v>258</v>
      </c>
      <c r="O152">
        <v>2</v>
      </c>
      <c r="R152" t="s">
        <v>148</v>
      </c>
      <c r="S152" t="s">
        <v>37</v>
      </c>
    </row>
    <row r="153" spans="1:22">
      <c r="A153" t="s">
        <v>472</v>
      </c>
      <c r="D153" t="s">
        <v>110</v>
      </c>
      <c r="E153" t="s">
        <v>107</v>
      </c>
      <c r="F153" t="s">
        <v>176</v>
      </c>
      <c r="I153">
        <v>1</v>
      </c>
      <c r="J153">
        <v>0</v>
      </c>
      <c r="L153" t="s">
        <v>97</v>
      </c>
      <c r="M153" t="s">
        <v>179</v>
      </c>
      <c r="N153" t="s">
        <v>215</v>
      </c>
      <c r="P153" t="s">
        <v>27</v>
      </c>
      <c r="R153" t="s">
        <v>745</v>
      </c>
      <c r="S153" t="s">
        <v>27</v>
      </c>
      <c r="V153" t="s">
        <v>28</v>
      </c>
    </row>
    <row r="154" spans="1:22">
      <c r="A154" t="s">
        <v>473</v>
      </c>
      <c r="D154" t="s">
        <v>25</v>
      </c>
      <c r="E154" t="s">
        <v>103</v>
      </c>
      <c r="F154" t="s">
        <v>23</v>
      </c>
      <c r="L154" t="s">
        <v>97</v>
      </c>
      <c r="M154" t="s">
        <v>679</v>
      </c>
      <c r="N154" t="s">
        <v>286</v>
      </c>
      <c r="P154" t="s">
        <v>27</v>
      </c>
      <c r="R154" t="s">
        <v>287</v>
      </c>
      <c r="S154" t="s">
        <v>27</v>
      </c>
      <c r="V154" t="s">
        <v>28</v>
      </c>
    </row>
    <row r="155" spans="1:22">
      <c r="A155" t="s">
        <v>474</v>
      </c>
      <c r="D155" t="s">
        <v>100</v>
      </c>
      <c r="E155" t="s">
        <v>115</v>
      </c>
      <c r="I155">
        <v>0</v>
      </c>
      <c r="J155">
        <v>0</v>
      </c>
      <c r="L155" t="s">
        <v>97</v>
      </c>
      <c r="M155" t="s">
        <v>646</v>
      </c>
      <c r="N155" t="s">
        <v>288</v>
      </c>
      <c r="O155">
        <v>1</v>
      </c>
      <c r="R155" t="s">
        <v>148</v>
      </c>
      <c r="S155" t="s">
        <v>37</v>
      </c>
    </row>
    <row r="156" spans="1:22">
      <c r="A156" t="s">
        <v>475</v>
      </c>
      <c r="D156" t="s">
        <v>110</v>
      </c>
      <c r="E156" t="s">
        <v>107</v>
      </c>
      <c r="I156">
        <v>1</v>
      </c>
      <c r="J156">
        <v>0</v>
      </c>
      <c r="L156" t="s">
        <v>147</v>
      </c>
      <c r="M156" t="s">
        <v>179</v>
      </c>
      <c r="N156" t="s">
        <v>138</v>
      </c>
      <c r="P156" t="s">
        <v>18</v>
      </c>
      <c r="R156" t="s">
        <v>71</v>
      </c>
      <c r="S156" t="s">
        <v>66</v>
      </c>
      <c r="V156" t="s">
        <v>102</v>
      </c>
    </row>
    <row r="157" spans="1:22">
      <c r="A157" t="s">
        <v>476</v>
      </c>
      <c r="D157" t="s">
        <v>100</v>
      </c>
      <c r="E157" t="s">
        <v>107</v>
      </c>
      <c r="I157">
        <v>1</v>
      </c>
      <c r="J157">
        <v>0</v>
      </c>
      <c r="L157" t="s">
        <v>97</v>
      </c>
      <c r="M157" t="s">
        <v>811</v>
      </c>
      <c r="N157" t="s">
        <v>36</v>
      </c>
      <c r="P157" t="s">
        <v>37</v>
      </c>
      <c r="R157" t="s">
        <v>148</v>
      </c>
      <c r="S157" t="s">
        <v>37</v>
      </c>
      <c r="V157" t="s">
        <v>157</v>
      </c>
    </row>
    <row r="158" spans="1:22">
      <c r="A158" t="s">
        <v>477</v>
      </c>
      <c r="D158" t="s">
        <v>123</v>
      </c>
      <c r="E158" t="s">
        <v>151</v>
      </c>
      <c r="G158" t="s">
        <v>812</v>
      </c>
      <c r="I158">
        <v>83</v>
      </c>
      <c r="J158">
        <v>10</v>
      </c>
      <c r="K158" t="s">
        <v>124</v>
      </c>
      <c r="L158" t="s">
        <v>147</v>
      </c>
      <c r="M158" t="s">
        <v>813</v>
      </c>
      <c r="N158" t="s">
        <v>239</v>
      </c>
      <c r="P158" t="s">
        <v>37</v>
      </c>
      <c r="R158" t="s">
        <v>148</v>
      </c>
      <c r="S158" t="s">
        <v>37</v>
      </c>
      <c r="V158" t="s">
        <v>32</v>
      </c>
    </row>
    <row r="159" spans="1:22">
      <c r="A159" t="s">
        <v>478</v>
      </c>
      <c r="D159" t="s">
        <v>100</v>
      </c>
      <c r="E159" t="s">
        <v>289</v>
      </c>
      <c r="I159">
        <v>1</v>
      </c>
      <c r="J159">
        <v>0</v>
      </c>
      <c r="L159" t="s">
        <v>41</v>
      </c>
      <c r="N159" t="s">
        <v>48</v>
      </c>
      <c r="O159">
        <v>1</v>
      </c>
      <c r="P159" t="s">
        <v>290</v>
      </c>
      <c r="R159" t="s">
        <v>290</v>
      </c>
      <c r="S159" t="s">
        <v>37</v>
      </c>
      <c r="V159" t="s">
        <v>28</v>
      </c>
    </row>
    <row r="160" spans="1:22">
      <c r="A160" t="s">
        <v>479</v>
      </c>
      <c r="D160" t="s">
        <v>123</v>
      </c>
      <c r="E160" t="s">
        <v>107</v>
      </c>
      <c r="I160">
        <v>3</v>
      </c>
      <c r="J160">
        <v>0</v>
      </c>
      <c r="L160" t="s">
        <v>97</v>
      </c>
      <c r="M160" t="s">
        <v>718</v>
      </c>
      <c r="N160" t="s">
        <v>62</v>
      </c>
      <c r="P160" t="s">
        <v>37</v>
      </c>
      <c r="R160" t="s">
        <v>71</v>
      </c>
      <c r="S160" t="s">
        <v>37</v>
      </c>
    </row>
    <row r="161" spans="1:22">
      <c r="A161" t="s">
        <v>480</v>
      </c>
      <c r="D161" t="s">
        <v>45</v>
      </c>
      <c r="E161" t="s">
        <v>103</v>
      </c>
      <c r="I161">
        <v>2</v>
      </c>
      <c r="J161">
        <v>0</v>
      </c>
      <c r="L161" t="s">
        <v>41</v>
      </c>
      <c r="M161" t="s">
        <v>646</v>
      </c>
      <c r="N161" t="s">
        <v>291</v>
      </c>
      <c r="O161">
        <v>2</v>
      </c>
      <c r="R161" t="s">
        <v>148</v>
      </c>
      <c r="S161" t="s">
        <v>37</v>
      </c>
    </row>
    <row r="162" spans="1:22">
      <c r="A162" t="s">
        <v>59</v>
      </c>
      <c r="D162" t="s">
        <v>156</v>
      </c>
      <c r="E162" t="s">
        <v>111</v>
      </c>
      <c r="G162" t="s">
        <v>709</v>
      </c>
      <c r="I162">
        <v>1</v>
      </c>
      <c r="J162">
        <v>1</v>
      </c>
      <c r="K162" t="s">
        <v>122</v>
      </c>
      <c r="L162" t="s">
        <v>147</v>
      </c>
      <c r="N162" t="s">
        <v>701</v>
      </c>
      <c r="P162" t="s">
        <v>295</v>
      </c>
      <c r="R162" t="s">
        <v>71</v>
      </c>
      <c r="S162" t="s">
        <v>99</v>
      </c>
      <c r="V162" t="s">
        <v>102</v>
      </c>
    </row>
    <row r="163" spans="1:22">
      <c r="A163" t="s">
        <v>481</v>
      </c>
      <c r="D163" t="s">
        <v>123</v>
      </c>
      <c r="E163" t="s">
        <v>151</v>
      </c>
      <c r="G163" t="s">
        <v>814</v>
      </c>
      <c r="I163">
        <v>28</v>
      </c>
      <c r="J163">
        <v>14</v>
      </c>
      <c r="K163" t="s">
        <v>141</v>
      </c>
      <c r="L163" t="s">
        <v>147</v>
      </c>
      <c r="N163" t="s">
        <v>55</v>
      </c>
      <c r="O163">
        <v>2</v>
      </c>
      <c r="P163" t="s">
        <v>37</v>
      </c>
      <c r="R163" t="s">
        <v>71</v>
      </c>
      <c r="S163" t="s">
        <v>157</v>
      </c>
      <c r="V163" t="s">
        <v>102</v>
      </c>
    </row>
    <row r="164" spans="1:22">
      <c r="A164" t="s">
        <v>482</v>
      </c>
      <c r="D164" t="s">
        <v>35</v>
      </c>
      <c r="E164" t="s">
        <v>24</v>
      </c>
      <c r="I164">
        <v>9</v>
      </c>
      <c r="J164">
        <v>0</v>
      </c>
      <c r="L164" t="s">
        <v>97</v>
      </c>
      <c r="M164" t="s">
        <v>179</v>
      </c>
      <c r="N164" t="s">
        <v>292</v>
      </c>
      <c r="P164" t="s">
        <v>37</v>
      </c>
      <c r="R164" t="s">
        <v>148</v>
      </c>
      <c r="S164" t="s">
        <v>37</v>
      </c>
      <c r="V164" t="s">
        <v>28</v>
      </c>
    </row>
    <row r="165" spans="1:22">
      <c r="A165" t="s">
        <v>483</v>
      </c>
      <c r="D165" t="s">
        <v>123</v>
      </c>
      <c r="E165" t="s">
        <v>115</v>
      </c>
      <c r="I165">
        <v>0</v>
      </c>
      <c r="J165">
        <v>0</v>
      </c>
      <c r="L165" t="s">
        <v>41</v>
      </c>
      <c r="N165" t="s">
        <v>55</v>
      </c>
      <c r="O165">
        <v>2</v>
      </c>
      <c r="P165" t="s">
        <v>37</v>
      </c>
      <c r="R165" t="s">
        <v>18</v>
      </c>
      <c r="S165" t="s">
        <v>37</v>
      </c>
      <c r="V165" t="s">
        <v>28</v>
      </c>
    </row>
    <row r="166" spans="1:22">
      <c r="A166" t="s">
        <v>484</v>
      </c>
      <c r="D166" t="s">
        <v>100</v>
      </c>
      <c r="E166" t="s">
        <v>151</v>
      </c>
      <c r="G166" t="s">
        <v>815</v>
      </c>
      <c r="I166">
        <v>25</v>
      </c>
      <c r="J166">
        <v>6</v>
      </c>
      <c r="K166" t="s">
        <v>101</v>
      </c>
      <c r="L166" t="s">
        <v>816</v>
      </c>
      <c r="N166" t="s">
        <v>227</v>
      </c>
      <c r="O166">
        <v>2</v>
      </c>
      <c r="P166" t="s">
        <v>37</v>
      </c>
      <c r="R166" t="s">
        <v>71</v>
      </c>
      <c r="S166" t="s">
        <v>37</v>
      </c>
    </row>
    <row r="167" spans="1:22">
      <c r="A167" t="s">
        <v>485</v>
      </c>
      <c r="D167" t="s">
        <v>100</v>
      </c>
      <c r="E167" t="s">
        <v>115</v>
      </c>
      <c r="I167">
        <v>0</v>
      </c>
      <c r="J167">
        <v>0</v>
      </c>
      <c r="L167" t="s">
        <v>97</v>
      </c>
      <c r="M167" t="s">
        <v>647</v>
      </c>
      <c r="N167" t="s">
        <v>36</v>
      </c>
      <c r="P167" t="s">
        <v>37</v>
      </c>
      <c r="R167" t="s">
        <v>37</v>
      </c>
      <c r="S167" t="s">
        <v>37</v>
      </c>
      <c r="V167" t="s">
        <v>28</v>
      </c>
    </row>
    <row r="168" spans="1:22">
      <c r="A168" t="s">
        <v>486</v>
      </c>
      <c r="D168" t="s">
        <v>35</v>
      </c>
      <c r="E168" t="s">
        <v>24</v>
      </c>
      <c r="I168">
        <v>3</v>
      </c>
      <c r="J168">
        <v>0</v>
      </c>
      <c r="L168" t="s">
        <v>817</v>
      </c>
      <c r="M168" t="s">
        <v>818</v>
      </c>
      <c r="N168" t="s">
        <v>294</v>
      </c>
      <c r="O168">
        <v>1</v>
      </c>
      <c r="P168" t="s">
        <v>295</v>
      </c>
      <c r="R168" t="s">
        <v>298</v>
      </c>
      <c r="S168" t="s">
        <v>37</v>
      </c>
      <c r="V168" t="s">
        <v>28</v>
      </c>
    </row>
    <row r="169" spans="1:22">
      <c r="A169" t="s">
        <v>487</v>
      </c>
      <c r="D169" t="s">
        <v>25</v>
      </c>
      <c r="E169" t="s">
        <v>103</v>
      </c>
      <c r="I169">
        <v>0</v>
      </c>
      <c r="J169">
        <v>0</v>
      </c>
      <c r="L169" t="s">
        <v>97</v>
      </c>
      <c r="M169" t="s">
        <v>646</v>
      </c>
      <c r="N169" t="s">
        <v>296</v>
      </c>
      <c r="O169">
        <v>1</v>
      </c>
      <c r="R169" t="s">
        <v>148</v>
      </c>
      <c r="S169" t="s">
        <v>37</v>
      </c>
    </row>
    <row r="170" spans="1:22">
      <c r="A170" t="s">
        <v>488</v>
      </c>
      <c r="D170" t="s">
        <v>100</v>
      </c>
      <c r="E170" t="s">
        <v>107</v>
      </c>
      <c r="I170">
        <v>27</v>
      </c>
      <c r="J170">
        <v>0</v>
      </c>
      <c r="L170" t="s">
        <v>41</v>
      </c>
      <c r="N170" t="s">
        <v>67</v>
      </c>
      <c r="O170">
        <v>2</v>
      </c>
      <c r="P170" t="s">
        <v>37</v>
      </c>
      <c r="R170" t="s">
        <v>71</v>
      </c>
      <c r="S170" t="s">
        <v>37</v>
      </c>
      <c r="V170" t="s">
        <v>28</v>
      </c>
    </row>
    <row r="171" spans="1:22">
      <c r="A171" t="s">
        <v>489</v>
      </c>
      <c r="D171" t="s">
        <v>123</v>
      </c>
      <c r="E171" t="s">
        <v>111</v>
      </c>
      <c r="G171" t="s">
        <v>746</v>
      </c>
      <c r="I171">
        <v>3</v>
      </c>
      <c r="J171">
        <v>1</v>
      </c>
      <c r="L171" t="s">
        <v>41</v>
      </c>
      <c r="N171" t="s">
        <v>58</v>
      </c>
      <c r="O171">
        <v>2</v>
      </c>
      <c r="P171" t="s">
        <v>37</v>
      </c>
      <c r="R171" t="s">
        <v>37</v>
      </c>
      <c r="S171" t="s">
        <v>37</v>
      </c>
      <c r="V171" t="s">
        <v>28</v>
      </c>
    </row>
    <row r="172" spans="1:22">
      <c r="A172" t="s">
        <v>490</v>
      </c>
      <c r="D172" t="s">
        <v>110</v>
      </c>
      <c r="E172" t="s">
        <v>151</v>
      </c>
      <c r="G172" t="s">
        <v>747</v>
      </c>
      <c r="I172">
        <v>49</v>
      </c>
      <c r="J172">
        <v>35</v>
      </c>
      <c r="K172" t="s">
        <v>819</v>
      </c>
      <c r="L172" t="s">
        <v>648</v>
      </c>
      <c r="N172" t="s">
        <v>297</v>
      </c>
      <c r="O172" t="s">
        <v>305</v>
      </c>
      <c r="P172" t="s">
        <v>295</v>
      </c>
      <c r="R172" t="s">
        <v>71</v>
      </c>
      <c r="S172" t="s">
        <v>157</v>
      </c>
      <c r="V172" t="s">
        <v>102</v>
      </c>
    </row>
    <row r="173" spans="1:22">
      <c r="A173" t="s">
        <v>491</v>
      </c>
      <c r="D173" t="s">
        <v>45</v>
      </c>
      <c r="E173" t="s">
        <v>24</v>
      </c>
      <c r="I173">
        <v>5</v>
      </c>
      <c r="J173">
        <v>0</v>
      </c>
      <c r="L173" t="s">
        <v>97</v>
      </c>
      <c r="M173" t="s">
        <v>646</v>
      </c>
      <c r="N173" t="s">
        <v>239</v>
      </c>
      <c r="O173">
        <v>1</v>
      </c>
    </row>
    <row r="174" spans="1:22">
      <c r="A174" t="s">
        <v>492</v>
      </c>
      <c r="D174" t="s">
        <v>100</v>
      </c>
      <c r="E174" t="s">
        <v>111</v>
      </c>
      <c r="G174" t="s">
        <v>183</v>
      </c>
      <c r="I174">
        <v>30</v>
      </c>
      <c r="J174">
        <v>4</v>
      </c>
      <c r="L174" t="s">
        <v>41</v>
      </c>
      <c r="N174" t="s">
        <v>150</v>
      </c>
      <c r="P174" t="s">
        <v>37</v>
      </c>
      <c r="R174" t="s">
        <v>148</v>
      </c>
      <c r="S174" t="s">
        <v>37</v>
      </c>
    </row>
    <row r="175" spans="1:22">
      <c r="A175" t="s">
        <v>493</v>
      </c>
      <c r="D175" t="s">
        <v>100</v>
      </c>
      <c r="E175" t="s">
        <v>107</v>
      </c>
      <c r="I175">
        <v>1</v>
      </c>
      <c r="J175">
        <v>0</v>
      </c>
      <c r="L175" t="s">
        <v>41</v>
      </c>
      <c r="N175" t="s">
        <v>52</v>
      </c>
      <c r="O175">
        <v>2</v>
      </c>
      <c r="P175" t="s">
        <v>37</v>
      </c>
      <c r="R175" t="s">
        <v>37</v>
      </c>
      <c r="S175" t="s">
        <v>37</v>
      </c>
      <c r="V175" t="s">
        <v>28</v>
      </c>
    </row>
    <row r="176" spans="1:22">
      <c r="A176" t="s">
        <v>494</v>
      </c>
      <c r="D176" t="s">
        <v>123</v>
      </c>
      <c r="E176" t="s">
        <v>115</v>
      </c>
      <c r="I176">
        <v>0</v>
      </c>
      <c r="J176">
        <v>0</v>
      </c>
      <c r="L176" t="s">
        <v>41</v>
      </c>
      <c r="M176" t="s">
        <v>646</v>
      </c>
      <c r="N176" t="s">
        <v>33</v>
      </c>
      <c r="O176">
        <v>2</v>
      </c>
      <c r="P176" t="s">
        <v>37</v>
      </c>
      <c r="R176" t="s">
        <v>37</v>
      </c>
      <c r="S176" t="s">
        <v>37</v>
      </c>
      <c r="V176" t="s">
        <v>28</v>
      </c>
    </row>
    <row r="177" spans="1:22">
      <c r="A177" t="s">
        <v>495</v>
      </c>
      <c r="D177" t="s">
        <v>123</v>
      </c>
      <c r="E177" t="s">
        <v>151</v>
      </c>
      <c r="G177" t="s">
        <v>820</v>
      </c>
      <c r="I177">
        <v>9</v>
      </c>
      <c r="J177">
        <v>8</v>
      </c>
      <c r="L177" t="s">
        <v>147</v>
      </c>
      <c r="M177" t="s">
        <v>680</v>
      </c>
      <c r="N177" t="s">
        <v>58</v>
      </c>
      <c r="O177">
        <v>2</v>
      </c>
      <c r="P177" t="s">
        <v>18</v>
      </c>
      <c r="R177" t="s">
        <v>821</v>
      </c>
      <c r="S177" t="s">
        <v>37</v>
      </c>
      <c r="V177" t="s">
        <v>28</v>
      </c>
    </row>
    <row r="178" spans="1:22">
      <c r="A178" t="s">
        <v>496</v>
      </c>
      <c r="D178" t="s">
        <v>100</v>
      </c>
      <c r="E178" t="s">
        <v>107</v>
      </c>
      <c r="I178">
        <v>1</v>
      </c>
      <c r="J178">
        <v>0</v>
      </c>
      <c r="L178" t="s">
        <v>41</v>
      </c>
      <c r="N178" t="s">
        <v>60</v>
      </c>
      <c r="O178">
        <v>2</v>
      </c>
      <c r="P178" t="s">
        <v>37</v>
      </c>
      <c r="R178" t="s">
        <v>148</v>
      </c>
      <c r="S178" t="s">
        <v>37</v>
      </c>
      <c r="V178" t="s">
        <v>28</v>
      </c>
    </row>
    <row r="179" spans="1:22">
      <c r="A179" t="s">
        <v>497</v>
      </c>
      <c r="D179" t="s">
        <v>123</v>
      </c>
      <c r="E179" t="s">
        <v>107</v>
      </c>
      <c r="I179">
        <v>2</v>
      </c>
      <c r="J179">
        <v>0</v>
      </c>
      <c r="L179" t="s">
        <v>97</v>
      </c>
      <c r="M179" t="s">
        <v>822</v>
      </c>
      <c r="N179" t="s">
        <v>62</v>
      </c>
      <c r="P179" t="s">
        <v>37</v>
      </c>
      <c r="R179" t="s">
        <v>148</v>
      </c>
      <c r="S179" t="s">
        <v>37</v>
      </c>
      <c r="V179" t="s">
        <v>28</v>
      </c>
    </row>
    <row r="180" spans="1:22">
      <c r="A180" t="s">
        <v>498</v>
      </c>
      <c r="D180" t="s">
        <v>100</v>
      </c>
      <c r="E180" t="s">
        <v>151</v>
      </c>
      <c r="G180" t="s">
        <v>823</v>
      </c>
      <c r="I180">
        <v>34</v>
      </c>
      <c r="J180">
        <v>9</v>
      </c>
      <c r="K180" t="s">
        <v>145</v>
      </c>
      <c r="L180" t="s">
        <v>147</v>
      </c>
      <c r="M180" t="s">
        <v>649</v>
      </c>
      <c r="N180" t="s">
        <v>138</v>
      </c>
      <c r="P180" t="s">
        <v>824</v>
      </c>
      <c r="R180" t="s">
        <v>71</v>
      </c>
      <c r="S180" t="s">
        <v>37</v>
      </c>
    </row>
    <row r="181" spans="1:22">
      <c r="A181" t="s">
        <v>499</v>
      </c>
      <c r="D181" t="s">
        <v>100</v>
      </c>
      <c r="E181" t="s">
        <v>151</v>
      </c>
      <c r="G181" t="s">
        <v>825</v>
      </c>
      <c r="I181">
        <v>54</v>
      </c>
      <c r="J181">
        <v>15</v>
      </c>
      <c r="K181" t="s">
        <v>748</v>
      </c>
      <c r="L181" t="s">
        <v>650</v>
      </c>
      <c r="N181" t="s">
        <v>128</v>
      </c>
      <c r="O181">
        <v>1</v>
      </c>
      <c r="P181" t="s">
        <v>31</v>
      </c>
      <c r="Q181" t="s">
        <v>18</v>
      </c>
      <c r="R181" t="s">
        <v>71</v>
      </c>
      <c r="S181" t="s">
        <v>37</v>
      </c>
    </row>
    <row r="182" spans="1:22">
      <c r="A182" t="s">
        <v>500</v>
      </c>
      <c r="D182" t="s">
        <v>35</v>
      </c>
      <c r="E182" t="s">
        <v>24</v>
      </c>
      <c r="I182">
        <v>5</v>
      </c>
      <c r="J182">
        <v>0</v>
      </c>
      <c r="L182" t="s">
        <v>41</v>
      </c>
      <c r="M182" t="s">
        <v>826</v>
      </c>
      <c r="N182" t="s">
        <v>300</v>
      </c>
      <c r="P182" t="s">
        <v>18</v>
      </c>
      <c r="R182" t="s">
        <v>148</v>
      </c>
      <c r="S182" t="s">
        <v>37</v>
      </c>
    </row>
    <row r="183" spans="1:22">
      <c r="A183" t="s">
        <v>501</v>
      </c>
      <c r="D183" t="s">
        <v>45</v>
      </c>
      <c r="E183" t="s">
        <v>103</v>
      </c>
      <c r="I183">
        <v>0</v>
      </c>
      <c r="J183">
        <v>0</v>
      </c>
      <c r="L183" t="s">
        <v>97</v>
      </c>
      <c r="M183" t="s">
        <v>179</v>
      </c>
      <c r="N183" t="s">
        <v>301</v>
      </c>
      <c r="O183">
        <v>2</v>
      </c>
      <c r="P183" t="s">
        <v>37</v>
      </c>
      <c r="R183" t="s">
        <v>148</v>
      </c>
      <c r="S183" t="s">
        <v>37</v>
      </c>
      <c r="V183" t="s">
        <v>28</v>
      </c>
    </row>
    <row r="184" spans="1:22">
      <c r="A184" t="s">
        <v>502</v>
      </c>
      <c r="D184" t="s">
        <v>100</v>
      </c>
      <c r="E184" t="s">
        <v>115</v>
      </c>
      <c r="I184">
        <v>0</v>
      </c>
      <c r="J184">
        <v>0</v>
      </c>
      <c r="L184" t="s">
        <v>41</v>
      </c>
      <c r="N184" t="s">
        <v>293</v>
      </c>
      <c r="O184">
        <v>2</v>
      </c>
      <c r="P184" t="s">
        <v>37</v>
      </c>
      <c r="R184" t="s">
        <v>37</v>
      </c>
      <c r="S184" t="s">
        <v>37</v>
      </c>
      <c r="V184" t="s">
        <v>28</v>
      </c>
    </row>
    <row r="185" spans="1:22">
      <c r="A185" t="s">
        <v>503</v>
      </c>
      <c r="D185" t="s">
        <v>110</v>
      </c>
      <c r="E185" t="s">
        <v>111</v>
      </c>
      <c r="G185" t="s">
        <v>827</v>
      </c>
      <c r="I185">
        <v>24</v>
      </c>
      <c r="J185">
        <v>4</v>
      </c>
      <c r="L185" t="s">
        <v>828</v>
      </c>
      <c r="M185" t="s">
        <v>829</v>
      </c>
      <c r="N185" t="s">
        <v>302</v>
      </c>
      <c r="O185">
        <v>2</v>
      </c>
      <c r="R185" t="s">
        <v>830</v>
      </c>
      <c r="S185" t="s">
        <v>831</v>
      </c>
      <c r="V185" t="s">
        <v>102</v>
      </c>
    </row>
    <row r="186" spans="1:22">
      <c r="A186" t="s">
        <v>504</v>
      </c>
      <c r="D186" t="s">
        <v>123</v>
      </c>
      <c r="E186" t="s">
        <v>107</v>
      </c>
      <c r="I186">
        <v>2</v>
      </c>
      <c r="J186">
        <v>0</v>
      </c>
      <c r="L186" t="s">
        <v>147</v>
      </c>
      <c r="M186" t="s">
        <v>832</v>
      </c>
      <c r="N186" t="s">
        <v>291</v>
      </c>
      <c r="P186" t="s">
        <v>37</v>
      </c>
      <c r="R186" t="s">
        <v>148</v>
      </c>
      <c r="S186" t="s">
        <v>37</v>
      </c>
      <c r="V186" t="s">
        <v>28</v>
      </c>
    </row>
    <row r="187" spans="1:22">
      <c r="A187" t="s">
        <v>505</v>
      </c>
      <c r="D187" t="s">
        <v>123</v>
      </c>
      <c r="E187" t="s">
        <v>107</v>
      </c>
      <c r="I187">
        <v>14</v>
      </c>
      <c r="J187">
        <v>0</v>
      </c>
      <c r="L187" t="s">
        <v>41</v>
      </c>
      <c r="N187" t="s">
        <v>303</v>
      </c>
      <c r="O187">
        <v>2</v>
      </c>
      <c r="P187" t="s">
        <v>37</v>
      </c>
      <c r="R187" t="s">
        <v>148</v>
      </c>
      <c r="S187" t="s">
        <v>37</v>
      </c>
      <c r="V187" t="s">
        <v>28</v>
      </c>
    </row>
    <row r="188" spans="1:22">
      <c r="A188" t="s">
        <v>571</v>
      </c>
      <c r="D188" t="s">
        <v>123</v>
      </c>
      <c r="E188" t="s">
        <v>151</v>
      </c>
      <c r="I188">
        <v>80</v>
      </c>
      <c r="J188">
        <v>27</v>
      </c>
      <c r="K188" t="s">
        <v>229</v>
      </c>
      <c r="L188" t="s">
        <v>682</v>
      </c>
      <c r="N188" t="s">
        <v>141</v>
      </c>
      <c r="O188" t="s">
        <v>305</v>
      </c>
      <c r="P188" t="s">
        <v>18</v>
      </c>
      <c r="R188" t="s">
        <v>71</v>
      </c>
      <c r="S188" t="s">
        <v>157</v>
      </c>
      <c r="V188" t="s">
        <v>102</v>
      </c>
    </row>
    <row r="189" spans="1:22">
      <c r="A189" t="s">
        <v>572</v>
      </c>
      <c r="D189" t="s">
        <v>100</v>
      </c>
      <c r="E189" t="s">
        <v>151</v>
      </c>
      <c r="G189" t="s">
        <v>833</v>
      </c>
      <c r="I189">
        <v>28</v>
      </c>
      <c r="J189">
        <v>10</v>
      </c>
      <c r="K189" t="s">
        <v>101</v>
      </c>
      <c r="L189" t="s">
        <v>147</v>
      </c>
      <c r="M189" t="s">
        <v>179</v>
      </c>
      <c r="N189" t="s">
        <v>133</v>
      </c>
      <c r="P189" t="s">
        <v>37</v>
      </c>
      <c r="R189" t="s">
        <v>684</v>
      </c>
      <c r="S189" t="s">
        <v>37</v>
      </c>
    </row>
    <row r="190" spans="1:22">
      <c r="A190" t="s">
        <v>573</v>
      </c>
      <c r="D190" t="s">
        <v>100</v>
      </c>
      <c r="E190" t="s">
        <v>115</v>
      </c>
      <c r="I190">
        <v>0</v>
      </c>
      <c r="J190">
        <v>0</v>
      </c>
      <c r="L190" t="s">
        <v>41</v>
      </c>
      <c r="N190" t="s">
        <v>685</v>
      </c>
      <c r="O190">
        <v>1</v>
      </c>
      <c r="P190" t="s">
        <v>37</v>
      </c>
      <c r="R190" t="s">
        <v>37</v>
      </c>
      <c r="S190" t="s">
        <v>37</v>
      </c>
      <c r="V190" t="s">
        <v>28</v>
      </c>
    </row>
    <row r="191" spans="1:22">
      <c r="A191" t="s">
        <v>574</v>
      </c>
      <c r="D191" t="s">
        <v>123</v>
      </c>
      <c r="E191" t="s">
        <v>107</v>
      </c>
      <c r="I191">
        <v>3</v>
      </c>
      <c r="J191">
        <v>0</v>
      </c>
      <c r="L191" t="s">
        <v>97</v>
      </c>
      <c r="M191" t="s">
        <v>834</v>
      </c>
      <c r="N191" t="s">
        <v>33</v>
      </c>
      <c r="O191">
        <v>2</v>
      </c>
      <c r="P191" t="s">
        <v>37</v>
      </c>
      <c r="R191" t="s">
        <v>148</v>
      </c>
      <c r="S191" t="s">
        <v>37</v>
      </c>
      <c r="V191" t="s">
        <v>28</v>
      </c>
    </row>
    <row r="192" spans="1:22">
      <c r="A192" t="s">
        <v>575</v>
      </c>
      <c r="D192" t="s">
        <v>45</v>
      </c>
      <c r="E192" t="s">
        <v>34</v>
      </c>
      <c r="G192" t="s">
        <v>835</v>
      </c>
      <c r="I192">
        <v>1</v>
      </c>
      <c r="J192">
        <v>1</v>
      </c>
      <c r="L192" t="s">
        <v>147</v>
      </c>
      <c r="M192" t="s">
        <v>712</v>
      </c>
      <c r="N192" t="s">
        <v>141</v>
      </c>
      <c r="P192" t="s">
        <v>18</v>
      </c>
      <c r="R192" t="s">
        <v>71</v>
      </c>
      <c r="S192" t="s">
        <v>37</v>
      </c>
    </row>
    <row r="193" spans="1:22">
      <c r="A193" t="s">
        <v>576</v>
      </c>
      <c r="D193" t="s">
        <v>106</v>
      </c>
      <c r="E193" t="s">
        <v>151</v>
      </c>
      <c r="F193" t="s">
        <v>176</v>
      </c>
      <c r="G193" t="s">
        <v>836</v>
      </c>
      <c r="I193">
        <v>33</v>
      </c>
      <c r="J193">
        <v>12</v>
      </c>
      <c r="K193" t="s">
        <v>837</v>
      </c>
      <c r="L193" t="s">
        <v>130</v>
      </c>
      <c r="N193" t="s">
        <v>122</v>
      </c>
      <c r="O193" t="s">
        <v>153</v>
      </c>
      <c r="P193" t="s">
        <v>27</v>
      </c>
      <c r="R193" t="s">
        <v>686</v>
      </c>
      <c r="S193" t="s">
        <v>27</v>
      </c>
      <c r="V193" t="s">
        <v>28</v>
      </c>
    </row>
    <row r="194" spans="1:22">
      <c r="A194" t="s">
        <v>577</v>
      </c>
      <c r="C194" t="s">
        <v>710</v>
      </c>
      <c r="D194" t="s">
        <v>106</v>
      </c>
      <c r="E194" t="s">
        <v>151</v>
      </c>
      <c r="G194" t="s">
        <v>838</v>
      </c>
      <c r="I194">
        <v>25</v>
      </c>
      <c r="J194">
        <v>17</v>
      </c>
      <c r="K194" t="s">
        <v>143</v>
      </c>
      <c r="L194" t="s">
        <v>147</v>
      </c>
      <c r="N194" t="s">
        <v>141</v>
      </c>
      <c r="O194" t="s">
        <v>720</v>
      </c>
      <c r="P194" t="s">
        <v>18</v>
      </c>
      <c r="R194" t="s">
        <v>71</v>
      </c>
      <c r="S194" t="s">
        <v>37</v>
      </c>
      <c r="V194" t="s">
        <v>28</v>
      </c>
    </row>
    <row r="195" spans="1:22">
      <c r="A195" t="s">
        <v>578</v>
      </c>
      <c r="D195" t="s">
        <v>123</v>
      </c>
      <c r="E195" t="s">
        <v>115</v>
      </c>
      <c r="I195">
        <v>0</v>
      </c>
      <c r="J195">
        <v>0</v>
      </c>
      <c r="L195" t="s">
        <v>41</v>
      </c>
      <c r="N195" t="s">
        <v>46</v>
      </c>
      <c r="O195">
        <v>2</v>
      </c>
      <c r="P195" t="s">
        <v>37</v>
      </c>
      <c r="R195" t="s">
        <v>37</v>
      </c>
      <c r="S195" t="s">
        <v>37</v>
      </c>
      <c r="V195" t="s">
        <v>28</v>
      </c>
    </row>
    <row r="196" spans="1:22">
      <c r="A196" t="s">
        <v>579</v>
      </c>
      <c r="D196" t="s">
        <v>100</v>
      </c>
      <c r="E196" t="s">
        <v>151</v>
      </c>
      <c r="G196" t="s">
        <v>839</v>
      </c>
      <c r="I196">
        <v>53</v>
      </c>
      <c r="J196">
        <v>17</v>
      </c>
      <c r="K196" t="s">
        <v>138</v>
      </c>
      <c r="L196" t="s">
        <v>147</v>
      </c>
      <c r="M196" t="s">
        <v>840</v>
      </c>
      <c r="N196" t="s">
        <v>48</v>
      </c>
      <c r="P196" t="s">
        <v>18</v>
      </c>
      <c r="R196" t="s">
        <v>71</v>
      </c>
      <c r="S196" t="s">
        <v>37</v>
      </c>
    </row>
    <row r="197" spans="1:22">
      <c r="A197" t="s">
        <v>580</v>
      </c>
      <c r="D197" t="s">
        <v>110</v>
      </c>
      <c r="E197" t="s">
        <v>107</v>
      </c>
      <c r="I197">
        <v>2</v>
      </c>
      <c r="J197">
        <v>0</v>
      </c>
      <c r="L197" t="s">
        <v>41</v>
      </c>
      <c r="N197" t="s">
        <v>687</v>
      </c>
      <c r="O197">
        <v>2</v>
      </c>
      <c r="P197" t="s">
        <v>37</v>
      </c>
      <c r="R197" t="s">
        <v>148</v>
      </c>
      <c r="S197" t="s">
        <v>37</v>
      </c>
      <c r="V197" t="s">
        <v>28</v>
      </c>
    </row>
    <row r="198" spans="1:22">
      <c r="A198" t="s">
        <v>581</v>
      </c>
      <c r="D198" t="s">
        <v>110</v>
      </c>
      <c r="E198" t="s">
        <v>107</v>
      </c>
      <c r="I198">
        <v>3</v>
      </c>
      <c r="J198">
        <v>0</v>
      </c>
      <c r="L198" t="s">
        <v>97</v>
      </c>
      <c r="M198" t="s">
        <v>841</v>
      </c>
      <c r="N198" t="s">
        <v>188</v>
      </c>
      <c r="P198" t="s">
        <v>295</v>
      </c>
      <c r="R198" t="s">
        <v>148</v>
      </c>
      <c r="S198" t="s">
        <v>37</v>
      </c>
    </row>
    <row r="199" spans="1:22">
      <c r="A199" t="s">
        <v>582</v>
      </c>
      <c r="D199" t="s">
        <v>100</v>
      </c>
      <c r="E199" t="s">
        <v>107</v>
      </c>
      <c r="I199">
        <v>3</v>
      </c>
      <c r="J199">
        <v>0</v>
      </c>
      <c r="L199" t="s">
        <v>41</v>
      </c>
      <c r="N199" t="s">
        <v>48</v>
      </c>
      <c r="O199">
        <v>2</v>
      </c>
      <c r="P199" t="s">
        <v>37</v>
      </c>
      <c r="R199" t="s">
        <v>148</v>
      </c>
      <c r="S199" t="s">
        <v>37</v>
      </c>
      <c r="V199" t="s">
        <v>28</v>
      </c>
    </row>
    <row r="200" spans="1:22">
      <c r="A200" t="s">
        <v>583</v>
      </c>
      <c r="C200">
        <v>18</v>
      </c>
      <c r="D200" t="s">
        <v>110</v>
      </c>
      <c r="E200" t="s">
        <v>151</v>
      </c>
      <c r="G200" t="s">
        <v>842</v>
      </c>
      <c r="I200">
        <v>66</v>
      </c>
      <c r="J200">
        <v>41</v>
      </c>
      <c r="K200" t="s">
        <v>843</v>
      </c>
      <c r="L200" t="s">
        <v>844</v>
      </c>
      <c r="N200" t="s">
        <v>688</v>
      </c>
      <c r="O200">
        <v>2</v>
      </c>
      <c r="P200" t="s">
        <v>37</v>
      </c>
      <c r="R200" t="s">
        <v>830</v>
      </c>
      <c r="S200" t="s">
        <v>37</v>
      </c>
    </row>
    <row r="201" spans="1:22">
      <c r="A201" t="s">
        <v>584</v>
      </c>
      <c r="D201" t="s">
        <v>100</v>
      </c>
      <c r="E201" t="s">
        <v>111</v>
      </c>
      <c r="G201" t="s">
        <v>183</v>
      </c>
      <c r="I201">
        <v>7</v>
      </c>
      <c r="J201">
        <v>2</v>
      </c>
      <c r="L201" t="s">
        <v>147</v>
      </c>
      <c r="N201" t="s">
        <v>72</v>
      </c>
      <c r="O201">
        <v>2</v>
      </c>
      <c r="P201" t="s">
        <v>37</v>
      </c>
      <c r="R201" t="s">
        <v>71</v>
      </c>
      <c r="S201" t="s">
        <v>37</v>
      </c>
    </row>
    <row r="202" spans="1:22">
      <c r="A202" t="s">
        <v>585</v>
      </c>
      <c r="D202" t="s">
        <v>25</v>
      </c>
      <c r="E202" t="s">
        <v>34</v>
      </c>
      <c r="G202" t="s">
        <v>845</v>
      </c>
      <c r="I202">
        <v>16</v>
      </c>
      <c r="J202">
        <v>3</v>
      </c>
      <c r="L202" t="s">
        <v>749</v>
      </c>
      <c r="M202" t="s">
        <v>846</v>
      </c>
      <c r="N202" t="s">
        <v>128</v>
      </c>
      <c r="P202" t="s">
        <v>37</v>
      </c>
      <c r="R202" t="s">
        <v>689</v>
      </c>
      <c r="S202" t="s">
        <v>37</v>
      </c>
    </row>
    <row r="203" spans="1:22">
      <c r="A203" t="s">
        <v>586</v>
      </c>
      <c r="D203" t="s">
        <v>25</v>
      </c>
      <c r="E203" t="s">
        <v>103</v>
      </c>
      <c r="I203">
        <v>0</v>
      </c>
      <c r="J203">
        <v>0</v>
      </c>
      <c r="L203" t="s">
        <v>41</v>
      </c>
      <c r="N203" t="s">
        <v>299</v>
      </c>
      <c r="O203">
        <v>1</v>
      </c>
      <c r="P203" t="s">
        <v>37</v>
      </c>
      <c r="R203" t="s">
        <v>37</v>
      </c>
      <c r="S203" t="s">
        <v>37</v>
      </c>
      <c r="V203" t="s">
        <v>28</v>
      </c>
    </row>
    <row r="204" spans="1:22">
      <c r="A204" t="s">
        <v>587</v>
      </c>
      <c r="D204" t="s">
        <v>110</v>
      </c>
      <c r="E204" t="s">
        <v>115</v>
      </c>
      <c r="I204">
        <v>0</v>
      </c>
      <c r="J204">
        <v>0</v>
      </c>
      <c r="L204" t="s">
        <v>147</v>
      </c>
      <c r="M204" t="s">
        <v>179</v>
      </c>
      <c r="N204" t="s">
        <v>300</v>
      </c>
      <c r="O204">
        <v>2</v>
      </c>
      <c r="P204" t="s">
        <v>37</v>
      </c>
      <c r="R204" t="s">
        <v>37</v>
      </c>
      <c r="S204" t="s">
        <v>37</v>
      </c>
      <c r="V204" t="s">
        <v>28</v>
      </c>
    </row>
    <row r="205" spans="1:22">
      <c r="A205" t="s">
        <v>588</v>
      </c>
      <c r="D205" t="s">
        <v>123</v>
      </c>
      <c r="E205" t="s">
        <v>107</v>
      </c>
      <c r="I205">
        <v>3</v>
      </c>
      <c r="J205">
        <v>0</v>
      </c>
      <c r="L205" t="s">
        <v>41</v>
      </c>
      <c r="N205" t="s">
        <v>33</v>
      </c>
      <c r="O205">
        <v>2</v>
      </c>
      <c r="P205" t="s">
        <v>37</v>
      </c>
      <c r="R205" t="s">
        <v>148</v>
      </c>
      <c r="S205" t="s">
        <v>37</v>
      </c>
    </row>
    <row r="206" spans="1:22">
      <c r="A206" t="s">
        <v>589</v>
      </c>
      <c r="D206" t="s">
        <v>110</v>
      </c>
      <c r="E206" t="s">
        <v>107</v>
      </c>
      <c r="I206">
        <v>2</v>
      </c>
      <c r="J206">
        <v>0</v>
      </c>
      <c r="L206" t="s">
        <v>41</v>
      </c>
      <c r="M206" t="s">
        <v>646</v>
      </c>
      <c r="N206" t="s">
        <v>690</v>
      </c>
      <c r="O206">
        <v>2</v>
      </c>
      <c r="P206" t="s">
        <v>37</v>
      </c>
      <c r="R206" t="s">
        <v>148</v>
      </c>
      <c r="S206" t="s">
        <v>37</v>
      </c>
      <c r="V206" t="s">
        <v>28</v>
      </c>
    </row>
    <row r="207" spans="1:22">
      <c r="A207" t="s">
        <v>590</v>
      </c>
      <c r="D207" t="s">
        <v>100</v>
      </c>
      <c r="E207" t="s">
        <v>115</v>
      </c>
      <c r="I207">
        <v>0</v>
      </c>
      <c r="J207">
        <v>0</v>
      </c>
      <c r="L207" t="s">
        <v>41</v>
      </c>
      <c r="N207" t="s">
        <v>48</v>
      </c>
      <c r="O207">
        <v>1</v>
      </c>
      <c r="P207" t="s">
        <v>37</v>
      </c>
      <c r="R207" t="s">
        <v>148</v>
      </c>
      <c r="S207" t="s">
        <v>37</v>
      </c>
      <c r="V207" t="s">
        <v>28</v>
      </c>
    </row>
    <row r="208" spans="1:22">
      <c r="A208" t="s">
        <v>591</v>
      </c>
      <c r="D208" t="s">
        <v>100</v>
      </c>
      <c r="E208" t="s">
        <v>107</v>
      </c>
      <c r="I208">
        <v>4</v>
      </c>
      <c r="J208">
        <v>0</v>
      </c>
      <c r="L208" t="s">
        <v>41</v>
      </c>
      <c r="N208" t="s">
        <v>48</v>
      </c>
      <c r="O208">
        <v>1</v>
      </c>
      <c r="P208" t="s">
        <v>37</v>
      </c>
      <c r="R208" t="s">
        <v>37</v>
      </c>
      <c r="S208" t="s">
        <v>37</v>
      </c>
      <c r="V208" t="s">
        <v>28</v>
      </c>
    </row>
    <row r="209" spans="1:22">
      <c r="A209" t="s">
        <v>592</v>
      </c>
      <c r="D209" t="s">
        <v>35</v>
      </c>
      <c r="E209" t="s">
        <v>24</v>
      </c>
      <c r="I209">
        <v>1</v>
      </c>
      <c r="J209">
        <v>0</v>
      </c>
      <c r="L209" t="s">
        <v>41</v>
      </c>
      <c r="N209" t="s">
        <v>292</v>
      </c>
      <c r="O209">
        <v>2</v>
      </c>
      <c r="P209" t="s">
        <v>295</v>
      </c>
      <c r="R209" t="s">
        <v>298</v>
      </c>
      <c r="S209" t="s">
        <v>37</v>
      </c>
    </row>
    <row r="210" spans="1:22">
      <c r="A210" t="s">
        <v>593</v>
      </c>
      <c r="D210" t="s">
        <v>100</v>
      </c>
      <c r="E210" t="s">
        <v>151</v>
      </c>
      <c r="G210" t="s">
        <v>847</v>
      </c>
      <c r="I210">
        <v>33</v>
      </c>
      <c r="J210">
        <v>3</v>
      </c>
      <c r="K210" t="s">
        <v>152</v>
      </c>
      <c r="L210" t="s">
        <v>147</v>
      </c>
      <c r="M210" t="s">
        <v>750</v>
      </c>
      <c r="N210" t="s">
        <v>138</v>
      </c>
      <c r="P210" t="s">
        <v>18</v>
      </c>
      <c r="R210" t="s">
        <v>71</v>
      </c>
      <c r="S210" t="s">
        <v>37</v>
      </c>
    </row>
    <row r="211" spans="1:22">
      <c r="A211" t="s">
        <v>594</v>
      </c>
      <c r="D211" t="s">
        <v>35</v>
      </c>
      <c r="E211" t="s">
        <v>34</v>
      </c>
      <c r="G211" t="s">
        <v>706</v>
      </c>
      <c r="I211">
        <v>4</v>
      </c>
      <c r="J211">
        <v>3</v>
      </c>
      <c r="L211" t="s">
        <v>97</v>
      </c>
      <c r="M211" t="s">
        <v>64</v>
      </c>
      <c r="N211" t="s">
        <v>188</v>
      </c>
      <c r="O211">
        <v>2</v>
      </c>
      <c r="P211" t="s">
        <v>37</v>
      </c>
      <c r="R211" t="s">
        <v>71</v>
      </c>
      <c r="S211" t="s">
        <v>37</v>
      </c>
      <c r="V211" t="s">
        <v>102</v>
      </c>
    </row>
    <row r="212" spans="1:22">
      <c r="A212" t="s">
        <v>595</v>
      </c>
      <c r="D212" t="s">
        <v>45</v>
      </c>
      <c r="E212" t="s">
        <v>103</v>
      </c>
      <c r="I212">
        <v>0</v>
      </c>
      <c r="J212">
        <v>0</v>
      </c>
      <c r="L212" t="s">
        <v>97</v>
      </c>
      <c r="M212" t="s">
        <v>646</v>
      </c>
      <c r="N212" t="s">
        <v>301</v>
      </c>
      <c r="O212">
        <v>1</v>
      </c>
      <c r="R212" t="s">
        <v>148</v>
      </c>
      <c r="S212" t="s">
        <v>37</v>
      </c>
      <c r="V212" t="s">
        <v>28</v>
      </c>
    </row>
    <row r="213" spans="1:22">
      <c r="A213" t="s">
        <v>596</v>
      </c>
      <c r="D213" t="s">
        <v>100</v>
      </c>
      <c r="E213" t="s">
        <v>107</v>
      </c>
      <c r="I213">
        <v>4</v>
      </c>
      <c r="J213">
        <v>0</v>
      </c>
      <c r="L213" t="s">
        <v>97</v>
      </c>
      <c r="M213" t="s">
        <v>848</v>
      </c>
      <c r="N213" t="s">
        <v>60</v>
      </c>
      <c r="P213" t="s">
        <v>37</v>
      </c>
      <c r="R213" t="s">
        <v>71</v>
      </c>
      <c r="S213" t="s">
        <v>37</v>
      </c>
      <c r="V213" t="s">
        <v>28</v>
      </c>
    </row>
    <row r="214" spans="1:22">
      <c r="A214" t="s">
        <v>597</v>
      </c>
      <c r="D214" t="s">
        <v>35</v>
      </c>
      <c r="E214" t="s">
        <v>103</v>
      </c>
      <c r="I214">
        <v>0</v>
      </c>
      <c r="J214">
        <v>0</v>
      </c>
      <c r="L214" t="s">
        <v>41</v>
      </c>
      <c r="N214" t="s">
        <v>691</v>
      </c>
      <c r="O214">
        <v>2</v>
      </c>
      <c r="P214" t="s">
        <v>37</v>
      </c>
      <c r="R214" t="s">
        <v>148</v>
      </c>
      <c r="S214" t="s">
        <v>37</v>
      </c>
      <c r="V214" t="s">
        <v>28</v>
      </c>
    </row>
    <row r="215" spans="1:22">
      <c r="A215" t="s">
        <v>598</v>
      </c>
      <c r="D215" t="s">
        <v>25</v>
      </c>
      <c r="E215" t="s">
        <v>103</v>
      </c>
      <c r="F215" t="s">
        <v>23</v>
      </c>
      <c r="I215">
        <v>0</v>
      </c>
      <c r="J215">
        <v>0</v>
      </c>
      <c r="L215" t="s">
        <v>97</v>
      </c>
      <c r="M215" t="s">
        <v>646</v>
      </c>
      <c r="N215" t="s">
        <v>60</v>
      </c>
      <c r="O215">
        <v>1</v>
      </c>
      <c r="P215" t="s">
        <v>37</v>
      </c>
      <c r="R215" t="s">
        <v>37</v>
      </c>
      <c r="S215" t="s">
        <v>37</v>
      </c>
      <c r="V215" t="s">
        <v>28</v>
      </c>
    </row>
    <row r="216" spans="1:22">
      <c r="A216" t="s">
        <v>599</v>
      </c>
      <c r="D216" t="s">
        <v>110</v>
      </c>
      <c r="E216" t="s">
        <v>151</v>
      </c>
      <c r="G216" t="s">
        <v>849</v>
      </c>
      <c r="I216">
        <v>40</v>
      </c>
      <c r="J216">
        <v>12</v>
      </c>
      <c r="L216" t="s">
        <v>97</v>
      </c>
      <c r="M216" t="s">
        <v>713</v>
      </c>
      <c r="N216" t="s">
        <v>72</v>
      </c>
      <c r="O216">
        <v>2</v>
      </c>
      <c r="R216" t="s">
        <v>71</v>
      </c>
      <c r="S216" t="s">
        <v>66</v>
      </c>
      <c r="V216" t="s">
        <v>102</v>
      </c>
    </row>
    <row r="217" spans="1:22">
      <c r="A217" t="s">
        <v>600</v>
      </c>
      <c r="C217">
        <v>30</v>
      </c>
      <c r="D217" t="s">
        <v>123</v>
      </c>
      <c r="E217" t="s">
        <v>151</v>
      </c>
      <c r="F217" t="s">
        <v>23</v>
      </c>
      <c r="G217" t="s">
        <v>850</v>
      </c>
      <c r="I217">
        <v>32</v>
      </c>
      <c r="J217">
        <v>8</v>
      </c>
      <c r="K217" t="s">
        <v>851</v>
      </c>
      <c r="L217" t="s">
        <v>852</v>
      </c>
      <c r="N217" t="s">
        <v>329</v>
      </c>
      <c r="O217">
        <v>2</v>
      </c>
      <c r="P217" t="s">
        <v>37</v>
      </c>
      <c r="R217" t="s">
        <v>853</v>
      </c>
      <c r="S217" t="s">
        <v>37</v>
      </c>
    </row>
    <row r="218" spans="1:22">
      <c r="A218" t="s">
        <v>601</v>
      </c>
      <c r="D218" t="s">
        <v>123</v>
      </c>
      <c r="E218" t="s">
        <v>107</v>
      </c>
      <c r="I218">
        <v>6</v>
      </c>
      <c r="J218">
        <v>0</v>
      </c>
      <c r="L218" t="s">
        <v>147</v>
      </c>
      <c r="M218" t="s">
        <v>854</v>
      </c>
      <c r="N218" t="s">
        <v>239</v>
      </c>
      <c r="P218" t="s">
        <v>37</v>
      </c>
      <c r="R218" t="s">
        <v>148</v>
      </c>
      <c r="S218" t="s">
        <v>37</v>
      </c>
      <c r="V218" t="s">
        <v>28</v>
      </c>
    </row>
    <row r="219" spans="1:22">
      <c r="A219" t="s">
        <v>602</v>
      </c>
      <c r="D219" t="s">
        <v>100</v>
      </c>
      <c r="E219" t="s">
        <v>151</v>
      </c>
      <c r="G219" t="s">
        <v>855</v>
      </c>
      <c r="I219">
        <v>55</v>
      </c>
      <c r="J219">
        <v>17</v>
      </c>
      <c r="K219" t="s">
        <v>152</v>
      </c>
      <c r="L219" t="s">
        <v>816</v>
      </c>
      <c r="N219" t="s">
        <v>101</v>
      </c>
      <c r="O219">
        <v>2</v>
      </c>
      <c r="P219" t="s">
        <v>37</v>
      </c>
      <c r="R219" t="s">
        <v>71</v>
      </c>
      <c r="S219" t="s">
        <v>37</v>
      </c>
    </row>
    <row r="220" spans="1:22">
      <c r="A220" t="s">
        <v>603</v>
      </c>
      <c r="D220" t="s">
        <v>35</v>
      </c>
      <c r="E220" t="s">
        <v>34</v>
      </c>
      <c r="G220" t="s">
        <v>751</v>
      </c>
      <c r="I220">
        <v>3</v>
      </c>
      <c r="J220">
        <v>3</v>
      </c>
      <c r="L220" t="s">
        <v>97</v>
      </c>
      <c r="M220" t="s">
        <v>692</v>
      </c>
      <c r="N220" t="s">
        <v>693</v>
      </c>
      <c r="O220">
        <v>2</v>
      </c>
      <c r="P220" t="s">
        <v>37</v>
      </c>
      <c r="R220" t="s">
        <v>148</v>
      </c>
      <c r="S220" t="s">
        <v>37</v>
      </c>
      <c r="V220" t="s">
        <v>28</v>
      </c>
    </row>
    <row r="221" spans="1:22">
      <c r="A221" t="s">
        <v>604</v>
      </c>
      <c r="D221" t="s">
        <v>123</v>
      </c>
      <c r="E221" t="s">
        <v>107</v>
      </c>
      <c r="I221">
        <v>5</v>
      </c>
      <c r="J221">
        <v>0</v>
      </c>
      <c r="L221" t="s">
        <v>41</v>
      </c>
      <c r="N221" t="s">
        <v>33</v>
      </c>
      <c r="O221">
        <v>1</v>
      </c>
      <c r="P221" t="s">
        <v>37</v>
      </c>
      <c r="R221" t="s">
        <v>71</v>
      </c>
      <c r="S221" t="s">
        <v>37</v>
      </c>
      <c r="V221" t="s">
        <v>28</v>
      </c>
    </row>
    <row r="222" spans="1:22">
      <c r="A222" t="s">
        <v>605</v>
      </c>
      <c r="D222" t="s">
        <v>123</v>
      </c>
      <c r="E222" t="s">
        <v>107</v>
      </c>
      <c r="I222">
        <v>2</v>
      </c>
      <c r="J222">
        <v>0</v>
      </c>
      <c r="L222" t="s">
        <v>97</v>
      </c>
      <c r="M222" t="s">
        <v>856</v>
      </c>
      <c r="N222" t="s">
        <v>62</v>
      </c>
      <c r="O222" t="s">
        <v>305</v>
      </c>
      <c r="P222" t="s">
        <v>37</v>
      </c>
      <c r="R222" t="s">
        <v>37</v>
      </c>
      <c r="S222" t="s">
        <v>37</v>
      </c>
      <c r="V222" t="s">
        <v>28</v>
      </c>
    </row>
    <row r="223" spans="1:22">
      <c r="A223" t="s">
        <v>506</v>
      </c>
      <c r="D223" t="s">
        <v>35</v>
      </c>
      <c r="E223" t="s">
        <v>15</v>
      </c>
      <c r="I223">
        <v>12</v>
      </c>
      <c r="J223">
        <v>2</v>
      </c>
      <c r="K223" t="s">
        <v>260</v>
      </c>
      <c r="L223" t="s">
        <v>97</v>
      </c>
      <c r="N223" t="s">
        <v>133</v>
      </c>
      <c r="O223">
        <v>1</v>
      </c>
      <c r="P223" t="s">
        <v>31</v>
      </c>
      <c r="S223" t="s">
        <v>651</v>
      </c>
      <c r="V223" t="s">
        <v>652</v>
      </c>
    </row>
    <row r="224" spans="1:22">
      <c r="A224" t="s">
        <v>507</v>
      </c>
      <c r="D224" t="s">
        <v>25</v>
      </c>
      <c r="E224" t="s">
        <v>192</v>
      </c>
      <c r="F224" t="s">
        <v>23</v>
      </c>
      <c r="G224" t="s">
        <v>203</v>
      </c>
      <c r="I224">
        <v>2</v>
      </c>
      <c r="J224">
        <v>1</v>
      </c>
      <c r="K224" t="s">
        <v>140</v>
      </c>
      <c r="L224" t="s">
        <v>97</v>
      </c>
      <c r="N224" t="s">
        <v>117</v>
      </c>
      <c r="O224">
        <v>1</v>
      </c>
      <c r="P224" t="s">
        <v>27</v>
      </c>
    </row>
    <row r="225" spans="1:22">
      <c r="A225" t="s">
        <v>508</v>
      </c>
      <c r="D225" t="s">
        <v>35</v>
      </c>
      <c r="E225" t="s">
        <v>103</v>
      </c>
      <c r="F225" t="s">
        <v>23</v>
      </c>
      <c r="I225">
        <v>0</v>
      </c>
      <c r="J225">
        <v>0</v>
      </c>
      <c r="L225" t="s">
        <v>97</v>
      </c>
      <c r="N225" t="s">
        <v>184</v>
      </c>
      <c r="O225">
        <v>1</v>
      </c>
      <c r="P225" t="s">
        <v>18</v>
      </c>
      <c r="S225" t="s">
        <v>149</v>
      </c>
      <c r="V225" t="s">
        <v>193</v>
      </c>
    </row>
    <row r="226" spans="1:22">
      <c r="A226" t="s">
        <v>509</v>
      </c>
      <c r="D226" t="s">
        <v>45</v>
      </c>
      <c r="E226" t="s">
        <v>103</v>
      </c>
      <c r="F226" t="s">
        <v>23</v>
      </c>
      <c r="L226" t="s">
        <v>97</v>
      </c>
      <c r="N226" t="s">
        <v>33</v>
      </c>
      <c r="O226">
        <v>1</v>
      </c>
      <c r="P226" t="s">
        <v>31</v>
      </c>
    </row>
    <row r="227" spans="1:22">
      <c r="A227" t="s">
        <v>510</v>
      </c>
      <c r="D227" t="s">
        <v>123</v>
      </c>
      <c r="E227" t="s">
        <v>107</v>
      </c>
      <c r="F227" t="s">
        <v>23</v>
      </c>
      <c r="I227">
        <v>6</v>
      </c>
      <c r="J227">
        <v>0</v>
      </c>
      <c r="L227" t="s">
        <v>97</v>
      </c>
      <c r="N227" t="s">
        <v>141</v>
      </c>
      <c r="O227">
        <v>1</v>
      </c>
      <c r="P227" t="s">
        <v>27</v>
      </c>
      <c r="V227" t="s">
        <v>193</v>
      </c>
    </row>
    <row r="228" spans="1:22">
      <c r="A228" t="s">
        <v>511</v>
      </c>
      <c r="D228" t="s">
        <v>45</v>
      </c>
      <c r="E228" t="s">
        <v>34</v>
      </c>
      <c r="F228" t="s">
        <v>23</v>
      </c>
      <c r="G228" t="s">
        <v>306</v>
      </c>
      <c r="I228">
        <v>27</v>
      </c>
      <c r="J228">
        <v>20</v>
      </c>
      <c r="L228" t="s">
        <v>97</v>
      </c>
      <c r="N228" t="s">
        <v>140</v>
      </c>
      <c r="O228">
        <v>1</v>
      </c>
      <c r="P228" t="s">
        <v>27</v>
      </c>
      <c r="V228" t="s">
        <v>193</v>
      </c>
    </row>
    <row r="229" spans="1:22">
      <c r="A229" t="s">
        <v>512</v>
      </c>
      <c r="D229" t="s">
        <v>25</v>
      </c>
      <c r="E229" t="s">
        <v>34</v>
      </c>
      <c r="F229" t="s">
        <v>23</v>
      </c>
      <c r="G229" t="s">
        <v>308</v>
      </c>
      <c r="I229">
        <v>7</v>
      </c>
      <c r="J229">
        <v>6</v>
      </c>
      <c r="L229" t="s">
        <v>97</v>
      </c>
      <c r="N229" t="s">
        <v>133</v>
      </c>
      <c r="O229" t="s">
        <v>153</v>
      </c>
      <c r="P229" t="s">
        <v>31</v>
      </c>
      <c r="V229" t="s">
        <v>653</v>
      </c>
    </row>
    <row r="230" spans="1:22">
      <c r="A230" t="s">
        <v>513</v>
      </c>
      <c r="D230" t="s">
        <v>35</v>
      </c>
      <c r="E230" t="s">
        <v>34</v>
      </c>
      <c r="G230" t="s">
        <v>308</v>
      </c>
      <c r="I230">
        <v>10</v>
      </c>
      <c r="J230">
        <v>2</v>
      </c>
      <c r="L230" t="s">
        <v>97</v>
      </c>
      <c r="M230" t="s">
        <v>307</v>
      </c>
      <c r="N230" t="s">
        <v>117</v>
      </c>
      <c r="O230">
        <v>4</v>
      </c>
      <c r="P230" t="s">
        <v>18</v>
      </c>
      <c r="S230" t="s">
        <v>149</v>
      </c>
      <c r="V230" t="s">
        <v>102</v>
      </c>
    </row>
    <row r="231" spans="1:22">
      <c r="A231" t="s">
        <v>514</v>
      </c>
      <c r="D231" t="s">
        <v>35</v>
      </c>
      <c r="E231" t="s">
        <v>34</v>
      </c>
      <c r="G231" t="s">
        <v>308</v>
      </c>
      <c r="I231">
        <v>17</v>
      </c>
      <c r="J231">
        <v>8</v>
      </c>
      <c r="L231" t="s">
        <v>97</v>
      </c>
      <c r="N231" t="s">
        <v>200</v>
      </c>
      <c r="P231" t="s">
        <v>27</v>
      </c>
    </row>
    <row r="232" spans="1:22">
      <c r="A232" t="s">
        <v>515</v>
      </c>
      <c r="D232" t="s">
        <v>25</v>
      </c>
      <c r="E232" t="s">
        <v>103</v>
      </c>
      <c r="F232" t="s">
        <v>23</v>
      </c>
      <c r="I232">
        <v>0</v>
      </c>
      <c r="J232">
        <v>0</v>
      </c>
      <c r="L232" t="s">
        <v>97</v>
      </c>
      <c r="N232" t="s">
        <v>126</v>
      </c>
      <c r="O232">
        <v>1</v>
      </c>
      <c r="P232" t="s">
        <v>27</v>
      </c>
      <c r="V232" t="s">
        <v>193</v>
      </c>
    </row>
    <row r="233" spans="1:22">
      <c r="A233" t="s">
        <v>516</v>
      </c>
      <c r="D233" t="s">
        <v>35</v>
      </c>
      <c r="E233" t="s">
        <v>34</v>
      </c>
      <c r="G233" t="s">
        <v>857</v>
      </c>
      <c r="I233">
        <v>4</v>
      </c>
      <c r="J233">
        <v>1</v>
      </c>
      <c r="K233" t="s">
        <v>858</v>
      </c>
      <c r="L233" t="s">
        <v>97</v>
      </c>
      <c r="N233" t="s">
        <v>218</v>
      </c>
      <c r="O233">
        <v>1</v>
      </c>
      <c r="P233" t="s">
        <v>309</v>
      </c>
      <c r="S233" t="s">
        <v>102</v>
      </c>
      <c r="V233" t="s">
        <v>752</v>
      </c>
    </row>
    <row r="234" spans="1:22">
      <c r="A234" t="s">
        <v>517</v>
      </c>
      <c r="D234" t="s">
        <v>100</v>
      </c>
      <c r="E234" t="s">
        <v>111</v>
      </c>
      <c r="G234" t="s">
        <v>859</v>
      </c>
      <c r="I234">
        <v>4</v>
      </c>
      <c r="J234">
        <v>1</v>
      </c>
      <c r="L234" t="s">
        <v>97</v>
      </c>
      <c r="N234" t="s">
        <v>117</v>
      </c>
      <c r="O234">
        <v>1</v>
      </c>
      <c r="P234" t="s">
        <v>18</v>
      </c>
    </row>
    <row r="235" spans="1:22">
      <c r="A235" t="s">
        <v>518</v>
      </c>
      <c r="D235" t="s">
        <v>25</v>
      </c>
      <c r="E235" t="s">
        <v>24</v>
      </c>
      <c r="F235" t="s">
        <v>23</v>
      </c>
      <c r="I235">
        <v>1</v>
      </c>
      <c r="J235">
        <v>0</v>
      </c>
      <c r="L235" t="s">
        <v>97</v>
      </c>
      <c r="M235" t="s">
        <v>179</v>
      </c>
      <c r="N235" t="s">
        <v>126</v>
      </c>
      <c r="O235">
        <v>1</v>
      </c>
      <c r="P235" t="s">
        <v>27</v>
      </c>
    </row>
    <row r="236" spans="1:22">
      <c r="A236" t="s">
        <v>519</v>
      </c>
      <c r="D236" t="s">
        <v>110</v>
      </c>
      <c r="E236" t="s">
        <v>151</v>
      </c>
      <c r="F236" t="s">
        <v>199</v>
      </c>
      <c r="G236" t="s">
        <v>304</v>
      </c>
      <c r="I236">
        <v>22</v>
      </c>
      <c r="J236">
        <v>4</v>
      </c>
      <c r="K236" t="s">
        <v>196</v>
      </c>
      <c r="L236" t="s">
        <v>97</v>
      </c>
      <c r="M236" t="s">
        <v>120</v>
      </c>
      <c r="N236" t="s">
        <v>117</v>
      </c>
      <c r="O236">
        <v>3</v>
      </c>
      <c r="P236" t="s">
        <v>31</v>
      </c>
      <c r="S236" t="s">
        <v>206</v>
      </c>
    </row>
    <row r="237" spans="1:22">
      <c r="A237" t="s">
        <v>520</v>
      </c>
      <c r="D237" t="s">
        <v>100</v>
      </c>
      <c r="E237" t="s">
        <v>111</v>
      </c>
      <c r="G237" t="s">
        <v>306</v>
      </c>
      <c r="I237">
        <v>20</v>
      </c>
      <c r="J237">
        <v>7</v>
      </c>
      <c r="L237" t="s">
        <v>97</v>
      </c>
      <c r="M237" t="s">
        <v>179</v>
      </c>
      <c r="N237" t="s">
        <v>121</v>
      </c>
      <c r="O237">
        <v>1</v>
      </c>
      <c r="P237" t="s">
        <v>31</v>
      </c>
      <c r="V237" t="s">
        <v>653</v>
      </c>
    </row>
    <row r="238" spans="1:22">
      <c r="A238" t="s">
        <v>521</v>
      </c>
      <c r="D238" t="s">
        <v>25</v>
      </c>
      <c r="E238" t="s">
        <v>24</v>
      </c>
      <c r="F238" t="s">
        <v>23</v>
      </c>
      <c r="I238">
        <v>12</v>
      </c>
      <c r="J238">
        <v>0</v>
      </c>
      <c r="L238" t="s">
        <v>97</v>
      </c>
      <c r="N238" t="s">
        <v>117</v>
      </c>
      <c r="P238" t="s">
        <v>27</v>
      </c>
    </row>
    <row r="239" spans="1:22">
      <c r="A239" t="s">
        <v>522</v>
      </c>
      <c r="D239" t="s">
        <v>100</v>
      </c>
      <c r="E239" t="s">
        <v>654</v>
      </c>
      <c r="G239" t="s">
        <v>655</v>
      </c>
      <c r="I239">
        <v>15</v>
      </c>
      <c r="J239">
        <v>3</v>
      </c>
      <c r="L239" t="s">
        <v>97</v>
      </c>
      <c r="N239" t="s">
        <v>30</v>
      </c>
      <c r="O239">
        <v>1</v>
      </c>
      <c r="P239" t="s">
        <v>31</v>
      </c>
      <c r="V239" t="s">
        <v>860</v>
      </c>
    </row>
    <row r="240" spans="1:22">
      <c r="A240" t="s">
        <v>523</v>
      </c>
      <c r="D240" t="s">
        <v>25</v>
      </c>
      <c r="E240" t="s">
        <v>103</v>
      </c>
      <c r="F240" t="s">
        <v>23</v>
      </c>
      <c r="I240">
        <v>0</v>
      </c>
      <c r="J240">
        <v>0</v>
      </c>
      <c r="L240" t="s">
        <v>97</v>
      </c>
      <c r="M240" t="s">
        <v>179</v>
      </c>
      <c r="N240" t="s">
        <v>150</v>
      </c>
      <c r="O240">
        <v>1</v>
      </c>
      <c r="P240" t="s">
        <v>27</v>
      </c>
      <c r="V240" t="s">
        <v>193</v>
      </c>
    </row>
    <row r="241" spans="1:22">
      <c r="A241" t="s">
        <v>524</v>
      </c>
      <c r="D241" t="s">
        <v>35</v>
      </c>
      <c r="E241" t="s">
        <v>15</v>
      </c>
      <c r="F241" t="s">
        <v>23</v>
      </c>
      <c r="G241" t="s">
        <v>753</v>
      </c>
      <c r="I241">
        <v>31</v>
      </c>
      <c r="J241">
        <v>16</v>
      </c>
      <c r="K241" t="s">
        <v>117</v>
      </c>
      <c r="L241" t="s">
        <v>144</v>
      </c>
      <c r="N241" t="s">
        <v>310</v>
      </c>
      <c r="O241">
        <v>1</v>
      </c>
      <c r="P241" t="s">
        <v>195</v>
      </c>
      <c r="R241" t="s">
        <v>42</v>
      </c>
      <c r="S241" t="s">
        <v>42</v>
      </c>
      <c r="V241" t="s">
        <v>193</v>
      </c>
    </row>
    <row r="242" spans="1:22">
      <c r="A242" t="s">
        <v>606</v>
      </c>
      <c r="D242" t="s">
        <v>38</v>
      </c>
      <c r="E242" t="s">
        <v>24</v>
      </c>
      <c r="F242" t="s">
        <v>23</v>
      </c>
      <c r="I242">
        <v>3</v>
      </c>
      <c r="J242">
        <v>0</v>
      </c>
      <c r="L242" t="s">
        <v>17</v>
      </c>
      <c r="N242" t="s">
        <v>112</v>
      </c>
      <c r="P242" t="s">
        <v>37</v>
      </c>
      <c r="R242" t="s">
        <v>31</v>
      </c>
      <c r="S242" t="s">
        <v>37</v>
      </c>
      <c r="V242" t="s">
        <v>707</v>
      </c>
    </row>
    <row r="243" spans="1:22">
      <c r="A243" t="s">
        <v>525</v>
      </c>
      <c r="D243" t="s">
        <v>38</v>
      </c>
      <c r="E243" t="s">
        <v>103</v>
      </c>
      <c r="L243" t="s">
        <v>17</v>
      </c>
      <c r="M243" t="s">
        <v>179</v>
      </c>
      <c r="N243" t="s">
        <v>141</v>
      </c>
      <c r="P243" t="s">
        <v>311</v>
      </c>
      <c r="R243" t="s">
        <v>754</v>
      </c>
      <c r="V243" t="s">
        <v>312</v>
      </c>
    </row>
    <row r="244" spans="1:22">
      <c r="A244" t="s">
        <v>526</v>
      </c>
      <c r="C244">
        <v>41</v>
      </c>
      <c r="D244" t="s">
        <v>110</v>
      </c>
      <c r="E244" t="s">
        <v>107</v>
      </c>
      <c r="I244">
        <v>9</v>
      </c>
      <c r="J244">
        <v>0</v>
      </c>
      <c r="L244" t="s">
        <v>861</v>
      </c>
      <c r="N244" t="s">
        <v>313</v>
      </c>
      <c r="P244" t="s">
        <v>656</v>
      </c>
      <c r="R244" t="s">
        <v>317</v>
      </c>
      <c r="S244" t="s">
        <v>37</v>
      </c>
      <c r="V244" t="s">
        <v>672</v>
      </c>
    </row>
    <row r="245" spans="1:22">
      <c r="A245" t="s">
        <v>527</v>
      </c>
      <c r="D245" t="s">
        <v>35</v>
      </c>
      <c r="E245" t="s">
        <v>24</v>
      </c>
      <c r="F245" t="s">
        <v>23</v>
      </c>
      <c r="I245">
        <v>5</v>
      </c>
      <c r="J245">
        <v>0</v>
      </c>
      <c r="L245" t="s">
        <v>97</v>
      </c>
      <c r="M245" t="s">
        <v>202</v>
      </c>
      <c r="N245" t="s">
        <v>177</v>
      </c>
      <c r="O245">
        <v>3</v>
      </c>
      <c r="P245" t="s">
        <v>37</v>
      </c>
      <c r="R245" t="s">
        <v>66</v>
      </c>
      <c r="S245" t="s">
        <v>149</v>
      </c>
      <c r="V245" t="s">
        <v>193</v>
      </c>
    </row>
    <row r="246" spans="1:22">
      <c r="A246" t="s">
        <v>528</v>
      </c>
      <c r="D246" t="s">
        <v>45</v>
      </c>
      <c r="E246" t="s">
        <v>34</v>
      </c>
      <c r="F246" t="s">
        <v>23</v>
      </c>
      <c r="G246" t="s">
        <v>314</v>
      </c>
      <c r="I246">
        <v>2</v>
      </c>
      <c r="J246">
        <v>2</v>
      </c>
      <c r="K246" t="s">
        <v>143</v>
      </c>
      <c r="L246" t="s">
        <v>97</v>
      </c>
      <c r="M246" t="s">
        <v>29</v>
      </c>
      <c r="N246" t="s">
        <v>140</v>
      </c>
      <c r="P246" t="s">
        <v>37</v>
      </c>
      <c r="S246" t="s">
        <v>37</v>
      </c>
    </row>
    <row r="247" spans="1:22">
      <c r="A247" t="s">
        <v>529</v>
      </c>
      <c r="D247" t="s">
        <v>38</v>
      </c>
      <c r="E247" t="s">
        <v>103</v>
      </c>
      <c r="F247" t="s">
        <v>23</v>
      </c>
      <c r="L247" t="s">
        <v>97</v>
      </c>
      <c r="M247" t="s">
        <v>179</v>
      </c>
      <c r="N247" t="s">
        <v>121</v>
      </c>
    </row>
    <row r="248" spans="1:22">
      <c r="A248" t="s">
        <v>530</v>
      </c>
      <c r="D248" t="s">
        <v>25</v>
      </c>
      <c r="E248" t="s">
        <v>192</v>
      </c>
      <c r="F248" t="s">
        <v>23</v>
      </c>
      <c r="I248">
        <v>4</v>
      </c>
      <c r="J248">
        <v>1</v>
      </c>
      <c r="K248" t="s">
        <v>36</v>
      </c>
      <c r="L248" t="s">
        <v>17</v>
      </c>
      <c r="M248" t="s">
        <v>209</v>
      </c>
      <c r="N248" t="s">
        <v>36</v>
      </c>
      <c r="O248">
        <v>3</v>
      </c>
    </row>
    <row r="249" spans="1:22">
      <c r="A249" t="s">
        <v>531</v>
      </c>
      <c r="D249" t="s">
        <v>35</v>
      </c>
      <c r="E249" t="s">
        <v>34</v>
      </c>
      <c r="F249" t="s">
        <v>23</v>
      </c>
      <c r="G249" t="s">
        <v>315</v>
      </c>
      <c r="I249">
        <v>2</v>
      </c>
      <c r="J249">
        <v>2</v>
      </c>
      <c r="K249" t="s">
        <v>239</v>
      </c>
      <c r="L249" t="s">
        <v>97</v>
      </c>
      <c r="M249" t="s">
        <v>202</v>
      </c>
      <c r="N249" t="s">
        <v>140</v>
      </c>
      <c r="O249">
        <v>2</v>
      </c>
      <c r="P249" t="s">
        <v>37</v>
      </c>
      <c r="R249" t="s">
        <v>31</v>
      </c>
      <c r="S249" t="s">
        <v>66</v>
      </c>
      <c r="V249" t="s">
        <v>316</v>
      </c>
    </row>
    <row r="250" spans="1:22">
      <c r="A250" t="s">
        <v>532</v>
      </c>
      <c r="D250" t="s">
        <v>45</v>
      </c>
      <c r="E250" t="s">
        <v>103</v>
      </c>
      <c r="F250" t="s">
        <v>23</v>
      </c>
      <c r="L250" t="s">
        <v>17</v>
      </c>
      <c r="M250" t="s">
        <v>862</v>
      </c>
      <c r="N250" t="s">
        <v>152</v>
      </c>
      <c r="P250" t="s">
        <v>37</v>
      </c>
      <c r="R250" t="s">
        <v>317</v>
      </c>
      <c r="S250" t="s">
        <v>31</v>
      </c>
    </row>
    <row r="251" spans="1:22">
      <c r="A251" t="s">
        <v>533</v>
      </c>
      <c r="D251" t="s">
        <v>198</v>
      </c>
      <c r="E251" t="s">
        <v>103</v>
      </c>
      <c r="F251" t="s">
        <v>23</v>
      </c>
      <c r="I251">
        <v>1</v>
      </c>
      <c r="J251">
        <v>0</v>
      </c>
      <c r="L251" t="s">
        <v>97</v>
      </c>
      <c r="M251" t="s">
        <v>64</v>
      </c>
      <c r="N251" t="s">
        <v>122</v>
      </c>
      <c r="O251">
        <v>6</v>
      </c>
      <c r="P251" t="s">
        <v>37</v>
      </c>
      <c r="R251" t="s">
        <v>657</v>
      </c>
      <c r="S251" t="s">
        <v>37</v>
      </c>
      <c r="V251" t="s">
        <v>193</v>
      </c>
    </row>
    <row r="252" spans="1:22">
      <c r="A252" t="s">
        <v>534</v>
      </c>
      <c r="D252" t="s">
        <v>25</v>
      </c>
      <c r="E252" t="s">
        <v>103</v>
      </c>
      <c r="F252" t="s">
        <v>23</v>
      </c>
      <c r="L252" t="s">
        <v>97</v>
      </c>
      <c r="N252" t="s">
        <v>257</v>
      </c>
      <c r="O252">
        <v>1</v>
      </c>
      <c r="P252" t="s">
        <v>37</v>
      </c>
      <c r="R252" t="s">
        <v>318</v>
      </c>
      <c r="S252" t="s">
        <v>37</v>
      </c>
      <c r="V252" t="s">
        <v>319</v>
      </c>
    </row>
    <row r="253" spans="1:22">
      <c r="A253" t="s">
        <v>535</v>
      </c>
      <c r="D253" t="s">
        <v>35</v>
      </c>
      <c r="E253" t="s">
        <v>24</v>
      </c>
      <c r="F253" t="s">
        <v>23</v>
      </c>
      <c r="I253">
        <v>6</v>
      </c>
      <c r="J253">
        <v>0</v>
      </c>
      <c r="L253" t="s">
        <v>97</v>
      </c>
      <c r="M253" t="s">
        <v>202</v>
      </c>
      <c r="N253" t="s">
        <v>232</v>
      </c>
      <c r="O253">
        <v>1</v>
      </c>
      <c r="P253" t="s">
        <v>37</v>
      </c>
      <c r="R253" t="s">
        <v>205</v>
      </c>
      <c r="S253" t="s">
        <v>31</v>
      </c>
      <c r="V253" t="s">
        <v>193</v>
      </c>
    </row>
    <row r="254" spans="1:22">
      <c r="A254" t="s">
        <v>536</v>
      </c>
      <c r="D254" t="s">
        <v>25</v>
      </c>
      <c r="E254" t="s">
        <v>24</v>
      </c>
      <c r="F254" t="s">
        <v>23</v>
      </c>
      <c r="I254">
        <v>1</v>
      </c>
      <c r="J254">
        <v>0</v>
      </c>
      <c r="K254" t="s">
        <v>227</v>
      </c>
      <c r="L254" t="s">
        <v>863</v>
      </c>
      <c r="N254" t="s">
        <v>227</v>
      </c>
      <c r="P254" t="s">
        <v>37</v>
      </c>
      <c r="R254" t="s">
        <v>66</v>
      </c>
      <c r="S254" t="s">
        <v>37</v>
      </c>
      <c r="V254" t="s">
        <v>755</v>
      </c>
    </row>
    <row r="255" spans="1:22">
      <c r="A255" t="s">
        <v>537</v>
      </c>
      <c r="D255" t="s">
        <v>198</v>
      </c>
      <c r="E255" t="s">
        <v>103</v>
      </c>
      <c r="F255" t="s">
        <v>23</v>
      </c>
      <c r="L255" t="s">
        <v>17</v>
      </c>
      <c r="M255" t="s">
        <v>179</v>
      </c>
      <c r="N255" t="s">
        <v>138</v>
      </c>
      <c r="O255">
        <v>1</v>
      </c>
    </row>
    <row r="256" spans="1:22">
      <c r="A256" t="s">
        <v>538</v>
      </c>
      <c r="D256" t="s">
        <v>35</v>
      </c>
      <c r="E256" t="s">
        <v>34</v>
      </c>
      <c r="F256" t="s">
        <v>23</v>
      </c>
      <c r="G256" t="s">
        <v>864</v>
      </c>
      <c r="I256">
        <v>11</v>
      </c>
      <c r="J256">
        <v>4</v>
      </c>
      <c r="K256" t="s">
        <v>134</v>
      </c>
      <c r="L256" t="s">
        <v>144</v>
      </c>
      <c r="N256" t="s">
        <v>152</v>
      </c>
      <c r="O256">
        <v>1</v>
      </c>
      <c r="P256" t="s">
        <v>37</v>
      </c>
      <c r="R256" t="s">
        <v>129</v>
      </c>
      <c r="S256" t="s">
        <v>658</v>
      </c>
    </row>
    <row r="257" spans="1:22">
      <c r="A257" t="s">
        <v>539</v>
      </c>
      <c r="D257" t="s">
        <v>45</v>
      </c>
      <c r="E257" t="s">
        <v>24</v>
      </c>
      <c r="F257" t="s">
        <v>23</v>
      </c>
      <c r="I257">
        <v>5</v>
      </c>
      <c r="J257">
        <v>0</v>
      </c>
      <c r="L257" t="s">
        <v>41</v>
      </c>
      <c r="N257" t="s">
        <v>152</v>
      </c>
      <c r="P257" t="s">
        <v>37</v>
      </c>
      <c r="R257" t="s">
        <v>37</v>
      </c>
      <c r="S257" t="s">
        <v>37</v>
      </c>
    </row>
    <row r="258" spans="1:22">
      <c r="A258" t="s">
        <v>61</v>
      </c>
      <c r="D258" t="s">
        <v>51</v>
      </c>
      <c r="E258" t="s">
        <v>24</v>
      </c>
      <c r="F258" t="s">
        <v>23</v>
      </c>
      <c r="I258">
        <v>3</v>
      </c>
      <c r="J258">
        <v>0</v>
      </c>
      <c r="L258" t="s">
        <v>17</v>
      </c>
      <c r="N258" t="s">
        <v>196</v>
      </c>
      <c r="O258" t="s">
        <v>153</v>
      </c>
      <c r="P258" t="s">
        <v>37</v>
      </c>
      <c r="V258" t="s">
        <v>42</v>
      </c>
    </row>
    <row r="259" spans="1:22">
      <c r="A259" t="s">
        <v>540</v>
      </c>
      <c r="D259" t="s">
        <v>51</v>
      </c>
      <c r="E259" t="s">
        <v>103</v>
      </c>
      <c r="F259" t="s">
        <v>23</v>
      </c>
      <c r="L259" t="s">
        <v>17</v>
      </c>
      <c r="M259" t="s">
        <v>179</v>
      </c>
      <c r="N259" t="s">
        <v>122</v>
      </c>
      <c r="O259" t="s">
        <v>220</v>
      </c>
      <c r="P259" t="s">
        <v>37</v>
      </c>
      <c r="S259" t="s">
        <v>37</v>
      </c>
      <c r="V259" t="s">
        <v>865</v>
      </c>
    </row>
    <row r="260" spans="1:22">
      <c r="A260" t="s">
        <v>541</v>
      </c>
      <c r="D260" t="s">
        <v>35</v>
      </c>
      <c r="E260" t="s">
        <v>34</v>
      </c>
      <c r="F260" t="s">
        <v>23</v>
      </c>
      <c r="G260" t="s">
        <v>659</v>
      </c>
      <c r="I260">
        <v>6</v>
      </c>
      <c r="J260">
        <v>4</v>
      </c>
      <c r="K260" t="s">
        <v>152</v>
      </c>
      <c r="L260" t="s">
        <v>97</v>
      </c>
      <c r="M260" t="s">
        <v>64</v>
      </c>
      <c r="N260" t="s">
        <v>138</v>
      </c>
      <c r="O260">
        <v>5</v>
      </c>
      <c r="R260" t="s">
        <v>320</v>
      </c>
      <c r="S260" t="s">
        <v>66</v>
      </c>
      <c r="V260" t="s">
        <v>102</v>
      </c>
    </row>
    <row r="261" spans="1:22">
      <c r="A261" t="s">
        <v>542</v>
      </c>
      <c r="D261" t="s">
        <v>25</v>
      </c>
      <c r="E261" t="s">
        <v>103</v>
      </c>
      <c r="F261" t="s">
        <v>23</v>
      </c>
      <c r="L261" t="s">
        <v>97</v>
      </c>
      <c r="M261" t="s">
        <v>179</v>
      </c>
      <c r="N261" t="s">
        <v>321</v>
      </c>
      <c r="O261">
        <v>2</v>
      </c>
      <c r="R261" t="s">
        <v>37</v>
      </c>
      <c r="S261" t="s">
        <v>37</v>
      </c>
    </row>
    <row r="262" spans="1:22">
      <c r="A262" t="s">
        <v>543</v>
      </c>
      <c r="C262">
        <v>23</v>
      </c>
      <c r="D262" t="s">
        <v>25</v>
      </c>
      <c r="E262" t="s">
        <v>660</v>
      </c>
      <c r="G262" t="s">
        <v>866</v>
      </c>
      <c r="I262">
        <v>23</v>
      </c>
      <c r="J262">
        <v>14</v>
      </c>
      <c r="K262" t="s">
        <v>101</v>
      </c>
      <c r="L262" t="s">
        <v>144</v>
      </c>
      <c r="N262" t="s">
        <v>117</v>
      </c>
      <c r="O262">
        <v>1</v>
      </c>
      <c r="P262" t="s">
        <v>31</v>
      </c>
      <c r="Q262" t="s">
        <v>322</v>
      </c>
      <c r="R262" t="s">
        <v>31</v>
      </c>
      <c r="S262" t="s">
        <v>661</v>
      </c>
      <c r="V262" t="s">
        <v>193</v>
      </c>
    </row>
    <row r="263" spans="1:22">
      <c r="A263" t="s">
        <v>544</v>
      </c>
      <c r="D263" t="s">
        <v>35</v>
      </c>
      <c r="E263" t="s">
        <v>24</v>
      </c>
      <c r="F263" t="s">
        <v>23</v>
      </c>
      <c r="I263">
        <v>7</v>
      </c>
      <c r="J263">
        <v>0</v>
      </c>
      <c r="L263" t="s">
        <v>97</v>
      </c>
      <c r="N263" t="s">
        <v>124</v>
      </c>
      <c r="O263">
        <v>2</v>
      </c>
      <c r="P263" t="s">
        <v>37</v>
      </c>
      <c r="S263" t="s">
        <v>149</v>
      </c>
      <c r="V263" t="s">
        <v>195</v>
      </c>
    </row>
    <row r="264" spans="1:22">
      <c r="A264" t="s">
        <v>545</v>
      </c>
      <c r="D264" t="s">
        <v>25</v>
      </c>
      <c r="E264" t="s">
        <v>34</v>
      </c>
      <c r="F264" t="s">
        <v>23</v>
      </c>
      <c r="G264" t="s">
        <v>323</v>
      </c>
      <c r="I264">
        <v>14</v>
      </c>
      <c r="J264">
        <v>11</v>
      </c>
      <c r="K264" t="s">
        <v>137</v>
      </c>
      <c r="L264" t="s">
        <v>97</v>
      </c>
      <c r="M264" t="s">
        <v>719</v>
      </c>
      <c r="N264" t="s">
        <v>104</v>
      </c>
      <c r="P264" t="s">
        <v>31</v>
      </c>
      <c r="V264" t="s">
        <v>324</v>
      </c>
    </row>
    <row r="265" spans="1:22">
      <c r="A265" t="s">
        <v>546</v>
      </c>
      <c r="D265" t="s">
        <v>35</v>
      </c>
      <c r="E265" t="s">
        <v>24</v>
      </c>
      <c r="F265" t="s">
        <v>23</v>
      </c>
      <c r="G265" t="s">
        <v>867</v>
      </c>
      <c r="I265">
        <v>5</v>
      </c>
      <c r="J265">
        <v>0</v>
      </c>
      <c r="K265" t="s">
        <v>145</v>
      </c>
      <c r="L265" t="s">
        <v>97</v>
      </c>
      <c r="N265" t="s">
        <v>325</v>
      </c>
      <c r="O265">
        <v>1</v>
      </c>
      <c r="P265" t="s">
        <v>42</v>
      </c>
      <c r="S265" t="s">
        <v>868</v>
      </c>
      <c r="V265" t="s">
        <v>21</v>
      </c>
    </row>
    <row r="266" spans="1:22">
      <c r="A266" t="s">
        <v>547</v>
      </c>
      <c r="D266" t="s">
        <v>38</v>
      </c>
      <c r="E266" t="s">
        <v>34</v>
      </c>
      <c r="F266" t="s">
        <v>23</v>
      </c>
      <c r="G266" t="s">
        <v>662</v>
      </c>
      <c r="I266">
        <v>3</v>
      </c>
      <c r="J266">
        <v>2</v>
      </c>
      <c r="K266" t="s">
        <v>194</v>
      </c>
      <c r="L266" t="s">
        <v>17</v>
      </c>
      <c r="N266" t="s">
        <v>124</v>
      </c>
      <c r="O266">
        <v>1</v>
      </c>
      <c r="P266" t="s">
        <v>326</v>
      </c>
      <c r="V266" t="s">
        <v>102</v>
      </c>
    </row>
    <row r="267" spans="1:22">
      <c r="A267" t="s">
        <v>548</v>
      </c>
      <c r="D267" t="s">
        <v>25</v>
      </c>
      <c r="E267" t="s">
        <v>24</v>
      </c>
      <c r="F267" t="s">
        <v>23</v>
      </c>
      <c r="G267" t="s">
        <v>869</v>
      </c>
      <c r="I267">
        <v>3</v>
      </c>
      <c r="J267">
        <v>0</v>
      </c>
      <c r="L267" t="s">
        <v>97</v>
      </c>
      <c r="M267" t="s">
        <v>207</v>
      </c>
      <c r="N267" t="s">
        <v>121</v>
      </c>
      <c r="O267">
        <v>1</v>
      </c>
      <c r="P267" t="s">
        <v>191</v>
      </c>
      <c r="V267" t="s">
        <v>870</v>
      </c>
    </row>
    <row r="268" spans="1:22">
      <c r="A268" t="s">
        <v>549</v>
      </c>
      <c r="D268" t="s">
        <v>110</v>
      </c>
      <c r="E268" t="s">
        <v>111</v>
      </c>
      <c r="F268" t="s">
        <v>23</v>
      </c>
      <c r="G268" t="s">
        <v>756</v>
      </c>
      <c r="I268">
        <v>18</v>
      </c>
      <c r="J268">
        <v>4</v>
      </c>
      <c r="K268" t="s">
        <v>214</v>
      </c>
      <c r="L268" t="s">
        <v>97</v>
      </c>
      <c r="M268" t="s">
        <v>681</v>
      </c>
      <c r="N268" t="s">
        <v>327</v>
      </c>
      <c r="O268">
        <v>2</v>
      </c>
      <c r="P268" t="s">
        <v>31</v>
      </c>
      <c r="Q268" t="s">
        <v>65</v>
      </c>
      <c r="S268" t="s">
        <v>149</v>
      </c>
    </row>
    <row r="269" spans="1:22">
      <c r="A269" t="s">
        <v>550</v>
      </c>
      <c r="C269">
        <v>14</v>
      </c>
      <c r="D269" t="s">
        <v>45</v>
      </c>
      <c r="E269" t="s">
        <v>24</v>
      </c>
      <c r="F269" t="s">
        <v>23</v>
      </c>
      <c r="I269">
        <v>20</v>
      </c>
      <c r="J269">
        <v>1</v>
      </c>
      <c r="L269" t="s">
        <v>97</v>
      </c>
      <c r="M269" t="s">
        <v>179</v>
      </c>
      <c r="N269" t="s">
        <v>124</v>
      </c>
      <c r="O269">
        <v>2</v>
      </c>
      <c r="P269" t="s">
        <v>27</v>
      </c>
      <c r="R269" t="s">
        <v>182</v>
      </c>
      <c r="S269" t="s">
        <v>37</v>
      </c>
      <c r="V269" t="s">
        <v>42</v>
      </c>
    </row>
    <row r="270" spans="1:22">
      <c r="A270" t="s">
        <v>551</v>
      </c>
      <c r="D270" t="s">
        <v>25</v>
      </c>
      <c r="E270" t="s">
        <v>34</v>
      </c>
      <c r="F270" t="s">
        <v>23</v>
      </c>
      <c r="G270" t="s">
        <v>757</v>
      </c>
      <c r="I270">
        <v>14</v>
      </c>
      <c r="J270">
        <v>5</v>
      </c>
      <c r="K270" t="s">
        <v>260</v>
      </c>
      <c r="L270" t="s">
        <v>97</v>
      </c>
      <c r="N270" t="s">
        <v>257</v>
      </c>
      <c r="O270">
        <v>2</v>
      </c>
      <c r="P270" t="s">
        <v>102</v>
      </c>
      <c r="Q270" t="s">
        <v>63</v>
      </c>
      <c r="R270" t="s">
        <v>37</v>
      </c>
      <c r="S270" t="s">
        <v>31</v>
      </c>
    </row>
    <row r="271" spans="1:22">
      <c r="A271" t="s">
        <v>607</v>
      </c>
      <c r="D271" t="s">
        <v>110</v>
      </c>
      <c r="E271" t="s">
        <v>151</v>
      </c>
      <c r="F271" t="s">
        <v>23</v>
      </c>
      <c r="G271" t="s">
        <v>702</v>
      </c>
      <c r="I271">
        <v>11</v>
      </c>
      <c r="J271">
        <v>9</v>
      </c>
      <c r="K271" t="s">
        <v>260</v>
      </c>
      <c r="L271" t="s">
        <v>97</v>
      </c>
      <c r="M271" t="s">
        <v>871</v>
      </c>
      <c r="N271" t="s">
        <v>121</v>
      </c>
      <c r="P271" t="s">
        <v>31</v>
      </c>
      <c r="Q271" t="s">
        <v>219</v>
      </c>
      <c r="S271" t="s">
        <v>31</v>
      </c>
    </row>
    <row r="272" spans="1:22">
      <c r="A272" t="s">
        <v>552</v>
      </c>
      <c r="D272" t="s">
        <v>35</v>
      </c>
      <c r="E272" t="s">
        <v>34</v>
      </c>
      <c r="F272" t="s">
        <v>23</v>
      </c>
      <c r="G272" t="s">
        <v>328</v>
      </c>
      <c r="I272">
        <v>9</v>
      </c>
      <c r="J272">
        <v>2</v>
      </c>
      <c r="K272" t="s">
        <v>137</v>
      </c>
      <c r="L272" t="s">
        <v>97</v>
      </c>
      <c r="N272" t="s">
        <v>101</v>
      </c>
      <c r="O272">
        <v>1</v>
      </c>
      <c r="R272" t="s">
        <v>645</v>
      </c>
      <c r="S272" t="s">
        <v>645</v>
      </c>
    </row>
    <row r="273" spans="1:22">
      <c r="A273" t="s">
        <v>553</v>
      </c>
      <c r="D273" t="s">
        <v>35</v>
      </c>
      <c r="E273" t="s">
        <v>151</v>
      </c>
      <c r="G273" t="s">
        <v>872</v>
      </c>
      <c r="I273">
        <v>19</v>
      </c>
      <c r="J273">
        <v>12</v>
      </c>
      <c r="K273" t="s">
        <v>329</v>
      </c>
      <c r="L273" t="s">
        <v>97</v>
      </c>
      <c r="N273" t="s">
        <v>98</v>
      </c>
      <c r="O273">
        <v>1</v>
      </c>
      <c r="P273" t="s">
        <v>155</v>
      </c>
      <c r="S273" t="s">
        <v>37</v>
      </c>
      <c r="V273" t="s">
        <v>28</v>
      </c>
    </row>
    <row r="274" spans="1:22">
      <c r="A274" t="s">
        <v>554</v>
      </c>
      <c r="D274" t="s">
        <v>110</v>
      </c>
      <c r="E274" t="s">
        <v>151</v>
      </c>
      <c r="G274" t="s">
        <v>873</v>
      </c>
      <c r="I274">
        <v>106</v>
      </c>
      <c r="J274">
        <v>23</v>
      </c>
      <c r="K274" t="s">
        <v>124</v>
      </c>
      <c r="L274" t="s">
        <v>154</v>
      </c>
      <c r="N274" t="s">
        <v>101</v>
      </c>
      <c r="S274" t="s">
        <v>645</v>
      </c>
      <c r="V274" t="s">
        <v>102</v>
      </c>
    </row>
    <row r="275" spans="1:22">
      <c r="A275" t="s">
        <v>555</v>
      </c>
      <c r="D275" t="s">
        <v>35</v>
      </c>
      <c r="E275" t="s">
        <v>34</v>
      </c>
      <c r="F275" t="s">
        <v>23</v>
      </c>
      <c r="G275" t="s">
        <v>183</v>
      </c>
      <c r="I275">
        <v>4</v>
      </c>
      <c r="J275">
        <v>1</v>
      </c>
      <c r="K275" t="s">
        <v>137</v>
      </c>
      <c r="L275" t="s">
        <v>97</v>
      </c>
      <c r="N275" t="s">
        <v>101</v>
      </c>
      <c r="O275">
        <v>1</v>
      </c>
      <c r="R275" t="s">
        <v>645</v>
      </c>
      <c r="S275" t="s">
        <v>645</v>
      </c>
    </row>
    <row r="276" spans="1:22">
      <c r="A276" t="s">
        <v>556</v>
      </c>
      <c r="D276" t="s">
        <v>35</v>
      </c>
      <c r="E276" t="s">
        <v>151</v>
      </c>
      <c r="F276" t="s">
        <v>23</v>
      </c>
      <c r="G276" t="s">
        <v>663</v>
      </c>
      <c r="I276">
        <v>40</v>
      </c>
      <c r="J276">
        <v>13</v>
      </c>
      <c r="K276" t="s">
        <v>140</v>
      </c>
      <c r="L276" t="s">
        <v>154</v>
      </c>
      <c r="N276" t="s">
        <v>215</v>
      </c>
      <c r="O276" t="s">
        <v>181</v>
      </c>
      <c r="P276" t="s">
        <v>31</v>
      </c>
      <c r="S276" t="s">
        <v>37</v>
      </c>
      <c r="V276" t="s">
        <v>42</v>
      </c>
    </row>
    <row r="277" spans="1:22">
      <c r="A277" t="s">
        <v>608</v>
      </c>
      <c r="D277" t="s">
        <v>25</v>
      </c>
      <c r="E277" t="s">
        <v>103</v>
      </c>
      <c r="F277" t="s">
        <v>23</v>
      </c>
      <c r="I277">
        <v>4</v>
      </c>
      <c r="J277">
        <v>0</v>
      </c>
      <c r="L277" t="s">
        <v>17</v>
      </c>
      <c r="N277" t="s">
        <v>131</v>
      </c>
      <c r="O277">
        <v>1</v>
      </c>
      <c r="P277" t="s">
        <v>21</v>
      </c>
      <c r="R277" t="s">
        <v>102</v>
      </c>
      <c r="S277" t="s">
        <v>21</v>
      </c>
      <c r="V277" t="s">
        <v>703</v>
      </c>
    </row>
    <row r="278" spans="1:22">
      <c r="A278" t="s">
        <v>609</v>
      </c>
      <c r="C278">
        <v>23</v>
      </c>
      <c r="D278" t="s">
        <v>38</v>
      </c>
      <c r="E278" t="s">
        <v>192</v>
      </c>
      <c r="F278" t="s">
        <v>23</v>
      </c>
      <c r="G278" t="s">
        <v>874</v>
      </c>
      <c r="I278">
        <v>9</v>
      </c>
      <c r="J278">
        <v>8</v>
      </c>
      <c r="K278" t="s">
        <v>134</v>
      </c>
      <c r="L278" t="s">
        <v>97</v>
      </c>
      <c r="N278" t="s">
        <v>124</v>
      </c>
      <c r="O278">
        <v>1</v>
      </c>
      <c r="P278" t="s">
        <v>21</v>
      </c>
      <c r="R278" t="s">
        <v>102</v>
      </c>
      <c r="S278" t="s">
        <v>102</v>
      </c>
      <c r="V278" t="s">
        <v>195</v>
      </c>
    </row>
    <row r="279" spans="1:22">
      <c r="A279" t="s">
        <v>610</v>
      </c>
      <c r="D279" t="s">
        <v>38</v>
      </c>
      <c r="E279" t="s">
        <v>103</v>
      </c>
      <c r="F279" t="s">
        <v>23</v>
      </c>
      <c r="I279">
        <v>1</v>
      </c>
      <c r="J279">
        <v>0</v>
      </c>
      <c r="L279" t="s">
        <v>17</v>
      </c>
      <c r="N279" t="s">
        <v>152</v>
      </c>
      <c r="P279" t="s">
        <v>21</v>
      </c>
      <c r="R279" t="s">
        <v>102</v>
      </c>
      <c r="S279" t="s">
        <v>21</v>
      </c>
      <c r="V279" t="s">
        <v>42</v>
      </c>
    </row>
    <row r="280" spans="1:22">
      <c r="A280" t="s">
        <v>611</v>
      </c>
      <c r="D280" t="s">
        <v>38</v>
      </c>
      <c r="E280" t="s">
        <v>103</v>
      </c>
      <c r="F280" t="s">
        <v>23</v>
      </c>
      <c r="I280">
        <v>4</v>
      </c>
      <c r="J280">
        <v>0</v>
      </c>
      <c r="L280" t="s">
        <v>17</v>
      </c>
      <c r="N280" t="s">
        <v>124</v>
      </c>
      <c r="O280">
        <v>1</v>
      </c>
      <c r="P280" t="s">
        <v>21</v>
      </c>
      <c r="R280" t="s">
        <v>21</v>
      </c>
      <c r="S280" t="s">
        <v>21</v>
      </c>
      <c r="V280" t="s">
        <v>42</v>
      </c>
    </row>
    <row r="281" spans="1:22">
      <c r="A281" t="s">
        <v>612</v>
      </c>
      <c r="D281" t="s">
        <v>38</v>
      </c>
      <c r="E281" t="s">
        <v>24</v>
      </c>
      <c r="F281" t="s">
        <v>23</v>
      </c>
      <c r="G281" t="s">
        <v>698</v>
      </c>
      <c r="I281">
        <v>4</v>
      </c>
      <c r="J281">
        <v>2</v>
      </c>
      <c r="K281" t="s">
        <v>143</v>
      </c>
      <c r="L281" t="s">
        <v>17</v>
      </c>
      <c r="N281" t="s">
        <v>694</v>
      </c>
      <c r="O281">
        <v>1</v>
      </c>
      <c r="P281" t="s">
        <v>21</v>
      </c>
      <c r="R281" t="s">
        <v>21</v>
      </c>
      <c r="S281" t="s">
        <v>21</v>
      </c>
      <c r="V281" t="s">
        <v>42</v>
      </c>
    </row>
    <row r="282" spans="1:22">
      <c r="A282" t="s">
        <v>613</v>
      </c>
      <c r="D282" t="s">
        <v>38</v>
      </c>
      <c r="E282" t="s">
        <v>103</v>
      </c>
      <c r="F282" t="s">
        <v>23</v>
      </c>
      <c r="G282" t="s">
        <v>875</v>
      </c>
      <c r="I282">
        <v>13</v>
      </c>
      <c r="J282">
        <v>0</v>
      </c>
      <c r="L282" t="s">
        <v>17</v>
      </c>
      <c r="M282" t="s">
        <v>179</v>
      </c>
      <c r="N282" t="s">
        <v>239</v>
      </c>
      <c r="O282">
        <v>2</v>
      </c>
      <c r="P282" t="s">
        <v>21</v>
      </c>
      <c r="R282" t="s">
        <v>21</v>
      </c>
      <c r="S282" t="s">
        <v>21</v>
      </c>
      <c r="V282" t="s">
        <v>42</v>
      </c>
    </row>
    <row r="283" spans="1:22">
      <c r="A283" t="s">
        <v>614</v>
      </c>
      <c r="D283" t="s">
        <v>25</v>
      </c>
      <c r="E283" t="s">
        <v>24</v>
      </c>
      <c r="F283" t="s">
        <v>23</v>
      </c>
      <c r="I283">
        <v>3</v>
      </c>
      <c r="J283">
        <v>0</v>
      </c>
      <c r="L283" t="s">
        <v>97</v>
      </c>
      <c r="M283" t="s">
        <v>64</v>
      </c>
      <c r="N283" t="s">
        <v>121</v>
      </c>
      <c r="P283" t="s">
        <v>37</v>
      </c>
      <c r="R283" t="s">
        <v>695</v>
      </c>
      <c r="S283" t="s">
        <v>37</v>
      </c>
      <c r="V283" t="s">
        <v>28</v>
      </c>
    </row>
    <row r="284" spans="1:22">
      <c r="A284" t="s">
        <v>615</v>
      </c>
      <c r="D284" t="s">
        <v>38</v>
      </c>
      <c r="E284" t="s">
        <v>103</v>
      </c>
      <c r="F284" t="s">
        <v>23</v>
      </c>
      <c r="G284" t="s">
        <v>699</v>
      </c>
      <c r="I284">
        <v>1</v>
      </c>
      <c r="J284">
        <v>1</v>
      </c>
      <c r="K284" t="s">
        <v>714</v>
      </c>
      <c r="L284" t="s">
        <v>17</v>
      </c>
      <c r="N284" t="s">
        <v>26</v>
      </c>
      <c r="O284">
        <v>2</v>
      </c>
      <c r="P284" t="s">
        <v>21</v>
      </c>
      <c r="R284" t="s">
        <v>21</v>
      </c>
      <c r="S284" t="s">
        <v>21</v>
      </c>
    </row>
    <row r="285" spans="1:22">
      <c r="A285" t="s">
        <v>616</v>
      </c>
      <c r="D285" t="s">
        <v>35</v>
      </c>
      <c r="E285" t="s">
        <v>103</v>
      </c>
      <c r="F285" t="s">
        <v>23</v>
      </c>
      <c r="L285" t="s">
        <v>97</v>
      </c>
      <c r="M285" t="s">
        <v>179</v>
      </c>
      <c r="N285" t="s">
        <v>704</v>
      </c>
      <c r="P285" t="s">
        <v>37</v>
      </c>
      <c r="R285" t="s">
        <v>47</v>
      </c>
      <c r="S285" t="s">
        <v>157</v>
      </c>
      <c r="V285" t="s">
        <v>708</v>
      </c>
    </row>
    <row r="286" spans="1:22">
      <c r="A286" t="s">
        <v>617</v>
      </c>
      <c r="D286" t="s">
        <v>35</v>
      </c>
      <c r="E286" t="s">
        <v>34</v>
      </c>
      <c r="F286" t="s">
        <v>23</v>
      </c>
      <c r="G286" t="s">
        <v>183</v>
      </c>
      <c r="I286">
        <v>33</v>
      </c>
      <c r="J286">
        <v>4</v>
      </c>
      <c r="L286" t="s">
        <v>97</v>
      </c>
      <c r="M286" t="s">
        <v>120</v>
      </c>
      <c r="N286" t="s">
        <v>240</v>
      </c>
      <c r="P286" t="s">
        <v>102</v>
      </c>
      <c r="R286" t="s">
        <v>157</v>
      </c>
      <c r="S286" t="s">
        <v>31</v>
      </c>
      <c r="V286" t="s">
        <v>758</v>
      </c>
    </row>
    <row r="287" spans="1:22">
      <c r="A287" t="s">
        <v>557</v>
      </c>
      <c r="C287">
        <v>40</v>
      </c>
      <c r="D287" t="s">
        <v>35</v>
      </c>
      <c r="E287" t="s">
        <v>330</v>
      </c>
      <c r="F287" t="s">
        <v>23</v>
      </c>
      <c r="G287" t="s">
        <v>876</v>
      </c>
      <c r="I287">
        <v>77</v>
      </c>
      <c r="J287">
        <v>40</v>
      </c>
      <c r="K287" t="s">
        <v>117</v>
      </c>
      <c r="L287" t="s">
        <v>130</v>
      </c>
      <c r="N287" t="s">
        <v>331</v>
      </c>
      <c r="O287">
        <v>1</v>
      </c>
      <c r="P287" t="s">
        <v>37</v>
      </c>
      <c r="R287" t="s">
        <v>332</v>
      </c>
      <c r="S287" t="s">
        <v>31</v>
      </c>
      <c r="V287" t="s">
        <v>28</v>
      </c>
    </row>
    <row r="288" spans="1:22">
      <c r="A288" t="s">
        <v>618</v>
      </c>
      <c r="C288">
        <v>45</v>
      </c>
      <c r="D288" t="s">
        <v>25</v>
      </c>
      <c r="E288" t="s">
        <v>24</v>
      </c>
      <c r="F288" t="s">
        <v>23</v>
      </c>
      <c r="I288">
        <v>2</v>
      </c>
      <c r="J288">
        <v>0</v>
      </c>
      <c r="L288" t="s">
        <v>17</v>
      </c>
      <c r="M288" t="s">
        <v>862</v>
      </c>
      <c r="N288" t="s">
        <v>117</v>
      </c>
      <c r="O288">
        <v>1</v>
      </c>
      <c r="P288" t="s">
        <v>31</v>
      </c>
      <c r="Q288" t="s">
        <v>54</v>
      </c>
      <c r="R288" t="s">
        <v>31</v>
      </c>
      <c r="S288" t="s">
        <v>705</v>
      </c>
    </row>
    <row r="289" spans="1:22">
      <c r="A289" t="s">
        <v>619</v>
      </c>
      <c r="C289" t="s">
        <v>696</v>
      </c>
      <c r="D289" t="s">
        <v>35</v>
      </c>
      <c r="E289" t="s">
        <v>34</v>
      </c>
      <c r="F289" t="s">
        <v>23</v>
      </c>
      <c r="G289" t="s">
        <v>670</v>
      </c>
      <c r="I289">
        <v>4</v>
      </c>
      <c r="J289">
        <v>1</v>
      </c>
      <c r="K289" t="s">
        <v>700</v>
      </c>
      <c r="L289" t="s">
        <v>97</v>
      </c>
      <c r="N289" t="s">
        <v>184</v>
      </c>
      <c r="O289" t="s">
        <v>181</v>
      </c>
      <c r="P289" t="s">
        <v>102</v>
      </c>
      <c r="Q289" t="s">
        <v>877</v>
      </c>
      <c r="S289" t="s">
        <v>102</v>
      </c>
      <c r="V289" t="s">
        <v>21</v>
      </c>
    </row>
    <row r="290" spans="1:22">
      <c r="A290" t="s">
        <v>558</v>
      </c>
      <c r="D290" t="s">
        <v>35</v>
      </c>
      <c r="E290" t="s">
        <v>103</v>
      </c>
      <c r="F290" t="s">
        <v>23</v>
      </c>
      <c r="L290" t="s">
        <v>97</v>
      </c>
      <c r="M290" t="s">
        <v>179</v>
      </c>
      <c r="N290" t="s">
        <v>218</v>
      </c>
      <c r="O290">
        <v>2</v>
      </c>
      <c r="P290" t="s">
        <v>37</v>
      </c>
      <c r="R290" t="s">
        <v>333</v>
      </c>
      <c r="V29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2024-12-06T10:15:11Z</dcterms:modified>
  <cp:category/>
  <cp:contentStatus/>
</cp:coreProperties>
</file>