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289 TCGA-THCA pathology reports (validation)\llama\"/>
    </mc:Choice>
  </mc:AlternateContent>
  <xr:revisionPtr revIDLastSave="0" documentId="13_ncr:1_{30B23C03-174C-49EB-A1F9-4301EA6A8D4E}" xr6:coauthVersionLast="47" xr6:coauthVersionMax="47" xr10:uidLastSave="{00000000-0000-0000-0000-000000000000}"/>
  <bookViews>
    <workbookView xWindow="-98" yWindow="-98" windowWidth="21795" windowHeight="11625" tabRatio="494" xr2:uid="{00000000-000D-0000-FFFF-FFFF00000000}"/>
  </bookViews>
  <sheets>
    <sheet name="Classification result" sheetId="20" r:id="rId1"/>
    <sheet name="Model output" sheetId="21" r:id="rId2"/>
  </sheets>
  <definedNames>
    <definedName name="_xlnm._FilterDatabase" localSheetId="0" hidden="1">'Classification result'!$AE$2:$AS$291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20" l="1"/>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3"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72" i="20"/>
  <c r="G73" i="20"/>
  <c r="G74" i="20"/>
  <c r="G75" i="20"/>
  <c r="G76" i="20"/>
  <c r="G77" i="20"/>
  <c r="G78" i="20"/>
  <c r="G79" i="20"/>
  <c r="G80" i="20"/>
  <c r="G81" i="20"/>
  <c r="G82" i="20"/>
  <c r="G83" i="20"/>
  <c r="G84" i="20"/>
  <c r="G85" i="20"/>
  <c r="G86" i="20"/>
  <c r="G87" i="20"/>
  <c r="G88" i="20"/>
  <c r="G89" i="20"/>
  <c r="G90" i="20"/>
  <c r="G91" i="20"/>
  <c r="G92" i="20"/>
  <c r="G93" i="20"/>
  <c r="G94" i="20"/>
  <c r="G95" i="20"/>
  <c r="G96" i="20"/>
  <c r="G97" i="20"/>
  <c r="G98" i="20"/>
  <c r="G99" i="20"/>
  <c r="G100" i="20"/>
  <c r="G101" i="20"/>
  <c r="G102" i="20"/>
  <c r="G103" i="20"/>
  <c r="G104" i="20"/>
  <c r="G105" i="20"/>
  <c r="G106" i="20"/>
  <c r="G107" i="20"/>
  <c r="G108" i="20"/>
  <c r="G109" i="20"/>
  <c r="G110" i="20"/>
  <c r="G111" i="20"/>
  <c r="G112" i="20"/>
  <c r="G113" i="20"/>
  <c r="G114" i="20"/>
  <c r="G115" i="20"/>
  <c r="G116" i="20"/>
  <c r="G117" i="20"/>
  <c r="G118" i="20"/>
  <c r="G119" i="20"/>
  <c r="G120" i="20"/>
  <c r="G121" i="20"/>
  <c r="G122" i="20"/>
  <c r="G123" i="20"/>
  <c r="G124" i="20"/>
  <c r="G125" i="20"/>
  <c r="G126" i="20"/>
  <c r="G127" i="20"/>
  <c r="G128" i="20"/>
  <c r="G129" i="20"/>
  <c r="G130" i="20"/>
  <c r="G131" i="20"/>
  <c r="G132" i="20"/>
  <c r="G133" i="20"/>
  <c r="G134" i="20"/>
  <c r="G135" i="20"/>
  <c r="G136" i="20"/>
  <c r="G137" i="20"/>
  <c r="G138" i="20"/>
  <c r="G139" i="20"/>
  <c r="G140" i="20"/>
  <c r="G141" i="20"/>
  <c r="G142" i="20"/>
  <c r="G143" i="20"/>
  <c r="G144" i="20"/>
  <c r="G145" i="20"/>
  <c r="G146" i="20"/>
  <c r="G147" i="20"/>
  <c r="G148" i="20"/>
  <c r="G149" i="20"/>
  <c r="G150" i="20"/>
  <c r="G151" i="20"/>
  <c r="G152" i="20"/>
  <c r="G153" i="20"/>
  <c r="G154" i="20"/>
  <c r="G155" i="20"/>
  <c r="G156" i="20"/>
  <c r="G157" i="20"/>
  <c r="G158" i="20"/>
  <c r="G159" i="20"/>
  <c r="G160" i="20"/>
  <c r="G161" i="20"/>
  <c r="G162" i="20"/>
  <c r="G163" i="20"/>
  <c r="G164" i="20"/>
  <c r="G165" i="20"/>
  <c r="G166" i="20"/>
  <c r="G167" i="20"/>
  <c r="G168" i="20"/>
  <c r="G169" i="20"/>
  <c r="G170" i="20"/>
  <c r="G171" i="20"/>
  <c r="G172" i="20"/>
  <c r="G173" i="20"/>
  <c r="G174" i="20"/>
  <c r="G175" i="20"/>
  <c r="G176" i="20"/>
  <c r="G177" i="20"/>
  <c r="G178" i="20"/>
  <c r="G179" i="20"/>
  <c r="G180" i="20"/>
  <c r="G181" i="20"/>
  <c r="G182" i="20"/>
  <c r="G183" i="20"/>
  <c r="G184" i="20"/>
  <c r="G185" i="20"/>
  <c r="G186" i="20"/>
  <c r="G187" i="20"/>
  <c r="G188" i="20"/>
  <c r="G189" i="20"/>
  <c r="G190" i="20"/>
  <c r="G191" i="20"/>
  <c r="G192" i="20"/>
  <c r="G193" i="20"/>
  <c r="G194" i="20"/>
  <c r="G195" i="20"/>
  <c r="G196" i="20"/>
  <c r="G197" i="20"/>
  <c r="G198" i="20"/>
  <c r="G199" i="20"/>
  <c r="G200" i="20"/>
  <c r="G201" i="20"/>
  <c r="G202" i="20"/>
  <c r="G203" i="20"/>
  <c r="G204" i="20"/>
  <c r="G205" i="20"/>
  <c r="G206" i="20"/>
  <c r="G207" i="20"/>
  <c r="G208" i="20"/>
  <c r="G209" i="20"/>
  <c r="G210" i="20"/>
  <c r="G211" i="20"/>
  <c r="G212" i="20"/>
  <c r="G213" i="20"/>
  <c r="G214" i="20"/>
  <c r="G215" i="20"/>
  <c r="G216" i="20"/>
  <c r="G217" i="20"/>
  <c r="G218" i="20"/>
  <c r="G219" i="20"/>
  <c r="G220" i="20"/>
  <c r="G221" i="20"/>
  <c r="G222" i="20"/>
  <c r="G223" i="20"/>
  <c r="G224" i="20"/>
  <c r="G225" i="20"/>
  <c r="G226" i="20"/>
  <c r="G227" i="20"/>
  <c r="G228" i="20"/>
  <c r="G229" i="20"/>
  <c r="G230" i="20"/>
  <c r="G231" i="20"/>
  <c r="G232" i="20"/>
  <c r="G233" i="20"/>
  <c r="G234" i="20"/>
  <c r="G235" i="20"/>
  <c r="G236" i="20"/>
  <c r="G237" i="20"/>
  <c r="G238" i="20"/>
  <c r="G239" i="20"/>
  <c r="G240" i="20"/>
  <c r="G241" i="20"/>
  <c r="G242" i="20"/>
  <c r="G243" i="20"/>
  <c r="G244" i="20"/>
  <c r="G245" i="20"/>
  <c r="G246" i="20"/>
  <c r="G247" i="20"/>
  <c r="G248" i="20"/>
  <c r="G249" i="20"/>
  <c r="G250" i="20"/>
  <c r="G251" i="20"/>
  <c r="G252" i="20"/>
  <c r="G253" i="20"/>
  <c r="G254" i="20"/>
  <c r="G255" i="20"/>
  <c r="G256" i="20"/>
  <c r="G257" i="20"/>
  <c r="G258" i="20"/>
  <c r="G259" i="20"/>
  <c r="G260" i="20"/>
  <c r="G261" i="20"/>
  <c r="G262" i="20"/>
  <c r="G263" i="20"/>
  <c r="G264" i="20"/>
  <c r="G265" i="20"/>
  <c r="G266" i="20"/>
  <c r="G267" i="20"/>
  <c r="G268" i="20"/>
  <c r="G269" i="20"/>
  <c r="G270" i="20"/>
  <c r="G271" i="20"/>
  <c r="G272" i="20"/>
  <c r="G273" i="20"/>
  <c r="G274" i="20"/>
  <c r="G275" i="20"/>
  <c r="G276" i="20"/>
  <c r="G277" i="20"/>
  <c r="G278" i="20"/>
  <c r="G279" i="20"/>
  <c r="G280" i="20"/>
  <c r="G281" i="20"/>
  <c r="G282" i="20"/>
  <c r="G283" i="20"/>
  <c r="G284" i="20"/>
  <c r="G285" i="20"/>
  <c r="G286" i="20"/>
  <c r="G287" i="20"/>
  <c r="G288" i="20"/>
  <c r="G289" i="20"/>
  <c r="G290" i="20"/>
  <c r="G291" i="20"/>
  <c r="G3" i="20"/>
  <c r="AC263" i="20" l="1"/>
  <c r="AC264" i="20"/>
  <c r="AC265" i="20"/>
  <c r="AC266" i="20"/>
  <c r="AC267" i="20"/>
  <c r="AC268" i="20"/>
  <c r="AC269" i="20"/>
  <c r="AC270" i="20"/>
  <c r="AC271" i="20"/>
  <c r="AC272" i="20"/>
  <c r="AC273" i="20"/>
  <c r="AC274" i="20"/>
  <c r="AC275" i="20"/>
  <c r="AC276" i="20"/>
  <c r="AC277" i="20"/>
  <c r="AC278" i="20"/>
  <c r="AC279" i="20"/>
  <c r="AC280" i="20"/>
  <c r="AC281" i="20"/>
  <c r="AC282" i="20"/>
  <c r="AC283" i="20"/>
  <c r="AC284" i="20"/>
  <c r="AC285" i="20"/>
  <c r="AC286" i="20"/>
  <c r="AC287" i="20"/>
  <c r="AC288" i="20"/>
  <c r="AC289" i="20"/>
  <c r="AC290" i="20"/>
  <c r="AC291" i="20"/>
  <c r="AC3" i="20"/>
  <c r="AC4" i="20"/>
  <c r="AC5" i="20"/>
  <c r="AC6" i="20"/>
  <c r="AC7" i="20"/>
  <c r="AC8" i="20"/>
  <c r="AC9" i="20"/>
  <c r="AC10" i="20"/>
  <c r="AC11" i="20"/>
  <c r="AC12" i="20"/>
  <c r="AC13" i="20"/>
  <c r="AC14" i="20"/>
  <c r="AC15" i="20"/>
  <c r="AC16" i="20"/>
  <c r="AC17" i="20"/>
  <c r="AC18" i="20"/>
  <c r="AC19" i="20"/>
  <c r="AC20" i="20"/>
  <c r="AC21" i="20"/>
  <c r="AC22" i="20"/>
  <c r="AC23" i="20"/>
  <c r="AC24" i="20"/>
  <c r="AC25" i="20"/>
  <c r="AC26" i="20"/>
  <c r="AC27" i="20"/>
  <c r="AC28" i="20"/>
  <c r="AC29" i="20"/>
  <c r="AC30" i="20"/>
  <c r="AC31" i="20"/>
  <c r="AC32" i="20"/>
  <c r="AC33" i="20"/>
  <c r="AC34" i="20"/>
  <c r="AC35" i="20"/>
  <c r="AC36" i="20"/>
  <c r="AC37" i="20"/>
  <c r="AC38" i="20"/>
  <c r="AC39" i="20"/>
  <c r="AC40" i="20"/>
  <c r="AC41" i="20"/>
  <c r="AC42" i="20"/>
  <c r="AC43" i="20"/>
  <c r="AC44" i="20"/>
  <c r="AC45" i="20"/>
  <c r="AC46" i="20"/>
  <c r="AC47" i="20"/>
  <c r="AC48" i="20"/>
  <c r="AC49" i="20"/>
  <c r="AC50" i="20"/>
  <c r="AC51" i="20"/>
  <c r="AC52" i="20"/>
  <c r="AC53" i="20"/>
  <c r="AC54" i="20"/>
  <c r="AC55" i="20"/>
  <c r="AC56" i="20"/>
  <c r="AC57" i="20"/>
  <c r="AC58" i="20"/>
  <c r="AC59" i="20"/>
  <c r="AC60" i="20"/>
  <c r="AC61" i="20"/>
  <c r="AC62" i="20"/>
  <c r="AC63" i="20"/>
  <c r="AC64" i="20"/>
  <c r="AC65" i="20"/>
  <c r="AC66" i="20"/>
  <c r="AC67" i="20"/>
  <c r="AC68" i="20"/>
  <c r="AC69" i="20"/>
  <c r="AC70" i="20"/>
  <c r="AC71" i="20"/>
  <c r="AC72" i="20"/>
  <c r="AC73" i="20"/>
  <c r="AC74" i="20"/>
  <c r="AC75" i="20"/>
  <c r="AC76" i="20"/>
  <c r="AC77" i="20"/>
  <c r="AC78" i="20"/>
  <c r="AC79" i="20"/>
  <c r="AC80" i="20"/>
  <c r="AC81" i="20"/>
  <c r="AC82" i="20"/>
  <c r="AC83" i="20"/>
  <c r="AC84" i="20"/>
  <c r="AC85" i="20"/>
  <c r="AC86" i="20"/>
  <c r="AC87" i="20"/>
  <c r="AC88" i="20"/>
  <c r="AC89" i="20"/>
  <c r="AC90" i="20"/>
  <c r="AC91" i="20"/>
  <c r="AC92" i="20"/>
  <c r="AC93" i="20"/>
  <c r="AC94" i="20"/>
  <c r="AC95" i="20"/>
  <c r="AC96" i="20"/>
  <c r="AC97" i="20"/>
  <c r="AC98" i="20"/>
  <c r="AC99" i="20"/>
  <c r="AC100" i="20"/>
  <c r="AC101" i="20"/>
  <c r="AC102" i="20"/>
  <c r="AC103" i="20"/>
  <c r="AC104" i="20"/>
  <c r="AC105" i="20"/>
  <c r="AC106" i="20"/>
  <c r="AC107" i="20"/>
  <c r="AC108" i="20"/>
  <c r="AC109" i="20"/>
  <c r="AC110" i="20"/>
  <c r="AC111" i="20"/>
  <c r="AC112" i="20"/>
  <c r="AC113" i="20"/>
  <c r="AC114" i="20"/>
  <c r="AC115" i="20"/>
  <c r="AC116" i="20"/>
  <c r="AC117" i="20"/>
  <c r="AC118" i="20"/>
  <c r="AC119" i="20"/>
  <c r="AC120" i="20"/>
  <c r="AC121" i="20"/>
  <c r="AC122" i="20"/>
  <c r="AC123" i="20"/>
  <c r="AC124" i="20"/>
  <c r="AC125" i="20"/>
  <c r="AC126" i="20"/>
  <c r="AC127" i="20"/>
  <c r="AC128" i="20"/>
  <c r="AC129" i="20"/>
  <c r="AC130" i="20"/>
  <c r="AC131" i="20"/>
  <c r="AC132" i="20"/>
  <c r="AC133" i="20"/>
  <c r="AC134" i="20"/>
  <c r="AC135" i="20"/>
  <c r="AC136" i="20"/>
  <c r="AC137" i="20"/>
  <c r="AC138" i="20"/>
  <c r="AC139" i="20"/>
  <c r="AC140" i="20"/>
  <c r="AC141" i="20"/>
  <c r="AC142" i="20"/>
  <c r="AC143" i="20"/>
  <c r="AC144" i="20"/>
  <c r="AC145" i="20"/>
  <c r="AC146" i="20"/>
  <c r="AC147" i="20"/>
  <c r="AC148" i="20"/>
  <c r="AC149" i="20"/>
  <c r="AC150" i="20"/>
  <c r="AC151" i="20"/>
  <c r="AC152" i="20"/>
  <c r="AC153" i="20"/>
  <c r="AC154" i="20"/>
  <c r="AC155" i="20"/>
  <c r="AC156" i="20"/>
  <c r="AC157" i="20"/>
  <c r="AC158" i="20"/>
  <c r="AC159" i="20"/>
  <c r="AC160" i="20"/>
  <c r="AC161" i="20"/>
  <c r="AC162" i="20"/>
  <c r="AC163" i="20"/>
  <c r="AC164" i="20"/>
  <c r="AC165" i="20"/>
  <c r="AC166" i="20"/>
  <c r="AC167" i="20"/>
  <c r="AC168" i="20"/>
  <c r="AC169" i="20"/>
  <c r="AC170" i="20"/>
  <c r="AC171" i="20"/>
  <c r="AC172" i="20"/>
  <c r="AC173" i="20"/>
  <c r="AC174" i="20"/>
  <c r="AC175" i="20"/>
  <c r="AC176" i="20"/>
  <c r="AC177" i="20"/>
  <c r="AC178" i="20"/>
  <c r="AC179" i="20"/>
  <c r="AC180" i="20"/>
  <c r="AC181" i="20"/>
  <c r="AC182" i="20"/>
  <c r="AC183" i="20"/>
  <c r="AC184" i="20"/>
  <c r="AC185" i="20"/>
  <c r="AC186" i="20"/>
  <c r="AC187" i="20"/>
  <c r="AC188" i="20"/>
  <c r="AC189" i="20"/>
  <c r="AC190" i="20"/>
  <c r="AC191" i="20"/>
  <c r="AC192" i="20"/>
  <c r="AC193" i="20"/>
  <c r="AC194" i="20"/>
  <c r="AC195" i="20"/>
  <c r="AC196" i="20"/>
  <c r="AC197" i="20"/>
  <c r="AC198" i="20"/>
  <c r="AC199" i="20"/>
  <c r="AC200" i="20"/>
  <c r="AC201" i="20"/>
  <c r="AC202" i="20"/>
  <c r="AC203" i="20"/>
  <c r="AC204" i="20"/>
  <c r="AC205" i="20"/>
  <c r="AC206" i="20"/>
  <c r="AC207" i="20"/>
  <c r="AC208" i="20"/>
  <c r="AC209" i="20"/>
  <c r="AC210" i="20"/>
  <c r="AC211" i="20"/>
  <c r="AC212" i="20"/>
  <c r="AC213" i="20"/>
  <c r="AC214" i="20"/>
  <c r="AC215" i="20"/>
  <c r="AC216" i="20"/>
  <c r="AC217" i="20"/>
  <c r="AC218" i="20"/>
  <c r="AC219" i="20"/>
  <c r="AC220" i="20"/>
  <c r="AC221" i="20"/>
  <c r="AC222" i="20"/>
  <c r="AC223" i="20"/>
  <c r="AC224" i="20"/>
  <c r="AC225" i="20"/>
  <c r="AC226" i="20"/>
  <c r="AC227" i="20"/>
  <c r="AC228" i="20"/>
  <c r="AC229" i="20"/>
  <c r="AC230" i="20"/>
  <c r="AC231" i="20"/>
  <c r="AC232" i="20"/>
  <c r="AC233" i="20"/>
  <c r="AC234" i="20"/>
  <c r="AC235" i="20"/>
  <c r="AC236" i="20"/>
  <c r="AC237" i="20"/>
  <c r="AC238" i="20"/>
  <c r="AC239" i="20"/>
  <c r="AC240" i="20"/>
  <c r="AC241" i="20"/>
  <c r="AC242" i="20"/>
  <c r="AC243" i="20"/>
  <c r="AC244" i="20"/>
  <c r="AC245" i="20"/>
  <c r="AC246" i="20"/>
  <c r="AC247" i="20"/>
  <c r="AC248" i="20"/>
  <c r="AC249" i="20"/>
  <c r="AC250" i="20"/>
  <c r="AC251" i="20"/>
  <c r="AC252" i="20"/>
  <c r="AC253" i="20"/>
  <c r="AC254" i="20"/>
  <c r="AC255" i="20"/>
  <c r="AC256" i="20"/>
  <c r="AC257" i="20"/>
  <c r="AC258" i="20"/>
  <c r="AC259" i="20"/>
  <c r="AC260" i="20"/>
  <c r="AC261" i="20"/>
  <c r="AC262" i="20"/>
  <c r="S3" i="20"/>
  <c r="S4" i="20"/>
  <c r="S5" i="20"/>
  <c r="S6" i="20"/>
  <c r="S7" i="20"/>
  <c r="S8" i="20"/>
  <c r="S9" i="20"/>
  <c r="S10" i="20"/>
  <c r="S11" i="20"/>
  <c r="S12" i="20"/>
  <c r="S13" i="20"/>
  <c r="S14" i="20"/>
  <c r="S15" i="20"/>
  <c r="S16" i="20"/>
  <c r="S17" i="20"/>
  <c r="S18" i="20"/>
  <c r="S19" i="20"/>
  <c r="S20" i="20"/>
  <c r="S21" i="20"/>
  <c r="S22" i="20"/>
  <c r="S23" i="20"/>
  <c r="S24" i="20"/>
  <c r="S25" i="20"/>
  <c r="S26" i="20"/>
  <c r="S27" i="20"/>
  <c r="S28" i="20"/>
  <c r="S29" i="20"/>
  <c r="S30" i="20"/>
  <c r="S31" i="20"/>
  <c r="S32" i="20"/>
  <c r="S33" i="20"/>
  <c r="S34" i="20"/>
  <c r="S35" i="20"/>
  <c r="S36" i="20"/>
  <c r="S37" i="20"/>
  <c r="S38" i="20"/>
  <c r="S39" i="20"/>
  <c r="S40" i="20"/>
  <c r="S41" i="20"/>
  <c r="S42" i="20"/>
  <c r="S43" i="20"/>
  <c r="S44" i="20"/>
  <c r="S45" i="20"/>
  <c r="S46" i="20"/>
  <c r="S47" i="20"/>
  <c r="S48" i="20"/>
  <c r="S49" i="20"/>
  <c r="S50" i="20"/>
  <c r="S51" i="20"/>
  <c r="S52" i="20"/>
  <c r="S53" i="20"/>
  <c r="S54" i="20"/>
  <c r="S55" i="20"/>
  <c r="S56" i="20"/>
  <c r="S57" i="20"/>
  <c r="S58" i="20"/>
  <c r="S59" i="20"/>
  <c r="S60" i="20"/>
  <c r="S61" i="20"/>
  <c r="S62" i="20"/>
  <c r="S63" i="20"/>
  <c r="S64" i="20"/>
  <c r="S65" i="20"/>
  <c r="S66" i="20"/>
  <c r="S67" i="20"/>
  <c r="S68" i="20"/>
  <c r="S69" i="20"/>
  <c r="S70" i="20"/>
  <c r="S71" i="20"/>
  <c r="S72" i="20"/>
  <c r="S73" i="20"/>
  <c r="S74" i="20"/>
  <c r="S75" i="20"/>
  <c r="S76" i="20"/>
  <c r="S77" i="20"/>
  <c r="S78" i="20"/>
  <c r="S79" i="20"/>
  <c r="S80" i="20"/>
  <c r="S81" i="20"/>
  <c r="S82" i="20"/>
  <c r="S83" i="20"/>
  <c r="S84" i="20"/>
  <c r="S85" i="20"/>
  <c r="S86" i="20"/>
  <c r="S87" i="20"/>
  <c r="S88" i="20"/>
  <c r="S89" i="20"/>
  <c r="S90" i="20"/>
  <c r="S91" i="20"/>
  <c r="S92" i="20"/>
  <c r="S93" i="20"/>
  <c r="S94" i="20"/>
  <c r="S95" i="20"/>
  <c r="S96" i="20"/>
  <c r="S97" i="20"/>
  <c r="S98" i="20"/>
  <c r="S100" i="20"/>
  <c r="S101" i="20"/>
  <c r="S102" i="20"/>
  <c r="S103" i="20"/>
  <c r="S104" i="20"/>
  <c r="S105" i="20"/>
  <c r="S106" i="20"/>
  <c r="S107" i="20"/>
  <c r="S108" i="20"/>
  <c r="S109" i="20"/>
  <c r="S110" i="20"/>
  <c r="S111" i="20"/>
  <c r="S112" i="20"/>
  <c r="S113" i="20"/>
  <c r="S114" i="20"/>
  <c r="S115" i="20"/>
  <c r="S116" i="20"/>
  <c r="S117" i="20"/>
  <c r="S118" i="20"/>
  <c r="S119" i="20"/>
  <c r="S120" i="20"/>
  <c r="S121" i="20"/>
  <c r="S122" i="20"/>
  <c r="S123" i="20"/>
  <c r="S124" i="20"/>
  <c r="S125" i="20"/>
  <c r="S126" i="20"/>
  <c r="S127" i="20"/>
  <c r="S128" i="20"/>
  <c r="S129" i="20"/>
  <c r="S130" i="20"/>
  <c r="S131" i="20"/>
  <c r="S132" i="20"/>
  <c r="S133" i="20"/>
  <c r="S134" i="20"/>
  <c r="S135" i="20"/>
  <c r="S136" i="20"/>
  <c r="S137" i="20"/>
  <c r="S138" i="20"/>
  <c r="S139" i="20"/>
  <c r="S140" i="20"/>
  <c r="S141" i="20"/>
  <c r="S142" i="20"/>
  <c r="S143" i="20"/>
  <c r="S144" i="20"/>
  <c r="S145" i="20"/>
  <c r="S146" i="20"/>
  <c r="S147" i="20"/>
  <c r="S148" i="20"/>
  <c r="S149" i="20"/>
  <c r="S150" i="20"/>
  <c r="S151" i="20"/>
  <c r="S152" i="20"/>
  <c r="S153" i="20"/>
  <c r="S154" i="20"/>
  <c r="S155" i="20"/>
  <c r="S156" i="20"/>
  <c r="S157" i="20"/>
  <c r="S158" i="20"/>
  <c r="S159" i="20"/>
  <c r="S160" i="20"/>
  <c r="S161" i="20"/>
  <c r="S162" i="20"/>
  <c r="S163" i="20"/>
  <c r="S164" i="20"/>
  <c r="S165" i="20"/>
  <c r="S166" i="20"/>
  <c r="S167" i="20"/>
  <c r="S168" i="20"/>
  <c r="S169" i="20"/>
  <c r="S170" i="20"/>
  <c r="S171" i="20"/>
  <c r="S172" i="20"/>
  <c r="S173" i="20"/>
  <c r="S174" i="20"/>
  <c r="S175" i="20"/>
  <c r="S176" i="20"/>
  <c r="S177" i="20"/>
  <c r="S178" i="20"/>
  <c r="S179" i="20"/>
  <c r="S180" i="20"/>
  <c r="S181" i="20"/>
  <c r="S182" i="20"/>
  <c r="S183" i="20"/>
  <c r="S184" i="20"/>
  <c r="S185" i="20"/>
  <c r="S186" i="20"/>
  <c r="S187" i="20"/>
  <c r="S188" i="20"/>
  <c r="S189" i="20"/>
  <c r="S190" i="20"/>
  <c r="S191" i="20"/>
  <c r="S192" i="20"/>
  <c r="S193" i="20"/>
  <c r="S194" i="20"/>
  <c r="S195" i="20"/>
  <c r="S196" i="20"/>
  <c r="S197" i="20"/>
  <c r="S198" i="20"/>
  <c r="S199" i="20"/>
  <c r="S200" i="20"/>
  <c r="S201" i="20"/>
  <c r="S202" i="20"/>
  <c r="S203" i="20"/>
  <c r="S204" i="20"/>
  <c r="S205" i="20"/>
  <c r="S206" i="20"/>
  <c r="S207" i="20"/>
  <c r="S208" i="20"/>
  <c r="S209" i="20"/>
  <c r="S210" i="20"/>
  <c r="S211" i="20"/>
  <c r="S212" i="20"/>
  <c r="S213" i="20"/>
  <c r="S214" i="20"/>
  <c r="S215" i="20"/>
  <c r="S216" i="20"/>
  <c r="S217" i="20"/>
  <c r="S218" i="20"/>
  <c r="S219" i="20"/>
  <c r="S220" i="20"/>
  <c r="S221" i="20"/>
  <c r="S222" i="20"/>
  <c r="S223" i="20"/>
  <c r="S224" i="20"/>
  <c r="S225" i="20"/>
  <c r="S226" i="20"/>
  <c r="S227" i="20"/>
  <c r="S228" i="20"/>
  <c r="S229" i="20"/>
  <c r="S230" i="20"/>
  <c r="S231" i="20"/>
  <c r="S232" i="20"/>
  <c r="S233" i="20"/>
  <c r="S234" i="20"/>
  <c r="S235" i="20"/>
  <c r="S236" i="20"/>
  <c r="S237" i="20"/>
  <c r="S238" i="20"/>
  <c r="S239" i="20"/>
  <c r="S240" i="20"/>
  <c r="S241" i="20"/>
  <c r="S242" i="20"/>
  <c r="S243" i="20"/>
  <c r="S244" i="20"/>
  <c r="S245" i="20"/>
  <c r="S246" i="20"/>
  <c r="S247" i="20"/>
  <c r="S248" i="20"/>
  <c r="S249" i="20"/>
  <c r="S250" i="20"/>
  <c r="S251" i="20"/>
  <c r="S252" i="20"/>
  <c r="S253" i="20"/>
  <c r="S254" i="20"/>
  <c r="S255" i="20"/>
  <c r="S256" i="20"/>
  <c r="S257" i="20"/>
  <c r="S258" i="20"/>
  <c r="S259" i="20"/>
  <c r="S260" i="20"/>
  <c r="S261" i="20"/>
  <c r="S262" i="20"/>
  <c r="S263" i="20"/>
  <c r="S264" i="20"/>
  <c r="S265" i="20"/>
  <c r="S266" i="20"/>
  <c r="S267" i="20"/>
  <c r="S268" i="20"/>
  <c r="S269" i="20"/>
  <c r="S270" i="20"/>
  <c r="S271" i="20"/>
  <c r="S272" i="20"/>
  <c r="S273" i="20"/>
  <c r="S274" i="20"/>
  <c r="S275" i="20"/>
  <c r="S276" i="20"/>
  <c r="S277" i="20"/>
  <c r="S278" i="20"/>
  <c r="S279" i="20"/>
  <c r="S280" i="20"/>
  <c r="S281" i="20"/>
  <c r="S282" i="20"/>
  <c r="S283" i="20"/>
  <c r="S284" i="20"/>
  <c r="S285" i="20"/>
  <c r="S286" i="20"/>
  <c r="S287" i="20"/>
  <c r="S288" i="20"/>
  <c r="S289" i="20"/>
  <c r="S290" i="20"/>
  <c r="S291" i="20"/>
  <c r="S99" i="20"/>
  <c r="K3" i="20" l="1" a="1"/>
  <c r="K3" i="20" s="1"/>
  <c r="L3" i="20" s="1"/>
  <c r="K4" i="20" a="1"/>
  <c r="K4" i="20" s="1"/>
  <c r="L4" i="20" s="1"/>
  <c r="K5" i="20" a="1"/>
  <c r="K5" i="20" s="1"/>
  <c r="L5" i="20" s="1"/>
  <c r="K6" i="20" a="1"/>
  <c r="K6" i="20" s="1"/>
  <c r="L6" i="20" s="1"/>
  <c r="K7" i="20" a="1"/>
  <c r="K7" i="20" s="1"/>
  <c r="L7" i="20" s="1"/>
  <c r="K8" i="20" a="1"/>
  <c r="K8" i="20" s="1"/>
  <c r="L8" i="20" s="1"/>
  <c r="K9" i="20" a="1"/>
  <c r="K9" i="20" s="1"/>
  <c r="L9" i="20" s="1"/>
  <c r="K10" i="20" a="1"/>
  <c r="K10" i="20" s="1"/>
  <c r="L10" i="20" s="1"/>
  <c r="K11" i="20" a="1"/>
  <c r="K11" i="20" s="1"/>
  <c r="L11" i="20" s="1"/>
  <c r="K12" i="20" a="1"/>
  <c r="K12" i="20" s="1"/>
  <c r="L12" i="20" s="1"/>
  <c r="K13" i="20" a="1"/>
  <c r="K13" i="20" s="1"/>
  <c r="L13" i="20" s="1"/>
  <c r="K14" i="20" a="1"/>
  <c r="K14" i="20" s="1"/>
  <c r="L14" i="20" s="1"/>
  <c r="K15" i="20" a="1"/>
  <c r="K15" i="20" s="1"/>
  <c r="L15" i="20" s="1"/>
  <c r="K16" i="20" a="1"/>
  <c r="K16" i="20" s="1"/>
  <c r="L16" i="20" s="1"/>
  <c r="K17" i="20" a="1"/>
  <c r="K17" i="20" s="1"/>
  <c r="L17" i="20" s="1"/>
  <c r="K18" i="20" a="1"/>
  <c r="K18" i="20" s="1"/>
  <c r="L18" i="20" s="1"/>
  <c r="K19" i="20" a="1"/>
  <c r="K19" i="20" s="1"/>
  <c r="L19" i="20" s="1"/>
  <c r="K20" i="20" a="1"/>
  <c r="K20" i="20" s="1"/>
  <c r="L20" i="20" s="1"/>
  <c r="K21" i="20" a="1"/>
  <c r="K21" i="20" s="1"/>
  <c r="L21" i="20" s="1"/>
  <c r="K22" i="20" a="1"/>
  <c r="K22" i="20" s="1"/>
  <c r="L22" i="20" s="1"/>
  <c r="K23" i="20" a="1"/>
  <c r="K23" i="20" s="1"/>
  <c r="L23" i="20" s="1"/>
  <c r="K24" i="20" a="1"/>
  <c r="K24" i="20" s="1"/>
  <c r="L24" i="20" s="1"/>
  <c r="K25" i="20" a="1"/>
  <c r="K25" i="20" s="1"/>
  <c r="L25" i="20" s="1"/>
  <c r="K26" i="20" a="1"/>
  <c r="K26" i="20" s="1"/>
  <c r="L26" i="20" s="1"/>
  <c r="K27" i="20" a="1"/>
  <c r="K27" i="20" s="1"/>
  <c r="L27" i="20" s="1"/>
  <c r="K28" i="20" a="1"/>
  <c r="K28" i="20" s="1"/>
  <c r="L28" i="20" s="1"/>
  <c r="K29" i="20" a="1"/>
  <c r="K29" i="20" s="1"/>
  <c r="L29" i="20" s="1"/>
  <c r="K30" i="20" a="1"/>
  <c r="K30" i="20" s="1"/>
  <c r="L30" i="20" s="1"/>
  <c r="K31" i="20" a="1"/>
  <c r="K31" i="20" s="1"/>
  <c r="L31" i="20" s="1"/>
  <c r="K32" i="20" a="1"/>
  <c r="K32" i="20" s="1"/>
  <c r="L32" i="20" s="1"/>
  <c r="K33" i="20" a="1"/>
  <c r="K33" i="20" s="1"/>
  <c r="L33" i="20" s="1"/>
  <c r="K34" i="20" a="1"/>
  <c r="K34" i="20" s="1"/>
  <c r="L34" i="20" s="1"/>
  <c r="K35" i="20" a="1"/>
  <c r="K35" i="20" s="1"/>
  <c r="L35" i="20" s="1"/>
  <c r="K36" i="20" a="1"/>
  <c r="K36" i="20" s="1"/>
  <c r="L36" i="20" s="1"/>
  <c r="K37" i="20" a="1"/>
  <c r="K37" i="20" s="1"/>
  <c r="L37" i="20" s="1"/>
  <c r="K38" i="20" a="1"/>
  <c r="K38" i="20" s="1"/>
  <c r="L38" i="20" s="1"/>
  <c r="K39" i="20" a="1"/>
  <c r="K39" i="20" s="1"/>
  <c r="L39" i="20" s="1"/>
  <c r="K40" i="20" a="1"/>
  <c r="K40" i="20" s="1"/>
  <c r="L40" i="20" s="1"/>
  <c r="K41" i="20" a="1"/>
  <c r="K41" i="20" s="1"/>
  <c r="L41" i="20" s="1"/>
  <c r="K42" i="20" a="1"/>
  <c r="K42" i="20" s="1"/>
  <c r="L42" i="20" s="1"/>
  <c r="K43" i="20" a="1"/>
  <c r="K43" i="20" s="1"/>
  <c r="L43" i="20" s="1"/>
  <c r="K44" i="20" a="1"/>
  <c r="K44" i="20" s="1"/>
  <c r="L44" i="20" s="1"/>
  <c r="K45" i="20" a="1"/>
  <c r="K45" i="20" s="1"/>
  <c r="L45" i="20" s="1"/>
  <c r="K46" i="20" a="1"/>
  <c r="K46" i="20" s="1"/>
  <c r="L46" i="20" s="1"/>
  <c r="K47" i="20" a="1"/>
  <c r="K47" i="20" s="1"/>
  <c r="L47" i="20" s="1"/>
  <c r="K48" i="20" a="1"/>
  <c r="K48" i="20" s="1"/>
  <c r="L48" i="20" s="1"/>
  <c r="K49" i="20" a="1"/>
  <c r="K49" i="20" s="1"/>
  <c r="L49" i="20" s="1"/>
  <c r="K50" i="20" a="1"/>
  <c r="K50" i="20" s="1"/>
  <c r="L50" i="20" s="1"/>
  <c r="K51" i="20" a="1"/>
  <c r="K51" i="20" s="1"/>
  <c r="L51" i="20" s="1"/>
  <c r="K52" i="20" a="1"/>
  <c r="K52" i="20" s="1"/>
  <c r="L52" i="20" s="1"/>
  <c r="K53" i="20" a="1"/>
  <c r="K53" i="20" s="1"/>
  <c r="L53" i="20" s="1"/>
  <c r="K54" i="20" a="1"/>
  <c r="K54" i="20" s="1"/>
  <c r="L54" i="20" s="1"/>
  <c r="K55" i="20" a="1"/>
  <c r="K55" i="20"/>
  <c r="L55" i="20" s="1"/>
  <c r="K56" i="20" a="1"/>
  <c r="K56" i="20" s="1"/>
  <c r="L56" i="20" s="1"/>
  <c r="K57" i="20" a="1"/>
  <c r="K57" i="20" s="1"/>
  <c r="L57" i="20" s="1"/>
  <c r="K58" i="20" a="1"/>
  <c r="K58" i="20" s="1"/>
  <c r="L58" i="20" s="1"/>
  <c r="K59" i="20" a="1"/>
  <c r="K59" i="20" s="1"/>
  <c r="L59" i="20" s="1"/>
  <c r="K60" i="20" a="1"/>
  <c r="K60" i="20" s="1"/>
  <c r="L60" i="20" s="1"/>
  <c r="K61" i="20" a="1"/>
  <c r="K61" i="20" s="1"/>
  <c r="L61" i="20" s="1"/>
  <c r="K62" i="20" a="1"/>
  <c r="K62" i="20" s="1"/>
  <c r="L62" i="20" s="1"/>
  <c r="K63" i="20" a="1"/>
  <c r="K63" i="20" s="1"/>
  <c r="L63" i="20" s="1"/>
  <c r="K64" i="20" a="1"/>
  <c r="K64" i="20" s="1"/>
  <c r="L64" i="20" s="1"/>
  <c r="K65" i="20" a="1"/>
  <c r="K65" i="20"/>
  <c r="L65" i="20" s="1"/>
  <c r="K66" i="20" a="1"/>
  <c r="K66" i="20" s="1"/>
  <c r="L66" i="20" s="1"/>
  <c r="K67" i="20" a="1"/>
  <c r="K67" i="20" s="1"/>
  <c r="L67" i="20" s="1"/>
  <c r="K68" i="20" a="1"/>
  <c r="K68" i="20" s="1"/>
  <c r="L68" i="20" s="1"/>
  <c r="K69" i="20" a="1"/>
  <c r="K69" i="20" s="1"/>
  <c r="L69" i="20" s="1"/>
  <c r="K70" i="20" a="1"/>
  <c r="K70" i="20" s="1"/>
  <c r="L70" i="20" s="1"/>
  <c r="K71" i="20" a="1"/>
  <c r="K71" i="20" s="1"/>
  <c r="L71" i="20" s="1"/>
  <c r="K72" i="20" a="1"/>
  <c r="K72" i="20" s="1"/>
  <c r="L72" i="20" s="1"/>
  <c r="K73" i="20" a="1"/>
  <c r="K73" i="20" s="1"/>
  <c r="L73" i="20" s="1"/>
  <c r="K74" i="20" a="1"/>
  <c r="K74" i="20" s="1"/>
  <c r="L74" i="20" s="1"/>
  <c r="K75" i="20" a="1"/>
  <c r="K75" i="20"/>
  <c r="L75" i="20" s="1"/>
  <c r="K76" i="20" a="1"/>
  <c r="K76" i="20" s="1"/>
  <c r="L76" i="20" s="1"/>
  <c r="K77" i="20" a="1"/>
  <c r="K77" i="20" s="1"/>
  <c r="L77" i="20" s="1"/>
  <c r="K78" i="20" a="1"/>
  <c r="K78" i="20" s="1"/>
  <c r="L78" i="20" s="1"/>
  <c r="K79" i="20" a="1"/>
  <c r="K79" i="20" s="1"/>
  <c r="L79" i="20" s="1"/>
  <c r="K80" i="20" a="1"/>
  <c r="K80" i="20" s="1"/>
  <c r="L80" i="20" s="1"/>
  <c r="K81" i="20" a="1"/>
  <c r="K81" i="20" s="1"/>
  <c r="L81" i="20" s="1"/>
  <c r="K82" i="20" a="1"/>
  <c r="K82" i="20" s="1"/>
  <c r="L82" i="20" s="1"/>
  <c r="K83" i="20" a="1"/>
  <c r="K83" i="20" s="1"/>
  <c r="L83" i="20" s="1"/>
  <c r="K84" i="20" a="1"/>
  <c r="K84" i="20" s="1"/>
  <c r="L84" i="20" s="1"/>
  <c r="K85" i="20" a="1"/>
  <c r="K85" i="20" s="1"/>
  <c r="L85" i="20" s="1"/>
  <c r="K86" i="20" a="1"/>
  <c r="K86" i="20" s="1"/>
  <c r="L86" i="20" s="1"/>
  <c r="K87" i="20" a="1"/>
  <c r="K87" i="20" s="1"/>
  <c r="L87" i="20" s="1"/>
  <c r="K88" i="20" a="1"/>
  <c r="K88" i="20" s="1"/>
  <c r="L88" i="20" s="1"/>
  <c r="K89" i="20" a="1"/>
  <c r="K89" i="20" s="1"/>
  <c r="L89" i="20" s="1"/>
  <c r="K90" i="20" a="1"/>
  <c r="K90" i="20" s="1"/>
  <c r="L90" i="20" s="1"/>
  <c r="K91" i="20" a="1"/>
  <c r="K91" i="20" s="1"/>
  <c r="L91" i="20" s="1"/>
  <c r="K92" i="20" a="1"/>
  <c r="K92" i="20" s="1"/>
  <c r="L92" i="20" s="1"/>
  <c r="K93" i="20" a="1"/>
  <c r="K93" i="20" s="1"/>
  <c r="L93" i="20" s="1"/>
  <c r="K94" i="20" a="1"/>
  <c r="K94" i="20" s="1"/>
  <c r="L94" i="20" s="1"/>
  <c r="K95" i="20" a="1"/>
  <c r="K95" i="20" s="1"/>
  <c r="L95" i="20" s="1"/>
  <c r="K96" i="20" a="1"/>
  <c r="K96" i="20" s="1"/>
  <c r="L96" i="20" s="1"/>
  <c r="K97" i="20" a="1"/>
  <c r="K97" i="20" s="1"/>
  <c r="L97" i="20" s="1"/>
  <c r="K98" i="20" a="1"/>
  <c r="K98" i="20" s="1"/>
  <c r="L98" i="20" s="1"/>
  <c r="K99" i="20" a="1"/>
  <c r="K99" i="20" s="1"/>
  <c r="L99" i="20" s="1"/>
  <c r="K100" i="20" a="1"/>
  <c r="K100" i="20" s="1"/>
  <c r="L100" i="20" s="1"/>
  <c r="K101" i="20" a="1"/>
  <c r="K101" i="20" s="1"/>
  <c r="L101" i="20" s="1"/>
  <c r="K102" i="20" a="1"/>
  <c r="K102" i="20" s="1"/>
  <c r="L102" i="20" s="1"/>
  <c r="K103" i="20" a="1"/>
  <c r="K103" i="20" s="1"/>
  <c r="L103" i="20" s="1"/>
  <c r="K104" i="20" a="1"/>
  <c r="K104" i="20" s="1"/>
  <c r="L104" i="20" s="1"/>
  <c r="K105" i="20" a="1"/>
  <c r="K105" i="20" s="1"/>
  <c r="L105" i="20" s="1"/>
  <c r="K106" i="20" a="1"/>
  <c r="K106" i="20" s="1"/>
  <c r="L106" i="20" s="1"/>
  <c r="K107" i="20" a="1"/>
  <c r="K107" i="20" s="1"/>
  <c r="L107" i="20" s="1"/>
  <c r="K108" i="20" a="1"/>
  <c r="K108" i="20" s="1"/>
  <c r="L108" i="20" s="1"/>
  <c r="K109" i="20" a="1"/>
  <c r="K109" i="20" s="1"/>
  <c r="L109" i="20" s="1"/>
  <c r="K110" i="20" a="1"/>
  <c r="K110" i="20" s="1"/>
  <c r="L110" i="20" s="1"/>
  <c r="K111" i="20" a="1"/>
  <c r="K111" i="20" s="1"/>
  <c r="L111" i="20" s="1"/>
  <c r="K112" i="20" a="1"/>
  <c r="K112" i="20" s="1"/>
  <c r="L112" i="20" s="1"/>
  <c r="K113" i="20" a="1"/>
  <c r="K113" i="20" s="1"/>
  <c r="L113" i="20" s="1"/>
  <c r="K114" i="20" a="1"/>
  <c r="K114" i="20" s="1"/>
  <c r="L114" i="20" s="1"/>
  <c r="K115" i="20" a="1"/>
  <c r="K115" i="20" s="1"/>
  <c r="L115" i="20" s="1"/>
  <c r="K116" i="20" a="1"/>
  <c r="K116" i="20" s="1"/>
  <c r="L116" i="20" s="1"/>
  <c r="K117" i="20" a="1"/>
  <c r="K117" i="20" s="1"/>
  <c r="L117" i="20" s="1"/>
  <c r="K118" i="20" a="1"/>
  <c r="K118" i="20" s="1"/>
  <c r="L118" i="20" s="1"/>
  <c r="K119" i="20" a="1"/>
  <c r="K119" i="20" s="1"/>
  <c r="L119" i="20" s="1"/>
  <c r="K120" i="20" a="1"/>
  <c r="K120" i="20" s="1"/>
  <c r="L120" i="20" s="1"/>
  <c r="K121" i="20" a="1"/>
  <c r="K121" i="20" s="1"/>
  <c r="L121" i="20" s="1"/>
  <c r="K122" i="20" a="1"/>
  <c r="K122" i="20" s="1"/>
  <c r="L122" i="20" s="1"/>
  <c r="K123" i="20" a="1"/>
  <c r="K123" i="20" s="1"/>
  <c r="L123" i="20" s="1"/>
  <c r="K124" i="20" a="1"/>
  <c r="K124" i="20" s="1"/>
  <c r="L124" i="20" s="1"/>
  <c r="K125" i="20" a="1"/>
  <c r="K125" i="20" s="1"/>
  <c r="L125" i="20" s="1"/>
  <c r="K126" i="20" a="1"/>
  <c r="K126" i="20" s="1"/>
  <c r="L126" i="20" s="1"/>
  <c r="K127" i="20" a="1"/>
  <c r="K127" i="20" s="1"/>
  <c r="L127" i="20" s="1"/>
  <c r="K128" i="20" a="1"/>
  <c r="K128" i="20" s="1"/>
  <c r="L128" i="20" s="1"/>
  <c r="K129" i="20" a="1"/>
  <c r="K129" i="20" s="1"/>
  <c r="L129" i="20" s="1"/>
  <c r="K130" i="20" a="1"/>
  <c r="K130" i="20" s="1"/>
  <c r="L130" i="20" s="1"/>
  <c r="K131" i="20" a="1"/>
  <c r="K131" i="20" s="1"/>
  <c r="L131" i="20" s="1"/>
  <c r="K132" i="20" a="1"/>
  <c r="K132" i="20" s="1"/>
  <c r="L132" i="20" s="1"/>
  <c r="K133" i="20" a="1"/>
  <c r="K133" i="20"/>
  <c r="L133" i="20" s="1"/>
  <c r="K134" i="20" a="1"/>
  <c r="K134" i="20" s="1"/>
  <c r="L134" i="20" s="1"/>
  <c r="K135" i="20" a="1"/>
  <c r="K135" i="20" s="1"/>
  <c r="L135" i="20" s="1"/>
  <c r="K136" i="20" a="1"/>
  <c r="K136" i="20" s="1"/>
  <c r="L136" i="20" s="1"/>
  <c r="K137" i="20" a="1"/>
  <c r="K137" i="20" s="1"/>
  <c r="L137" i="20" s="1"/>
  <c r="K138" i="20" a="1"/>
  <c r="K138" i="20" s="1"/>
  <c r="L138" i="20" s="1"/>
  <c r="K139" i="20" a="1"/>
  <c r="K139" i="20" s="1"/>
  <c r="L139" i="20" s="1"/>
  <c r="K140" i="20" a="1"/>
  <c r="K140" i="20" s="1"/>
  <c r="L140" i="20" s="1"/>
  <c r="K141" i="20" a="1"/>
  <c r="K141" i="20" s="1"/>
  <c r="L141" i="20" s="1"/>
  <c r="K142" i="20" a="1"/>
  <c r="K142" i="20" s="1"/>
  <c r="L142" i="20" s="1"/>
  <c r="K143" i="20" a="1"/>
  <c r="K143" i="20" s="1"/>
  <c r="L143" i="20" s="1"/>
  <c r="K144" i="20" a="1"/>
  <c r="K144" i="20" s="1"/>
  <c r="L144" i="20" s="1"/>
  <c r="K145" i="20" a="1"/>
  <c r="K145" i="20" s="1"/>
  <c r="L145" i="20" s="1"/>
  <c r="K146" i="20" a="1"/>
  <c r="K146" i="20" s="1"/>
  <c r="L146" i="20" s="1"/>
  <c r="K147" i="20" a="1"/>
  <c r="K147" i="20" s="1"/>
  <c r="L147" i="20" s="1"/>
  <c r="K148" i="20" a="1"/>
  <c r="K148" i="20"/>
  <c r="L148" i="20" s="1"/>
  <c r="K149" i="20" a="1"/>
  <c r="K149" i="20" s="1"/>
  <c r="L149" i="20" s="1"/>
  <c r="K150" i="20" a="1"/>
  <c r="K150" i="20" s="1"/>
  <c r="L150" i="20" s="1"/>
  <c r="K151" i="20" a="1"/>
  <c r="K151" i="20" s="1"/>
  <c r="L151" i="20" s="1"/>
  <c r="K152" i="20" a="1"/>
  <c r="K152" i="20" s="1"/>
  <c r="L152" i="20" s="1"/>
  <c r="K153" i="20" a="1"/>
  <c r="K153" i="20" s="1"/>
  <c r="L153" i="20" s="1"/>
  <c r="K154" i="20" a="1"/>
  <c r="K154" i="20" s="1"/>
  <c r="L154" i="20" s="1"/>
  <c r="K155" i="20" a="1"/>
  <c r="K155" i="20" s="1"/>
  <c r="L155" i="20" s="1"/>
  <c r="K156" i="20" a="1"/>
  <c r="K156" i="20" s="1"/>
  <c r="L156" i="20" s="1"/>
  <c r="K157" i="20" a="1"/>
  <c r="K157" i="20" s="1"/>
  <c r="L157" i="20" s="1"/>
  <c r="K158" i="20" a="1"/>
  <c r="K158" i="20" s="1"/>
  <c r="L158" i="20" s="1"/>
  <c r="K159" i="20" a="1"/>
  <c r="K159" i="20" s="1"/>
  <c r="L159" i="20" s="1"/>
  <c r="K160" i="20" a="1"/>
  <c r="K160" i="20" s="1"/>
  <c r="L160" i="20" s="1"/>
  <c r="K161" i="20" a="1"/>
  <c r="K161" i="20" s="1"/>
  <c r="L161" i="20" s="1"/>
  <c r="K162" i="20" a="1"/>
  <c r="K162" i="20" s="1"/>
  <c r="L162" i="20" s="1"/>
  <c r="K163" i="20" a="1"/>
  <c r="K163" i="20" s="1"/>
  <c r="L163" i="20" s="1"/>
  <c r="K164" i="20" a="1"/>
  <c r="K164" i="20" s="1"/>
  <c r="L164" i="20" s="1"/>
  <c r="K165" i="20" a="1"/>
  <c r="K165" i="20" s="1"/>
  <c r="L165" i="20" s="1"/>
  <c r="K166" i="20" a="1"/>
  <c r="K166" i="20" s="1"/>
  <c r="L166" i="20" s="1"/>
  <c r="K167" i="20" a="1"/>
  <c r="K167" i="20" s="1"/>
  <c r="L167" i="20" s="1"/>
  <c r="K168" i="20" a="1"/>
  <c r="K168" i="20" s="1"/>
  <c r="L168" i="20" s="1"/>
  <c r="K169" i="20" a="1"/>
  <c r="K169" i="20" s="1"/>
  <c r="L169" i="20" s="1"/>
  <c r="K170" i="20" a="1"/>
  <c r="K170" i="20" s="1"/>
  <c r="L170" i="20" s="1"/>
  <c r="K171" i="20" a="1"/>
  <c r="K171" i="20" s="1"/>
  <c r="L171" i="20" s="1"/>
  <c r="K172" i="20" a="1"/>
  <c r="K172" i="20" s="1"/>
  <c r="L172" i="20" s="1"/>
  <c r="K173" i="20" a="1"/>
  <c r="K173" i="20" s="1"/>
  <c r="L173" i="20" s="1"/>
  <c r="K174" i="20" a="1"/>
  <c r="K174" i="20"/>
  <c r="L174" i="20" s="1"/>
  <c r="K175" i="20" a="1"/>
  <c r="K175" i="20" s="1"/>
  <c r="L175" i="20" s="1"/>
  <c r="K176" i="20" a="1"/>
  <c r="K176" i="20" s="1"/>
  <c r="L176" i="20" s="1"/>
  <c r="K177" i="20" a="1"/>
  <c r="K177" i="20" s="1"/>
  <c r="L177" i="20" s="1"/>
  <c r="K178" i="20" a="1"/>
  <c r="K178" i="20" s="1"/>
  <c r="L178" i="20" s="1"/>
  <c r="K179" i="20" a="1"/>
  <c r="K179" i="20" s="1"/>
  <c r="L179" i="20" s="1"/>
  <c r="K180" i="20" a="1"/>
  <c r="K180" i="20" s="1"/>
  <c r="L180" i="20" s="1"/>
  <c r="K181" i="20" a="1"/>
  <c r="K181" i="20" s="1"/>
  <c r="L181" i="20" s="1"/>
  <c r="K182" i="20" a="1"/>
  <c r="K182" i="20" s="1"/>
  <c r="L182" i="20" s="1"/>
  <c r="K183" i="20" a="1"/>
  <c r="K183" i="20" s="1"/>
  <c r="L183" i="20" s="1"/>
  <c r="K184" i="20" a="1"/>
  <c r="K184" i="20" s="1"/>
  <c r="L184" i="20" s="1"/>
  <c r="K185" i="20" a="1"/>
  <c r="K185" i="20" s="1"/>
  <c r="L185" i="20" s="1"/>
  <c r="K186" i="20" a="1"/>
  <c r="K186" i="20" s="1"/>
  <c r="L186" i="20" s="1"/>
  <c r="K187" i="20" a="1"/>
  <c r="K187" i="20" s="1"/>
  <c r="L187" i="20" s="1"/>
  <c r="K188" i="20" a="1"/>
  <c r="K188" i="20" s="1"/>
  <c r="L188" i="20" s="1"/>
  <c r="K189" i="20" a="1"/>
  <c r="K189" i="20" s="1"/>
  <c r="L189" i="20" s="1"/>
  <c r="K190" i="20" a="1"/>
  <c r="K190" i="20" s="1"/>
  <c r="L190" i="20" s="1"/>
  <c r="K191" i="20" a="1"/>
  <c r="K191" i="20" s="1"/>
  <c r="L191" i="20" s="1"/>
  <c r="K192" i="20" a="1"/>
  <c r="K192" i="20" s="1"/>
  <c r="L192" i="20" s="1"/>
  <c r="K193" i="20" a="1"/>
  <c r="K193" i="20" s="1"/>
  <c r="L193" i="20" s="1"/>
  <c r="K194" i="20" a="1"/>
  <c r="K194" i="20" s="1"/>
  <c r="L194" i="20" s="1"/>
  <c r="K195" i="20" a="1"/>
  <c r="K195" i="20" s="1"/>
  <c r="L195" i="20" s="1"/>
  <c r="K196" i="20" a="1"/>
  <c r="K196" i="20" s="1"/>
  <c r="L196" i="20" s="1"/>
  <c r="K197" i="20" a="1"/>
  <c r="K197" i="20" s="1"/>
  <c r="L197" i="20" s="1"/>
  <c r="K198" i="20" a="1"/>
  <c r="K198" i="20" s="1"/>
  <c r="L198" i="20" s="1"/>
  <c r="K199" i="20" a="1"/>
  <c r="K199" i="20" s="1"/>
  <c r="L199" i="20" s="1"/>
  <c r="K200" i="20" a="1"/>
  <c r="K200" i="20" s="1"/>
  <c r="L200" i="20" s="1"/>
  <c r="K201" i="20" a="1"/>
  <c r="K201" i="20" s="1"/>
  <c r="L201" i="20" s="1"/>
  <c r="K202" i="20" a="1"/>
  <c r="K202" i="20" s="1"/>
  <c r="L202" i="20" s="1"/>
  <c r="K203" i="20" a="1"/>
  <c r="K203" i="20" s="1"/>
  <c r="L203" i="20" s="1"/>
  <c r="K204" i="20" a="1"/>
  <c r="K204" i="20" s="1"/>
  <c r="L204" i="20" s="1"/>
  <c r="K205" i="20" a="1"/>
  <c r="K205" i="20" s="1"/>
  <c r="L205" i="20" s="1"/>
  <c r="K206" i="20" a="1"/>
  <c r="K206" i="20" s="1"/>
  <c r="L206" i="20" s="1"/>
  <c r="K207" i="20" a="1"/>
  <c r="K207" i="20" s="1"/>
  <c r="L207" i="20" s="1"/>
  <c r="K208" i="20" a="1"/>
  <c r="K208" i="20" s="1"/>
  <c r="L208" i="20" s="1"/>
  <c r="K209" i="20" a="1"/>
  <c r="K209" i="20" s="1"/>
  <c r="L209" i="20" s="1"/>
  <c r="K210" i="20" a="1"/>
  <c r="K210" i="20" s="1"/>
  <c r="L210" i="20" s="1"/>
  <c r="K211" i="20" a="1"/>
  <c r="K211" i="20" s="1"/>
  <c r="L211" i="20" s="1"/>
  <c r="K212" i="20" a="1"/>
  <c r="K212" i="20" s="1"/>
  <c r="L212" i="20" s="1"/>
  <c r="K213" i="20" a="1"/>
  <c r="K213" i="20" s="1"/>
  <c r="L213" i="20" s="1"/>
  <c r="K214" i="20" a="1"/>
  <c r="K214" i="20" s="1"/>
  <c r="L214" i="20" s="1"/>
  <c r="K215" i="20" a="1"/>
  <c r="K215" i="20" s="1"/>
  <c r="L215" i="20" s="1"/>
  <c r="K216" i="20" a="1"/>
  <c r="K216" i="20" s="1"/>
  <c r="L216" i="20" s="1"/>
  <c r="K217" i="20" a="1"/>
  <c r="K217" i="20" s="1"/>
  <c r="L217" i="20" s="1"/>
  <c r="K218" i="20" a="1"/>
  <c r="K218" i="20" s="1"/>
  <c r="L218" i="20" s="1"/>
  <c r="K219" i="20" a="1"/>
  <c r="K219" i="20" s="1"/>
  <c r="L219" i="20" s="1"/>
  <c r="K220" i="20" a="1"/>
  <c r="K220" i="20" s="1"/>
  <c r="L220" i="20" s="1"/>
  <c r="K221" i="20" a="1"/>
  <c r="K221" i="20" s="1"/>
  <c r="L221" i="20" s="1"/>
  <c r="K222" i="20" a="1"/>
  <c r="K222" i="20" s="1"/>
  <c r="L222" i="20" s="1"/>
  <c r="K223" i="20" a="1"/>
  <c r="K223" i="20" s="1"/>
  <c r="L223" i="20" s="1"/>
  <c r="K224" i="20" a="1"/>
  <c r="K224" i="20" s="1"/>
  <c r="L224" i="20" s="1"/>
  <c r="K225" i="20" a="1"/>
  <c r="K225" i="20" s="1"/>
  <c r="L225" i="20" s="1"/>
  <c r="M225" i="20" s="1" a="1"/>
  <c r="M225" i="20" s="1"/>
  <c r="K226" i="20" a="1"/>
  <c r="K226" i="20" s="1"/>
  <c r="L226" i="20" s="1"/>
  <c r="K227" i="20" a="1"/>
  <c r="K227" i="20" s="1"/>
  <c r="L227" i="20" s="1"/>
  <c r="K228" i="20" a="1"/>
  <c r="K228" i="20" s="1"/>
  <c r="L228" i="20" s="1"/>
  <c r="K229" i="20" a="1"/>
  <c r="K229" i="20" s="1"/>
  <c r="L229" i="20" s="1"/>
  <c r="M229" i="20" s="1" a="1"/>
  <c r="M229" i="20" s="1"/>
  <c r="K230" i="20" a="1"/>
  <c r="K230" i="20" s="1"/>
  <c r="L230" i="20" s="1"/>
  <c r="K231" i="20" a="1"/>
  <c r="K231" i="20" s="1"/>
  <c r="L231" i="20" s="1"/>
  <c r="K232" i="20" a="1"/>
  <c r="K232" i="20" s="1"/>
  <c r="L232" i="20" s="1"/>
  <c r="K233" i="20" a="1"/>
  <c r="K233" i="20" s="1"/>
  <c r="L233" i="20" s="1"/>
  <c r="K234" i="20" a="1"/>
  <c r="K234" i="20" s="1"/>
  <c r="L234" i="20" s="1"/>
  <c r="K235" i="20" a="1"/>
  <c r="K235" i="20" s="1"/>
  <c r="L235" i="20" s="1"/>
  <c r="K236" i="20" a="1"/>
  <c r="K236" i="20" s="1"/>
  <c r="L236" i="20" s="1"/>
  <c r="M236" i="20" s="1" a="1"/>
  <c r="M236" i="20" s="1"/>
  <c r="K237" i="20" a="1"/>
  <c r="K237" i="20" s="1"/>
  <c r="L237" i="20" s="1"/>
  <c r="K238" i="20" a="1"/>
  <c r="K238" i="20" s="1"/>
  <c r="L238" i="20" s="1"/>
  <c r="K239" i="20" a="1"/>
  <c r="K239" i="20" s="1"/>
  <c r="L239" i="20" s="1"/>
  <c r="K240" i="20" a="1"/>
  <c r="K240" i="20" s="1"/>
  <c r="L240" i="20" s="1"/>
  <c r="K241" i="20" a="1"/>
  <c r="K241" i="20" s="1"/>
  <c r="L241" i="20" s="1"/>
  <c r="K242" i="20" a="1"/>
  <c r="K242" i="20" s="1"/>
  <c r="L242" i="20" s="1"/>
  <c r="K243" i="20" a="1"/>
  <c r="K243" i="20" s="1"/>
  <c r="L243" i="20" s="1"/>
  <c r="M243" i="20" s="1" a="1"/>
  <c r="M243" i="20" s="1"/>
  <c r="K244" i="20" a="1"/>
  <c r="K244" i="20" s="1"/>
  <c r="L244" i="20" s="1"/>
  <c r="K245" i="20" a="1"/>
  <c r="K245" i="20"/>
  <c r="L245" i="20" s="1"/>
  <c r="K246" i="20" a="1"/>
  <c r="K246" i="20" s="1"/>
  <c r="L246" i="20" s="1"/>
  <c r="K247" i="20" a="1"/>
  <c r="K247" i="20" s="1"/>
  <c r="L247" i="20" s="1"/>
  <c r="K248" i="20" a="1"/>
  <c r="K248" i="20" s="1"/>
  <c r="L248" i="20" s="1"/>
  <c r="K249" i="20" a="1"/>
  <c r="K249" i="20" s="1"/>
  <c r="L249" i="20" s="1"/>
  <c r="K250" i="20" a="1"/>
  <c r="K250" i="20" s="1"/>
  <c r="L250" i="20" s="1"/>
  <c r="M250" i="20" s="1" a="1"/>
  <c r="M250" i="20" s="1"/>
  <c r="K251" i="20" a="1"/>
  <c r="K251" i="20" s="1"/>
  <c r="L251" i="20" s="1"/>
  <c r="K252" i="20" a="1"/>
  <c r="K252" i="20" s="1"/>
  <c r="L252" i="20" s="1"/>
  <c r="M252" i="20" s="1" a="1"/>
  <c r="M252" i="20" s="1"/>
  <c r="K253" i="20" a="1"/>
  <c r="K253" i="20" s="1"/>
  <c r="L253" i="20" s="1"/>
  <c r="K254" i="20" a="1"/>
  <c r="K254" i="20" s="1"/>
  <c r="L254" i="20" s="1"/>
  <c r="M254" i="20" s="1" a="1"/>
  <c r="M254" i="20" s="1"/>
  <c r="K255" i="20" a="1"/>
  <c r="K255" i="20" s="1"/>
  <c r="L255" i="20" s="1"/>
  <c r="K256" i="20" a="1"/>
  <c r="K256" i="20"/>
  <c r="L256" i="20" s="1"/>
  <c r="K257" i="20" a="1"/>
  <c r="K257" i="20" s="1"/>
  <c r="L257" i="20" s="1"/>
  <c r="K258" i="20" a="1"/>
  <c r="K258" i="20" s="1"/>
  <c r="L258" i="20" s="1"/>
  <c r="K259" i="20" a="1"/>
  <c r="K259" i="20" s="1"/>
  <c r="L259" i="20" s="1"/>
  <c r="K260" i="20" a="1"/>
  <c r="K260" i="20" s="1"/>
  <c r="L260" i="20" s="1"/>
  <c r="K261" i="20" a="1"/>
  <c r="K261" i="20" s="1"/>
  <c r="L261" i="20" s="1"/>
  <c r="K262" i="20" a="1"/>
  <c r="K262" i="20" s="1"/>
  <c r="L262" i="20" s="1"/>
  <c r="K263" i="20" a="1"/>
  <c r="K263" i="20" s="1"/>
  <c r="L263" i="20" s="1"/>
  <c r="K264" i="20" a="1"/>
  <c r="K264" i="20" s="1"/>
  <c r="L264" i="20" s="1"/>
  <c r="K265" i="20" a="1"/>
  <c r="K265" i="20" s="1"/>
  <c r="L265" i="20" s="1"/>
  <c r="K266" i="20" a="1"/>
  <c r="K266" i="20" s="1"/>
  <c r="L266" i="20" s="1"/>
  <c r="K267" i="20" a="1"/>
  <c r="K267" i="20" s="1"/>
  <c r="L267" i="20" s="1"/>
  <c r="K268" i="20" a="1"/>
  <c r="K268" i="20" s="1"/>
  <c r="L268" i="20" s="1"/>
  <c r="K269" i="20" a="1"/>
  <c r="K269" i="20" s="1"/>
  <c r="L269" i="20" s="1"/>
  <c r="M269" i="20" s="1" a="1"/>
  <c r="M269" i="20" s="1"/>
  <c r="K270" i="20" a="1"/>
  <c r="K270" i="20" s="1"/>
  <c r="L270" i="20" s="1"/>
  <c r="K271" i="20" a="1"/>
  <c r="K271" i="20" s="1"/>
  <c r="L271" i="20" s="1"/>
  <c r="K272" i="20" a="1"/>
  <c r="K272" i="20" s="1"/>
  <c r="L272" i="20" s="1"/>
  <c r="M272" i="20" s="1" a="1"/>
  <c r="M272" i="20" s="1"/>
  <c r="K273" i="20" a="1"/>
  <c r="K273" i="20" s="1"/>
  <c r="L273" i="20" s="1"/>
  <c r="K274" i="20" a="1"/>
  <c r="K274" i="20" s="1"/>
  <c r="L274" i="20" s="1"/>
  <c r="K275" i="20" a="1"/>
  <c r="K275" i="20" s="1"/>
  <c r="L275" i="20" s="1"/>
  <c r="K276" i="20" a="1"/>
  <c r="K276" i="20" s="1"/>
  <c r="L276" i="20" s="1"/>
  <c r="M276" i="20" s="1" a="1"/>
  <c r="M276" i="20" s="1"/>
  <c r="K277" i="20" a="1"/>
  <c r="K277" i="20" s="1"/>
  <c r="L277" i="20" s="1"/>
  <c r="K278" i="20" a="1"/>
  <c r="K278" i="20" s="1"/>
  <c r="L278" i="20" s="1"/>
  <c r="K279" i="20" a="1"/>
  <c r="K279" i="20" s="1"/>
  <c r="L279" i="20" s="1"/>
  <c r="K280" i="20" a="1"/>
  <c r="K280" i="20" s="1"/>
  <c r="L280" i="20" s="1"/>
  <c r="K281" i="20" a="1"/>
  <c r="K281" i="20" s="1"/>
  <c r="L281" i="20" s="1"/>
  <c r="K282" i="20" a="1"/>
  <c r="K282" i="20" s="1"/>
  <c r="L282" i="20" s="1"/>
  <c r="K283" i="20" a="1"/>
  <c r="K283" i="20" s="1"/>
  <c r="L283" i="20" s="1"/>
  <c r="M283" i="20" s="1" a="1"/>
  <c r="M283" i="20" s="1"/>
  <c r="K284" i="20" a="1"/>
  <c r="K284" i="20" s="1"/>
  <c r="L284" i="20" s="1"/>
  <c r="M284" i="20" s="1" a="1"/>
  <c r="M284" i="20" s="1"/>
  <c r="K285" i="20" a="1"/>
  <c r="K285" i="20" s="1"/>
  <c r="L285" i="20" s="1"/>
  <c r="K286" i="20" a="1"/>
  <c r="K286" i="20" s="1"/>
  <c r="L286" i="20" s="1"/>
  <c r="M286" i="20" s="1" a="1"/>
  <c r="M286" i="20" s="1"/>
  <c r="K287" i="20" a="1"/>
  <c r="K287" i="20" s="1"/>
  <c r="L287" i="20" s="1"/>
  <c r="K288" i="20" a="1"/>
  <c r="K288" i="20" s="1"/>
  <c r="L288" i="20" s="1"/>
  <c r="K289" i="20" a="1"/>
  <c r="K289" i="20" s="1"/>
  <c r="L289" i="20" s="1"/>
  <c r="M289" i="20" s="1" a="1"/>
  <c r="M289" i="20" s="1"/>
  <c r="K290" i="20" a="1"/>
  <c r="K290" i="20" s="1"/>
  <c r="L290" i="20" s="1"/>
  <c r="K291" i="20" a="1"/>
  <c r="K291" i="20" s="1"/>
  <c r="L291" i="20" s="1"/>
  <c r="H4" i="20"/>
  <c r="AH4" i="20" s="1"/>
  <c r="H5" i="20"/>
  <c r="AH5" i="20" s="1"/>
  <c r="H6" i="20"/>
  <c r="AH6" i="20" s="1"/>
  <c r="H7" i="20"/>
  <c r="AH7" i="20" s="1"/>
  <c r="H8" i="20"/>
  <c r="AH8" i="20" s="1"/>
  <c r="H9" i="20"/>
  <c r="AH9" i="20" s="1"/>
  <c r="H10" i="20"/>
  <c r="AH10" i="20" s="1"/>
  <c r="H11" i="20"/>
  <c r="AH11" i="20" s="1"/>
  <c r="H12" i="20"/>
  <c r="AH12" i="20" s="1"/>
  <c r="H13" i="20"/>
  <c r="AH13" i="20" s="1"/>
  <c r="H14" i="20"/>
  <c r="AH14" i="20" s="1"/>
  <c r="H15" i="20"/>
  <c r="AH15" i="20" s="1"/>
  <c r="H16" i="20"/>
  <c r="AH16" i="20" s="1"/>
  <c r="H17" i="20"/>
  <c r="AH17" i="20" s="1"/>
  <c r="H18" i="20"/>
  <c r="AH18" i="20" s="1"/>
  <c r="H19" i="20"/>
  <c r="AH19" i="20" s="1"/>
  <c r="H20" i="20"/>
  <c r="AH20" i="20" s="1"/>
  <c r="H21" i="20"/>
  <c r="AH21" i="20" s="1"/>
  <c r="H22" i="20"/>
  <c r="AH22" i="20" s="1"/>
  <c r="H23" i="20"/>
  <c r="AH23" i="20" s="1"/>
  <c r="H24" i="20"/>
  <c r="AH24" i="20" s="1"/>
  <c r="H25" i="20"/>
  <c r="AH25" i="20" s="1"/>
  <c r="H26" i="20"/>
  <c r="AH26" i="20" s="1"/>
  <c r="H27" i="20"/>
  <c r="AH27" i="20" s="1"/>
  <c r="H28" i="20"/>
  <c r="AH28" i="20" s="1"/>
  <c r="H29" i="20"/>
  <c r="AH29" i="20" s="1"/>
  <c r="H30" i="20"/>
  <c r="AH30" i="20" s="1"/>
  <c r="H31" i="20"/>
  <c r="AH31" i="20" s="1"/>
  <c r="H32" i="20"/>
  <c r="AH32" i="20" s="1"/>
  <c r="H33" i="20"/>
  <c r="AH33" i="20" s="1"/>
  <c r="H34" i="20"/>
  <c r="AH34" i="20" s="1"/>
  <c r="H35" i="20"/>
  <c r="AH35" i="20" s="1"/>
  <c r="H36" i="20"/>
  <c r="AH36" i="20" s="1"/>
  <c r="H37" i="20"/>
  <c r="AH37" i="20" s="1"/>
  <c r="H38" i="20"/>
  <c r="AH38" i="20" s="1"/>
  <c r="H39" i="20"/>
  <c r="AH39" i="20" s="1"/>
  <c r="H40" i="20"/>
  <c r="AH40" i="20" s="1"/>
  <c r="H41" i="20"/>
  <c r="AH41" i="20" s="1"/>
  <c r="H42" i="20"/>
  <c r="AH42" i="20" s="1"/>
  <c r="H43" i="20"/>
  <c r="AH43" i="20" s="1"/>
  <c r="H44" i="20"/>
  <c r="AH44" i="20" s="1"/>
  <c r="H45" i="20"/>
  <c r="AH45" i="20" s="1"/>
  <c r="H46" i="20"/>
  <c r="AH46" i="20" s="1"/>
  <c r="H47" i="20"/>
  <c r="AH47" i="20" s="1"/>
  <c r="H48" i="20"/>
  <c r="AH48" i="20" s="1"/>
  <c r="H49" i="20"/>
  <c r="AH49" i="20" s="1"/>
  <c r="H50" i="20"/>
  <c r="AH50" i="20" s="1"/>
  <c r="H51" i="20"/>
  <c r="AH51" i="20" s="1"/>
  <c r="H52" i="20"/>
  <c r="AH52" i="20" s="1"/>
  <c r="H53" i="20"/>
  <c r="AH53" i="20" s="1"/>
  <c r="H54" i="20"/>
  <c r="AH54" i="20" s="1"/>
  <c r="H55" i="20"/>
  <c r="AH55" i="20" s="1"/>
  <c r="H56" i="20"/>
  <c r="AH56" i="20" s="1"/>
  <c r="H57" i="20"/>
  <c r="AH57" i="20" s="1"/>
  <c r="H58" i="20"/>
  <c r="AH58" i="20" s="1"/>
  <c r="H59" i="20"/>
  <c r="AH59" i="20" s="1"/>
  <c r="H60" i="20"/>
  <c r="AH60" i="20" s="1"/>
  <c r="H61" i="20"/>
  <c r="AH61" i="20" s="1"/>
  <c r="H62" i="20"/>
  <c r="AH62" i="20" s="1"/>
  <c r="H63" i="20"/>
  <c r="AH63" i="20" s="1"/>
  <c r="H64" i="20"/>
  <c r="AH64" i="20" s="1"/>
  <c r="H65" i="20"/>
  <c r="AH65" i="20" s="1"/>
  <c r="H66" i="20"/>
  <c r="AH66" i="20" s="1"/>
  <c r="H67" i="20"/>
  <c r="AH67" i="20" s="1"/>
  <c r="H68" i="20"/>
  <c r="AH68" i="20" s="1"/>
  <c r="H69" i="20"/>
  <c r="AH69" i="20" s="1"/>
  <c r="H70" i="20"/>
  <c r="AH70" i="20" s="1"/>
  <c r="H71" i="20"/>
  <c r="AH71" i="20" s="1"/>
  <c r="H72" i="20"/>
  <c r="AH72" i="20" s="1"/>
  <c r="H73" i="20"/>
  <c r="AH73" i="20" s="1"/>
  <c r="H74" i="20"/>
  <c r="AH74" i="20" s="1"/>
  <c r="H75" i="20"/>
  <c r="AH75" i="20" s="1"/>
  <c r="H76" i="20"/>
  <c r="AH76" i="20" s="1"/>
  <c r="H77" i="20"/>
  <c r="AH77" i="20" s="1"/>
  <c r="H78" i="20"/>
  <c r="AH78" i="20" s="1"/>
  <c r="H79" i="20"/>
  <c r="AH79" i="20" s="1"/>
  <c r="H80" i="20"/>
  <c r="AH80" i="20" s="1"/>
  <c r="H81" i="20"/>
  <c r="AH81" i="20" s="1"/>
  <c r="H82" i="20"/>
  <c r="AH82" i="20" s="1"/>
  <c r="H83" i="20"/>
  <c r="AH83" i="20" s="1"/>
  <c r="H84" i="20"/>
  <c r="AH84" i="20" s="1"/>
  <c r="H85" i="20"/>
  <c r="AH85" i="20" s="1"/>
  <c r="H86" i="20"/>
  <c r="AH86" i="20" s="1"/>
  <c r="H87" i="20"/>
  <c r="AH87" i="20" s="1"/>
  <c r="H88" i="20"/>
  <c r="AH88" i="20" s="1"/>
  <c r="H89" i="20"/>
  <c r="AH89" i="20" s="1"/>
  <c r="H90" i="20"/>
  <c r="AH90" i="20" s="1"/>
  <c r="H91" i="20"/>
  <c r="AH91" i="20" s="1"/>
  <c r="H92" i="20"/>
  <c r="AH92" i="20" s="1"/>
  <c r="H93" i="20"/>
  <c r="AH93" i="20" s="1"/>
  <c r="H94" i="20"/>
  <c r="AH94" i="20" s="1"/>
  <c r="H95" i="20"/>
  <c r="AH95" i="20" s="1"/>
  <c r="H96" i="20"/>
  <c r="AH96" i="20" s="1"/>
  <c r="H97" i="20"/>
  <c r="AH97" i="20" s="1"/>
  <c r="H98" i="20"/>
  <c r="AH98" i="20" s="1"/>
  <c r="H99" i="20"/>
  <c r="AH99" i="20" s="1"/>
  <c r="H100" i="20"/>
  <c r="AH100" i="20" s="1"/>
  <c r="H101" i="20"/>
  <c r="AH101" i="20" s="1"/>
  <c r="H102" i="20"/>
  <c r="AH102" i="20" s="1"/>
  <c r="H103" i="20"/>
  <c r="AH103" i="20" s="1"/>
  <c r="H104" i="20"/>
  <c r="AH104" i="20" s="1"/>
  <c r="H105" i="20"/>
  <c r="AH105" i="20" s="1"/>
  <c r="H106" i="20"/>
  <c r="AH106" i="20" s="1"/>
  <c r="H107" i="20"/>
  <c r="AH107" i="20" s="1"/>
  <c r="H108" i="20"/>
  <c r="AH108" i="20" s="1"/>
  <c r="H109" i="20"/>
  <c r="AH109" i="20" s="1"/>
  <c r="H110" i="20"/>
  <c r="AH110" i="20" s="1"/>
  <c r="H111" i="20"/>
  <c r="AH111" i="20" s="1"/>
  <c r="H112" i="20"/>
  <c r="AH112" i="20" s="1"/>
  <c r="H113" i="20"/>
  <c r="AH113" i="20" s="1"/>
  <c r="H114" i="20"/>
  <c r="AH114" i="20" s="1"/>
  <c r="H115" i="20"/>
  <c r="AH115" i="20" s="1"/>
  <c r="H116" i="20"/>
  <c r="AH116" i="20" s="1"/>
  <c r="H117" i="20"/>
  <c r="AH117" i="20" s="1"/>
  <c r="H118" i="20"/>
  <c r="AH118" i="20" s="1"/>
  <c r="H119" i="20"/>
  <c r="AH119" i="20" s="1"/>
  <c r="H120" i="20"/>
  <c r="AH120" i="20" s="1"/>
  <c r="H121" i="20"/>
  <c r="AH121" i="20" s="1"/>
  <c r="H122" i="20"/>
  <c r="AH122" i="20" s="1"/>
  <c r="H123" i="20"/>
  <c r="AH123" i="20" s="1"/>
  <c r="H124" i="20"/>
  <c r="AH124" i="20" s="1"/>
  <c r="H125" i="20"/>
  <c r="AH125" i="20" s="1"/>
  <c r="H126" i="20"/>
  <c r="AH126" i="20" s="1"/>
  <c r="H127" i="20"/>
  <c r="AH127" i="20" s="1"/>
  <c r="H128" i="20"/>
  <c r="AH128" i="20" s="1"/>
  <c r="H129" i="20"/>
  <c r="AH129" i="20" s="1"/>
  <c r="H130" i="20"/>
  <c r="AH130" i="20" s="1"/>
  <c r="H131" i="20"/>
  <c r="AH131" i="20" s="1"/>
  <c r="H132" i="20"/>
  <c r="AH132" i="20" s="1"/>
  <c r="H133" i="20"/>
  <c r="AH133" i="20" s="1"/>
  <c r="H134" i="20"/>
  <c r="AH134" i="20" s="1"/>
  <c r="H135" i="20"/>
  <c r="AH135" i="20" s="1"/>
  <c r="H136" i="20"/>
  <c r="AH136" i="20" s="1"/>
  <c r="H137" i="20"/>
  <c r="AH137" i="20" s="1"/>
  <c r="H138" i="20"/>
  <c r="AH138" i="20" s="1"/>
  <c r="H139" i="20"/>
  <c r="AH139" i="20" s="1"/>
  <c r="H140" i="20"/>
  <c r="AH140" i="20" s="1"/>
  <c r="H141" i="20"/>
  <c r="AH141" i="20" s="1"/>
  <c r="H142" i="20"/>
  <c r="AH142" i="20" s="1"/>
  <c r="H143" i="20"/>
  <c r="AH143" i="20" s="1"/>
  <c r="H144" i="20"/>
  <c r="AH144" i="20" s="1"/>
  <c r="H145" i="20"/>
  <c r="AH145" i="20" s="1"/>
  <c r="H146" i="20"/>
  <c r="AH146" i="20" s="1"/>
  <c r="H147" i="20"/>
  <c r="AH147" i="20" s="1"/>
  <c r="H148" i="20"/>
  <c r="AH148" i="20" s="1"/>
  <c r="H149" i="20"/>
  <c r="AH149" i="20" s="1"/>
  <c r="H150" i="20"/>
  <c r="AH150" i="20" s="1"/>
  <c r="H151" i="20"/>
  <c r="AH151" i="20" s="1"/>
  <c r="H152" i="20"/>
  <c r="AH152" i="20" s="1"/>
  <c r="H153" i="20"/>
  <c r="AH153" i="20" s="1"/>
  <c r="H154" i="20"/>
  <c r="AH154" i="20" s="1"/>
  <c r="H155" i="20"/>
  <c r="AH155" i="20" s="1"/>
  <c r="H156" i="20"/>
  <c r="AH156" i="20" s="1"/>
  <c r="H157" i="20"/>
  <c r="AH157" i="20" s="1"/>
  <c r="H158" i="20"/>
  <c r="AH158" i="20" s="1"/>
  <c r="H159" i="20"/>
  <c r="AH159" i="20" s="1"/>
  <c r="H160" i="20"/>
  <c r="AH160" i="20" s="1"/>
  <c r="H161" i="20"/>
  <c r="AH161" i="20" s="1"/>
  <c r="H162" i="20"/>
  <c r="AH162" i="20" s="1"/>
  <c r="H163" i="20"/>
  <c r="AH163" i="20" s="1"/>
  <c r="H164" i="20"/>
  <c r="AH164" i="20" s="1"/>
  <c r="H165" i="20"/>
  <c r="AH165" i="20" s="1"/>
  <c r="H166" i="20"/>
  <c r="AH166" i="20" s="1"/>
  <c r="H167" i="20"/>
  <c r="AH167" i="20" s="1"/>
  <c r="H168" i="20"/>
  <c r="AH168" i="20" s="1"/>
  <c r="H169" i="20"/>
  <c r="AH169" i="20" s="1"/>
  <c r="H170" i="20"/>
  <c r="AH170" i="20" s="1"/>
  <c r="H171" i="20"/>
  <c r="AH171" i="20" s="1"/>
  <c r="H172" i="20"/>
  <c r="AH172" i="20" s="1"/>
  <c r="H173" i="20"/>
  <c r="AH173" i="20" s="1"/>
  <c r="H174" i="20"/>
  <c r="AH174" i="20" s="1"/>
  <c r="H175" i="20"/>
  <c r="AH175" i="20" s="1"/>
  <c r="H176" i="20"/>
  <c r="AH176" i="20" s="1"/>
  <c r="H177" i="20"/>
  <c r="AH177" i="20" s="1"/>
  <c r="H178" i="20"/>
  <c r="AH178" i="20" s="1"/>
  <c r="H179" i="20"/>
  <c r="AH179" i="20" s="1"/>
  <c r="H180" i="20"/>
  <c r="AH180" i="20" s="1"/>
  <c r="H181" i="20"/>
  <c r="AH181" i="20" s="1"/>
  <c r="H182" i="20"/>
  <c r="AH182" i="20" s="1"/>
  <c r="H183" i="20"/>
  <c r="AH183" i="20" s="1"/>
  <c r="H184" i="20"/>
  <c r="AH184" i="20" s="1"/>
  <c r="H185" i="20"/>
  <c r="AH185" i="20" s="1"/>
  <c r="H186" i="20"/>
  <c r="AH186" i="20" s="1"/>
  <c r="H187" i="20"/>
  <c r="AH187" i="20" s="1"/>
  <c r="H188" i="20"/>
  <c r="AH188" i="20" s="1"/>
  <c r="H189" i="20"/>
  <c r="AH189" i="20" s="1"/>
  <c r="H190" i="20"/>
  <c r="AH190" i="20" s="1"/>
  <c r="H191" i="20"/>
  <c r="AH191" i="20" s="1"/>
  <c r="H192" i="20"/>
  <c r="AH192" i="20" s="1"/>
  <c r="H193" i="20"/>
  <c r="AH193" i="20" s="1"/>
  <c r="H194" i="20"/>
  <c r="AH194" i="20" s="1"/>
  <c r="H195" i="20"/>
  <c r="AH195" i="20" s="1"/>
  <c r="H196" i="20"/>
  <c r="AH196" i="20" s="1"/>
  <c r="H197" i="20"/>
  <c r="AH197" i="20" s="1"/>
  <c r="H198" i="20"/>
  <c r="AH198" i="20" s="1"/>
  <c r="H199" i="20"/>
  <c r="AH199" i="20" s="1"/>
  <c r="H200" i="20"/>
  <c r="AH200" i="20" s="1"/>
  <c r="H201" i="20"/>
  <c r="AH201" i="20" s="1"/>
  <c r="H202" i="20"/>
  <c r="AH202" i="20" s="1"/>
  <c r="H203" i="20"/>
  <c r="AH203" i="20" s="1"/>
  <c r="H204" i="20"/>
  <c r="AH204" i="20" s="1"/>
  <c r="H205" i="20"/>
  <c r="AH205" i="20" s="1"/>
  <c r="H206" i="20"/>
  <c r="AH206" i="20" s="1"/>
  <c r="H207" i="20"/>
  <c r="AH207" i="20" s="1"/>
  <c r="H208" i="20"/>
  <c r="AH208" i="20" s="1"/>
  <c r="H209" i="20"/>
  <c r="AH209" i="20" s="1"/>
  <c r="H210" i="20"/>
  <c r="AH210" i="20" s="1"/>
  <c r="H211" i="20"/>
  <c r="AH211" i="20" s="1"/>
  <c r="H212" i="20"/>
  <c r="AH212" i="20" s="1"/>
  <c r="H213" i="20"/>
  <c r="AH213" i="20" s="1"/>
  <c r="H214" i="20"/>
  <c r="AH214" i="20" s="1"/>
  <c r="H215" i="20"/>
  <c r="AH215" i="20" s="1"/>
  <c r="H216" i="20"/>
  <c r="AH216" i="20" s="1"/>
  <c r="H217" i="20"/>
  <c r="AH217" i="20" s="1"/>
  <c r="H218" i="20"/>
  <c r="AH218" i="20" s="1"/>
  <c r="H219" i="20"/>
  <c r="AH219" i="20" s="1"/>
  <c r="H220" i="20"/>
  <c r="AH220" i="20" s="1"/>
  <c r="H221" i="20"/>
  <c r="AH221" i="20" s="1"/>
  <c r="H222" i="20"/>
  <c r="AH222" i="20" s="1"/>
  <c r="H223" i="20"/>
  <c r="AH223" i="20" s="1"/>
  <c r="H224" i="20"/>
  <c r="AH224" i="20" s="1"/>
  <c r="H225" i="20"/>
  <c r="AH225" i="20" s="1"/>
  <c r="H226" i="20"/>
  <c r="AH226" i="20" s="1"/>
  <c r="H227" i="20"/>
  <c r="AH227" i="20" s="1"/>
  <c r="H228" i="20"/>
  <c r="AH228" i="20" s="1"/>
  <c r="H229" i="20"/>
  <c r="AH229" i="20" s="1"/>
  <c r="H230" i="20"/>
  <c r="AH230" i="20" s="1"/>
  <c r="H231" i="20"/>
  <c r="AH231" i="20" s="1"/>
  <c r="H232" i="20"/>
  <c r="AH232" i="20" s="1"/>
  <c r="H233" i="20"/>
  <c r="AH233" i="20" s="1"/>
  <c r="H234" i="20"/>
  <c r="AH234" i="20" s="1"/>
  <c r="H235" i="20"/>
  <c r="AH235" i="20" s="1"/>
  <c r="H236" i="20"/>
  <c r="AH236" i="20" s="1"/>
  <c r="H237" i="20"/>
  <c r="AH237" i="20" s="1"/>
  <c r="H238" i="20"/>
  <c r="AH238" i="20" s="1"/>
  <c r="H239" i="20"/>
  <c r="AH239" i="20" s="1"/>
  <c r="H240" i="20"/>
  <c r="AH240" i="20" s="1"/>
  <c r="H241" i="20"/>
  <c r="AH241" i="20" s="1"/>
  <c r="H242" i="20"/>
  <c r="AH242" i="20" s="1"/>
  <c r="H243" i="20"/>
  <c r="AH243" i="20" s="1"/>
  <c r="H244" i="20"/>
  <c r="AH244" i="20" s="1"/>
  <c r="H245" i="20"/>
  <c r="AH245" i="20" s="1"/>
  <c r="H246" i="20"/>
  <c r="AH246" i="20" s="1"/>
  <c r="H247" i="20"/>
  <c r="AH247" i="20" s="1"/>
  <c r="H248" i="20"/>
  <c r="AH248" i="20" s="1"/>
  <c r="H249" i="20"/>
  <c r="AH249" i="20" s="1"/>
  <c r="H250" i="20"/>
  <c r="AH250" i="20" s="1"/>
  <c r="H251" i="20"/>
  <c r="AH251" i="20" s="1"/>
  <c r="H252" i="20"/>
  <c r="AH252" i="20" s="1"/>
  <c r="H253" i="20"/>
  <c r="AH253" i="20" s="1"/>
  <c r="H254" i="20"/>
  <c r="AH254" i="20" s="1"/>
  <c r="H255" i="20"/>
  <c r="AH255" i="20" s="1"/>
  <c r="H256" i="20"/>
  <c r="AH256" i="20" s="1"/>
  <c r="H257" i="20"/>
  <c r="AH257" i="20" s="1"/>
  <c r="H258" i="20"/>
  <c r="AH258" i="20" s="1"/>
  <c r="H259" i="20"/>
  <c r="AH259" i="20" s="1"/>
  <c r="H260" i="20"/>
  <c r="AH260" i="20" s="1"/>
  <c r="H261" i="20"/>
  <c r="AH261" i="20" s="1"/>
  <c r="H262" i="20"/>
  <c r="AH262" i="20" s="1"/>
  <c r="H263" i="20"/>
  <c r="AH263" i="20" s="1"/>
  <c r="H264" i="20"/>
  <c r="AH264" i="20" s="1"/>
  <c r="H265" i="20"/>
  <c r="AH265" i="20" s="1"/>
  <c r="H266" i="20"/>
  <c r="AH266" i="20" s="1"/>
  <c r="H267" i="20"/>
  <c r="AH267" i="20" s="1"/>
  <c r="H268" i="20"/>
  <c r="AH268" i="20" s="1"/>
  <c r="H269" i="20"/>
  <c r="AH269" i="20" s="1"/>
  <c r="H270" i="20"/>
  <c r="AH270" i="20" s="1"/>
  <c r="H271" i="20"/>
  <c r="AH271" i="20" s="1"/>
  <c r="H272" i="20"/>
  <c r="AH272" i="20" s="1"/>
  <c r="H273" i="20"/>
  <c r="AH273" i="20" s="1"/>
  <c r="H274" i="20"/>
  <c r="AH274" i="20" s="1"/>
  <c r="H275" i="20"/>
  <c r="AH275" i="20" s="1"/>
  <c r="H276" i="20"/>
  <c r="AH276" i="20" s="1"/>
  <c r="H277" i="20"/>
  <c r="AH277" i="20" s="1"/>
  <c r="H278" i="20"/>
  <c r="AH278" i="20" s="1"/>
  <c r="H279" i="20"/>
  <c r="AH279" i="20" s="1"/>
  <c r="H280" i="20"/>
  <c r="AH280" i="20" s="1"/>
  <c r="H281" i="20"/>
  <c r="AH281" i="20" s="1"/>
  <c r="H282" i="20"/>
  <c r="AH282" i="20" s="1"/>
  <c r="H283" i="20"/>
  <c r="AH283" i="20" s="1"/>
  <c r="H284" i="20"/>
  <c r="AH284" i="20" s="1"/>
  <c r="H285" i="20"/>
  <c r="AH285" i="20" s="1"/>
  <c r="H286" i="20"/>
  <c r="AH286" i="20" s="1"/>
  <c r="H287" i="20"/>
  <c r="AH287" i="20" s="1"/>
  <c r="H288" i="20"/>
  <c r="AH288" i="20" s="1"/>
  <c r="H289" i="20"/>
  <c r="AH289" i="20" s="1"/>
  <c r="H290" i="20"/>
  <c r="AH290" i="20" s="1"/>
  <c r="H291" i="20"/>
  <c r="AH291" i="20" s="1"/>
  <c r="H3" i="20"/>
  <c r="AH3" i="20" s="1"/>
  <c r="AA4" i="20"/>
  <c r="AB4" i="20" s="1"/>
  <c r="AA5" i="20"/>
  <c r="AB5" i="20" s="1"/>
  <c r="AA6" i="20"/>
  <c r="AB6" i="20" s="1"/>
  <c r="AA7" i="20"/>
  <c r="AB7" i="20" s="1"/>
  <c r="AA8" i="20"/>
  <c r="AB8" i="20" s="1"/>
  <c r="AA9" i="20"/>
  <c r="AB9" i="20" s="1"/>
  <c r="AA10" i="20"/>
  <c r="AB10" i="20" s="1"/>
  <c r="AA11" i="20"/>
  <c r="AB11" i="20" s="1"/>
  <c r="AA12" i="20"/>
  <c r="AB12" i="20" s="1"/>
  <c r="AA13" i="20"/>
  <c r="AB13" i="20" s="1"/>
  <c r="AA14" i="20"/>
  <c r="AB14" i="20" s="1"/>
  <c r="AA15" i="20"/>
  <c r="AB15" i="20" s="1"/>
  <c r="AA16" i="20"/>
  <c r="AB16" i="20" s="1"/>
  <c r="AA17" i="20"/>
  <c r="AB17" i="20" s="1"/>
  <c r="AA18" i="20"/>
  <c r="AB18" i="20" s="1"/>
  <c r="AA19" i="20"/>
  <c r="AB19" i="20" s="1"/>
  <c r="AA20" i="20"/>
  <c r="AB20" i="20" s="1"/>
  <c r="AA21" i="20"/>
  <c r="AB21" i="20" s="1"/>
  <c r="AA22" i="20"/>
  <c r="AB22" i="20" s="1"/>
  <c r="AA23" i="20"/>
  <c r="AB23" i="20" s="1"/>
  <c r="AA24" i="20"/>
  <c r="AB24" i="20" s="1"/>
  <c r="AA25" i="20"/>
  <c r="AB25" i="20" s="1"/>
  <c r="AA26" i="20"/>
  <c r="AB26" i="20" s="1"/>
  <c r="AA27" i="20"/>
  <c r="AB27" i="20" s="1"/>
  <c r="AA28" i="20"/>
  <c r="AB28" i="20" s="1"/>
  <c r="AA29" i="20"/>
  <c r="AB29" i="20" s="1"/>
  <c r="AA30" i="20"/>
  <c r="AB30" i="20" s="1"/>
  <c r="AA31" i="20"/>
  <c r="AB31" i="20" s="1"/>
  <c r="AA32" i="20"/>
  <c r="AB32" i="20" s="1"/>
  <c r="AA33" i="20"/>
  <c r="AB33" i="20" s="1"/>
  <c r="AA34" i="20"/>
  <c r="AB34" i="20" s="1"/>
  <c r="AA35" i="20"/>
  <c r="AB35" i="20" s="1"/>
  <c r="AA36" i="20"/>
  <c r="AB36" i="20" s="1"/>
  <c r="AA37" i="20"/>
  <c r="AB37" i="20" s="1"/>
  <c r="AA38" i="20"/>
  <c r="AB38" i="20" s="1"/>
  <c r="AA39" i="20"/>
  <c r="AB39" i="20" s="1"/>
  <c r="AA40" i="20"/>
  <c r="AB40" i="20" s="1"/>
  <c r="AA41" i="20"/>
  <c r="AB41" i="20" s="1"/>
  <c r="AA42" i="20"/>
  <c r="AB42" i="20" s="1"/>
  <c r="AA43" i="20"/>
  <c r="AB43" i="20" s="1"/>
  <c r="AA44" i="20"/>
  <c r="AB44" i="20" s="1"/>
  <c r="AA45" i="20"/>
  <c r="AB45" i="20" s="1"/>
  <c r="AA46" i="20"/>
  <c r="AB46" i="20" s="1"/>
  <c r="AA47" i="20"/>
  <c r="AB47" i="20" s="1"/>
  <c r="AA48" i="20"/>
  <c r="AB48" i="20" s="1"/>
  <c r="AA49" i="20"/>
  <c r="AB49" i="20" s="1"/>
  <c r="AA50" i="20"/>
  <c r="AB50" i="20" s="1"/>
  <c r="AA51" i="20"/>
  <c r="AB51" i="20" s="1"/>
  <c r="AA52" i="20"/>
  <c r="AB52" i="20" s="1"/>
  <c r="AA53" i="20"/>
  <c r="AB53" i="20" s="1"/>
  <c r="AA54" i="20"/>
  <c r="AB54" i="20" s="1"/>
  <c r="AA55" i="20"/>
  <c r="AB55" i="20" s="1"/>
  <c r="AA56" i="20"/>
  <c r="AB56" i="20" s="1"/>
  <c r="AA57" i="20"/>
  <c r="AB57" i="20" s="1"/>
  <c r="AA58" i="20"/>
  <c r="AB58" i="20" s="1"/>
  <c r="AA59" i="20"/>
  <c r="AB59" i="20" s="1"/>
  <c r="AA60" i="20"/>
  <c r="AB60" i="20" s="1"/>
  <c r="AA61" i="20"/>
  <c r="AB61" i="20" s="1"/>
  <c r="AA62" i="20"/>
  <c r="AB62" i="20" s="1"/>
  <c r="AA63" i="20"/>
  <c r="AB63" i="20" s="1"/>
  <c r="AA64" i="20"/>
  <c r="AB64" i="20" s="1"/>
  <c r="AA65" i="20"/>
  <c r="AB65" i="20" s="1"/>
  <c r="AA66" i="20"/>
  <c r="AB66" i="20" s="1"/>
  <c r="AA67" i="20"/>
  <c r="AB67" i="20" s="1"/>
  <c r="AA68" i="20"/>
  <c r="AB68" i="20" s="1"/>
  <c r="AA69" i="20"/>
  <c r="AB69" i="20" s="1"/>
  <c r="AA70" i="20"/>
  <c r="AB70" i="20" s="1"/>
  <c r="AA71" i="20"/>
  <c r="AB71" i="20" s="1"/>
  <c r="AA72" i="20"/>
  <c r="AB72" i="20" s="1"/>
  <c r="AA73" i="20"/>
  <c r="AB73" i="20" s="1"/>
  <c r="AA74" i="20"/>
  <c r="AB74" i="20" s="1"/>
  <c r="AA75" i="20"/>
  <c r="AB75" i="20" s="1"/>
  <c r="AA76" i="20"/>
  <c r="AB76" i="20" s="1"/>
  <c r="AA77" i="20"/>
  <c r="AB77" i="20" s="1"/>
  <c r="AA78" i="20"/>
  <c r="AB78" i="20" s="1"/>
  <c r="AA79" i="20"/>
  <c r="AB79" i="20" s="1"/>
  <c r="AA80" i="20"/>
  <c r="AB80" i="20" s="1"/>
  <c r="AA81" i="20"/>
  <c r="AB81" i="20" s="1"/>
  <c r="AA82" i="20"/>
  <c r="AB82" i="20" s="1"/>
  <c r="AA83" i="20"/>
  <c r="AB83" i="20" s="1"/>
  <c r="AA84" i="20"/>
  <c r="AB84" i="20" s="1"/>
  <c r="AA85" i="20"/>
  <c r="AB85" i="20" s="1"/>
  <c r="AA86" i="20"/>
  <c r="AB86" i="20" s="1"/>
  <c r="AA87" i="20"/>
  <c r="AB87" i="20" s="1"/>
  <c r="AA88" i="20"/>
  <c r="AB88" i="20" s="1"/>
  <c r="AA89" i="20"/>
  <c r="AB89" i="20" s="1"/>
  <c r="AA90" i="20"/>
  <c r="AB90" i="20" s="1"/>
  <c r="AA91" i="20"/>
  <c r="AB91" i="20" s="1"/>
  <c r="AA92" i="20"/>
  <c r="AB92" i="20" s="1"/>
  <c r="AA93" i="20"/>
  <c r="AB93" i="20" s="1"/>
  <c r="AA94" i="20"/>
  <c r="AB94" i="20" s="1"/>
  <c r="AA95" i="20"/>
  <c r="AB95" i="20" s="1"/>
  <c r="AA96" i="20"/>
  <c r="AB96" i="20" s="1"/>
  <c r="AA97" i="20"/>
  <c r="AB97" i="20" s="1"/>
  <c r="AA98" i="20"/>
  <c r="AB98" i="20" s="1"/>
  <c r="AA99" i="20"/>
  <c r="AB99" i="20" s="1"/>
  <c r="AA100" i="20"/>
  <c r="AB100" i="20" s="1"/>
  <c r="AA101" i="20"/>
  <c r="AB101" i="20" s="1"/>
  <c r="AA102" i="20"/>
  <c r="AB102" i="20" s="1"/>
  <c r="AA103" i="20"/>
  <c r="AB103" i="20" s="1"/>
  <c r="AA104" i="20"/>
  <c r="AB104" i="20" s="1"/>
  <c r="AA105" i="20"/>
  <c r="AB105" i="20" s="1"/>
  <c r="AA106" i="20"/>
  <c r="AB106" i="20" s="1"/>
  <c r="AA107" i="20"/>
  <c r="AB107" i="20" s="1"/>
  <c r="AA108" i="20"/>
  <c r="AB108" i="20" s="1"/>
  <c r="AA109" i="20"/>
  <c r="AB109" i="20" s="1"/>
  <c r="AA110" i="20"/>
  <c r="AB110" i="20" s="1"/>
  <c r="AA111" i="20"/>
  <c r="AB111" i="20" s="1"/>
  <c r="AA112" i="20"/>
  <c r="AB112" i="20" s="1"/>
  <c r="AA113" i="20"/>
  <c r="AB113" i="20" s="1"/>
  <c r="AA114" i="20"/>
  <c r="AB114" i="20" s="1"/>
  <c r="AA115" i="20"/>
  <c r="AB115" i="20" s="1"/>
  <c r="AA116" i="20"/>
  <c r="AB116" i="20" s="1"/>
  <c r="AA117" i="20"/>
  <c r="AB117" i="20" s="1"/>
  <c r="AA118" i="20"/>
  <c r="AB118" i="20" s="1"/>
  <c r="AA119" i="20"/>
  <c r="AB119" i="20" s="1"/>
  <c r="AA120" i="20"/>
  <c r="AB120" i="20" s="1"/>
  <c r="AA121" i="20"/>
  <c r="AB121" i="20" s="1"/>
  <c r="AA122" i="20"/>
  <c r="AB122" i="20" s="1"/>
  <c r="AA123" i="20"/>
  <c r="AB123" i="20" s="1"/>
  <c r="AA124" i="20"/>
  <c r="AB124" i="20" s="1"/>
  <c r="AA125" i="20"/>
  <c r="AB125" i="20" s="1"/>
  <c r="AA126" i="20"/>
  <c r="AB126" i="20" s="1"/>
  <c r="AA127" i="20"/>
  <c r="AB127" i="20" s="1"/>
  <c r="AA128" i="20"/>
  <c r="AB128" i="20" s="1"/>
  <c r="AA129" i="20"/>
  <c r="AB129" i="20" s="1"/>
  <c r="AA130" i="20"/>
  <c r="AB130" i="20" s="1"/>
  <c r="AA131" i="20"/>
  <c r="AB131" i="20" s="1"/>
  <c r="AA132" i="20"/>
  <c r="AB132" i="20" s="1"/>
  <c r="AA133" i="20"/>
  <c r="AB133" i="20" s="1"/>
  <c r="AA134" i="20"/>
  <c r="AB134" i="20" s="1"/>
  <c r="AA135" i="20"/>
  <c r="AB135" i="20" s="1"/>
  <c r="AA136" i="20"/>
  <c r="AB136" i="20" s="1"/>
  <c r="AA137" i="20"/>
  <c r="AB137" i="20" s="1"/>
  <c r="AA138" i="20"/>
  <c r="AB138" i="20" s="1"/>
  <c r="AA139" i="20"/>
  <c r="AB139" i="20" s="1"/>
  <c r="AA140" i="20"/>
  <c r="AB140" i="20" s="1"/>
  <c r="AA141" i="20"/>
  <c r="AB141" i="20" s="1"/>
  <c r="AA142" i="20"/>
  <c r="AB142" i="20" s="1"/>
  <c r="AA143" i="20"/>
  <c r="AB143" i="20" s="1"/>
  <c r="AA144" i="20"/>
  <c r="AB144" i="20" s="1"/>
  <c r="AA145" i="20"/>
  <c r="AB145" i="20" s="1"/>
  <c r="AA146" i="20"/>
  <c r="AB146" i="20" s="1"/>
  <c r="AA147" i="20"/>
  <c r="AB147" i="20" s="1"/>
  <c r="AA148" i="20"/>
  <c r="AB148" i="20" s="1"/>
  <c r="AA149" i="20"/>
  <c r="AB149" i="20" s="1"/>
  <c r="AA150" i="20"/>
  <c r="AB150" i="20" s="1"/>
  <c r="AA151" i="20"/>
  <c r="AB151" i="20" s="1"/>
  <c r="AA152" i="20"/>
  <c r="AB152" i="20" s="1"/>
  <c r="AA153" i="20"/>
  <c r="AB153" i="20" s="1"/>
  <c r="AA154" i="20"/>
  <c r="AB154" i="20" s="1"/>
  <c r="AA155" i="20"/>
  <c r="AB155" i="20" s="1"/>
  <c r="AA156" i="20"/>
  <c r="AB156" i="20" s="1"/>
  <c r="AA157" i="20"/>
  <c r="AB157" i="20" s="1"/>
  <c r="AA158" i="20"/>
  <c r="AB158" i="20" s="1"/>
  <c r="AA159" i="20"/>
  <c r="AB159" i="20" s="1"/>
  <c r="AA160" i="20"/>
  <c r="AB160" i="20" s="1"/>
  <c r="AA161" i="20"/>
  <c r="AB161" i="20" s="1"/>
  <c r="AA162" i="20"/>
  <c r="AB162" i="20" s="1"/>
  <c r="AA163" i="20"/>
  <c r="AB163" i="20" s="1"/>
  <c r="AA164" i="20"/>
  <c r="AB164" i="20" s="1"/>
  <c r="AA165" i="20"/>
  <c r="AB165" i="20" s="1"/>
  <c r="AA166" i="20"/>
  <c r="AB166" i="20" s="1"/>
  <c r="AA167" i="20"/>
  <c r="AB167" i="20" s="1"/>
  <c r="AA168" i="20"/>
  <c r="AB168" i="20" s="1"/>
  <c r="AA169" i="20"/>
  <c r="AB169" i="20" s="1"/>
  <c r="AA170" i="20"/>
  <c r="AB170" i="20" s="1"/>
  <c r="AA171" i="20"/>
  <c r="AB171" i="20" s="1"/>
  <c r="AA172" i="20"/>
  <c r="AB172" i="20" s="1"/>
  <c r="AA173" i="20"/>
  <c r="AB173" i="20" s="1"/>
  <c r="AA174" i="20"/>
  <c r="AB174" i="20" s="1"/>
  <c r="AA175" i="20"/>
  <c r="AB175" i="20" s="1"/>
  <c r="AA176" i="20"/>
  <c r="AB176" i="20" s="1"/>
  <c r="AA177" i="20"/>
  <c r="AB177" i="20" s="1"/>
  <c r="AA178" i="20"/>
  <c r="AB178" i="20" s="1"/>
  <c r="AA179" i="20"/>
  <c r="AB179" i="20" s="1"/>
  <c r="AA180" i="20"/>
  <c r="AB180" i="20" s="1"/>
  <c r="AA181" i="20"/>
  <c r="AB181" i="20" s="1"/>
  <c r="AA182" i="20"/>
  <c r="AB182" i="20" s="1"/>
  <c r="AA183" i="20"/>
  <c r="AB183" i="20" s="1"/>
  <c r="AA184" i="20"/>
  <c r="AB184" i="20" s="1"/>
  <c r="AA185" i="20"/>
  <c r="AB185" i="20" s="1"/>
  <c r="AA186" i="20"/>
  <c r="AB186" i="20" s="1"/>
  <c r="AA187" i="20"/>
  <c r="AB187" i="20" s="1"/>
  <c r="AA188" i="20"/>
  <c r="AB188" i="20" s="1"/>
  <c r="AA189" i="20"/>
  <c r="AB189" i="20" s="1"/>
  <c r="AA190" i="20"/>
  <c r="AB190" i="20" s="1"/>
  <c r="AA191" i="20"/>
  <c r="AB191" i="20" s="1"/>
  <c r="AA192" i="20"/>
  <c r="AB192" i="20" s="1"/>
  <c r="AA193" i="20"/>
  <c r="AB193" i="20" s="1"/>
  <c r="AA194" i="20"/>
  <c r="AB194" i="20" s="1"/>
  <c r="AA195" i="20"/>
  <c r="AB195" i="20" s="1"/>
  <c r="AA196" i="20"/>
  <c r="AB196" i="20" s="1"/>
  <c r="AA197" i="20"/>
  <c r="AB197" i="20" s="1"/>
  <c r="AA198" i="20"/>
  <c r="AB198" i="20" s="1"/>
  <c r="AA199" i="20"/>
  <c r="AB199" i="20" s="1"/>
  <c r="AA200" i="20"/>
  <c r="AB200" i="20" s="1"/>
  <c r="AA201" i="20"/>
  <c r="AB201" i="20" s="1"/>
  <c r="AA202" i="20"/>
  <c r="AB202" i="20" s="1"/>
  <c r="AA203" i="20"/>
  <c r="AB203" i="20" s="1"/>
  <c r="AA204" i="20"/>
  <c r="AB204" i="20" s="1"/>
  <c r="AA205" i="20"/>
  <c r="AB205" i="20" s="1"/>
  <c r="AA206" i="20"/>
  <c r="AB206" i="20" s="1"/>
  <c r="AA207" i="20"/>
  <c r="AB207" i="20" s="1"/>
  <c r="AA208" i="20"/>
  <c r="AB208" i="20" s="1"/>
  <c r="AA209" i="20"/>
  <c r="AB209" i="20" s="1"/>
  <c r="AA210" i="20"/>
  <c r="AB210" i="20" s="1"/>
  <c r="AA211" i="20"/>
  <c r="AB211" i="20" s="1"/>
  <c r="AA212" i="20"/>
  <c r="AB212" i="20" s="1"/>
  <c r="AA213" i="20"/>
  <c r="AB213" i="20" s="1"/>
  <c r="AA214" i="20"/>
  <c r="AB214" i="20" s="1"/>
  <c r="AA215" i="20"/>
  <c r="AB215" i="20" s="1"/>
  <c r="AA216" i="20"/>
  <c r="AB216" i="20" s="1"/>
  <c r="AA217" i="20"/>
  <c r="AB217" i="20" s="1"/>
  <c r="AA218" i="20"/>
  <c r="AB218" i="20" s="1"/>
  <c r="AA219" i="20"/>
  <c r="AB219" i="20" s="1"/>
  <c r="AA220" i="20"/>
  <c r="AB220" i="20" s="1"/>
  <c r="AA221" i="20"/>
  <c r="AB221" i="20" s="1"/>
  <c r="AA222" i="20"/>
  <c r="AB222" i="20" s="1"/>
  <c r="AA223" i="20"/>
  <c r="AB223" i="20" s="1"/>
  <c r="AA224" i="20"/>
  <c r="AB224" i="20" s="1"/>
  <c r="AA225" i="20"/>
  <c r="AB225" i="20" s="1"/>
  <c r="AA226" i="20"/>
  <c r="AB226" i="20" s="1"/>
  <c r="AA227" i="20"/>
  <c r="AB227" i="20" s="1"/>
  <c r="AA228" i="20"/>
  <c r="AB228" i="20" s="1"/>
  <c r="AA229" i="20"/>
  <c r="AB229" i="20" s="1"/>
  <c r="AA230" i="20"/>
  <c r="AB230" i="20" s="1"/>
  <c r="AA231" i="20"/>
  <c r="AB231" i="20" s="1"/>
  <c r="AA232" i="20"/>
  <c r="AB232" i="20" s="1"/>
  <c r="AA233" i="20"/>
  <c r="AB233" i="20" s="1"/>
  <c r="AA234" i="20"/>
  <c r="AB234" i="20" s="1"/>
  <c r="AA235" i="20"/>
  <c r="AB235" i="20" s="1"/>
  <c r="AA236" i="20"/>
  <c r="AB236" i="20" s="1"/>
  <c r="AA237" i="20"/>
  <c r="AB237" i="20" s="1"/>
  <c r="AA238" i="20"/>
  <c r="AB238" i="20" s="1"/>
  <c r="AA239" i="20"/>
  <c r="AB239" i="20" s="1"/>
  <c r="AA240" i="20"/>
  <c r="AB240" i="20" s="1"/>
  <c r="AA241" i="20"/>
  <c r="AB241" i="20" s="1"/>
  <c r="AA242" i="20"/>
  <c r="AB242" i="20" s="1"/>
  <c r="AA243" i="20"/>
  <c r="AB243" i="20" s="1"/>
  <c r="AA244" i="20"/>
  <c r="AB244" i="20" s="1"/>
  <c r="AA245" i="20"/>
  <c r="AB245" i="20" s="1"/>
  <c r="AA246" i="20"/>
  <c r="AB246" i="20" s="1"/>
  <c r="AA247" i="20"/>
  <c r="AB247" i="20" s="1"/>
  <c r="AA248" i="20"/>
  <c r="AB248" i="20" s="1"/>
  <c r="AA249" i="20"/>
  <c r="AB249" i="20" s="1"/>
  <c r="AA250" i="20"/>
  <c r="AB250" i="20" s="1"/>
  <c r="AA251" i="20"/>
  <c r="AB251" i="20" s="1"/>
  <c r="AA252" i="20"/>
  <c r="AB252" i="20" s="1"/>
  <c r="AA253" i="20"/>
  <c r="AB253" i="20" s="1"/>
  <c r="AA254" i="20"/>
  <c r="AB254" i="20" s="1"/>
  <c r="AA255" i="20"/>
  <c r="AB255" i="20" s="1"/>
  <c r="AA256" i="20"/>
  <c r="AB256" i="20" s="1"/>
  <c r="AA257" i="20"/>
  <c r="AB257" i="20" s="1"/>
  <c r="AA258" i="20"/>
  <c r="AB258" i="20" s="1"/>
  <c r="AA259" i="20"/>
  <c r="AB259" i="20" s="1"/>
  <c r="AA260" i="20"/>
  <c r="AB260" i="20" s="1"/>
  <c r="AA261" i="20"/>
  <c r="AB261" i="20" s="1"/>
  <c r="AA262" i="20"/>
  <c r="AB262" i="20" s="1"/>
  <c r="AA263" i="20"/>
  <c r="AB263" i="20" s="1"/>
  <c r="AA264" i="20"/>
  <c r="AB264" i="20" s="1"/>
  <c r="AA265" i="20"/>
  <c r="AB265" i="20" s="1"/>
  <c r="AA266" i="20"/>
  <c r="AB266" i="20" s="1"/>
  <c r="AA267" i="20"/>
  <c r="AB267" i="20" s="1"/>
  <c r="AA268" i="20"/>
  <c r="AB268" i="20" s="1"/>
  <c r="AA269" i="20"/>
  <c r="AB269" i="20" s="1"/>
  <c r="AA270" i="20"/>
  <c r="AB270" i="20" s="1"/>
  <c r="AA271" i="20"/>
  <c r="AB271" i="20" s="1"/>
  <c r="AA272" i="20"/>
  <c r="AB272" i="20" s="1"/>
  <c r="AA273" i="20"/>
  <c r="AB273" i="20" s="1"/>
  <c r="AA274" i="20"/>
  <c r="AB274" i="20" s="1"/>
  <c r="AA275" i="20"/>
  <c r="AB275" i="20" s="1"/>
  <c r="AA276" i="20"/>
  <c r="AB276" i="20" s="1"/>
  <c r="AA277" i="20"/>
  <c r="AB277" i="20" s="1"/>
  <c r="AA278" i="20"/>
  <c r="AB278" i="20" s="1"/>
  <c r="AA279" i="20"/>
  <c r="AB279" i="20" s="1"/>
  <c r="AA280" i="20"/>
  <c r="AB280" i="20" s="1"/>
  <c r="AA281" i="20"/>
  <c r="AB281" i="20" s="1"/>
  <c r="AA282" i="20"/>
  <c r="AB282" i="20" s="1"/>
  <c r="AA283" i="20"/>
  <c r="AB283" i="20" s="1"/>
  <c r="AA284" i="20"/>
  <c r="AB284" i="20" s="1"/>
  <c r="AA285" i="20"/>
  <c r="AB285" i="20" s="1"/>
  <c r="AA286" i="20"/>
  <c r="AB286" i="20" s="1"/>
  <c r="AA287" i="20"/>
  <c r="AB287" i="20" s="1"/>
  <c r="AA288" i="20"/>
  <c r="AB288" i="20" s="1"/>
  <c r="AA289" i="20"/>
  <c r="AB289" i="20" s="1"/>
  <c r="AA290" i="20"/>
  <c r="AB290" i="20" s="1"/>
  <c r="AA291" i="20"/>
  <c r="AB291" i="20" s="1"/>
  <c r="AA3" i="20"/>
  <c r="AB3" i="20" s="1"/>
  <c r="X4" i="20"/>
  <c r="X5" i="20"/>
  <c r="X6" i="20"/>
  <c r="X7" i="20"/>
  <c r="X8" i="20"/>
  <c r="X9" i="20"/>
  <c r="X10" i="20"/>
  <c r="X11" i="20"/>
  <c r="X12" i="20"/>
  <c r="X13" i="20"/>
  <c r="X14" i="20"/>
  <c r="X15" i="20"/>
  <c r="X16" i="20"/>
  <c r="X17" i="20"/>
  <c r="X18" i="20"/>
  <c r="X19" i="20"/>
  <c r="X20" i="20"/>
  <c r="X21" i="20"/>
  <c r="X22" i="20"/>
  <c r="X23" i="20"/>
  <c r="X24" i="20"/>
  <c r="X25" i="20"/>
  <c r="X26" i="20"/>
  <c r="X27" i="20"/>
  <c r="X28" i="20"/>
  <c r="X29" i="20"/>
  <c r="X30" i="20"/>
  <c r="X31" i="20"/>
  <c r="X32" i="20"/>
  <c r="X33" i="20"/>
  <c r="X34" i="20"/>
  <c r="X35" i="20"/>
  <c r="X36" i="20"/>
  <c r="X37" i="20"/>
  <c r="X38" i="20"/>
  <c r="X39" i="20"/>
  <c r="X40" i="20"/>
  <c r="X41" i="20"/>
  <c r="X42" i="20"/>
  <c r="X43" i="20"/>
  <c r="X44" i="20"/>
  <c r="X45" i="20"/>
  <c r="X46" i="20"/>
  <c r="X47" i="20"/>
  <c r="X48" i="20"/>
  <c r="X49" i="20"/>
  <c r="X50" i="20"/>
  <c r="X51" i="20"/>
  <c r="X52" i="20"/>
  <c r="X53" i="20"/>
  <c r="X54" i="20"/>
  <c r="X55" i="20"/>
  <c r="X56" i="20"/>
  <c r="X57" i="20"/>
  <c r="X58" i="20"/>
  <c r="X59" i="20"/>
  <c r="X60" i="20"/>
  <c r="X61" i="20"/>
  <c r="X62" i="20"/>
  <c r="X63" i="20"/>
  <c r="X64" i="20"/>
  <c r="X65" i="20"/>
  <c r="X66" i="20"/>
  <c r="X67" i="20"/>
  <c r="X68" i="20"/>
  <c r="X69" i="20"/>
  <c r="X70" i="20"/>
  <c r="X71" i="20"/>
  <c r="X72" i="20"/>
  <c r="X73" i="20"/>
  <c r="X74" i="20"/>
  <c r="X75" i="20"/>
  <c r="X76" i="20"/>
  <c r="X77" i="20"/>
  <c r="X78" i="20"/>
  <c r="X79" i="20"/>
  <c r="X80" i="20"/>
  <c r="X81" i="20"/>
  <c r="X82" i="20"/>
  <c r="X83" i="20"/>
  <c r="X84" i="20"/>
  <c r="X85" i="20"/>
  <c r="X86" i="20"/>
  <c r="X87" i="20"/>
  <c r="X88" i="20"/>
  <c r="X89" i="20"/>
  <c r="X90" i="20"/>
  <c r="X91" i="20"/>
  <c r="X92" i="20"/>
  <c r="X93" i="20"/>
  <c r="X94" i="20"/>
  <c r="X95" i="20"/>
  <c r="X96" i="20"/>
  <c r="X97" i="20"/>
  <c r="X98" i="20"/>
  <c r="X99" i="20"/>
  <c r="X100" i="20"/>
  <c r="X101" i="20"/>
  <c r="X102" i="20"/>
  <c r="X103" i="20"/>
  <c r="X104" i="20"/>
  <c r="X105" i="20"/>
  <c r="X106" i="20"/>
  <c r="X107" i="20"/>
  <c r="X108" i="20"/>
  <c r="X109" i="20"/>
  <c r="X110" i="20"/>
  <c r="X111" i="20"/>
  <c r="X112" i="20"/>
  <c r="X113" i="20"/>
  <c r="X114" i="20"/>
  <c r="X115" i="20"/>
  <c r="X116" i="20"/>
  <c r="X117" i="20"/>
  <c r="X118" i="20"/>
  <c r="X119" i="20"/>
  <c r="X120" i="20"/>
  <c r="X121" i="20"/>
  <c r="X122" i="20"/>
  <c r="X123" i="20"/>
  <c r="X124" i="20"/>
  <c r="X125" i="20"/>
  <c r="X126" i="20"/>
  <c r="X127" i="20"/>
  <c r="X128" i="20"/>
  <c r="X129" i="20"/>
  <c r="X130" i="20"/>
  <c r="X131" i="20"/>
  <c r="X132" i="20"/>
  <c r="X133" i="20"/>
  <c r="X134" i="20"/>
  <c r="X135" i="20"/>
  <c r="X136" i="20"/>
  <c r="X137" i="20"/>
  <c r="X138" i="20"/>
  <c r="X139" i="20"/>
  <c r="X140" i="20"/>
  <c r="X141" i="20"/>
  <c r="X142" i="20"/>
  <c r="X143" i="20"/>
  <c r="X144" i="20"/>
  <c r="X145" i="20"/>
  <c r="X146" i="20"/>
  <c r="X147" i="20"/>
  <c r="X148" i="20"/>
  <c r="X149" i="20"/>
  <c r="X150" i="20"/>
  <c r="X151" i="20"/>
  <c r="X152" i="20"/>
  <c r="X153" i="20"/>
  <c r="X154" i="20"/>
  <c r="X155" i="20"/>
  <c r="X156" i="20"/>
  <c r="X157" i="20"/>
  <c r="X158" i="20"/>
  <c r="X159" i="20"/>
  <c r="X160" i="20"/>
  <c r="X161" i="20"/>
  <c r="X162" i="20"/>
  <c r="X163" i="20"/>
  <c r="X164" i="20"/>
  <c r="X165" i="20"/>
  <c r="X166" i="20"/>
  <c r="X167" i="20"/>
  <c r="X168" i="20"/>
  <c r="X169" i="20"/>
  <c r="X170" i="20"/>
  <c r="X171" i="20"/>
  <c r="X172" i="20"/>
  <c r="X173" i="20"/>
  <c r="X174" i="20"/>
  <c r="X175" i="20"/>
  <c r="X176" i="20"/>
  <c r="X177" i="20"/>
  <c r="X178" i="20"/>
  <c r="X179" i="20"/>
  <c r="X180" i="20"/>
  <c r="X181" i="20"/>
  <c r="X182" i="20"/>
  <c r="X183" i="20"/>
  <c r="X184" i="20"/>
  <c r="X185" i="20"/>
  <c r="X186" i="20"/>
  <c r="X187" i="20"/>
  <c r="X188" i="20"/>
  <c r="X189" i="20"/>
  <c r="X190" i="20"/>
  <c r="X191" i="20"/>
  <c r="X192" i="20"/>
  <c r="X193" i="20"/>
  <c r="X194" i="20"/>
  <c r="X195" i="20"/>
  <c r="X196" i="20"/>
  <c r="X197" i="20"/>
  <c r="X198" i="20"/>
  <c r="X199" i="20"/>
  <c r="X200" i="20"/>
  <c r="X201" i="20"/>
  <c r="X202" i="20"/>
  <c r="X203" i="20"/>
  <c r="X204" i="20"/>
  <c r="X205" i="20"/>
  <c r="X206" i="20"/>
  <c r="X207" i="20"/>
  <c r="X208" i="20"/>
  <c r="X209" i="20"/>
  <c r="X210" i="20"/>
  <c r="X211" i="20"/>
  <c r="X212" i="20"/>
  <c r="X213" i="20"/>
  <c r="X214" i="20"/>
  <c r="X215" i="20"/>
  <c r="X216" i="20"/>
  <c r="X217" i="20"/>
  <c r="X218" i="20"/>
  <c r="X219" i="20"/>
  <c r="X220" i="20"/>
  <c r="X221" i="20"/>
  <c r="X222" i="20"/>
  <c r="X223" i="20"/>
  <c r="X224" i="20"/>
  <c r="X225" i="20"/>
  <c r="Z225" i="20" s="1"/>
  <c r="Y225" i="20" s="1"/>
  <c r="X226" i="20"/>
  <c r="X227" i="20"/>
  <c r="X228" i="20"/>
  <c r="X229" i="20"/>
  <c r="X230" i="20"/>
  <c r="Z230" i="20" s="1"/>
  <c r="Y230" i="20" s="1"/>
  <c r="X231" i="20"/>
  <c r="X232" i="20"/>
  <c r="X233" i="20"/>
  <c r="X234" i="20"/>
  <c r="Z234" i="20" s="1"/>
  <c r="Y234" i="20" s="1"/>
  <c r="X235" i="20"/>
  <c r="X236" i="20"/>
  <c r="X237" i="20"/>
  <c r="Z237" i="20" s="1"/>
  <c r="X238" i="20"/>
  <c r="Z238" i="20" s="1"/>
  <c r="Y238" i="20" s="1"/>
  <c r="X239" i="20"/>
  <c r="X240" i="20"/>
  <c r="X241" i="20"/>
  <c r="X242" i="20"/>
  <c r="Z242" i="20" s="1"/>
  <c r="Y242" i="20" s="1"/>
  <c r="X243" i="20"/>
  <c r="X244" i="20"/>
  <c r="X245" i="20"/>
  <c r="X246" i="20"/>
  <c r="X247" i="20"/>
  <c r="X248" i="20"/>
  <c r="Z248" i="20" s="1"/>
  <c r="Y248" i="20" s="1"/>
  <c r="X249" i="20"/>
  <c r="X250" i="20"/>
  <c r="X251" i="20"/>
  <c r="Z251" i="20" s="1"/>
  <c r="X252" i="20"/>
  <c r="X253" i="20"/>
  <c r="X254" i="20"/>
  <c r="Z254" i="20" s="1"/>
  <c r="Y254" i="20" s="1"/>
  <c r="X255" i="20"/>
  <c r="X256" i="20"/>
  <c r="X257" i="20"/>
  <c r="X258" i="20"/>
  <c r="X259" i="20"/>
  <c r="Z259" i="20" s="1"/>
  <c r="X260" i="20"/>
  <c r="X261" i="20"/>
  <c r="X262" i="20"/>
  <c r="X263" i="20"/>
  <c r="Z263" i="20" s="1"/>
  <c r="X264" i="20"/>
  <c r="X265" i="20"/>
  <c r="Z265" i="20" s="1"/>
  <c r="Y265" i="20" s="1"/>
  <c r="X266" i="20"/>
  <c r="Z266" i="20" s="1"/>
  <c r="Y266" i="20" s="1"/>
  <c r="X267" i="20"/>
  <c r="Z267" i="20" s="1"/>
  <c r="Y267" i="20" s="1"/>
  <c r="X268" i="20"/>
  <c r="X269" i="20"/>
  <c r="X270" i="20"/>
  <c r="X271" i="20"/>
  <c r="Z271" i="20" s="1"/>
  <c r="Y271" i="20" s="1"/>
  <c r="X272" i="20"/>
  <c r="Z272" i="20" s="1"/>
  <c r="X273" i="20"/>
  <c r="X274" i="20"/>
  <c r="X275" i="20"/>
  <c r="X276" i="20"/>
  <c r="X277" i="20"/>
  <c r="X278" i="20"/>
  <c r="X279" i="20"/>
  <c r="Z279" i="20" s="1"/>
  <c r="Y279" i="20" s="1"/>
  <c r="X280" i="20"/>
  <c r="X281" i="20"/>
  <c r="X282" i="20"/>
  <c r="X283" i="20"/>
  <c r="X284" i="20"/>
  <c r="X285" i="20"/>
  <c r="X286" i="20"/>
  <c r="X287" i="20"/>
  <c r="Z287" i="20" s="1"/>
  <c r="X288" i="20"/>
  <c r="Z288" i="20" s="1"/>
  <c r="X289" i="20"/>
  <c r="X290" i="20"/>
  <c r="Z290" i="20" s="1"/>
  <c r="X291" i="20"/>
  <c r="X3" i="20"/>
  <c r="A225" i="20"/>
  <c r="C225" i="20"/>
  <c r="D225" i="20"/>
  <c r="E225" i="20"/>
  <c r="I225" i="20"/>
  <c r="J225" i="20" s="1"/>
  <c r="N225" i="20"/>
  <c r="O225" i="20"/>
  <c r="P225" i="20"/>
  <c r="Q225" i="20" s="1"/>
  <c r="R225" i="20" s="1" a="1"/>
  <c r="R225" i="20" s="1"/>
  <c r="U225" i="20"/>
  <c r="T225" i="20"/>
  <c r="W225" i="20"/>
  <c r="A226" i="20"/>
  <c r="C226" i="20"/>
  <c r="D226" i="20"/>
  <c r="E226" i="20"/>
  <c r="I226" i="20"/>
  <c r="J226" i="20" s="1"/>
  <c r="AG226" i="20" s="1"/>
  <c r="N226" i="20"/>
  <c r="O226" i="20"/>
  <c r="P226" i="20"/>
  <c r="Q226" i="20" s="1"/>
  <c r="U226" i="20"/>
  <c r="T226" i="20"/>
  <c r="W226" i="20"/>
  <c r="Z226" i="20"/>
  <c r="Y226" i="20" s="1"/>
  <c r="A227" i="20"/>
  <c r="C227" i="20"/>
  <c r="D227" i="20"/>
  <c r="E227" i="20"/>
  <c r="I227" i="20"/>
  <c r="J227" i="20"/>
  <c r="AG227" i="20" s="1"/>
  <c r="N227" i="20"/>
  <c r="O227" i="20"/>
  <c r="P227" i="20"/>
  <c r="Q227" i="20" s="1"/>
  <c r="R227" i="20" s="1" a="1"/>
  <c r="R227" i="20" s="1"/>
  <c r="T227" i="20"/>
  <c r="W227" i="20"/>
  <c r="Y227" i="20"/>
  <c r="Z227" i="20"/>
  <c r="A228" i="20"/>
  <c r="C228" i="20"/>
  <c r="D228" i="20"/>
  <c r="E228" i="20"/>
  <c r="I228" i="20"/>
  <c r="J228" i="20" s="1"/>
  <c r="AG228" i="20" s="1"/>
  <c r="N228" i="20"/>
  <c r="O228" i="20"/>
  <c r="P228" i="20"/>
  <c r="Q228" i="20" s="1"/>
  <c r="R228" i="20" s="1" a="1"/>
  <c r="R228" i="20" s="1"/>
  <c r="T228" i="20"/>
  <c r="W228" i="20"/>
  <c r="Y228" i="20"/>
  <c r="Z228" i="20"/>
  <c r="A229" i="20"/>
  <c r="C229" i="20"/>
  <c r="D229" i="20"/>
  <c r="E229" i="20"/>
  <c r="I229" i="20"/>
  <c r="J229" i="20" s="1"/>
  <c r="N229" i="20"/>
  <c r="O229" i="20"/>
  <c r="P229" i="20"/>
  <c r="Q229" i="20" s="1"/>
  <c r="V229" i="20"/>
  <c r="T229" i="20"/>
  <c r="W229" i="20"/>
  <c r="Y229" i="20"/>
  <c r="Z229" i="20"/>
  <c r="A230" i="20"/>
  <c r="C230" i="20"/>
  <c r="D230" i="20"/>
  <c r="E230" i="20"/>
  <c r="I230" i="20"/>
  <c r="J230" i="20" s="1"/>
  <c r="N230" i="20"/>
  <c r="O230" i="20"/>
  <c r="P230" i="20"/>
  <c r="Q230" i="20" s="1"/>
  <c r="U230" i="20"/>
  <c r="T230" i="20"/>
  <c r="W230" i="20"/>
  <c r="A231" i="20"/>
  <c r="C231" i="20"/>
  <c r="D231" i="20"/>
  <c r="E231" i="20"/>
  <c r="I231" i="20"/>
  <c r="J231" i="20" s="1"/>
  <c r="N231" i="20"/>
  <c r="O231" i="20"/>
  <c r="P231" i="20"/>
  <c r="Q231" i="20" s="1"/>
  <c r="R231" i="20" s="1" a="1"/>
  <c r="R231" i="20" s="1"/>
  <c r="T231" i="20"/>
  <c r="W231" i="20"/>
  <c r="Z231" i="20"/>
  <c r="Y231" i="20" s="1"/>
  <c r="A232" i="20"/>
  <c r="C232" i="20"/>
  <c r="D232" i="20"/>
  <c r="E232" i="20"/>
  <c r="I232" i="20"/>
  <c r="J232" i="20" s="1"/>
  <c r="N232" i="20"/>
  <c r="O232" i="20"/>
  <c r="P232" i="20"/>
  <c r="Q232" i="20" s="1"/>
  <c r="T232" i="20"/>
  <c r="W232" i="20"/>
  <c r="Y232" i="20"/>
  <c r="Z232" i="20"/>
  <c r="A233" i="20"/>
  <c r="C233" i="20"/>
  <c r="D233" i="20"/>
  <c r="E233" i="20"/>
  <c r="I233" i="20"/>
  <c r="J233" i="20" s="1"/>
  <c r="AG233" i="20" s="1"/>
  <c r="N233" i="20"/>
  <c r="O233" i="20"/>
  <c r="P233" i="20"/>
  <c r="Q233" i="20" s="1"/>
  <c r="V233" i="20"/>
  <c r="T233" i="20"/>
  <c r="W233" i="20"/>
  <c r="Y233" i="20"/>
  <c r="Z233" i="20"/>
  <c r="A234" i="20"/>
  <c r="C234" i="20"/>
  <c r="D234" i="20"/>
  <c r="E234" i="20"/>
  <c r="I234" i="20"/>
  <c r="J234" i="20" s="1"/>
  <c r="N234" i="20"/>
  <c r="O234" i="20"/>
  <c r="P234" i="20"/>
  <c r="Q234" i="20" s="1"/>
  <c r="R234" i="20" s="1" a="1"/>
  <c r="R234" i="20" s="1"/>
  <c r="U234" i="20"/>
  <c r="V234" i="20" s="1"/>
  <c r="T234" i="20"/>
  <c r="W234" i="20"/>
  <c r="A235" i="20"/>
  <c r="C235" i="20"/>
  <c r="D235" i="20"/>
  <c r="E235" i="20"/>
  <c r="I235" i="20"/>
  <c r="J235" i="20" s="1"/>
  <c r="N235" i="20"/>
  <c r="O235" i="20"/>
  <c r="P235" i="20"/>
  <c r="Q235" i="20" s="1"/>
  <c r="U235" i="20"/>
  <c r="T235" i="20"/>
  <c r="W235" i="20"/>
  <c r="Y235" i="20"/>
  <c r="Z235" i="20"/>
  <c r="A236" i="20"/>
  <c r="C236" i="20"/>
  <c r="D236" i="20"/>
  <c r="E236" i="20"/>
  <c r="I236" i="20"/>
  <c r="J236" i="20" s="1"/>
  <c r="AG236" i="20" s="1"/>
  <c r="N236" i="20"/>
  <c r="O236" i="20"/>
  <c r="P236" i="20"/>
  <c r="Q236" i="20" s="1"/>
  <c r="R236" i="20" s="1" a="1"/>
  <c r="R236" i="20" s="1"/>
  <c r="U236" i="20"/>
  <c r="T236" i="20"/>
  <c r="W236" i="20"/>
  <c r="Y236" i="20"/>
  <c r="Z236" i="20"/>
  <c r="A237" i="20"/>
  <c r="C237" i="20"/>
  <c r="D237" i="20"/>
  <c r="E237" i="20"/>
  <c r="I237" i="20"/>
  <c r="J237" i="20" s="1"/>
  <c r="N237" i="20"/>
  <c r="O237" i="20"/>
  <c r="P237" i="20"/>
  <c r="Q237" i="20" s="1"/>
  <c r="R237" i="20" s="1" a="1"/>
  <c r="R237" i="20" s="1"/>
  <c r="U237" i="20"/>
  <c r="V237" i="20" s="1"/>
  <c r="T237" i="20"/>
  <c r="W237" i="20"/>
  <c r="A238" i="20"/>
  <c r="C238" i="20"/>
  <c r="D238" i="20"/>
  <c r="E238" i="20"/>
  <c r="I238" i="20"/>
  <c r="J238" i="20" s="1"/>
  <c r="N238" i="20"/>
  <c r="O238" i="20"/>
  <c r="P238" i="20"/>
  <c r="Q238" i="20" s="1"/>
  <c r="T238" i="20"/>
  <c r="W238" i="20"/>
  <c r="A239" i="20"/>
  <c r="C239" i="20"/>
  <c r="D239" i="20"/>
  <c r="E239" i="20"/>
  <c r="I239" i="20"/>
  <c r="J239" i="20" s="1"/>
  <c r="AG239" i="20" s="1"/>
  <c r="N239" i="20"/>
  <c r="O239" i="20"/>
  <c r="P239" i="20"/>
  <c r="Q239" i="20" s="1"/>
  <c r="U239" i="20"/>
  <c r="T239" i="20"/>
  <c r="W239" i="20"/>
  <c r="Y239" i="20"/>
  <c r="Z239" i="20"/>
  <c r="A240" i="20"/>
  <c r="C240" i="20"/>
  <c r="D240" i="20"/>
  <c r="E240" i="20"/>
  <c r="I240" i="20"/>
  <c r="J240" i="20" s="1"/>
  <c r="N240" i="20"/>
  <c r="O240" i="20"/>
  <c r="P240" i="20"/>
  <c r="Q240" i="20" s="1"/>
  <c r="R240" i="20" s="1" a="1"/>
  <c r="R240" i="20" s="1"/>
  <c r="T240" i="20"/>
  <c r="W240" i="20"/>
  <c r="Y240" i="20"/>
  <c r="Z240" i="20"/>
  <c r="A241" i="20"/>
  <c r="C241" i="20"/>
  <c r="D241" i="20"/>
  <c r="E241" i="20"/>
  <c r="I241" i="20"/>
  <c r="J241" i="20" s="1"/>
  <c r="AG241" i="20" s="1"/>
  <c r="N241" i="20"/>
  <c r="O241" i="20"/>
  <c r="P241" i="20"/>
  <c r="Q241" i="20" s="1"/>
  <c r="U241" i="20"/>
  <c r="T241" i="20"/>
  <c r="W241" i="20"/>
  <c r="Y241" i="20"/>
  <c r="Z241" i="20"/>
  <c r="A242" i="20"/>
  <c r="C242" i="20"/>
  <c r="D242" i="20"/>
  <c r="E242" i="20"/>
  <c r="I242" i="20"/>
  <c r="J242" i="20" s="1"/>
  <c r="N242" i="20"/>
  <c r="O242" i="20"/>
  <c r="P242" i="20"/>
  <c r="Q242" i="20" s="1"/>
  <c r="U242" i="20"/>
  <c r="V242" i="20" s="1"/>
  <c r="T242" i="20"/>
  <c r="W242" i="20"/>
  <c r="A243" i="20"/>
  <c r="C243" i="20"/>
  <c r="D243" i="20"/>
  <c r="E243" i="20"/>
  <c r="I243" i="20"/>
  <c r="J243" i="20" s="1"/>
  <c r="N243" i="20"/>
  <c r="O243" i="20"/>
  <c r="P243" i="20"/>
  <c r="Q243" i="20" s="1"/>
  <c r="R243" i="20" s="1" a="1"/>
  <c r="R243" i="20" s="1"/>
  <c r="U243" i="20"/>
  <c r="T243" i="20"/>
  <c r="W243" i="20"/>
  <c r="Y243" i="20"/>
  <c r="Z243" i="20"/>
  <c r="A244" i="20"/>
  <c r="C244" i="20"/>
  <c r="D244" i="20"/>
  <c r="E244" i="20"/>
  <c r="I244" i="20"/>
  <c r="J244" i="20"/>
  <c r="AG244" i="20" s="1"/>
  <c r="N244" i="20"/>
  <c r="O244" i="20"/>
  <c r="P244" i="20"/>
  <c r="Q244" i="20" s="1"/>
  <c r="R244" i="20" s="1" a="1"/>
  <c r="R244" i="20" s="1"/>
  <c r="U244" i="20"/>
  <c r="T244" i="20"/>
  <c r="W244" i="20"/>
  <c r="Y244" i="20"/>
  <c r="Z244" i="20"/>
  <c r="A245" i="20"/>
  <c r="C245" i="20"/>
  <c r="D245" i="20"/>
  <c r="E245" i="20"/>
  <c r="I245" i="20"/>
  <c r="J245" i="20" s="1"/>
  <c r="AG245" i="20" s="1"/>
  <c r="N245" i="20"/>
  <c r="O245" i="20"/>
  <c r="P245" i="20"/>
  <c r="Q245" i="20" s="1"/>
  <c r="U245" i="20"/>
  <c r="T245" i="20"/>
  <c r="W245" i="20"/>
  <c r="Y245" i="20"/>
  <c r="Z245" i="20"/>
  <c r="A246" i="20"/>
  <c r="C246" i="20"/>
  <c r="D246" i="20"/>
  <c r="E246" i="20"/>
  <c r="I246" i="20"/>
  <c r="J246" i="20" s="1"/>
  <c r="N246" i="20"/>
  <c r="O246" i="20"/>
  <c r="P246" i="20"/>
  <c r="Q246" i="20" s="1"/>
  <c r="U246" i="20"/>
  <c r="T246" i="20"/>
  <c r="W246" i="20"/>
  <c r="Z246" i="20"/>
  <c r="Y246" i="20" s="1"/>
  <c r="A247" i="20"/>
  <c r="C247" i="20"/>
  <c r="D247" i="20"/>
  <c r="E247" i="20"/>
  <c r="I247" i="20"/>
  <c r="J247" i="20" s="1"/>
  <c r="N247" i="20"/>
  <c r="O247" i="20"/>
  <c r="P247" i="20"/>
  <c r="Q247" i="20" s="1"/>
  <c r="R247" i="20" s="1" a="1"/>
  <c r="R247" i="20" s="1"/>
  <c r="T247" i="20"/>
  <c r="W247" i="20"/>
  <c r="Y247" i="20"/>
  <c r="Z247" i="20"/>
  <c r="A248" i="20"/>
  <c r="C248" i="20"/>
  <c r="D248" i="20"/>
  <c r="E248" i="20"/>
  <c r="I248" i="20"/>
  <c r="J248" i="20"/>
  <c r="AG248" i="20" s="1"/>
  <c r="N248" i="20"/>
  <c r="O248" i="20"/>
  <c r="P248" i="20"/>
  <c r="Q248" i="20" s="1"/>
  <c r="R248" i="20" s="1" a="1"/>
  <c r="R248" i="20" s="1"/>
  <c r="U248" i="20"/>
  <c r="T248" i="20"/>
  <c r="W248" i="20"/>
  <c r="A249" i="20"/>
  <c r="C249" i="20"/>
  <c r="D249" i="20"/>
  <c r="E249" i="20"/>
  <c r="I249" i="20"/>
  <c r="J249" i="20" s="1"/>
  <c r="N249" i="20"/>
  <c r="O249" i="20"/>
  <c r="P249" i="20"/>
  <c r="Q249" i="20" s="1"/>
  <c r="R249" i="20" s="1" a="1"/>
  <c r="R249" i="20" s="1"/>
  <c r="V249" i="20"/>
  <c r="T249" i="20"/>
  <c r="W249" i="20"/>
  <c r="Y249" i="20"/>
  <c r="Z249" i="20"/>
  <c r="A250" i="20"/>
  <c r="C250" i="20"/>
  <c r="D250" i="20"/>
  <c r="E250" i="20"/>
  <c r="I250" i="20"/>
  <c r="J250" i="20" s="1"/>
  <c r="N250" i="20"/>
  <c r="O250" i="20"/>
  <c r="P250" i="20"/>
  <c r="Q250" i="20" s="1"/>
  <c r="T250" i="20"/>
  <c r="W250" i="20"/>
  <c r="Z250" i="20"/>
  <c r="A251" i="20"/>
  <c r="C251" i="20"/>
  <c r="D251" i="20"/>
  <c r="E251" i="20"/>
  <c r="I251" i="20"/>
  <c r="J251" i="20" s="1"/>
  <c r="AG251" i="20" s="1"/>
  <c r="N251" i="20"/>
  <c r="O251" i="20"/>
  <c r="P251" i="20"/>
  <c r="Q251" i="20" s="1"/>
  <c r="R251" i="20" s="1" a="1"/>
  <c r="R251" i="20" s="1"/>
  <c r="U251" i="20"/>
  <c r="T251" i="20"/>
  <c r="W251" i="20"/>
  <c r="A252" i="20"/>
  <c r="C252" i="20"/>
  <c r="D252" i="20"/>
  <c r="E252" i="20"/>
  <c r="I252" i="20"/>
  <c r="J252" i="20" s="1"/>
  <c r="AG252" i="20" s="1"/>
  <c r="N252" i="20"/>
  <c r="O252" i="20"/>
  <c r="P252" i="20"/>
  <c r="Q252" i="20" s="1"/>
  <c r="T252" i="20"/>
  <c r="W252" i="20"/>
  <c r="Y252" i="20"/>
  <c r="Z252" i="20"/>
  <c r="A253" i="20"/>
  <c r="C253" i="20"/>
  <c r="D253" i="20"/>
  <c r="E253" i="20"/>
  <c r="I253" i="20"/>
  <c r="J253" i="20"/>
  <c r="AG253" i="20" s="1"/>
  <c r="N253" i="20"/>
  <c r="O253" i="20"/>
  <c r="P253" i="20"/>
  <c r="Q253" i="20" s="1"/>
  <c r="R253" i="20" s="1" a="1"/>
  <c r="R253" i="20" s="1"/>
  <c r="T253" i="20"/>
  <c r="W253" i="20"/>
  <c r="Y253" i="20"/>
  <c r="Z253" i="20"/>
  <c r="A254" i="20"/>
  <c r="C254" i="20"/>
  <c r="D254" i="20"/>
  <c r="E254" i="20"/>
  <c r="I254" i="20"/>
  <c r="J254" i="20" s="1"/>
  <c r="AG254" i="20" s="1"/>
  <c r="N254" i="20"/>
  <c r="O254" i="20"/>
  <c r="P254" i="20"/>
  <c r="Q254" i="20" s="1"/>
  <c r="T254" i="20"/>
  <c r="W254" i="20"/>
  <c r="A255" i="20"/>
  <c r="C255" i="20"/>
  <c r="D255" i="20"/>
  <c r="E255" i="20"/>
  <c r="I255" i="20"/>
  <c r="J255" i="20" s="1"/>
  <c r="N255" i="20"/>
  <c r="O255" i="20"/>
  <c r="P255" i="20"/>
  <c r="Q255" i="20" s="1"/>
  <c r="R255" i="20" s="1" a="1"/>
  <c r="R255" i="20" s="1"/>
  <c r="V255" i="20"/>
  <c r="T255" i="20"/>
  <c r="W255" i="20"/>
  <c r="Y255" i="20"/>
  <c r="Z255" i="20"/>
  <c r="A256" i="20"/>
  <c r="C256" i="20"/>
  <c r="D256" i="20"/>
  <c r="E256" i="20"/>
  <c r="I256" i="20"/>
  <c r="J256" i="20"/>
  <c r="AG256" i="20" s="1"/>
  <c r="N256" i="20"/>
  <c r="O256" i="20"/>
  <c r="P256" i="20"/>
  <c r="Q256" i="20" s="1"/>
  <c r="T256" i="20"/>
  <c r="W256" i="20"/>
  <c r="Y256" i="20"/>
  <c r="Z256" i="20"/>
  <c r="A257" i="20"/>
  <c r="C257" i="20"/>
  <c r="D257" i="20"/>
  <c r="E257" i="20"/>
  <c r="I257" i="20"/>
  <c r="J257" i="20" s="1"/>
  <c r="N257" i="20"/>
  <c r="O257" i="20"/>
  <c r="P257" i="20"/>
  <c r="Q257" i="20" s="1"/>
  <c r="R257" i="20" s="1" a="1"/>
  <c r="R257" i="20" s="1"/>
  <c r="V257" i="20"/>
  <c r="T257" i="20"/>
  <c r="W257" i="20"/>
  <c r="Z257" i="20"/>
  <c r="A258" i="20"/>
  <c r="C258" i="20"/>
  <c r="D258" i="20"/>
  <c r="E258" i="20"/>
  <c r="I258" i="20"/>
  <c r="J258" i="20" s="1"/>
  <c r="N258" i="20"/>
  <c r="O258" i="20"/>
  <c r="P258" i="20"/>
  <c r="Q258" i="20" s="1"/>
  <c r="V258" i="20"/>
  <c r="T258" i="20"/>
  <c r="W258" i="20"/>
  <c r="Y258" i="20"/>
  <c r="Z258" i="20"/>
  <c r="A259" i="20"/>
  <c r="C259" i="20"/>
  <c r="D259" i="20"/>
  <c r="E259" i="20"/>
  <c r="I259" i="20"/>
  <c r="J259" i="20" s="1"/>
  <c r="AG259" i="20" s="1"/>
  <c r="N259" i="20"/>
  <c r="O259" i="20"/>
  <c r="P259" i="20"/>
  <c r="Q259" i="20" s="1"/>
  <c r="R259" i="20" s="1" a="1"/>
  <c r="R259" i="20" s="1"/>
  <c r="T259" i="20"/>
  <c r="W259" i="20"/>
  <c r="A260" i="20"/>
  <c r="C260" i="20"/>
  <c r="D260" i="20"/>
  <c r="E260" i="20"/>
  <c r="I260" i="20"/>
  <c r="J260" i="20"/>
  <c r="AG260" i="20" s="1"/>
  <c r="N260" i="20"/>
  <c r="O260" i="20"/>
  <c r="P260" i="20"/>
  <c r="Q260" i="20" s="1"/>
  <c r="T260" i="20"/>
  <c r="W260" i="20"/>
  <c r="Y260" i="20"/>
  <c r="Z260" i="20"/>
  <c r="A261" i="20"/>
  <c r="C261" i="20"/>
  <c r="D261" i="20"/>
  <c r="E261" i="20"/>
  <c r="I261" i="20"/>
  <c r="J261" i="20" s="1"/>
  <c r="N261" i="20"/>
  <c r="O261" i="20"/>
  <c r="P261" i="20"/>
  <c r="Q261" i="20" s="1"/>
  <c r="T261" i="20"/>
  <c r="W261" i="20"/>
  <c r="Z261" i="20"/>
  <c r="Y261" i="20" s="1"/>
  <c r="A262" i="20"/>
  <c r="C262" i="20"/>
  <c r="D262" i="20"/>
  <c r="E262" i="20"/>
  <c r="I262" i="20"/>
  <c r="J262" i="20"/>
  <c r="AG262" i="20" s="1"/>
  <c r="N262" i="20"/>
  <c r="O262" i="20"/>
  <c r="P262" i="20"/>
  <c r="Q262" i="20" s="1"/>
  <c r="R262" i="20" s="1" a="1"/>
  <c r="R262" i="20" s="1"/>
  <c r="V262" i="20"/>
  <c r="T262" i="20"/>
  <c r="W262" i="20"/>
  <c r="Y262" i="20"/>
  <c r="Z262" i="20"/>
  <c r="A263" i="20"/>
  <c r="C263" i="20"/>
  <c r="D263" i="20"/>
  <c r="E263" i="20"/>
  <c r="I263" i="20"/>
  <c r="J263" i="20" s="1"/>
  <c r="N263" i="20"/>
  <c r="O263" i="20"/>
  <c r="P263" i="20"/>
  <c r="Q263" i="20" s="1"/>
  <c r="R263" i="20" s="1" a="1"/>
  <c r="R263" i="20" s="1"/>
  <c r="T263" i="20"/>
  <c r="U263" i="20"/>
  <c r="W263" i="20"/>
  <c r="A264" i="20"/>
  <c r="C264" i="20"/>
  <c r="D264" i="20"/>
  <c r="E264" i="20"/>
  <c r="I264" i="20"/>
  <c r="J264" i="20" s="1"/>
  <c r="AG264" i="20" s="1"/>
  <c r="N264" i="20"/>
  <c r="O264" i="20"/>
  <c r="P264" i="20"/>
  <c r="Q264" i="20" s="1"/>
  <c r="R264" i="20" s="1" a="1"/>
  <c r="R264" i="20" s="1"/>
  <c r="U264" i="20"/>
  <c r="T264" i="20"/>
  <c r="W264" i="20"/>
  <c r="Z264" i="20"/>
  <c r="A265" i="20"/>
  <c r="C265" i="20"/>
  <c r="D265" i="20"/>
  <c r="E265" i="20"/>
  <c r="I265" i="20"/>
  <c r="J265" i="20" s="1"/>
  <c r="N265" i="20"/>
  <c r="O265" i="20"/>
  <c r="P265" i="20"/>
  <c r="Q265" i="20" s="1"/>
  <c r="R265" i="20" s="1" a="1"/>
  <c r="R265" i="20" s="1"/>
  <c r="T265" i="20"/>
  <c r="W265" i="20"/>
  <c r="A266" i="20"/>
  <c r="C266" i="20"/>
  <c r="D266" i="20"/>
  <c r="E266" i="20"/>
  <c r="I266" i="20"/>
  <c r="J266" i="20" s="1"/>
  <c r="AG266" i="20" s="1"/>
  <c r="N266" i="20"/>
  <c r="O266" i="20"/>
  <c r="P266" i="20"/>
  <c r="Q266" i="20" s="1"/>
  <c r="U266" i="20"/>
  <c r="T266" i="20"/>
  <c r="W266" i="20"/>
  <c r="A267" i="20"/>
  <c r="C267" i="20"/>
  <c r="D267" i="20"/>
  <c r="E267" i="20"/>
  <c r="I267" i="20"/>
  <c r="J267" i="20" s="1"/>
  <c r="N267" i="20"/>
  <c r="O267" i="20"/>
  <c r="P267" i="20"/>
  <c r="Q267" i="20" s="1"/>
  <c r="U267" i="20"/>
  <c r="T267" i="20"/>
  <c r="W267" i="20"/>
  <c r="A268" i="20"/>
  <c r="C268" i="20"/>
  <c r="D268" i="20"/>
  <c r="E268" i="20"/>
  <c r="I268" i="20"/>
  <c r="J268" i="20" s="1"/>
  <c r="AG268" i="20" s="1"/>
  <c r="N268" i="20"/>
  <c r="O268" i="20"/>
  <c r="P268" i="20"/>
  <c r="Q268" i="20" s="1"/>
  <c r="R268" i="20" s="1" a="1"/>
  <c r="R268" i="20" s="1"/>
  <c r="T268" i="20"/>
  <c r="W268" i="20"/>
  <c r="Y268" i="20"/>
  <c r="Z268" i="20"/>
  <c r="A269" i="20"/>
  <c r="C269" i="20"/>
  <c r="D269" i="20"/>
  <c r="E269" i="20"/>
  <c r="I269" i="20"/>
  <c r="J269" i="20" s="1"/>
  <c r="N269" i="20"/>
  <c r="O269" i="20"/>
  <c r="P269" i="20"/>
  <c r="Q269" i="20" s="1"/>
  <c r="R269" i="20" s="1" a="1"/>
  <c r="R269" i="20" s="1"/>
  <c r="T269" i="20"/>
  <c r="U269" i="20"/>
  <c r="W269" i="20"/>
  <c r="Z269" i="20"/>
  <c r="Y269" i="20" s="1"/>
  <c r="A270" i="20"/>
  <c r="C270" i="20"/>
  <c r="D270" i="20"/>
  <c r="E270" i="20"/>
  <c r="I270" i="20"/>
  <c r="J270" i="20" s="1"/>
  <c r="N270" i="20"/>
  <c r="O270" i="20"/>
  <c r="P270" i="20"/>
  <c r="Q270" i="20" s="1"/>
  <c r="V270" i="20"/>
  <c r="T270" i="20"/>
  <c r="W270" i="20"/>
  <c r="Y270" i="20"/>
  <c r="Z270" i="20"/>
  <c r="A271" i="20"/>
  <c r="C271" i="20"/>
  <c r="D271" i="20"/>
  <c r="E271" i="20"/>
  <c r="I271" i="20"/>
  <c r="J271" i="20" s="1"/>
  <c r="N271" i="20"/>
  <c r="O271" i="20"/>
  <c r="P271" i="20"/>
  <c r="Q271" i="20" s="1"/>
  <c r="R271" i="20" s="1" a="1"/>
  <c r="R271" i="20" s="1"/>
  <c r="T271" i="20"/>
  <c r="U271" i="20"/>
  <c r="W271" i="20"/>
  <c r="A272" i="20"/>
  <c r="C272" i="20"/>
  <c r="D272" i="20"/>
  <c r="E272" i="20"/>
  <c r="I272" i="20"/>
  <c r="J272" i="20" s="1"/>
  <c r="N272" i="20"/>
  <c r="O272" i="20"/>
  <c r="P272" i="20"/>
  <c r="Q272" i="20" s="1"/>
  <c r="R272" i="20" s="1" a="1"/>
  <c r="R272" i="20" s="1"/>
  <c r="T272" i="20"/>
  <c r="U272" i="20"/>
  <c r="W272" i="20"/>
  <c r="A273" i="20"/>
  <c r="C273" i="20"/>
  <c r="D273" i="20"/>
  <c r="E273" i="20"/>
  <c r="I273" i="20"/>
  <c r="J273" i="20" s="1"/>
  <c r="N273" i="20"/>
  <c r="O273" i="20"/>
  <c r="P273" i="20"/>
  <c r="Q273" i="20" s="1"/>
  <c r="V273" i="20"/>
  <c r="T273" i="20"/>
  <c r="W273" i="20"/>
  <c r="Z273" i="20"/>
  <c r="A274" i="20"/>
  <c r="C274" i="20"/>
  <c r="D274" i="20"/>
  <c r="E274" i="20"/>
  <c r="I274" i="20"/>
  <c r="J274" i="20" s="1"/>
  <c r="N274" i="20"/>
  <c r="O274" i="20"/>
  <c r="P274" i="20"/>
  <c r="Q274" i="20" s="1"/>
  <c r="U274" i="20"/>
  <c r="T274" i="20"/>
  <c r="W274" i="20"/>
  <c r="Y274" i="20"/>
  <c r="Z274" i="20"/>
  <c r="A275" i="20"/>
  <c r="C275" i="20"/>
  <c r="D275" i="20"/>
  <c r="E275" i="20"/>
  <c r="I275" i="20"/>
  <c r="J275" i="20" s="1"/>
  <c r="N275" i="20"/>
  <c r="O275" i="20"/>
  <c r="P275" i="20"/>
  <c r="Q275" i="20" s="1"/>
  <c r="R275" i="20" s="1" a="1"/>
  <c r="R275" i="20" s="1"/>
  <c r="U275" i="20"/>
  <c r="T275" i="20"/>
  <c r="W275" i="20"/>
  <c r="Z275" i="20"/>
  <c r="Y275" i="20" s="1"/>
  <c r="A276" i="20"/>
  <c r="C276" i="20"/>
  <c r="D276" i="20"/>
  <c r="E276" i="20"/>
  <c r="I276" i="20"/>
  <c r="J276" i="20" s="1"/>
  <c r="N276" i="20"/>
  <c r="O276" i="20"/>
  <c r="P276" i="20"/>
  <c r="Q276" i="20" s="1"/>
  <c r="V276" i="20"/>
  <c r="T276" i="20"/>
  <c r="W276" i="20"/>
  <c r="Z276" i="20"/>
  <c r="Y276" i="20" s="1"/>
  <c r="A277" i="20"/>
  <c r="C277" i="20"/>
  <c r="D277" i="20"/>
  <c r="E277" i="20"/>
  <c r="I277" i="20"/>
  <c r="J277" i="20" s="1"/>
  <c r="N277" i="20"/>
  <c r="O277" i="20"/>
  <c r="P277" i="20"/>
  <c r="Q277" i="20" s="1"/>
  <c r="U277" i="20"/>
  <c r="T277" i="20"/>
  <c r="W277" i="20"/>
  <c r="Y277" i="20"/>
  <c r="Z277" i="20"/>
  <c r="A278" i="20"/>
  <c r="C278" i="20"/>
  <c r="D278" i="20"/>
  <c r="E278" i="20"/>
  <c r="I278" i="20"/>
  <c r="J278" i="20" s="1"/>
  <c r="N278" i="20"/>
  <c r="O278" i="20"/>
  <c r="P278" i="20"/>
  <c r="Q278" i="20" s="1"/>
  <c r="V278" i="20"/>
  <c r="T278" i="20"/>
  <c r="W278" i="20"/>
  <c r="Y278" i="20"/>
  <c r="Z278" i="20"/>
  <c r="A279" i="20"/>
  <c r="C279" i="20"/>
  <c r="D279" i="20"/>
  <c r="E279" i="20"/>
  <c r="I279" i="20"/>
  <c r="J279" i="20"/>
  <c r="N279" i="20"/>
  <c r="O279" i="20"/>
  <c r="P279" i="20"/>
  <c r="Q279" i="20" s="1"/>
  <c r="U279" i="20"/>
  <c r="T279" i="20"/>
  <c r="W279" i="20"/>
  <c r="A280" i="20"/>
  <c r="C280" i="20"/>
  <c r="D280" i="20"/>
  <c r="E280" i="20"/>
  <c r="I280" i="20"/>
  <c r="J280" i="20" s="1"/>
  <c r="AG280" i="20" s="1"/>
  <c r="N280" i="20"/>
  <c r="O280" i="20"/>
  <c r="P280" i="20"/>
  <c r="Q280" i="20" s="1"/>
  <c r="U280" i="20"/>
  <c r="T280" i="20"/>
  <c r="W280" i="20"/>
  <c r="Y280" i="20"/>
  <c r="Z280" i="20"/>
  <c r="A281" i="20"/>
  <c r="C281" i="20"/>
  <c r="D281" i="20"/>
  <c r="E281" i="20"/>
  <c r="I281" i="20"/>
  <c r="J281" i="20" s="1"/>
  <c r="AG281" i="20" s="1"/>
  <c r="N281" i="20"/>
  <c r="O281" i="20"/>
  <c r="P281" i="20"/>
  <c r="Q281" i="20" s="1"/>
  <c r="R281" i="20" s="1" a="1"/>
  <c r="R281" i="20" s="1"/>
  <c r="U281" i="20"/>
  <c r="T281" i="20"/>
  <c r="W281" i="20"/>
  <c r="Y281" i="20"/>
  <c r="Z281" i="20"/>
  <c r="A282" i="20"/>
  <c r="C282" i="20"/>
  <c r="D282" i="20"/>
  <c r="E282" i="20"/>
  <c r="I282" i="20"/>
  <c r="J282" i="20" s="1"/>
  <c r="N282" i="20"/>
  <c r="O282" i="20"/>
  <c r="P282" i="20"/>
  <c r="Q282" i="20" s="1"/>
  <c r="R282" i="20" s="1" a="1"/>
  <c r="R282" i="20" s="1"/>
  <c r="T282" i="20"/>
  <c r="W282" i="20"/>
  <c r="Y282" i="20"/>
  <c r="Z282" i="20"/>
  <c r="A283" i="20"/>
  <c r="C283" i="20"/>
  <c r="D283" i="20"/>
  <c r="E283" i="20"/>
  <c r="I283" i="20"/>
  <c r="J283" i="20" s="1"/>
  <c r="AG283" i="20" s="1"/>
  <c r="N283" i="20"/>
  <c r="O283" i="20"/>
  <c r="P283" i="20"/>
  <c r="Q283" i="20" s="1"/>
  <c r="R283" i="20" s="1" a="1"/>
  <c r="R283" i="20" s="1"/>
  <c r="T283" i="20"/>
  <c r="W283" i="20"/>
  <c r="Y283" i="20"/>
  <c r="Z283" i="20"/>
  <c r="A284" i="20"/>
  <c r="C284" i="20"/>
  <c r="D284" i="20"/>
  <c r="E284" i="20"/>
  <c r="I284" i="20"/>
  <c r="J284" i="20" s="1"/>
  <c r="AG284" i="20" s="1"/>
  <c r="N284" i="20"/>
  <c r="O284" i="20"/>
  <c r="P284" i="20"/>
  <c r="Q284" i="20" s="1"/>
  <c r="R284" i="20" s="1" a="1"/>
  <c r="R284" i="20" s="1"/>
  <c r="T284" i="20"/>
  <c r="W284" i="20"/>
  <c r="Y284" i="20"/>
  <c r="Z284" i="20"/>
  <c r="A285" i="20"/>
  <c r="C285" i="20"/>
  <c r="D285" i="20"/>
  <c r="E285" i="20"/>
  <c r="I285" i="20"/>
  <c r="J285" i="20" s="1"/>
  <c r="N285" i="20"/>
  <c r="O285" i="20"/>
  <c r="P285" i="20"/>
  <c r="Q285" i="20" s="1"/>
  <c r="V285" i="20"/>
  <c r="T285" i="20"/>
  <c r="W285" i="20"/>
  <c r="Y285" i="20"/>
  <c r="Z285" i="20"/>
  <c r="A286" i="20"/>
  <c r="C286" i="20"/>
  <c r="D286" i="20"/>
  <c r="E286" i="20"/>
  <c r="I286" i="20"/>
  <c r="J286" i="20"/>
  <c r="N286" i="20"/>
  <c r="O286" i="20"/>
  <c r="P286" i="20"/>
  <c r="Q286" i="20" s="1"/>
  <c r="R286" i="20" s="1" a="1"/>
  <c r="R286" i="20" s="1"/>
  <c r="T286" i="20"/>
  <c r="W286" i="20"/>
  <c r="Y286" i="20"/>
  <c r="Z286" i="20"/>
  <c r="A287" i="20"/>
  <c r="C287" i="20"/>
  <c r="D287" i="20"/>
  <c r="E287" i="20"/>
  <c r="I287" i="20"/>
  <c r="J287" i="20" s="1"/>
  <c r="N287" i="20"/>
  <c r="O287" i="20"/>
  <c r="P287" i="20"/>
  <c r="Q287" i="20" s="1"/>
  <c r="U287" i="20"/>
  <c r="T287" i="20"/>
  <c r="W287" i="20"/>
  <c r="A288" i="20"/>
  <c r="C288" i="20"/>
  <c r="D288" i="20"/>
  <c r="E288" i="20"/>
  <c r="I288" i="20"/>
  <c r="J288" i="20" s="1"/>
  <c r="N288" i="20"/>
  <c r="O288" i="20"/>
  <c r="P288" i="20"/>
  <c r="Q288" i="20" s="1"/>
  <c r="R288" i="20" s="1" a="1"/>
  <c r="R288" i="20" s="1"/>
  <c r="V288" i="20"/>
  <c r="T288" i="20"/>
  <c r="W288" i="20"/>
  <c r="A289" i="20"/>
  <c r="C289" i="20"/>
  <c r="D289" i="20"/>
  <c r="E289" i="20"/>
  <c r="I289" i="20"/>
  <c r="J289" i="20" s="1"/>
  <c r="AG289" i="20" s="1"/>
  <c r="N289" i="20"/>
  <c r="O289" i="20"/>
  <c r="P289" i="20"/>
  <c r="Q289" i="20" s="1"/>
  <c r="R289" i="20" s="1" a="1"/>
  <c r="R289" i="20" s="1"/>
  <c r="T289" i="20"/>
  <c r="W289" i="20"/>
  <c r="Y289" i="20"/>
  <c r="Z289" i="20"/>
  <c r="A290" i="20"/>
  <c r="C290" i="20"/>
  <c r="D290" i="20"/>
  <c r="E290" i="20"/>
  <c r="I290" i="20"/>
  <c r="J290" i="20" s="1"/>
  <c r="N290" i="20"/>
  <c r="O290" i="20"/>
  <c r="P290" i="20"/>
  <c r="Q290" i="20" s="1"/>
  <c r="R290" i="20" s="1" a="1"/>
  <c r="R290" i="20" s="1"/>
  <c r="U290" i="20"/>
  <c r="T290" i="20"/>
  <c r="W290" i="20"/>
  <c r="A291" i="20"/>
  <c r="C291" i="20"/>
  <c r="D291" i="20"/>
  <c r="E291" i="20"/>
  <c r="I291" i="20"/>
  <c r="J291" i="20"/>
  <c r="N291" i="20"/>
  <c r="O291" i="20"/>
  <c r="P291" i="20"/>
  <c r="Q291" i="20" s="1"/>
  <c r="T291" i="20"/>
  <c r="W291" i="20"/>
  <c r="Y291" i="20"/>
  <c r="Z291" i="20"/>
  <c r="AI231" i="20" l="1"/>
  <c r="AR231" i="20"/>
  <c r="AI268" i="20"/>
  <c r="AI247" i="20"/>
  <c r="AI167" i="20"/>
  <c r="AI128" i="20"/>
  <c r="AI11" i="20"/>
  <c r="AI286" i="20"/>
  <c r="AI127" i="20"/>
  <c r="AR274" i="20"/>
  <c r="AQ262" i="20"/>
  <c r="AR262" i="20"/>
  <c r="AQ252" i="20"/>
  <c r="AR252" i="20"/>
  <c r="AQ239" i="20"/>
  <c r="AR239" i="20"/>
  <c r="AI285" i="20"/>
  <c r="AI265" i="20"/>
  <c r="AI225" i="20"/>
  <c r="AI205" i="20"/>
  <c r="AI165" i="20"/>
  <c r="AI145" i="20"/>
  <c r="AI126" i="20"/>
  <c r="AI109" i="20"/>
  <c r="AI69" i="20"/>
  <c r="AI49" i="20"/>
  <c r="AI29" i="20"/>
  <c r="AI9" i="20"/>
  <c r="AI229" i="20"/>
  <c r="AI73" i="20"/>
  <c r="AR279" i="20"/>
  <c r="AI284" i="20"/>
  <c r="AR290" i="20"/>
  <c r="AR277" i="20"/>
  <c r="AR232" i="20"/>
  <c r="AI282" i="20"/>
  <c r="AI262" i="20"/>
  <c r="AI182" i="20"/>
  <c r="AI142" i="20"/>
  <c r="AI106" i="20"/>
  <c r="AI66" i="20"/>
  <c r="AI26" i="20"/>
  <c r="AR257" i="20"/>
  <c r="AR247" i="20"/>
  <c r="AI226" i="20"/>
  <c r="AI110" i="20"/>
  <c r="AI184" i="20"/>
  <c r="AQ227" i="20"/>
  <c r="AR227" i="20"/>
  <c r="AR260" i="20"/>
  <c r="AQ260" i="20"/>
  <c r="AI261" i="20"/>
  <c r="AI241" i="20"/>
  <c r="AI221" i="20"/>
  <c r="AI201" i="20"/>
  <c r="AI181" i="20"/>
  <c r="AI161" i="20"/>
  <c r="AI141" i="20"/>
  <c r="AI105" i="20"/>
  <c r="AI45" i="20"/>
  <c r="AI25" i="20"/>
  <c r="AI171" i="20"/>
  <c r="AI55" i="20"/>
  <c r="AI189" i="20"/>
  <c r="AI53" i="20"/>
  <c r="AI188" i="20"/>
  <c r="AI92" i="20"/>
  <c r="AI266" i="20"/>
  <c r="AI264" i="20"/>
  <c r="AI204" i="20"/>
  <c r="AI144" i="20"/>
  <c r="AI88" i="20"/>
  <c r="AI68" i="20"/>
  <c r="AR267" i="20"/>
  <c r="AI125" i="20"/>
  <c r="AI87" i="20"/>
  <c r="AI67" i="20"/>
  <c r="AI7" i="20"/>
  <c r="AR285" i="20"/>
  <c r="AR272" i="20"/>
  <c r="AR265" i="20"/>
  <c r="AI86" i="20"/>
  <c r="AR245" i="20"/>
  <c r="AQ245" i="20"/>
  <c r="AQ280" i="20"/>
  <c r="AR280" i="20"/>
  <c r="AR255" i="20"/>
  <c r="AR230" i="20"/>
  <c r="AI280" i="20"/>
  <c r="AI240" i="20"/>
  <c r="AI220" i="20"/>
  <c r="AI160" i="20"/>
  <c r="AI123" i="20"/>
  <c r="AI104" i="20"/>
  <c r="AI84" i="20"/>
  <c r="AI64" i="20"/>
  <c r="AI44" i="20"/>
  <c r="AR288" i="20"/>
  <c r="AR263" i="20"/>
  <c r="AR225" i="20"/>
  <c r="AI279" i="20"/>
  <c r="AI199" i="20"/>
  <c r="AI179" i="20"/>
  <c r="AI159" i="20"/>
  <c r="AI139" i="20"/>
  <c r="AI103" i="20"/>
  <c r="AI43" i="20"/>
  <c r="AI23" i="20"/>
  <c r="AI191" i="20"/>
  <c r="AI15" i="20"/>
  <c r="AR264" i="20"/>
  <c r="AQ264" i="20"/>
  <c r="AQ254" i="20"/>
  <c r="AR254" i="20"/>
  <c r="AR249" i="20"/>
  <c r="AI250" i="20"/>
  <c r="AR250" i="20"/>
  <c r="AI150" i="20"/>
  <c r="AI94" i="20"/>
  <c r="AI209" i="20"/>
  <c r="AI93" i="20"/>
  <c r="AI228" i="20"/>
  <c r="AI31" i="20"/>
  <c r="AI246" i="20"/>
  <c r="AI186" i="20"/>
  <c r="AI70" i="20"/>
  <c r="AR237" i="20"/>
  <c r="AI244" i="20"/>
  <c r="AI8" i="20"/>
  <c r="AR258" i="20"/>
  <c r="AR248" i="20"/>
  <c r="AQ248" i="20"/>
  <c r="AR240" i="20"/>
  <c r="AR235" i="20"/>
  <c r="AI278" i="20"/>
  <c r="AI258" i="20"/>
  <c r="AI238" i="20"/>
  <c r="AI218" i="20"/>
  <c r="AI198" i="20"/>
  <c r="AI178" i="20"/>
  <c r="AI138" i="20"/>
  <c r="AI121" i="20"/>
  <c r="AI102" i="20"/>
  <c r="AI82" i="20"/>
  <c r="AI62" i="20"/>
  <c r="AI42" i="20"/>
  <c r="AI22" i="20"/>
  <c r="AI211" i="20"/>
  <c r="AI35" i="20"/>
  <c r="AR284" i="20"/>
  <c r="AQ284" i="20"/>
  <c r="AI290" i="20"/>
  <c r="AI34" i="20"/>
  <c r="AI269" i="20"/>
  <c r="AI52" i="20"/>
  <c r="AI207" i="20"/>
  <c r="AR270" i="20"/>
  <c r="AI277" i="20"/>
  <c r="AI237" i="20"/>
  <c r="AI177" i="20"/>
  <c r="AI157" i="20"/>
  <c r="AI137" i="20"/>
  <c r="AI81" i="20"/>
  <c r="AI61" i="20"/>
  <c r="AI41" i="20"/>
  <c r="AI21" i="20"/>
  <c r="AI276" i="20"/>
  <c r="AI256" i="20"/>
  <c r="AI236" i="20"/>
  <c r="AR236" i="20"/>
  <c r="AI216" i="20"/>
  <c r="AI136" i="20"/>
  <c r="AI119" i="20"/>
  <c r="AI80" i="20"/>
  <c r="AI40" i="20"/>
  <c r="AR271" i="20"/>
  <c r="AI289" i="20"/>
  <c r="AI13" i="20"/>
  <c r="AI148" i="20"/>
  <c r="AI112" i="20"/>
  <c r="AI32" i="20"/>
  <c r="AR244" i="20"/>
  <c r="AQ244" i="20"/>
  <c r="AR234" i="20"/>
  <c r="AR229" i="20"/>
  <c r="AI267" i="20"/>
  <c r="AI91" i="20"/>
  <c r="AI51" i="20"/>
  <c r="AR282" i="20"/>
  <c r="AR269" i="20"/>
  <c r="AI206" i="20"/>
  <c r="AI166" i="20"/>
  <c r="AI90" i="20"/>
  <c r="AI30" i="20"/>
  <c r="AI224" i="20"/>
  <c r="AR242" i="20"/>
  <c r="AI263" i="20"/>
  <c r="AI223" i="20"/>
  <c r="AI183" i="20"/>
  <c r="AI107" i="20"/>
  <c r="AI47" i="20"/>
  <c r="AR283" i="20"/>
  <c r="AQ283" i="20"/>
  <c r="AR275" i="20"/>
  <c r="AQ253" i="20"/>
  <c r="AR253" i="20"/>
  <c r="AR286" i="20"/>
  <c r="AR278" i="20"/>
  <c r="AR238" i="20"/>
  <c r="AQ236" i="20"/>
  <c r="AR228" i="20"/>
  <c r="AQ228" i="20"/>
  <c r="AI275" i="20"/>
  <c r="AI235" i="20"/>
  <c r="AI195" i="20"/>
  <c r="AI175" i="20"/>
  <c r="AI118" i="20"/>
  <c r="AI99" i="20"/>
  <c r="AI79" i="20"/>
  <c r="AI39" i="20"/>
  <c r="AI271" i="20"/>
  <c r="AQ289" i="20"/>
  <c r="AR289" i="20"/>
  <c r="AR276" i="20"/>
  <c r="AR241" i="20"/>
  <c r="AI270" i="20"/>
  <c r="AI230" i="20"/>
  <c r="AI130" i="20"/>
  <c r="AI249" i="20"/>
  <c r="AI149" i="20"/>
  <c r="AI33" i="20"/>
  <c r="AI288" i="20"/>
  <c r="AI129" i="20"/>
  <c r="AR268" i="20"/>
  <c r="AQ268" i="20"/>
  <c r="AR261" i="20"/>
  <c r="AQ251" i="20"/>
  <c r="AR251" i="20"/>
  <c r="AR246" i="20"/>
  <c r="AR243" i="20"/>
  <c r="AQ241" i="20"/>
  <c r="AQ233" i="20"/>
  <c r="AR233" i="20"/>
  <c r="AI274" i="20"/>
  <c r="AS274" i="20" s="1"/>
  <c r="AI234" i="20"/>
  <c r="AI214" i="20"/>
  <c r="AI194" i="20"/>
  <c r="AI174" i="20"/>
  <c r="AI154" i="20"/>
  <c r="AI134" i="20"/>
  <c r="AI117" i="20"/>
  <c r="AI38" i="20"/>
  <c r="AI18" i="20"/>
  <c r="AI95" i="20"/>
  <c r="AI168" i="20"/>
  <c r="AI12" i="20"/>
  <c r="AR291" i="20"/>
  <c r="AQ281" i="20"/>
  <c r="AR281" i="20"/>
  <c r="AR273" i="20"/>
  <c r="AI273" i="20"/>
  <c r="AI253" i="20"/>
  <c r="AI233" i="20"/>
  <c r="AI213" i="20"/>
  <c r="AI193" i="20"/>
  <c r="AI173" i="20"/>
  <c r="AI153" i="20"/>
  <c r="AI116" i="20"/>
  <c r="AI97" i="20"/>
  <c r="AI57" i="20"/>
  <c r="AI37" i="20"/>
  <c r="AI17" i="20"/>
  <c r="AQ259" i="20"/>
  <c r="AR259" i="20"/>
  <c r="AQ226" i="20"/>
  <c r="AR226" i="20"/>
  <c r="AR287" i="20"/>
  <c r="AR256" i="20"/>
  <c r="AQ256" i="20"/>
  <c r="AQ266" i="20"/>
  <c r="AR266" i="20"/>
  <c r="AI272" i="20"/>
  <c r="AI232" i="20"/>
  <c r="AI212" i="20"/>
  <c r="AI172" i="20"/>
  <c r="AI152" i="20"/>
  <c r="AI132" i="20"/>
  <c r="AI96" i="20"/>
  <c r="AI76" i="20"/>
  <c r="AI56" i="20"/>
  <c r="AI36" i="20"/>
  <c r="AG288" i="20"/>
  <c r="AG249" i="20"/>
  <c r="AG275" i="20"/>
  <c r="AG229" i="20"/>
  <c r="AG265" i="20"/>
  <c r="AG225" i="20"/>
  <c r="AG287" i="20"/>
  <c r="AG270" i="20"/>
  <c r="U273" i="20"/>
  <c r="AG263" i="20"/>
  <c r="V230" i="20"/>
  <c r="U229" i="20"/>
  <c r="U262" i="20"/>
  <c r="AG234" i="20"/>
  <c r="V263" i="20"/>
  <c r="AG238" i="20"/>
  <c r="V277" i="20"/>
  <c r="V243" i="20"/>
  <c r="AG230" i="20"/>
  <c r="V281" i="20"/>
  <c r="AG231" i="20"/>
  <c r="U257" i="20"/>
  <c r="AG282" i="20"/>
  <c r="U255" i="20"/>
  <c r="V279" i="20"/>
  <c r="AG247" i="20"/>
  <c r="U285" i="20"/>
  <c r="V280" i="20"/>
  <c r="U276" i="20"/>
  <c r="AG261" i="20"/>
  <c r="U288" i="20"/>
  <c r="AG273" i="20"/>
  <c r="AG246" i="20"/>
  <c r="U249" i="20"/>
  <c r="AG242" i="20"/>
  <c r="V248" i="20"/>
  <c r="V272" i="20"/>
  <c r="U254" i="20"/>
  <c r="V254" i="20"/>
  <c r="U253" i="20"/>
  <c r="V253" i="20"/>
  <c r="V261" i="20"/>
  <c r="U261" i="20"/>
  <c r="U233" i="20"/>
  <c r="M263" i="20" a="1"/>
  <c r="M263" i="20" s="1"/>
  <c r="F263" i="20" s="1"/>
  <c r="V271" i="20"/>
  <c r="M266" i="20" a="1"/>
  <c r="M266" i="20" s="1"/>
  <c r="F266" i="20" s="1"/>
  <c r="M265" i="20" a="1"/>
  <c r="M265" i="20" s="1"/>
  <c r="F265" i="20" s="1"/>
  <c r="AG276" i="20"/>
  <c r="V239" i="20"/>
  <c r="U252" i="20"/>
  <c r="V252" i="20"/>
  <c r="V228" i="20"/>
  <c r="U228" i="20"/>
  <c r="M234" i="20" a="1"/>
  <c r="M234" i="20" s="1"/>
  <c r="AE234" i="20" s="1" a="1"/>
  <c r="AE234" i="20" s="1"/>
  <c r="AG277" i="20"/>
  <c r="AG250" i="20"/>
  <c r="AG237" i="20"/>
  <c r="M285" i="20" a="1"/>
  <c r="M285" i="20" s="1"/>
  <c r="V264" i="20"/>
  <c r="V267" i="20"/>
  <c r="U259" i="20"/>
  <c r="V259" i="20"/>
  <c r="U260" i="20"/>
  <c r="V260" i="20"/>
  <c r="U258" i="20"/>
  <c r="M270" i="20" a="1"/>
  <c r="M270" i="20" s="1"/>
  <c r="F270" i="20" s="1"/>
  <c r="AG257" i="20"/>
  <c r="AG290" i="20"/>
  <c r="M251" i="20" a="1"/>
  <c r="M251" i="20" s="1"/>
  <c r="F251" i="20" s="1"/>
  <c r="M231" i="20" a="1"/>
  <c r="M231" i="20" s="1"/>
  <c r="F231" i="20" s="1"/>
  <c r="M262" i="20" a="1"/>
  <c r="M262" i="20" s="1"/>
  <c r="AE262" i="20" s="1" a="1"/>
  <c r="AE262" i="20" s="1"/>
  <c r="M247" i="20" a="1"/>
  <c r="M247" i="20" s="1"/>
  <c r="F247" i="20" s="1"/>
  <c r="M240" i="20" a="1"/>
  <c r="M240" i="20" s="1"/>
  <c r="F240" i="20" s="1"/>
  <c r="M279" i="20" a="1"/>
  <c r="M279" i="20" s="1"/>
  <c r="M271" i="20" a="1"/>
  <c r="M271" i="20" s="1"/>
  <c r="U291" i="20"/>
  <c r="V291" i="20"/>
  <c r="M239" i="20" a="1"/>
  <c r="M239" i="20" s="1"/>
  <c r="V283" i="20"/>
  <c r="AE283" i="20" s="1" a="1"/>
  <c r="AE283" i="20" s="1"/>
  <c r="U283" i="20"/>
  <c r="V269" i="20"/>
  <c r="AE269" i="20" s="1" a="1"/>
  <c r="AE269" i="20" s="1"/>
  <c r="U268" i="20"/>
  <c r="V268" i="20" s="1"/>
  <c r="V282" i="20"/>
  <c r="U282" i="20"/>
  <c r="AG271" i="20"/>
  <c r="M268" i="20" a="1"/>
  <c r="M268" i="20" s="1"/>
  <c r="V286" i="20"/>
  <c r="U286" i="20"/>
  <c r="M242" i="20" a="1"/>
  <c r="M242" i="20" s="1"/>
  <c r="AE242" i="20" s="1" a="1"/>
  <c r="AE242" i="20" s="1"/>
  <c r="U232" i="20"/>
  <c r="V232" i="20"/>
  <c r="AF249" i="20"/>
  <c r="AP249" i="20" s="1"/>
  <c r="U270" i="20"/>
  <c r="AG269" i="20"/>
  <c r="M281" i="20" a="1"/>
  <c r="M281" i="20" s="1"/>
  <c r="F281" i="20" s="1"/>
  <c r="M264" i="20" a="1"/>
  <c r="M264" i="20" s="1"/>
  <c r="M253" i="20" a="1"/>
  <c r="M253" i="20" s="1"/>
  <c r="V226" i="20"/>
  <c r="R280" i="20" a="1"/>
  <c r="R280" i="20" s="1"/>
  <c r="AF280" i="20" s="1"/>
  <c r="M260" i="20" a="1"/>
  <c r="M260" i="20" s="1"/>
  <c r="F260" i="20" s="1"/>
  <c r="AF271" i="20"/>
  <c r="AG272" i="20"/>
  <c r="AQ272" i="20" s="1"/>
  <c r="M259" i="20" a="1"/>
  <c r="M259" i="20" s="1"/>
  <c r="F259" i="20" s="1"/>
  <c r="M227" i="20" a="1"/>
  <c r="M227" i="20" s="1"/>
  <c r="F227" i="20" s="1"/>
  <c r="R287" i="20" a="1"/>
  <c r="R287" i="20" s="1"/>
  <c r="M280" i="20" a="1"/>
  <c r="M280" i="20" s="1"/>
  <c r="F280" i="20" s="1"/>
  <c r="AG274" i="20"/>
  <c r="AF263" i="20"/>
  <c r="AF284" i="20"/>
  <c r="R242" i="20" a="1"/>
  <c r="R242" i="20" s="1"/>
  <c r="AF242" i="20" s="1"/>
  <c r="R229" i="20" a="1"/>
  <c r="R229" i="20" s="1"/>
  <c r="R241" i="20" a="1"/>
  <c r="R241" i="20" s="1"/>
  <c r="AF241" i="20" s="1"/>
  <c r="AP241" i="20" s="1"/>
  <c r="R277" i="20" a="1"/>
  <c r="R277" i="20" s="1"/>
  <c r="R239" i="20" a="1"/>
  <c r="R239" i="20" s="1"/>
  <c r="R279" i="20" a="1"/>
  <c r="R279" i="20" s="1"/>
  <c r="AF279" i="20" s="1"/>
  <c r="R256" i="20" a="1"/>
  <c r="R256" i="20" s="1"/>
  <c r="R276" i="20" a="1"/>
  <c r="R276" i="20" s="1"/>
  <c r="AF276" i="20" s="1"/>
  <c r="R232" i="20" a="1"/>
  <c r="R232" i="20" s="1"/>
  <c r="R258" i="20" a="1"/>
  <c r="R258" i="20" s="1"/>
  <c r="R238" i="20" a="1"/>
  <c r="R238" i="20" s="1"/>
  <c r="R278" i="20" a="1"/>
  <c r="R278" i="20" s="1"/>
  <c r="AF278" i="20" s="1"/>
  <c r="R246" i="20" a="1"/>
  <c r="R246" i="20" s="1"/>
  <c r="AF246" i="20" s="1"/>
  <c r="R245" i="20" a="1"/>
  <c r="R245" i="20" s="1"/>
  <c r="R260" i="20" a="1"/>
  <c r="R260" i="20" s="1"/>
  <c r="AF275" i="20"/>
  <c r="AF265" i="20"/>
  <c r="R270" i="20" a="1"/>
  <c r="R270" i="20" s="1"/>
  <c r="AF270" i="20" s="1"/>
  <c r="R267" i="20" a="1"/>
  <c r="R267" i="20" s="1"/>
  <c r="R233" i="20" a="1"/>
  <c r="R233" i="20" s="1"/>
  <c r="AF233" i="20" s="1"/>
  <c r="AF269" i="20"/>
  <c r="R285" i="20" a="1"/>
  <c r="R285" i="20" s="1"/>
  <c r="AF283" i="20"/>
  <c r="R266" i="20" a="1"/>
  <c r="R266" i="20" s="1"/>
  <c r="AF266" i="20" s="1"/>
  <c r="R261" i="20" a="1"/>
  <c r="R261" i="20" s="1"/>
  <c r="R230" i="20" a="1"/>
  <c r="R230" i="20" s="1"/>
  <c r="R226" i="20" a="1"/>
  <c r="R226" i="20" s="1"/>
  <c r="AF226" i="20" s="1"/>
  <c r="R274" i="20" a="1"/>
  <c r="R274" i="20" s="1"/>
  <c r="R252" i="20" a="1"/>
  <c r="R252" i="20" s="1"/>
  <c r="AF262" i="20"/>
  <c r="AF272" i="20"/>
  <c r="R273" i="20" a="1"/>
  <c r="R273" i="20" s="1"/>
  <c r="R254" i="20" a="1"/>
  <c r="R254" i="20" s="1"/>
  <c r="R250" i="20" a="1"/>
  <c r="R250" i="20" s="1"/>
  <c r="R291" i="20" a="1"/>
  <c r="R291" i="20" s="1"/>
  <c r="R235" i="20" a="1"/>
  <c r="R235" i="20" s="1"/>
  <c r="M237" i="20" a="1"/>
  <c r="M237" i="20" s="1"/>
  <c r="F237" i="20" s="1"/>
  <c r="M228" i="20" a="1"/>
  <c r="M228" i="20" s="1"/>
  <c r="F228" i="20" s="1"/>
  <c r="M248" i="20" a="1"/>
  <c r="M248" i="20" s="1"/>
  <c r="F248" i="20" s="1"/>
  <c r="M244" i="20" a="1"/>
  <c r="M244" i="20" s="1"/>
  <c r="F244" i="20" s="1"/>
  <c r="M275" i="20" a="1"/>
  <c r="M275" i="20" s="1"/>
  <c r="F275" i="20" s="1"/>
  <c r="M274" i="20" a="1"/>
  <c r="M274" i="20" s="1"/>
  <c r="F274" i="20" s="1"/>
  <c r="M291" i="20" a="1"/>
  <c r="M291" i="20" s="1"/>
  <c r="F286" i="20"/>
  <c r="M257" i="20" a="1"/>
  <c r="M257" i="20" s="1"/>
  <c r="F257" i="20" s="1"/>
  <c r="M277" i="20" a="1"/>
  <c r="M277" i="20" s="1"/>
  <c r="F277" i="20" s="1"/>
  <c r="M273" i="20" a="1"/>
  <c r="M273" i="20" s="1"/>
  <c r="F273" i="20" s="1"/>
  <c r="M256" i="20" a="1"/>
  <c r="M256" i="20" s="1"/>
  <c r="M233" i="20" a="1"/>
  <c r="M233" i="20" s="1"/>
  <c r="F233" i="20" s="1"/>
  <c r="M288" i="20" a="1"/>
  <c r="M288" i="20" s="1"/>
  <c r="F288" i="20" s="1"/>
  <c r="M235" i="20" a="1"/>
  <c r="M235" i="20" s="1"/>
  <c r="F235" i="20" s="1"/>
  <c r="M267" i="20" a="1"/>
  <c r="M267" i="20" s="1"/>
  <c r="F267" i="20" s="1"/>
  <c r="M255" i="20" a="1"/>
  <c r="M255" i="20" s="1"/>
  <c r="M249" i="20" a="1"/>
  <c r="M249" i="20" s="1"/>
  <c r="F249" i="20" s="1"/>
  <c r="M230" i="20" a="1"/>
  <c r="M230" i="20" s="1"/>
  <c r="F230" i="20" s="1"/>
  <c r="M287" i="20" a="1"/>
  <c r="M287" i="20" s="1"/>
  <c r="F287" i="20" s="1"/>
  <c r="M258" i="20" a="1"/>
  <c r="M258" i="20" s="1"/>
  <c r="AE258" i="20" s="1" a="1"/>
  <c r="AE258" i="20" s="1"/>
  <c r="M246" i="20" a="1"/>
  <c r="M246" i="20" s="1"/>
  <c r="F246" i="20" s="1"/>
  <c r="M238" i="20" a="1"/>
  <c r="M238" i="20" s="1"/>
  <c r="F238" i="20" s="1"/>
  <c r="M290" i="20" a="1"/>
  <c r="M290" i="20" s="1"/>
  <c r="F290" i="20" s="1"/>
  <c r="M226" i="20" a="1"/>
  <c r="M226" i="20" s="1"/>
  <c r="F226" i="20" s="1"/>
  <c r="M245" i="20" a="1"/>
  <c r="M245" i="20" s="1"/>
  <c r="F245" i="20" s="1"/>
  <c r="M232" i="20" a="1"/>
  <c r="M232" i="20" s="1"/>
  <c r="M282" i="20" a="1"/>
  <c r="M282" i="20" s="1"/>
  <c r="F282" i="20" s="1"/>
  <c r="M278" i="20" a="1"/>
  <c r="M278" i="20" s="1"/>
  <c r="M261" i="20" a="1"/>
  <c r="M261" i="20" s="1"/>
  <c r="F261" i="20" s="1"/>
  <c r="M241" i="20" a="1"/>
  <c r="M241" i="20" s="1"/>
  <c r="F241" i="20" s="1"/>
  <c r="AG285" i="20"/>
  <c r="AQ285" i="20" s="1"/>
  <c r="AG267" i="20"/>
  <c r="U284" i="20"/>
  <c r="V284" i="20"/>
  <c r="F272" i="20"/>
  <c r="AF247" i="20"/>
  <c r="AF225" i="20"/>
  <c r="U289" i="20"/>
  <c r="V289" i="20" s="1"/>
  <c r="AE289" i="20" s="1" a="1"/>
  <c r="AE289" i="20" s="1"/>
  <c r="AF236" i="20"/>
  <c r="AP236" i="20" s="1"/>
  <c r="F269" i="20"/>
  <c r="AG286" i="20"/>
  <c r="AF282" i="20"/>
  <c r="AF248" i="20"/>
  <c r="AF290" i="20"/>
  <c r="Y290" i="20"/>
  <c r="Y272" i="20"/>
  <c r="AF259" i="20"/>
  <c r="AF257" i="20"/>
  <c r="AF244" i="20"/>
  <c r="AF237" i="20"/>
  <c r="AF286" i="20"/>
  <c r="V244" i="20"/>
  <c r="AG240" i="20"/>
  <c r="AG278" i="20"/>
  <c r="AQ278" i="20" s="1"/>
  <c r="AF253" i="20"/>
  <c r="F276" i="20"/>
  <c r="Y273" i="20"/>
  <c r="Y257" i="20"/>
  <c r="AF289" i="20"/>
  <c r="F283" i="20"/>
  <c r="U250" i="20"/>
  <c r="V250" i="20"/>
  <c r="U240" i="20"/>
  <c r="V240" i="20" s="1"/>
  <c r="AG255" i="20"/>
  <c r="Y259" i="20"/>
  <c r="AG291" i="20"/>
  <c r="AF288" i="20"/>
  <c r="AF231" i="20"/>
  <c r="AP231" i="20" s="1"/>
  <c r="AF234" i="20"/>
  <c r="AP234" i="20" s="1"/>
  <c r="U247" i="20"/>
  <c r="V247" i="20"/>
  <c r="AF227" i="20"/>
  <c r="AP227" i="20" s="1"/>
  <c r="AF281" i="20"/>
  <c r="AG258" i="20"/>
  <c r="Y237" i="20"/>
  <c r="Y287" i="20"/>
  <c r="Y263" i="20"/>
  <c r="AF251" i="20"/>
  <c r="F289" i="20"/>
  <c r="Y288" i="20"/>
  <c r="U278" i="20"/>
  <c r="V251" i="20"/>
  <c r="V246" i="20"/>
  <c r="AG235" i="20"/>
  <c r="U256" i="20"/>
  <c r="V256" i="20"/>
  <c r="AF228" i="20"/>
  <c r="F243" i="20"/>
  <c r="AG243" i="20"/>
  <c r="V275" i="20"/>
  <c r="AF264" i="20"/>
  <c r="V235" i="20"/>
  <c r="F284" i="20"/>
  <c r="V274" i="20"/>
  <c r="Y264" i="20"/>
  <c r="F250" i="20"/>
  <c r="F229" i="20"/>
  <c r="Y250" i="20"/>
  <c r="U238" i="20"/>
  <c r="V238" i="20" s="1"/>
  <c r="F254" i="20"/>
  <c r="AF243" i="20"/>
  <c r="V290" i="20"/>
  <c r="U265" i="20"/>
  <c r="V265" i="20" s="1"/>
  <c r="Y251" i="20"/>
  <c r="U231" i="20"/>
  <c r="V231" i="20" s="1"/>
  <c r="V287" i="20"/>
  <c r="AG279" i="20"/>
  <c r="F252" i="20"/>
  <c r="AG232" i="20"/>
  <c r="U227" i="20"/>
  <c r="V227" i="20" s="1"/>
  <c r="F225" i="20"/>
  <c r="V266" i="20"/>
  <c r="F236" i="20"/>
  <c r="AF268" i="20"/>
  <c r="AF255" i="20"/>
  <c r="AF240" i="20"/>
  <c r="V241" i="20"/>
  <c r="V245" i="20"/>
  <c r="V225" i="20"/>
  <c r="V236" i="20"/>
  <c r="AQ274" i="20" l="1"/>
  <c r="AP289" i="20"/>
  <c r="AQ270" i="20"/>
  <c r="AP278" i="20"/>
  <c r="AP262" i="20"/>
  <c r="AQ231" i="20"/>
  <c r="AP271" i="20"/>
  <c r="AQ275" i="20"/>
  <c r="AP246" i="20"/>
  <c r="AQ240" i="20"/>
  <c r="AQ288" i="20"/>
  <c r="AP264" i="20"/>
  <c r="AP237" i="20"/>
  <c r="AQ237" i="20"/>
  <c r="AQ225" i="20"/>
  <c r="AP225" i="20"/>
  <c r="AP279" i="20"/>
  <c r="AQ229" i="20"/>
  <c r="AQ232" i="20"/>
  <c r="AQ243" i="20"/>
  <c r="AS253" i="20"/>
  <c r="AP265" i="20"/>
  <c r="AQ247" i="20"/>
  <c r="AP255" i="20"/>
  <c r="AQ282" i="20"/>
  <c r="AP268" i="20"/>
  <c r="AQ258" i="20"/>
  <c r="AP272" i="20"/>
  <c r="AQ249" i="20"/>
  <c r="AS240" i="20"/>
  <c r="AP280" i="20"/>
  <c r="AP286" i="20"/>
  <c r="AQ230" i="20"/>
  <c r="AP244" i="20"/>
  <c r="AQ286" i="20"/>
  <c r="AQ265" i="20"/>
  <c r="AP247" i="20"/>
  <c r="AQ277" i="20"/>
  <c r="AS267" i="20"/>
  <c r="AQ279" i="20"/>
  <c r="AP228" i="20"/>
  <c r="AQ291" i="20"/>
  <c r="AP259" i="20"/>
  <c r="AP226" i="20"/>
  <c r="AP288" i="20"/>
  <c r="AQ242" i="20"/>
  <c r="AP253" i="20"/>
  <c r="AQ250" i="20"/>
  <c r="AQ234" i="20"/>
  <c r="AP266" i="20"/>
  <c r="AP283" i="20"/>
  <c r="AQ235" i="20"/>
  <c r="AP290" i="20"/>
  <c r="AP269" i="20"/>
  <c r="AP248" i="20"/>
  <c r="AP233" i="20"/>
  <c r="AP284" i="20"/>
  <c r="AQ246" i="20"/>
  <c r="AQ269" i="20"/>
  <c r="AQ273" i="20"/>
  <c r="AP270" i="20"/>
  <c r="AP276" i="20"/>
  <c r="AP257" i="20"/>
  <c r="AQ238" i="20"/>
  <c r="AP282" i="20"/>
  <c r="AP263" i="20"/>
  <c r="AQ290" i="20"/>
  <c r="AQ276" i="20"/>
  <c r="AQ261" i="20"/>
  <c r="AQ263" i="20"/>
  <c r="AQ267" i="20"/>
  <c r="AP275" i="20"/>
  <c r="AP281" i="20"/>
  <c r="AQ271" i="20"/>
  <c r="AP240" i="20"/>
  <c r="AQ287" i="20"/>
  <c r="AI259" i="20"/>
  <c r="AI251" i="20"/>
  <c r="AP251" i="20"/>
  <c r="AI281" i="20"/>
  <c r="AI283" i="20"/>
  <c r="AP242" i="20"/>
  <c r="AI242" i="20"/>
  <c r="AI248" i="20"/>
  <c r="AP243" i="20"/>
  <c r="AI243" i="20"/>
  <c r="AI227" i="20"/>
  <c r="AQ255" i="20"/>
  <c r="AI255" i="20"/>
  <c r="AI257" i="20"/>
  <c r="AQ257" i="20"/>
  <c r="AE266" i="20" a="1"/>
  <c r="AE266" i="20" s="1"/>
  <c r="AO266" i="20" s="1"/>
  <c r="AE278" i="20" a="1"/>
  <c r="AE278" i="20" s="1"/>
  <c r="AO278" i="20" s="1"/>
  <c r="AE246" i="20" a="1"/>
  <c r="AE246" i="20" s="1"/>
  <c r="AO246" i="20" s="1"/>
  <c r="AE252" i="20" a="1"/>
  <c r="AE252" i="20" s="1"/>
  <c r="AO252" i="20" s="1"/>
  <c r="AE254" i="20" a="1"/>
  <c r="AE254" i="20" s="1"/>
  <c r="AO254" i="20" s="1"/>
  <c r="AE265" i="20" a="1"/>
  <c r="AE265" i="20" s="1"/>
  <c r="AO265" i="20" s="1"/>
  <c r="AE284" i="20" a="1"/>
  <c r="AE284" i="20" s="1"/>
  <c r="AO284" i="20" s="1"/>
  <c r="AE238" i="20" a="1"/>
  <c r="AE238" i="20" s="1"/>
  <c r="AO238" i="20" s="1"/>
  <c r="AE227" i="20" a="1"/>
  <c r="AE227" i="20" s="1"/>
  <c r="AO227" i="20" s="1"/>
  <c r="AE235" i="20" a="1"/>
  <c r="AE235" i="20" s="1"/>
  <c r="AO235" i="20" s="1"/>
  <c r="AE285" i="20" a="1"/>
  <c r="AE285" i="20" s="1"/>
  <c r="AO285" i="20" s="1"/>
  <c r="AE275" i="20" a="1"/>
  <c r="AE275" i="20" s="1"/>
  <c r="AO275" i="20" s="1"/>
  <c r="AE255" i="20" a="1"/>
  <c r="AE255" i="20" s="1"/>
  <c r="AO255" i="20" s="1"/>
  <c r="AE281" i="20" a="1"/>
  <c r="AE281" i="20" s="1"/>
  <c r="AO281" i="20" s="1"/>
  <c r="AE274" i="20" a="1"/>
  <c r="AE274" i="20" s="1"/>
  <c r="AO274" i="20" s="1"/>
  <c r="AE264" i="20" a="1"/>
  <c r="AE264" i="20" s="1"/>
  <c r="AO264" i="20" s="1"/>
  <c r="AE256" i="20" a="1"/>
  <c r="AE256" i="20" s="1"/>
  <c r="AO256" i="20" s="1"/>
  <c r="AE226" i="20" a="1"/>
  <c r="AE226" i="20" s="1"/>
  <c r="AO226" i="20" s="1"/>
  <c r="AE282" i="20" a="1"/>
  <c r="AE282" i="20" s="1"/>
  <c r="AO282" i="20" s="1"/>
  <c r="AE243" i="20" a="1"/>
  <c r="AE243" i="20" s="1"/>
  <c r="AO243" i="20" s="1"/>
  <c r="AE277" i="20" a="1"/>
  <c r="AE277" i="20" s="1"/>
  <c r="AO277" i="20" s="1"/>
  <c r="AE244" i="20" a="1"/>
  <c r="AE244" i="20" s="1"/>
  <c r="AO244" i="20" s="1"/>
  <c r="AE268" i="20" a="1"/>
  <c r="AE268" i="20" s="1"/>
  <c r="AO268" i="20" s="1"/>
  <c r="AE261" i="20" a="1"/>
  <c r="AE261" i="20" s="1"/>
  <c r="AO261" i="20" s="1"/>
  <c r="AE263" i="20" a="1"/>
  <c r="AE263" i="20" s="1"/>
  <c r="AO263" i="20" s="1"/>
  <c r="AE237" i="20" a="1"/>
  <c r="AE237" i="20" s="1"/>
  <c r="AO237" i="20" s="1"/>
  <c r="AE231" i="20" a="1"/>
  <c r="AE231" i="20" s="1"/>
  <c r="AO231" i="20" s="1"/>
  <c r="AE253" i="20" a="1"/>
  <c r="AE253" i="20" s="1"/>
  <c r="AO253" i="20" s="1"/>
  <c r="AE257" i="20" a="1"/>
  <c r="AE257" i="20" s="1"/>
  <c r="AO257" i="20" s="1"/>
  <c r="AE286" i="20" a="1"/>
  <c r="AE286" i="20" s="1"/>
  <c r="AO286" i="20" s="1"/>
  <c r="AE236" i="20" a="1"/>
  <c r="AE236" i="20" s="1"/>
  <c r="AO236" i="20" s="1"/>
  <c r="AE228" i="20" a="1"/>
  <c r="AE228" i="20" s="1"/>
  <c r="AO228" i="20" s="1"/>
  <c r="AE273" i="20" a="1"/>
  <c r="AE273" i="20" s="1"/>
  <c r="AO273" i="20" s="1"/>
  <c r="AE225" i="20" a="1"/>
  <c r="AE225" i="20" s="1"/>
  <c r="AO225" i="20" s="1"/>
  <c r="AE233" i="20" a="1"/>
  <c r="AE233" i="20" s="1"/>
  <c r="AO233" i="20" s="1"/>
  <c r="AE287" i="20" a="1"/>
  <c r="AE287" i="20" s="1"/>
  <c r="AO287" i="20" s="1"/>
  <c r="AE290" i="20" a="1"/>
  <c r="AE290" i="20" s="1"/>
  <c r="AO290" i="20" s="1"/>
  <c r="AE230" i="20" a="1"/>
  <c r="AE230" i="20" s="1"/>
  <c r="AO230" i="20" s="1"/>
  <c r="AE247" i="20" a="1"/>
  <c r="AE247" i="20" s="1"/>
  <c r="AO247" i="20" s="1"/>
  <c r="AE272" i="20" a="1"/>
  <c r="AE272" i="20" s="1"/>
  <c r="AO272" i="20" s="1"/>
  <c r="AE280" i="20" a="1"/>
  <c r="AE280" i="20" s="1"/>
  <c r="AO280" i="20" s="1"/>
  <c r="AE240" i="20" a="1"/>
  <c r="AE240" i="20" s="1"/>
  <c r="AO240" i="20" s="1"/>
  <c r="AE291" i="20" a="1"/>
  <c r="AE291" i="20" s="1"/>
  <c r="AO291" i="20" s="1"/>
  <c r="AE239" i="20" a="1"/>
  <c r="AE239" i="20" s="1"/>
  <c r="AO239" i="20" s="1"/>
  <c r="AE276" i="20" a="1"/>
  <c r="AE276" i="20" s="1"/>
  <c r="AO276" i="20" s="1"/>
  <c r="AE245" i="20" a="1"/>
  <c r="AE245" i="20" s="1"/>
  <c r="AO245" i="20" s="1"/>
  <c r="AE251" i="20" a="1"/>
  <c r="AE251" i="20" s="1"/>
  <c r="AO251" i="20" s="1"/>
  <c r="AE241" i="20" a="1"/>
  <c r="AE241" i="20" s="1"/>
  <c r="AO241" i="20" s="1"/>
  <c r="AE250" i="20" a="1"/>
  <c r="AE250" i="20" s="1"/>
  <c r="AO250" i="20" s="1"/>
  <c r="AE260" i="20" a="1"/>
  <c r="AE260" i="20" s="1"/>
  <c r="AO260" i="20" s="1"/>
  <c r="AE279" i="20" a="1"/>
  <c r="AE279" i="20" s="1"/>
  <c r="AO279" i="20" s="1"/>
  <c r="AE229" i="20" a="1"/>
  <c r="AE229" i="20" s="1"/>
  <c r="AO229" i="20" s="1"/>
  <c r="AE232" i="20" a="1"/>
  <c r="AE232" i="20" s="1"/>
  <c r="AO232" i="20" s="1"/>
  <c r="AE259" i="20" a="1"/>
  <c r="AE259" i="20" s="1"/>
  <c r="AO259" i="20" s="1"/>
  <c r="AE249" i="20" a="1"/>
  <c r="AE249" i="20" s="1"/>
  <c r="AO249" i="20" s="1"/>
  <c r="AE288" i="20" a="1"/>
  <c r="AE288" i="20" s="1"/>
  <c r="AO288" i="20" s="1"/>
  <c r="AE267" i="20" a="1"/>
  <c r="AE267" i="20" s="1"/>
  <c r="AO267" i="20" s="1"/>
  <c r="AE271" i="20" a="1"/>
  <c r="AE271" i="20" s="1"/>
  <c r="AO271" i="20" s="1"/>
  <c r="AO262" i="20"/>
  <c r="AE248" i="20" a="1"/>
  <c r="AE248" i="20" s="1"/>
  <c r="AO248" i="20" s="1"/>
  <c r="AE270" i="20" a="1"/>
  <c r="AE270" i="20" s="1"/>
  <c r="AO270" i="20" s="1"/>
  <c r="AS238" i="20"/>
  <c r="AO234" i="20"/>
  <c r="AO269" i="20"/>
  <c r="F262" i="20"/>
  <c r="AO258" i="20"/>
  <c r="F234" i="20"/>
  <c r="AO283" i="20"/>
  <c r="F285" i="20"/>
  <c r="AF287" i="20"/>
  <c r="F258" i="20"/>
  <c r="AF229" i="20"/>
  <c r="AP229" i="20" s="1"/>
  <c r="AF258" i="20"/>
  <c r="AP258" i="20" s="1"/>
  <c r="AF274" i="20"/>
  <c r="AP274" i="20" s="1"/>
  <c r="F291" i="20"/>
  <c r="F271" i="20"/>
  <c r="F279" i="20"/>
  <c r="F264" i="20"/>
  <c r="F242" i="20"/>
  <c r="AO242" i="20"/>
  <c r="F253" i="20"/>
  <c r="F239" i="20"/>
  <c r="F268" i="20"/>
  <c r="F255" i="20"/>
  <c r="AO289" i="20"/>
  <c r="AF277" i="20"/>
  <c r="AP277" i="20" s="1"/>
  <c r="AF232" i="20"/>
  <c r="AP232" i="20" s="1"/>
  <c r="AF239" i="20"/>
  <c r="AF256" i="20"/>
  <c r="AP256" i="20" s="1"/>
  <c r="AF245" i="20"/>
  <c r="AF238" i="20"/>
  <c r="AP238" i="20" s="1"/>
  <c r="AF250" i="20"/>
  <c r="AP250" i="20" s="1"/>
  <c r="AF235" i="20"/>
  <c r="AP235" i="20" s="1"/>
  <c r="AF260" i="20"/>
  <c r="AF252" i="20"/>
  <c r="AF291" i="20"/>
  <c r="AF254" i="20"/>
  <c r="AF230" i="20"/>
  <c r="AP230" i="20" s="1"/>
  <c r="AF261" i="20"/>
  <c r="AP261" i="20" s="1"/>
  <c r="AF267" i="20"/>
  <c r="AP267" i="20" s="1"/>
  <c r="AF285" i="20"/>
  <c r="AP285" i="20" s="1"/>
  <c r="AF273" i="20"/>
  <c r="AP273" i="20" s="1"/>
  <c r="F256" i="20"/>
  <c r="F232" i="20"/>
  <c r="F278" i="20"/>
  <c r="AI287" i="20" l="1"/>
  <c r="AP287" i="20"/>
  <c r="AI291" i="20"/>
  <c r="AP291" i="20"/>
  <c r="AP260" i="20"/>
  <c r="AI260" i="20"/>
  <c r="AI245" i="20"/>
  <c r="AP245" i="20"/>
  <c r="AP239" i="20"/>
  <c r="AI239" i="20"/>
  <c r="AS239" i="20" s="1"/>
  <c r="AP252" i="20"/>
  <c r="AI252" i="20"/>
  <c r="AP254" i="20"/>
  <c r="AI254" i="20"/>
  <c r="AS254" i="20" s="1"/>
  <c r="AS266" i="20"/>
  <c r="AS287" i="20"/>
  <c r="AS244" i="20"/>
  <c r="AS273" i="20"/>
  <c r="AS284" i="20"/>
  <c r="AS286" i="20"/>
  <c r="AS281" i="20"/>
  <c r="AS269" i="20"/>
  <c r="AS259" i="20"/>
  <c r="AS235" i="20"/>
  <c r="AS282" i="20"/>
  <c r="AS234" i="20"/>
  <c r="AS248" i="20"/>
  <c r="AS236" i="20"/>
  <c r="AS264" i="20"/>
  <c r="AS268" i="20"/>
  <c r="AS249" i="20"/>
  <c r="AS251" i="20"/>
  <c r="AS275" i="20"/>
  <c r="AS272" i="20"/>
  <c r="AS270" i="20"/>
  <c r="AS226" i="20"/>
  <c r="AS225" i="20"/>
  <c r="AS290" i="20"/>
  <c r="AS289" i="20"/>
  <c r="AS285" i="20"/>
  <c r="AS278" i="20"/>
  <c r="AS277" i="20"/>
  <c r="AS258" i="20"/>
  <c r="AS232" i="20"/>
  <c r="AS237" i="20"/>
  <c r="AS261" i="20"/>
  <c r="AS242" i="20"/>
  <c r="AS233" i="20"/>
  <c r="AS243" i="20"/>
  <c r="AS228" i="20"/>
  <c r="AS250" i="20"/>
  <c r="AS246" i="20"/>
  <c r="AS271" i="20"/>
  <c r="AS283" i="20"/>
  <c r="AS255" i="20"/>
  <c r="AS230" i="20"/>
  <c r="AS227" i="20"/>
  <c r="AS229" i="20"/>
  <c r="AS262" i="20"/>
  <c r="AS256" i="20"/>
  <c r="AS280" i="20"/>
  <c r="AS288" i="20"/>
  <c r="AS257" i="20"/>
  <c r="AS231" i="20"/>
  <c r="AS247" i="20"/>
  <c r="AS241" i="20"/>
  <c r="AS265" i="20"/>
  <c r="AS279" i="20"/>
  <c r="AS263" i="20"/>
  <c r="AS276" i="20"/>
  <c r="A224" i="20"/>
  <c r="C224" i="20"/>
  <c r="D224" i="20"/>
  <c r="E224" i="20"/>
  <c r="I224" i="20"/>
  <c r="J224" i="20" s="1"/>
  <c r="N224" i="20"/>
  <c r="O224" i="20"/>
  <c r="P224" i="20"/>
  <c r="Q224" i="20" s="1"/>
  <c r="R224" i="20" s="1" a="1"/>
  <c r="R224" i="20" s="1"/>
  <c r="U224" i="20"/>
  <c r="T224" i="20"/>
  <c r="W224" i="20"/>
  <c r="Z224" i="20"/>
  <c r="Y224" i="20" s="1"/>
  <c r="A53" i="20"/>
  <c r="C53" i="20"/>
  <c r="D53" i="20"/>
  <c r="E53" i="20"/>
  <c r="I53" i="20"/>
  <c r="J53" i="20" s="1"/>
  <c r="AG53" i="20" s="1"/>
  <c r="N53" i="20"/>
  <c r="O53" i="20"/>
  <c r="P53" i="20"/>
  <c r="Q53" i="20" s="1"/>
  <c r="R53" i="20" s="1" a="1"/>
  <c r="R53" i="20" s="1"/>
  <c r="T53" i="20"/>
  <c r="W53" i="20"/>
  <c r="Z53" i="20"/>
  <c r="Y53" i="20"/>
  <c r="A54" i="20"/>
  <c r="C54" i="20"/>
  <c r="D54" i="20"/>
  <c r="E54" i="20"/>
  <c r="I54" i="20"/>
  <c r="J54" i="20" s="1"/>
  <c r="AG54" i="20" s="1"/>
  <c r="N54" i="20"/>
  <c r="O54" i="20"/>
  <c r="P54" i="20"/>
  <c r="T54" i="20"/>
  <c r="W54" i="20"/>
  <c r="Z54" i="20"/>
  <c r="A55" i="20"/>
  <c r="C55" i="20"/>
  <c r="D55" i="20"/>
  <c r="E55" i="20"/>
  <c r="I55" i="20"/>
  <c r="J55" i="20" s="1"/>
  <c r="N55" i="20"/>
  <c r="O55" i="20"/>
  <c r="P55" i="20"/>
  <c r="Q55" i="20" s="1"/>
  <c r="R55" i="20" s="1" a="1"/>
  <c r="R55" i="20" s="1"/>
  <c r="T55" i="20"/>
  <c r="W55" i="20"/>
  <c r="Z55" i="20"/>
  <c r="Y55" i="20" s="1"/>
  <c r="A56" i="20"/>
  <c r="C56" i="20"/>
  <c r="D56" i="20"/>
  <c r="E56" i="20"/>
  <c r="I56" i="20"/>
  <c r="J56" i="20" s="1"/>
  <c r="N56" i="20"/>
  <c r="O56" i="20"/>
  <c r="P56" i="20"/>
  <c r="Q56" i="20" s="1"/>
  <c r="R56" i="20" s="1" a="1"/>
  <c r="R56" i="20" s="1"/>
  <c r="T56" i="20"/>
  <c r="W56" i="20"/>
  <c r="Y56" i="20"/>
  <c r="Z56" i="20"/>
  <c r="A57" i="20"/>
  <c r="C57" i="20"/>
  <c r="D57" i="20"/>
  <c r="E57" i="20"/>
  <c r="I57" i="20"/>
  <c r="J57" i="20" s="1"/>
  <c r="AG57" i="20" s="1"/>
  <c r="N57" i="20"/>
  <c r="O57" i="20"/>
  <c r="P57" i="20"/>
  <c r="T57" i="20"/>
  <c r="W57" i="20"/>
  <c r="Y57" i="20"/>
  <c r="Z57" i="20"/>
  <c r="A58" i="20"/>
  <c r="C58" i="20"/>
  <c r="D58" i="20"/>
  <c r="E58" i="20"/>
  <c r="I58" i="20"/>
  <c r="J58" i="20" s="1"/>
  <c r="AG58" i="20" s="1"/>
  <c r="N58" i="20"/>
  <c r="O58" i="20"/>
  <c r="P58" i="20"/>
  <c r="T58" i="20"/>
  <c r="W58" i="20"/>
  <c r="Z58" i="20"/>
  <c r="A59" i="20"/>
  <c r="C59" i="20"/>
  <c r="D59" i="20"/>
  <c r="E59" i="20"/>
  <c r="I59" i="20"/>
  <c r="J59" i="20" s="1"/>
  <c r="N59" i="20"/>
  <c r="O59" i="20"/>
  <c r="P59" i="20"/>
  <c r="T59" i="20"/>
  <c r="W59" i="20"/>
  <c r="Z59" i="20"/>
  <c r="Y59" i="20" s="1"/>
  <c r="A60" i="20"/>
  <c r="C60" i="20"/>
  <c r="D60" i="20"/>
  <c r="E60" i="20"/>
  <c r="I60" i="20"/>
  <c r="J60" i="20" s="1"/>
  <c r="N60" i="20"/>
  <c r="O60" i="20"/>
  <c r="P60" i="20"/>
  <c r="Q60" i="20" s="1"/>
  <c r="R60" i="20" s="1" a="1"/>
  <c r="R60" i="20" s="1"/>
  <c r="T60" i="20"/>
  <c r="W60" i="20"/>
  <c r="Y60" i="20"/>
  <c r="Z60" i="20"/>
  <c r="A61" i="20"/>
  <c r="C61" i="20"/>
  <c r="D61" i="20"/>
  <c r="E61" i="20"/>
  <c r="I61" i="20"/>
  <c r="J61" i="20" s="1"/>
  <c r="AG61" i="20" s="1"/>
  <c r="N61" i="20"/>
  <c r="O61" i="20"/>
  <c r="P61" i="20"/>
  <c r="Q61" i="20" s="1"/>
  <c r="R61" i="20" s="1" a="1"/>
  <c r="R61" i="20" s="1"/>
  <c r="T61" i="20"/>
  <c r="W61" i="20"/>
  <c r="Y61" i="20"/>
  <c r="Z61" i="20"/>
  <c r="A62" i="20"/>
  <c r="C62" i="20"/>
  <c r="D62" i="20"/>
  <c r="E62" i="20"/>
  <c r="I62" i="20"/>
  <c r="J62" i="20"/>
  <c r="AG62" i="20" s="1"/>
  <c r="N62" i="20"/>
  <c r="O62" i="20"/>
  <c r="P62" i="20"/>
  <c r="T62" i="20"/>
  <c r="W62" i="20"/>
  <c r="Z62" i="20"/>
  <c r="Y62" i="20" s="1"/>
  <c r="A63" i="20"/>
  <c r="C63" i="20"/>
  <c r="D63" i="20"/>
  <c r="E63" i="20"/>
  <c r="I63" i="20"/>
  <c r="J63" i="20" s="1"/>
  <c r="N63" i="20"/>
  <c r="O63" i="20"/>
  <c r="P63" i="20"/>
  <c r="T63" i="20"/>
  <c r="W63" i="20"/>
  <c r="Z63" i="20"/>
  <c r="Y63" i="20" s="1"/>
  <c r="A64" i="20"/>
  <c r="C64" i="20"/>
  <c r="D64" i="20"/>
  <c r="E64" i="20"/>
  <c r="I64" i="20"/>
  <c r="J64" i="20" s="1"/>
  <c r="N64" i="20"/>
  <c r="O64" i="20"/>
  <c r="P64" i="20"/>
  <c r="Q64" i="20" s="1"/>
  <c r="R64" i="20" s="1" a="1"/>
  <c r="R64" i="20" s="1"/>
  <c r="T64" i="20"/>
  <c r="W64" i="20"/>
  <c r="Z64" i="20"/>
  <c r="Y64" i="20" s="1"/>
  <c r="A65" i="20"/>
  <c r="C65" i="20"/>
  <c r="D65" i="20"/>
  <c r="E65" i="20"/>
  <c r="I65" i="20"/>
  <c r="J65" i="20"/>
  <c r="AG65" i="20" s="1"/>
  <c r="N65" i="20"/>
  <c r="O65" i="20"/>
  <c r="P65" i="20"/>
  <c r="T65" i="20"/>
  <c r="W65" i="20"/>
  <c r="Y65" i="20"/>
  <c r="Z65" i="20"/>
  <c r="A66" i="20"/>
  <c r="C66" i="20"/>
  <c r="D66" i="20"/>
  <c r="E66" i="20"/>
  <c r="I66" i="20"/>
  <c r="J66" i="20" s="1"/>
  <c r="AG66" i="20" s="1"/>
  <c r="N66" i="20"/>
  <c r="O66" i="20"/>
  <c r="P66" i="20"/>
  <c r="T66" i="20"/>
  <c r="W66" i="20"/>
  <c r="Y66" i="20"/>
  <c r="Z66" i="20"/>
  <c r="A67" i="20"/>
  <c r="C67" i="20"/>
  <c r="D67" i="20"/>
  <c r="E67" i="20"/>
  <c r="I67" i="20"/>
  <c r="J67" i="20" s="1"/>
  <c r="N67" i="20"/>
  <c r="O67" i="20"/>
  <c r="P67" i="20"/>
  <c r="Q67" i="20" s="1"/>
  <c r="R67" i="20" s="1" a="1"/>
  <c r="R67" i="20" s="1"/>
  <c r="T67" i="20"/>
  <c r="W67" i="20"/>
  <c r="Z67" i="20"/>
  <c r="A68" i="20"/>
  <c r="C68" i="20"/>
  <c r="D68" i="20"/>
  <c r="E68" i="20"/>
  <c r="I68" i="20"/>
  <c r="J68" i="20" s="1"/>
  <c r="N68" i="20"/>
  <c r="O68" i="20"/>
  <c r="P68" i="20"/>
  <c r="T68" i="20"/>
  <c r="W68" i="20"/>
  <c r="Z68" i="20"/>
  <c r="A69" i="20"/>
  <c r="C69" i="20"/>
  <c r="D69" i="20"/>
  <c r="E69" i="20"/>
  <c r="I69" i="20"/>
  <c r="J69" i="20" s="1"/>
  <c r="N69" i="20"/>
  <c r="O69" i="20"/>
  <c r="P69" i="20"/>
  <c r="U69" i="20"/>
  <c r="T69" i="20"/>
  <c r="W69" i="20"/>
  <c r="Z69" i="20"/>
  <c r="Y69" i="20"/>
  <c r="A70" i="20"/>
  <c r="C70" i="20"/>
  <c r="D70" i="20"/>
  <c r="E70" i="20"/>
  <c r="I70" i="20"/>
  <c r="J70" i="20" s="1"/>
  <c r="N70" i="20"/>
  <c r="O70" i="20"/>
  <c r="P70" i="20"/>
  <c r="Q70" i="20" s="1"/>
  <c r="R70" i="20" s="1" a="1"/>
  <c r="R70" i="20" s="1"/>
  <c r="T70" i="20"/>
  <c r="W70" i="20"/>
  <c r="Y70" i="20"/>
  <c r="Z70" i="20"/>
  <c r="A71" i="20"/>
  <c r="C71" i="20"/>
  <c r="D71" i="20"/>
  <c r="E71" i="20"/>
  <c r="I71" i="20"/>
  <c r="J71" i="20" s="1"/>
  <c r="N71" i="20"/>
  <c r="O71" i="20"/>
  <c r="P71" i="20"/>
  <c r="T71" i="20"/>
  <c r="W71" i="20"/>
  <c r="Y71" i="20"/>
  <c r="Z71" i="20"/>
  <c r="A72" i="20"/>
  <c r="C72" i="20"/>
  <c r="D72" i="20"/>
  <c r="E72" i="20"/>
  <c r="I72" i="20"/>
  <c r="J72" i="20" s="1"/>
  <c r="AG72" i="20" s="1"/>
  <c r="N72" i="20"/>
  <c r="O72" i="20"/>
  <c r="P72" i="20"/>
  <c r="Q72" i="20" s="1"/>
  <c r="R72" i="20" s="1" a="1"/>
  <c r="R72" i="20" s="1"/>
  <c r="T72" i="20"/>
  <c r="W72" i="20"/>
  <c r="Z72" i="20"/>
  <c r="Y72" i="20"/>
  <c r="A73" i="20"/>
  <c r="C73" i="20"/>
  <c r="D73" i="20"/>
  <c r="E73" i="20"/>
  <c r="I73" i="20"/>
  <c r="J73" i="20" s="1"/>
  <c r="N73" i="20"/>
  <c r="O73" i="20"/>
  <c r="P73" i="20"/>
  <c r="T73" i="20"/>
  <c r="W73" i="20"/>
  <c r="Z73" i="20"/>
  <c r="Y73" i="20" s="1"/>
  <c r="A74" i="20"/>
  <c r="C74" i="20"/>
  <c r="D74" i="20"/>
  <c r="E74" i="20"/>
  <c r="I74" i="20"/>
  <c r="J74" i="20" s="1"/>
  <c r="AG74" i="20" s="1"/>
  <c r="N74" i="20"/>
  <c r="O74" i="20"/>
  <c r="P74" i="20"/>
  <c r="T74" i="20"/>
  <c r="W74" i="20"/>
  <c r="Z74" i="20"/>
  <c r="Y74" i="20" s="1"/>
  <c r="A75" i="20"/>
  <c r="C75" i="20"/>
  <c r="D75" i="20"/>
  <c r="E75" i="20"/>
  <c r="I75" i="20"/>
  <c r="J75" i="20"/>
  <c r="AG75" i="20" s="1"/>
  <c r="N75" i="20"/>
  <c r="O75" i="20"/>
  <c r="P75" i="20"/>
  <c r="U75" i="20"/>
  <c r="T75" i="20"/>
  <c r="W75" i="20"/>
  <c r="Y75" i="20"/>
  <c r="Z75" i="20"/>
  <c r="A76" i="20"/>
  <c r="C76" i="20"/>
  <c r="D76" i="20"/>
  <c r="E76" i="20"/>
  <c r="I76" i="20"/>
  <c r="J76" i="20" s="1"/>
  <c r="N76" i="20"/>
  <c r="O76" i="20"/>
  <c r="P76" i="20"/>
  <c r="Q76" i="20" s="1"/>
  <c r="R76" i="20" s="1" a="1"/>
  <c r="R76" i="20" s="1"/>
  <c r="T76" i="20"/>
  <c r="W76" i="20"/>
  <c r="Y76" i="20"/>
  <c r="Z76" i="20"/>
  <c r="A77" i="20"/>
  <c r="C77" i="20"/>
  <c r="D77" i="20"/>
  <c r="E77" i="20"/>
  <c r="I77" i="20"/>
  <c r="J77" i="20" s="1"/>
  <c r="AG77" i="20" s="1"/>
  <c r="N77" i="20"/>
  <c r="O77" i="20"/>
  <c r="P77" i="20"/>
  <c r="T77" i="20"/>
  <c r="W77" i="20"/>
  <c r="Z77" i="20"/>
  <c r="A78" i="20"/>
  <c r="C78" i="20"/>
  <c r="D78" i="20"/>
  <c r="E78" i="20"/>
  <c r="I78" i="20"/>
  <c r="J78" i="20" s="1"/>
  <c r="N78" i="20"/>
  <c r="O78" i="20"/>
  <c r="P78" i="20"/>
  <c r="T78" i="20"/>
  <c r="W78" i="20"/>
  <c r="Z78" i="20"/>
  <c r="Y78" i="20" s="1"/>
  <c r="A79" i="20"/>
  <c r="C79" i="20"/>
  <c r="D79" i="20"/>
  <c r="E79" i="20"/>
  <c r="I79" i="20"/>
  <c r="J79" i="20" s="1"/>
  <c r="N79" i="20"/>
  <c r="O79" i="20"/>
  <c r="P79" i="20"/>
  <c r="T79" i="20"/>
  <c r="W79" i="20"/>
  <c r="Z79" i="20"/>
  <c r="Y79" i="20" s="1"/>
  <c r="A80" i="20"/>
  <c r="C80" i="20"/>
  <c r="D80" i="20"/>
  <c r="E80" i="20"/>
  <c r="I80" i="20"/>
  <c r="J80" i="20" s="1"/>
  <c r="N80" i="20"/>
  <c r="O80" i="20"/>
  <c r="P80" i="20"/>
  <c r="T80" i="20"/>
  <c r="W80" i="20"/>
  <c r="Z80" i="20"/>
  <c r="A81" i="20"/>
  <c r="C81" i="20"/>
  <c r="D81" i="20"/>
  <c r="E81" i="20"/>
  <c r="I81" i="20"/>
  <c r="J81" i="20" s="1"/>
  <c r="N81" i="20"/>
  <c r="O81" i="20"/>
  <c r="P81" i="20"/>
  <c r="U81" i="20"/>
  <c r="T81" i="20"/>
  <c r="W81" i="20"/>
  <c r="Z81" i="20"/>
  <c r="Y81" i="20" s="1"/>
  <c r="A82" i="20"/>
  <c r="C82" i="20"/>
  <c r="D82" i="20"/>
  <c r="E82" i="20"/>
  <c r="I82" i="20"/>
  <c r="J82" i="20" s="1"/>
  <c r="AG82" i="20" s="1"/>
  <c r="N82" i="20"/>
  <c r="O82" i="20"/>
  <c r="P82" i="20"/>
  <c r="Q82" i="20" s="1"/>
  <c r="R82" i="20" s="1" a="1"/>
  <c r="R82" i="20" s="1"/>
  <c r="U82" i="20"/>
  <c r="T82" i="20"/>
  <c r="W82" i="20"/>
  <c r="Z82" i="20"/>
  <c r="Y82" i="20" s="1"/>
  <c r="A83" i="20"/>
  <c r="C83" i="20"/>
  <c r="D83" i="20"/>
  <c r="E83" i="20"/>
  <c r="I83" i="20"/>
  <c r="J83" i="20" s="1"/>
  <c r="N83" i="20"/>
  <c r="O83" i="20"/>
  <c r="P83" i="20"/>
  <c r="T83" i="20"/>
  <c r="W83" i="20"/>
  <c r="Z83" i="20"/>
  <c r="Y83" i="20" s="1"/>
  <c r="A84" i="20"/>
  <c r="C84" i="20"/>
  <c r="D84" i="20"/>
  <c r="E84" i="20"/>
  <c r="I84" i="20"/>
  <c r="J84" i="20" s="1"/>
  <c r="M84" i="20" a="1"/>
  <c r="M84" i="20" s="1"/>
  <c r="N84" i="20"/>
  <c r="O84" i="20"/>
  <c r="P84" i="20"/>
  <c r="Q84" i="20" s="1"/>
  <c r="R84" i="20" s="1" a="1"/>
  <c r="R84" i="20" s="1"/>
  <c r="U84" i="20"/>
  <c r="T84" i="20"/>
  <c r="W84" i="20"/>
  <c r="Z84" i="20"/>
  <c r="Y84" i="20" s="1"/>
  <c r="A85" i="20"/>
  <c r="C85" i="20"/>
  <c r="D85" i="20"/>
  <c r="E85" i="20"/>
  <c r="I85" i="20"/>
  <c r="J85" i="20" s="1"/>
  <c r="N85" i="20"/>
  <c r="O85" i="20"/>
  <c r="P85" i="20"/>
  <c r="T85" i="20"/>
  <c r="W85" i="20"/>
  <c r="Y85" i="20"/>
  <c r="Z85" i="20"/>
  <c r="A86" i="20"/>
  <c r="C86" i="20"/>
  <c r="D86" i="20"/>
  <c r="E86" i="20"/>
  <c r="I86" i="20"/>
  <c r="J86" i="20" s="1"/>
  <c r="AG86" i="20" s="1"/>
  <c r="N86" i="20"/>
  <c r="O86" i="20"/>
  <c r="P86" i="20"/>
  <c r="Q86" i="20" s="1"/>
  <c r="R86" i="20" s="1" a="1"/>
  <c r="R86" i="20" s="1"/>
  <c r="V86" i="20"/>
  <c r="T86" i="20"/>
  <c r="W86" i="20"/>
  <c r="Y86" i="20"/>
  <c r="Z86" i="20"/>
  <c r="A87" i="20"/>
  <c r="C87" i="20"/>
  <c r="D87" i="20"/>
  <c r="E87" i="20"/>
  <c r="I87" i="20"/>
  <c r="J87" i="20" s="1"/>
  <c r="AG87" i="20" s="1"/>
  <c r="N87" i="20"/>
  <c r="O87" i="20"/>
  <c r="P87" i="20"/>
  <c r="Q87" i="20" s="1"/>
  <c r="R87" i="20" s="1" a="1"/>
  <c r="R87" i="20" s="1"/>
  <c r="T87" i="20"/>
  <c r="W87" i="20"/>
  <c r="Y87" i="20"/>
  <c r="Z87" i="20"/>
  <c r="A88" i="20"/>
  <c r="C88" i="20"/>
  <c r="D88" i="20"/>
  <c r="E88" i="20"/>
  <c r="I88" i="20"/>
  <c r="J88" i="20" s="1"/>
  <c r="N88" i="20"/>
  <c r="O88" i="20"/>
  <c r="P88" i="20"/>
  <c r="U88" i="20"/>
  <c r="T88" i="20"/>
  <c r="W88" i="20"/>
  <c r="Z88" i="20"/>
  <c r="A89" i="20"/>
  <c r="C89" i="20"/>
  <c r="D89" i="20"/>
  <c r="E89" i="20"/>
  <c r="I89" i="20"/>
  <c r="J89" i="20" s="1"/>
  <c r="N89" i="20"/>
  <c r="O89" i="20"/>
  <c r="P89" i="20"/>
  <c r="T89" i="20"/>
  <c r="W89" i="20"/>
  <c r="Z89" i="20"/>
  <c r="A90" i="20"/>
  <c r="C90" i="20"/>
  <c r="D90" i="20"/>
  <c r="E90" i="20"/>
  <c r="I90" i="20"/>
  <c r="J90" i="20" s="1"/>
  <c r="N90" i="20"/>
  <c r="O90" i="20"/>
  <c r="P90" i="20"/>
  <c r="T90" i="20"/>
  <c r="W90" i="20"/>
  <c r="Z90" i="20"/>
  <c r="Y90" i="20" s="1"/>
  <c r="A91" i="20"/>
  <c r="C91" i="20"/>
  <c r="D91" i="20"/>
  <c r="E91" i="20"/>
  <c r="I91" i="20"/>
  <c r="J91" i="20" s="1"/>
  <c r="M91" i="20" a="1"/>
  <c r="M91" i="20" s="1"/>
  <c r="N91" i="20"/>
  <c r="O91" i="20"/>
  <c r="P91" i="20"/>
  <c r="Q91" i="20" s="1"/>
  <c r="R91" i="20" s="1" a="1"/>
  <c r="R91" i="20" s="1"/>
  <c r="T91" i="20"/>
  <c r="W91" i="20"/>
  <c r="Z91" i="20"/>
  <c r="Y91" i="20" s="1"/>
  <c r="A92" i="20"/>
  <c r="C92" i="20"/>
  <c r="D92" i="20"/>
  <c r="E92" i="20"/>
  <c r="I92" i="20"/>
  <c r="J92" i="20"/>
  <c r="AG92" i="20" s="1"/>
  <c r="M92" i="20" a="1"/>
  <c r="M92" i="20" s="1"/>
  <c r="N92" i="20"/>
  <c r="O92" i="20"/>
  <c r="P92" i="20"/>
  <c r="Q92" i="20" s="1"/>
  <c r="R92" i="20" s="1" a="1"/>
  <c r="R92" i="20" s="1"/>
  <c r="U92" i="20"/>
  <c r="T92" i="20"/>
  <c r="W92" i="20"/>
  <c r="Y92" i="20"/>
  <c r="Z92" i="20"/>
  <c r="A93" i="20"/>
  <c r="C93" i="20"/>
  <c r="D93" i="20"/>
  <c r="E93" i="20"/>
  <c r="I93" i="20"/>
  <c r="J93" i="20" s="1"/>
  <c r="N93" i="20"/>
  <c r="O93" i="20"/>
  <c r="P93" i="20"/>
  <c r="Q93" i="20" s="1"/>
  <c r="R93" i="20" s="1" a="1"/>
  <c r="R93" i="20" s="1"/>
  <c r="V93" i="20"/>
  <c r="T93" i="20"/>
  <c r="W93" i="20"/>
  <c r="Z93" i="20"/>
  <c r="Y93" i="20"/>
  <c r="A94" i="20"/>
  <c r="C94" i="20"/>
  <c r="D94" i="20"/>
  <c r="E94" i="20"/>
  <c r="I94" i="20"/>
  <c r="J94" i="20" s="1"/>
  <c r="AG94" i="20" s="1"/>
  <c r="N94" i="20"/>
  <c r="O94" i="20"/>
  <c r="P94" i="20"/>
  <c r="T94" i="20"/>
  <c r="W94" i="20"/>
  <c r="Z94" i="20"/>
  <c r="Y94" i="20" s="1"/>
  <c r="A95" i="20"/>
  <c r="C95" i="20"/>
  <c r="D95" i="20"/>
  <c r="E95" i="20"/>
  <c r="I95" i="20"/>
  <c r="J95" i="20" s="1"/>
  <c r="N95" i="20"/>
  <c r="O95" i="20"/>
  <c r="P95" i="20"/>
  <c r="T95" i="20"/>
  <c r="W95" i="20"/>
  <c r="Y95" i="20"/>
  <c r="Z95" i="20"/>
  <c r="A96" i="20"/>
  <c r="C96" i="20"/>
  <c r="D96" i="20"/>
  <c r="E96" i="20"/>
  <c r="I96" i="20"/>
  <c r="J96" i="20" s="1"/>
  <c r="N96" i="20"/>
  <c r="O96" i="20"/>
  <c r="P96" i="20"/>
  <c r="Q96" i="20" s="1"/>
  <c r="R96" i="20" s="1" a="1"/>
  <c r="R96" i="20" s="1"/>
  <c r="T96" i="20"/>
  <c r="W96" i="20"/>
  <c r="Y96" i="20"/>
  <c r="Z96" i="20"/>
  <c r="A97" i="20"/>
  <c r="C97" i="20"/>
  <c r="D97" i="20"/>
  <c r="E97" i="20"/>
  <c r="I97" i="20"/>
  <c r="J97" i="20" s="1"/>
  <c r="AG97" i="20" s="1"/>
  <c r="N97" i="20"/>
  <c r="O97" i="20"/>
  <c r="P97" i="20"/>
  <c r="T97" i="20"/>
  <c r="W97" i="20"/>
  <c r="Z97" i="20"/>
  <c r="Y97" i="20" s="1"/>
  <c r="A98" i="20"/>
  <c r="C98" i="20"/>
  <c r="D98" i="20"/>
  <c r="E98" i="20"/>
  <c r="I98" i="20"/>
  <c r="J98" i="20" s="1"/>
  <c r="AG98" i="20" s="1"/>
  <c r="N98" i="20"/>
  <c r="O98" i="20"/>
  <c r="P98" i="20"/>
  <c r="U98" i="20"/>
  <c r="T98" i="20"/>
  <c r="W98" i="20"/>
  <c r="Z98" i="20"/>
  <c r="Y98" i="20" s="1"/>
  <c r="A99" i="20"/>
  <c r="C99" i="20"/>
  <c r="D99" i="20"/>
  <c r="E99" i="20"/>
  <c r="I99" i="20"/>
  <c r="J99" i="20" s="1"/>
  <c r="M99" i="20" a="1"/>
  <c r="M99" i="20" s="1"/>
  <c r="N99" i="20"/>
  <c r="O99" i="20"/>
  <c r="P99" i="20"/>
  <c r="T99" i="20"/>
  <c r="W99" i="20"/>
  <c r="Y99" i="20"/>
  <c r="Z99" i="20"/>
  <c r="A100" i="20"/>
  <c r="C100" i="20"/>
  <c r="D100" i="20"/>
  <c r="E100" i="20"/>
  <c r="I100" i="20"/>
  <c r="J100" i="20" s="1"/>
  <c r="AG100" i="20" s="1"/>
  <c r="N100" i="20"/>
  <c r="O100" i="20"/>
  <c r="P100" i="20"/>
  <c r="Q100" i="20" s="1"/>
  <c r="R100" i="20" s="1" a="1"/>
  <c r="R100" i="20" s="1"/>
  <c r="T100" i="20"/>
  <c r="W100" i="20"/>
  <c r="Z100" i="20"/>
  <c r="A101" i="20"/>
  <c r="C101" i="20"/>
  <c r="D101" i="20"/>
  <c r="E101" i="20"/>
  <c r="I101" i="20"/>
  <c r="J101" i="20" s="1"/>
  <c r="N101" i="20"/>
  <c r="O101" i="20"/>
  <c r="P101" i="20"/>
  <c r="V101" i="20"/>
  <c r="T101" i="20"/>
  <c r="W101" i="20"/>
  <c r="Z101" i="20"/>
  <c r="A102" i="20"/>
  <c r="C102" i="20"/>
  <c r="D102" i="20"/>
  <c r="E102" i="20"/>
  <c r="I102" i="20"/>
  <c r="J102" i="20" s="1"/>
  <c r="N102" i="20"/>
  <c r="O102" i="20"/>
  <c r="P102" i="20"/>
  <c r="Q102" i="20" s="1"/>
  <c r="R102" i="20" s="1" a="1"/>
  <c r="R102" i="20" s="1"/>
  <c r="T102" i="20"/>
  <c r="W102" i="20"/>
  <c r="Z102" i="20"/>
  <c r="A103" i="20"/>
  <c r="C103" i="20"/>
  <c r="D103" i="20"/>
  <c r="E103" i="20"/>
  <c r="I103" i="20"/>
  <c r="J103" i="20" s="1"/>
  <c r="N103" i="20"/>
  <c r="O103" i="20"/>
  <c r="P103" i="20"/>
  <c r="T103" i="20"/>
  <c r="W103" i="20"/>
  <c r="Z103" i="20"/>
  <c r="Y103" i="20" s="1"/>
  <c r="A104" i="20"/>
  <c r="C104" i="20"/>
  <c r="D104" i="20"/>
  <c r="E104" i="20"/>
  <c r="I104" i="20"/>
  <c r="J104" i="20" s="1"/>
  <c r="M104" i="20" a="1"/>
  <c r="M104" i="20" s="1"/>
  <c r="N104" i="20"/>
  <c r="O104" i="20"/>
  <c r="P104" i="20"/>
  <c r="T104" i="20"/>
  <c r="W104" i="20"/>
  <c r="Z104" i="20"/>
  <c r="A105" i="20"/>
  <c r="C105" i="20"/>
  <c r="D105" i="20"/>
  <c r="E105" i="20"/>
  <c r="I105" i="20"/>
  <c r="J105" i="20" s="1"/>
  <c r="AG105" i="20" s="1"/>
  <c r="M105" i="20" a="1"/>
  <c r="M105" i="20" s="1"/>
  <c r="N105" i="20"/>
  <c r="O105" i="20"/>
  <c r="P105" i="20"/>
  <c r="U105" i="20"/>
  <c r="T105" i="20"/>
  <c r="W105" i="20"/>
  <c r="Z105" i="20"/>
  <c r="Y105" i="20" s="1"/>
  <c r="A106" i="20"/>
  <c r="C106" i="20"/>
  <c r="D106" i="20"/>
  <c r="E106" i="20"/>
  <c r="I106" i="20"/>
  <c r="J106" i="20" s="1"/>
  <c r="N106" i="20"/>
  <c r="O106" i="20"/>
  <c r="P106" i="20"/>
  <c r="T106" i="20"/>
  <c r="W106" i="20"/>
  <c r="Y106" i="20"/>
  <c r="Z106" i="20"/>
  <c r="A107" i="20"/>
  <c r="C107" i="20"/>
  <c r="D107" i="20"/>
  <c r="E107" i="20"/>
  <c r="I107" i="20"/>
  <c r="J107" i="20" s="1"/>
  <c r="AG107" i="20" s="1"/>
  <c r="N107" i="20"/>
  <c r="O107" i="20"/>
  <c r="P107" i="20"/>
  <c r="U107" i="20"/>
  <c r="T107" i="20"/>
  <c r="W107" i="20"/>
  <c r="Z107" i="20"/>
  <c r="A108" i="20"/>
  <c r="C108" i="20"/>
  <c r="D108" i="20"/>
  <c r="E108" i="20"/>
  <c r="I108" i="20"/>
  <c r="J108" i="20" s="1"/>
  <c r="N108" i="20"/>
  <c r="O108" i="20"/>
  <c r="P108" i="20"/>
  <c r="Q108" i="20" s="1"/>
  <c r="R108" i="20" s="1" a="1"/>
  <c r="R108" i="20" s="1"/>
  <c r="U108" i="20"/>
  <c r="T108" i="20"/>
  <c r="W108" i="20"/>
  <c r="Z108" i="20"/>
  <c r="Y108" i="20" s="1"/>
  <c r="A109" i="20"/>
  <c r="C109" i="20"/>
  <c r="D109" i="20"/>
  <c r="E109" i="20"/>
  <c r="I109" i="20"/>
  <c r="J109" i="20" s="1"/>
  <c r="N109" i="20"/>
  <c r="O109" i="20"/>
  <c r="P109" i="20"/>
  <c r="Q109" i="20" s="1"/>
  <c r="R109" i="20" s="1" a="1"/>
  <c r="R109" i="20" s="1"/>
  <c r="U109" i="20"/>
  <c r="V109" i="20" s="1"/>
  <c r="T109" i="20"/>
  <c r="W109" i="20"/>
  <c r="Z109" i="20"/>
  <c r="A110" i="20"/>
  <c r="C110" i="20"/>
  <c r="D110" i="20"/>
  <c r="E110" i="20"/>
  <c r="I110" i="20"/>
  <c r="J110" i="20" s="1"/>
  <c r="N110" i="20"/>
  <c r="O110" i="20"/>
  <c r="P110" i="20"/>
  <c r="T110" i="20"/>
  <c r="W110" i="20"/>
  <c r="Z110" i="20"/>
  <c r="Y110" i="20" s="1"/>
  <c r="A111" i="20"/>
  <c r="C111" i="20"/>
  <c r="D111" i="20"/>
  <c r="E111" i="20"/>
  <c r="I111" i="20"/>
  <c r="J111" i="20" s="1"/>
  <c r="N111" i="20"/>
  <c r="O111" i="20"/>
  <c r="P111" i="20"/>
  <c r="T111" i="20"/>
  <c r="W111" i="20"/>
  <c r="Z111" i="20"/>
  <c r="Y111" i="20" s="1"/>
  <c r="A112" i="20"/>
  <c r="C112" i="20"/>
  <c r="D112" i="20"/>
  <c r="E112" i="20"/>
  <c r="I112" i="20"/>
  <c r="J112" i="20" s="1"/>
  <c r="AG112" i="20" s="1"/>
  <c r="N112" i="20"/>
  <c r="O112" i="20"/>
  <c r="P112" i="20"/>
  <c r="Q112" i="20" s="1"/>
  <c r="R112" i="20" s="1" a="1"/>
  <c r="R112" i="20" s="1"/>
  <c r="U112" i="20"/>
  <c r="T112" i="20"/>
  <c r="W112" i="20"/>
  <c r="Y112" i="20"/>
  <c r="Z112" i="20"/>
  <c r="A113" i="20"/>
  <c r="C113" i="20"/>
  <c r="D113" i="20"/>
  <c r="E113" i="20"/>
  <c r="I113" i="20"/>
  <c r="J113" i="20" s="1"/>
  <c r="AG113" i="20" s="1"/>
  <c r="N113" i="20"/>
  <c r="O113" i="20"/>
  <c r="P113" i="20"/>
  <c r="T113" i="20"/>
  <c r="W113" i="20"/>
  <c r="Y113" i="20"/>
  <c r="Z113" i="20"/>
  <c r="A114" i="20"/>
  <c r="C114" i="20"/>
  <c r="D114" i="20"/>
  <c r="E114" i="20"/>
  <c r="I114" i="20"/>
  <c r="J114" i="20" s="1"/>
  <c r="N114" i="20"/>
  <c r="O114" i="20"/>
  <c r="P114" i="20"/>
  <c r="Q114" i="20" s="1"/>
  <c r="R114" i="20" s="1" a="1"/>
  <c r="R114" i="20" s="1"/>
  <c r="U114" i="20"/>
  <c r="T114" i="20"/>
  <c r="W114" i="20"/>
  <c r="Y114" i="20"/>
  <c r="Z114" i="20"/>
  <c r="A115" i="20"/>
  <c r="C115" i="20"/>
  <c r="D115" i="20"/>
  <c r="E115" i="20"/>
  <c r="I115" i="20"/>
  <c r="J115" i="20" s="1"/>
  <c r="N115" i="20"/>
  <c r="O115" i="20"/>
  <c r="P115" i="20"/>
  <c r="T115" i="20"/>
  <c r="W115" i="20"/>
  <c r="Z115" i="20"/>
  <c r="Y115" i="20" s="1"/>
  <c r="A116" i="20"/>
  <c r="C116" i="20"/>
  <c r="D116" i="20"/>
  <c r="E116" i="20"/>
  <c r="I116" i="20"/>
  <c r="J116" i="20" s="1"/>
  <c r="N116" i="20"/>
  <c r="O116" i="20"/>
  <c r="P116" i="20"/>
  <c r="Q116" i="20" s="1"/>
  <c r="R116" i="20" s="1" a="1"/>
  <c r="R116" i="20" s="1"/>
  <c r="T116" i="20"/>
  <c r="W116" i="20"/>
  <c r="Z116" i="20"/>
  <c r="Y116" i="20" s="1"/>
  <c r="A117" i="20"/>
  <c r="C117" i="20"/>
  <c r="D117" i="20"/>
  <c r="E117" i="20"/>
  <c r="I117" i="20"/>
  <c r="J117" i="20" s="1"/>
  <c r="N117" i="20"/>
  <c r="O117" i="20"/>
  <c r="P117" i="20"/>
  <c r="Q117" i="20" s="1"/>
  <c r="R117" i="20" s="1" a="1"/>
  <c r="R117" i="20" s="1"/>
  <c r="U117" i="20"/>
  <c r="T117" i="20"/>
  <c r="W117" i="20"/>
  <c r="Y117" i="20"/>
  <c r="Z117" i="20"/>
  <c r="A118" i="20"/>
  <c r="C118" i="20"/>
  <c r="D118" i="20"/>
  <c r="E118" i="20"/>
  <c r="I118" i="20"/>
  <c r="J118" i="20" s="1"/>
  <c r="AG118" i="20" s="1"/>
  <c r="N118" i="20"/>
  <c r="O118" i="20"/>
  <c r="P118" i="20"/>
  <c r="T118" i="20"/>
  <c r="W118" i="20"/>
  <c r="Y118" i="20"/>
  <c r="Z118" i="20"/>
  <c r="A119" i="20"/>
  <c r="C119" i="20"/>
  <c r="D119" i="20"/>
  <c r="E119" i="20"/>
  <c r="I119" i="20"/>
  <c r="J119" i="20" s="1"/>
  <c r="AG119" i="20" s="1"/>
  <c r="N119" i="20"/>
  <c r="O119" i="20"/>
  <c r="P119" i="20"/>
  <c r="V119" i="20"/>
  <c r="T119" i="20"/>
  <c r="W119" i="20"/>
  <c r="Z119" i="20"/>
  <c r="A120" i="20"/>
  <c r="C120" i="20"/>
  <c r="D120" i="20"/>
  <c r="E120" i="20"/>
  <c r="I120" i="20"/>
  <c r="J120" i="20" s="1"/>
  <c r="N120" i="20"/>
  <c r="O120" i="20"/>
  <c r="P120" i="20"/>
  <c r="Q120" i="20" s="1"/>
  <c r="R120" i="20" s="1" a="1"/>
  <c r="R120" i="20" s="1"/>
  <c r="T120" i="20"/>
  <c r="W120" i="20"/>
  <c r="Z120" i="20"/>
  <c r="A121" i="20"/>
  <c r="C121" i="20"/>
  <c r="D121" i="20"/>
  <c r="E121" i="20"/>
  <c r="I121" i="20"/>
  <c r="J121" i="20" s="1"/>
  <c r="N121" i="20"/>
  <c r="O121" i="20"/>
  <c r="P121" i="20"/>
  <c r="U121" i="20"/>
  <c r="T121" i="20"/>
  <c r="W121" i="20"/>
  <c r="Z121" i="20"/>
  <c r="Y121" i="20" s="1"/>
  <c r="A122" i="20"/>
  <c r="C122" i="20"/>
  <c r="D122" i="20"/>
  <c r="E122" i="20"/>
  <c r="I122" i="20"/>
  <c r="J122" i="20" s="1"/>
  <c r="AG122" i="20" s="1"/>
  <c r="N122" i="20"/>
  <c r="O122" i="20"/>
  <c r="P122" i="20"/>
  <c r="T122" i="20"/>
  <c r="W122" i="20"/>
  <c r="Z122" i="20"/>
  <c r="Y122" i="20" s="1"/>
  <c r="A123" i="20"/>
  <c r="C123" i="20"/>
  <c r="D123" i="20"/>
  <c r="E123" i="20"/>
  <c r="I123" i="20"/>
  <c r="J123" i="20" s="1"/>
  <c r="N123" i="20"/>
  <c r="O123" i="20"/>
  <c r="P123" i="20"/>
  <c r="Q123" i="20" s="1"/>
  <c r="R123" i="20" s="1" a="1"/>
  <c r="R123" i="20" s="1"/>
  <c r="T123" i="20"/>
  <c r="W123" i="20"/>
  <c r="Z123" i="20"/>
  <c r="A124" i="20"/>
  <c r="C124" i="20"/>
  <c r="D124" i="20"/>
  <c r="E124" i="20"/>
  <c r="I124" i="20"/>
  <c r="J124" i="20"/>
  <c r="AG124" i="20" s="1"/>
  <c r="N124" i="20"/>
  <c r="O124" i="20"/>
  <c r="P124" i="20"/>
  <c r="Q124" i="20" s="1"/>
  <c r="R124" i="20" s="1" a="1"/>
  <c r="R124" i="20" s="1"/>
  <c r="U124" i="20"/>
  <c r="T124" i="20"/>
  <c r="W124" i="20"/>
  <c r="Z124" i="20"/>
  <c r="Y124" i="20" s="1"/>
  <c r="A125" i="20"/>
  <c r="C125" i="20"/>
  <c r="D125" i="20"/>
  <c r="E125" i="20"/>
  <c r="I125" i="20"/>
  <c r="J125" i="20" s="1"/>
  <c r="M125" i="20" a="1"/>
  <c r="M125" i="20" s="1"/>
  <c r="N125" i="20"/>
  <c r="O125" i="20"/>
  <c r="P125" i="20"/>
  <c r="T125" i="20"/>
  <c r="W125" i="20"/>
  <c r="Z125" i="20"/>
  <c r="Y125" i="20" s="1"/>
  <c r="A126" i="20"/>
  <c r="C126" i="20"/>
  <c r="D126" i="20"/>
  <c r="E126" i="20"/>
  <c r="I126" i="20"/>
  <c r="J126" i="20" s="1"/>
  <c r="M126" i="20" a="1"/>
  <c r="M126" i="20" s="1"/>
  <c r="N126" i="20"/>
  <c r="O126" i="20"/>
  <c r="P126" i="20"/>
  <c r="U126" i="20"/>
  <c r="T126" i="20"/>
  <c r="W126" i="20"/>
  <c r="Z126" i="20"/>
  <c r="Y126" i="20" s="1"/>
  <c r="A127" i="20"/>
  <c r="C127" i="20"/>
  <c r="D127" i="20"/>
  <c r="E127" i="20"/>
  <c r="I127" i="20"/>
  <c r="J127" i="20" s="1"/>
  <c r="AG127" i="20" s="1"/>
  <c r="N127" i="20"/>
  <c r="O127" i="20"/>
  <c r="P127" i="20"/>
  <c r="T127" i="20"/>
  <c r="W127" i="20"/>
  <c r="Y127" i="20"/>
  <c r="Z127" i="20"/>
  <c r="A128" i="20"/>
  <c r="C128" i="20"/>
  <c r="D128" i="20"/>
  <c r="E128" i="20"/>
  <c r="I128" i="20"/>
  <c r="J128" i="20" s="1"/>
  <c r="N128" i="20"/>
  <c r="O128" i="20"/>
  <c r="P128" i="20"/>
  <c r="Q128" i="20" s="1"/>
  <c r="R128" i="20" s="1" a="1"/>
  <c r="R128" i="20" s="1"/>
  <c r="U128" i="20"/>
  <c r="T128" i="20"/>
  <c r="W128" i="20"/>
  <c r="Z128" i="20"/>
  <c r="A129" i="20"/>
  <c r="C129" i="20"/>
  <c r="D129" i="20"/>
  <c r="E129" i="20"/>
  <c r="I129" i="20"/>
  <c r="J129" i="20" s="1"/>
  <c r="N129" i="20"/>
  <c r="O129" i="20"/>
  <c r="P129" i="20"/>
  <c r="Q129" i="20" s="1"/>
  <c r="R129" i="20" s="1" a="1"/>
  <c r="R129" i="20" s="1"/>
  <c r="T129" i="20"/>
  <c r="W129" i="20"/>
  <c r="Y129" i="20"/>
  <c r="Z129" i="20"/>
  <c r="A130" i="20"/>
  <c r="C130" i="20"/>
  <c r="D130" i="20"/>
  <c r="E130" i="20"/>
  <c r="I130" i="20"/>
  <c r="J130" i="20"/>
  <c r="AG130" i="20" s="1"/>
  <c r="N130" i="20"/>
  <c r="O130" i="20"/>
  <c r="P130" i="20"/>
  <c r="U130" i="20"/>
  <c r="T130" i="20"/>
  <c r="W130" i="20"/>
  <c r="Z130" i="20"/>
  <c r="A131" i="20"/>
  <c r="C131" i="20"/>
  <c r="D131" i="20"/>
  <c r="E131" i="20"/>
  <c r="I131" i="20"/>
  <c r="J131" i="20" s="1"/>
  <c r="AG131" i="20" s="1"/>
  <c r="N131" i="20"/>
  <c r="O131" i="20"/>
  <c r="P131" i="20"/>
  <c r="U131" i="20"/>
  <c r="T131" i="20"/>
  <c r="W131" i="20"/>
  <c r="Z131" i="20"/>
  <c r="A132" i="20"/>
  <c r="C132" i="20"/>
  <c r="D132" i="20"/>
  <c r="E132" i="20"/>
  <c r="I132" i="20"/>
  <c r="J132" i="20" s="1"/>
  <c r="N132" i="20"/>
  <c r="O132" i="20"/>
  <c r="P132" i="20"/>
  <c r="Q132" i="20" s="1"/>
  <c r="R132" i="20" s="1" a="1"/>
  <c r="R132" i="20" s="1"/>
  <c r="T132" i="20"/>
  <c r="W132" i="20"/>
  <c r="Z132" i="20"/>
  <c r="Y132" i="20" s="1"/>
  <c r="A133" i="20"/>
  <c r="C133" i="20"/>
  <c r="D133" i="20"/>
  <c r="E133" i="20"/>
  <c r="I133" i="20"/>
  <c r="J133" i="20" s="1"/>
  <c r="AG133" i="20" s="1"/>
  <c r="N133" i="20"/>
  <c r="O133" i="20"/>
  <c r="P133" i="20"/>
  <c r="V133" i="20"/>
  <c r="T133" i="20"/>
  <c r="W133" i="20"/>
  <c r="Z133" i="20"/>
  <c r="Y133" i="20"/>
  <c r="A134" i="20"/>
  <c r="C134" i="20"/>
  <c r="D134" i="20"/>
  <c r="E134" i="20"/>
  <c r="I134" i="20"/>
  <c r="J134" i="20"/>
  <c r="AG134" i="20" s="1"/>
  <c r="N134" i="20"/>
  <c r="O134" i="20"/>
  <c r="P134" i="20"/>
  <c r="T134" i="20"/>
  <c r="W134" i="20"/>
  <c r="Y134" i="20"/>
  <c r="Z134" i="20"/>
  <c r="A135" i="20"/>
  <c r="C135" i="20"/>
  <c r="D135" i="20"/>
  <c r="E135" i="20"/>
  <c r="I135" i="20"/>
  <c r="J135" i="20" s="1"/>
  <c r="AG135" i="20" s="1"/>
  <c r="N135" i="20"/>
  <c r="O135" i="20"/>
  <c r="P135" i="20"/>
  <c r="U135" i="20"/>
  <c r="T135" i="20"/>
  <c r="W135" i="20"/>
  <c r="Z135" i="20"/>
  <c r="A136" i="20"/>
  <c r="C136" i="20"/>
  <c r="D136" i="20"/>
  <c r="E136" i="20"/>
  <c r="I136" i="20"/>
  <c r="J136" i="20" s="1"/>
  <c r="AG136" i="20" s="1"/>
  <c r="N136" i="20"/>
  <c r="O136" i="20"/>
  <c r="P136" i="20"/>
  <c r="T136" i="20"/>
  <c r="W136" i="20"/>
  <c r="Y136" i="20"/>
  <c r="Z136" i="20"/>
  <c r="A137" i="20"/>
  <c r="C137" i="20"/>
  <c r="D137" i="20"/>
  <c r="E137" i="20"/>
  <c r="I137" i="20"/>
  <c r="J137" i="20"/>
  <c r="AG137" i="20" s="1"/>
  <c r="N137" i="20"/>
  <c r="O137" i="20"/>
  <c r="P137" i="20"/>
  <c r="T137" i="20"/>
  <c r="W137" i="20"/>
  <c r="Y137" i="20"/>
  <c r="Z137" i="20"/>
  <c r="A138" i="20"/>
  <c r="C138" i="20"/>
  <c r="D138" i="20"/>
  <c r="E138" i="20"/>
  <c r="I138" i="20"/>
  <c r="J138" i="20" s="1"/>
  <c r="AG138" i="20" s="1"/>
  <c r="N138" i="20"/>
  <c r="O138" i="20"/>
  <c r="P138" i="20"/>
  <c r="T138" i="20"/>
  <c r="W138" i="20"/>
  <c r="Y138" i="20"/>
  <c r="Z138" i="20"/>
  <c r="A139" i="20"/>
  <c r="C139" i="20"/>
  <c r="D139" i="20"/>
  <c r="E139" i="20"/>
  <c r="I139" i="20"/>
  <c r="J139" i="20" s="1"/>
  <c r="N139" i="20"/>
  <c r="O139" i="20"/>
  <c r="P139" i="20"/>
  <c r="Q139" i="20" s="1"/>
  <c r="R139" i="20" s="1" a="1"/>
  <c r="R139" i="20" s="1"/>
  <c r="T139" i="20"/>
  <c r="W139" i="20"/>
  <c r="Z139" i="20"/>
  <c r="Y139" i="20" s="1"/>
  <c r="A140" i="20"/>
  <c r="C140" i="20"/>
  <c r="D140" i="20"/>
  <c r="E140" i="20"/>
  <c r="I140" i="20"/>
  <c r="J140" i="20" s="1"/>
  <c r="AG140" i="20" s="1"/>
  <c r="N140" i="20"/>
  <c r="O140" i="20"/>
  <c r="P140" i="20"/>
  <c r="T140" i="20"/>
  <c r="W140" i="20"/>
  <c r="Y140" i="20"/>
  <c r="Z140" i="20"/>
  <c r="A141" i="20"/>
  <c r="C141" i="20"/>
  <c r="D141" i="20"/>
  <c r="E141" i="20"/>
  <c r="I141" i="20"/>
  <c r="J141" i="20" s="1"/>
  <c r="N141" i="20"/>
  <c r="O141" i="20"/>
  <c r="P141" i="20"/>
  <c r="U141" i="20"/>
  <c r="V141" i="20" s="1"/>
  <c r="T141" i="20"/>
  <c r="W141" i="20"/>
  <c r="Z141" i="20"/>
  <c r="Y141" i="20" s="1"/>
  <c r="A142" i="20"/>
  <c r="C142" i="20"/>
  <c r="D142" i="20"/>
  <c r="E142" i="20"/>
  <c r="I142" i="20"/>
  <c r="J142" i="20" s="1"/>
  <c r="AG142" i="20" s="1"/>
  <c r="N142" i="20"/>
  <c r="O142" i="20"/>
  <c r="P142" i="20"/>
  <c r="Q142" i="20" s="1"/>
  <c r="R142" i="20" s="1" a="1"/>
  <c r="R142" i="20" s="1"/>
  <c r="T142" i="20"/>
  <c r="W142" i="20"/>
  <c r="Y142" i="20"/>
  <c r="Z142" i="20"/>
  <c r="A143" i="20"/>
  <c r="C143" i="20"/>
  <c r="D143" i="20"/>
  <c r="E143" i="20"/>
  <c r="I143" i="20"/>
  <c r="J143" i="20" s="1"/>
  <c r="N143" i="20"/>
  <c r="O143" i="20"/>
  <c r="P143" i="20"/>
  <c r="Q143" i="20" s="1"/>
  <c r="R143" i="20" s="1" a="1"/>
  <c r="R143" i="20" s="1"/>
  <c r="T143" i="20"/>
  <c r="W143" i="20"/>
  <c r="Z143" i="20"/>
  <c r="Y143" i="20" s="1"/>
  <c r="A144" i="20"/>
  <c r="C144" i="20"/>
  <c r="D144" i="20"/>
  <c r="E144" i="20"/>
  <c r="I144" i="20"/>
  <c r="J144" i="20" s="1"/>
  <c r="AG144" i="20" s="1"/>
  <c r="N144" i="20"/>
  <c r="O144" i="20"/>
  <c r="P144" i="20"/>
  <c r="V144" i="20"/>
  <c r="T144" i="20"/>
  <c r="W144" i="20"/>
  <c r="Y144" i="20"/>
  <c r="Z144" i="20"/>
  <c r="A145" i="20"/>
  <c r="C145" i="20"/>
  <c r="D145" i="20"/>
  <c r="E145" i="20"/>
  <c r="I145" i="20"/>
  <c r="J145" i="20" s="1"/>
  <c r="N145" i="20"/>
  <c r="O145" i="20"/>
  <c r="P145" i="20"/>
  <c r="T145" i="20"/>
  <c r="W145" i="20"/>
  <c r="Z145" i="20"/>
  <c r="Y145" i="20" s="1"/>
  <c r="A146" i="20"/>
  <c r="C146" i="20"/>
  <c r="D146" i="20"/>
  <c r="E146" i="20"/>
  <c r="I146" i="20"/>
  <c r="J146" i="20" s="1"/>
  <c r="N146" i="20"/>
  <c r="O146" i="20"/>
  <c r="P146" i="20"/>
  <c r="Q146" i="20" s="1"/>
  <c r="R146" i="20" s="1" a="1"/>
  <c r="R146" i="20" s="1"/>
  <c r="T146" i="20"/>
  <c r="W146" i="20"/>
  <c r="Z146" i="20"/>
  <c r="Y146" i="20" s="1"/>
  <c r="A147" i="20"/>
  <c r="C147" i="20"/>
  <c r="D147" i="20"/>
  <c r="E147" i="20"/>
  <c r="I147" i="20"/>
  <c r="J147" i="20" s="1"/>
  <c r="N147" i="20"/>
  <c r="O147" i="20"/>
  <c r="P147" i="20"/>
  <c r="Q147" i="20" s="1"/>
  <c r="R147" i="20" s="1" a="1"/>
  <c r="R147" i="20" s="1"/>
  <c r="T147" i="20"/>
  <c r="W147" i="20"/>
  <c r="Z147" i="20"/>
  <c r="Y147" i="20" s="1"/>
  <c r="A148" i="20"/>
  <c r="C148" i="20"/>
  <c r="D148" i="20"/>
  <c r="E148" i="20"/>
  <c r="I148" i="20"/>
  <c r="J148" i="20" s="1"/>
  <c r="N148" i="20"/>
  <c r="O148" i="20"/>
  <c r="P148" i="20"/>
  <c r="Q148" i="20" s="1"/>
  <c r="R148" i="20" s="1" a="1"/>
  <c r="R148" i="20" s="1"/>
  <c r="V148" i="20"/>
  <c r="T148" i="20"/>
  <c r="W148" i="20"/>
  <c r="Z148" i="20"/>
  <c r="Y148" i="20" s="1"/>
  <c r="A149" i="20"/>
  <c r="C149" i="20"/>
  <c r="D149" i="20"/>
  <c r="E149" i="20"/>
  <c r="I149" i="20"/>
  <c r="J149" i="20" s="1"/>
  <c r="AG149" i="20" s="1"/>
  <c r="N149" i="20"/>
  <c r="O149" i="20"/>
  <c r="P149" i="20"/>
  <c r="T149" i="20"/>
  <c r="W149" i="20"/>
  <c r="Z149" i="20"/>
  <c r="Y149" i="20" s="1"/>
  <c r="A150" i="20"/>
  <c r="C150" i="20"/>
  <c r="D150" i="20"/>
  <c r="E150" i="20"/>
  <c r="I150" i="20"/>
  <c r="J150" i="20" s="1"/>
  <c r="N150" i="20"/>
  <c r="O150" i="20"/>
  <c r="P150" i="20"/>
  <c r="Q150" i="20" s="1"/>
  <c r="R150" i="20" s="1" a="1"/>
  <c r="R150" i="20" s="1"/>
  <c r="T150" i="20"/>
  <c r="W150" i="20"/>
  <c r="Y150" i="20"/>
  <c r="Z150" i="20"/>
  <c r="A151" i="20"/>
  <c r="C151" i="20"/>
  <c r="D151" i="20"/>
  <c r="E151" i="20"/>
  <c r="I151" i="20"/>
  <c r="J151" i="20" s="1"/>
  <c r="AG151" i="20" s="1"/>
  <c r="N151" i="20"/>
  <c r="O151" i="20"/>
  <c r="P151" i="20"/>
  <c r="Q151" i="20" s="1"/>
  <c r="R151" i="20" s="1" a="1"/>
  <c r="R151" i="20" s="1"/>
  <c r="T151" i="20"/>
  <c r="W151" i="20"/>
  <c r="Z151" i="20"/>
  <c r="Y151" i="20" s="1"/>
  <c r="A152" i="20"/>
  <c r="C152" i="20"/>
  <c r="D152" i="20"/>
  <c r="E152" i="20"/>
  <c r="I152" i="20"/>
  <c r="J152" i="20" s="1"/>
  <c r="N152" i="20"/>
  <c r="O152" i="20"/>
  <c r="P152" i="20"/>
  <c r="Q152" i="20" s="1"/>
  <c r="R152" i="20" s="1" a="1"/>
  <c r="R152" i="20" s="1"/>
  <c r="T152" i="20"/>
  <c r="W152" i="20"/>
  <c r="Y152" i="20"/>
  <c r="Z152" i="20"/>
  <c r="A153" i="20"/>
  <c r="C153" i="20"/>
  <c r="D153" i="20"/>
  <c r="E153" i="20"/>
  <c r="I153" i="20"/>
  <c r="J153" i="20" s="1"/>
  <c r="AG153" i="20" s="1"/>
  <c r="N153" i="20"/>
  <c r="O153" i="20"/>
  <c r="P153" i="20"/>
  <c r="V153" i="20"/>
  <c r="T153" i="20"/>
  <c r="W153" i="20"/>
  <c r="Y153" i="20"/>
  <c r="Z153" i="20"/>
  <c r="A154" i="20"/>
  <c r="C154" i="20"/>
  <c r="D154" i="20"/>
  <c r="E154" i="20"/>
  <c r="I154" i="20"/>
  <c r="J154" i="20" s="1"/>
  <c r="AG154" i="20" s="1"/>
  <c r="N154" i="20"/>
  <c r="O154" i="20"/>
  <c r="P154" i="20"/>
  <c r="T154" i="20"/>
  <c r="W154" i="20"/>
  <c r="Y154" i="20"/>
  <c r="Z154" i="20"/>
  <c r="A155" i="20"/>
  <c r="C155" i="20"/>
  <c r="D155" i="20"/>
  <c r="E155" i="20"/>
  <c r="I155" i="20"/>
  <c r="J155" i="20" s="1"/>
  <c r="AG155" i="20" s="1"/>
  <c r="N155" i="20"/>
  <c r="O155" i="20"/>
  <c r="P155" i="20"/>
  <c r="T155" i="20"/>
  <c r="W155" i="20"/>
  <c r="Y155" i="20"/>
  <c r="Z155" i="20"/>
  <c r="A156" i="20"/>
  <c r="C156" i="20"/>
  <c r="D156" i="20"/>
  <c r="E156" i="20"/>
  <c r="I156" i="20"/>
  <c r="J156" i="20" s="1"/>
  <c r="AG156" i="20" s="1"/>
  <c r="M156" i="20" a="1"/>
  <c r="M156" i="20" s="1"/>
  <c r="N156" i="20"/>
  <c r="O156" i="20"/>
  <c r="P156" i="20"/>
  <c r="Q156" i="20" s="1"/>
  <c r="R156" i="20" s="1" a="1"/>
  <c r="R156" i="20" s="1"/>
  <c r="U156" i="20"/>
  <c r="T156" i="20"/>
  <c r="W156" i="20"/>
  <c r="Y156" i="20"/>
  <c r="Z156" i="20"/>
  <c r="A157" i="20"/>
  <c r="C157" i="20"/>
  <c r="D157" i="20"/>
  <c r="E157" i="20"/>
  <c r="I157" i="20"/>
  <c r="J157" i="20" s="1"/>
  <c r="AG157" i="20" s="1"/>
  <c r="N157" i="20"/>
  <c r="O157" i="20"/>
  <c r="P157" i="20"/>
  <c r="T157" i="20"/>
  <c r="W157" i="20"/>
  <c r="Z157" i="20"/>
  <c r="Y157" i="20" s="1"/>
  <c r="A158" i="20"/>
  <c r="C158" i="20"/>
  <c r="D158" i="20"/>
  <c r="E158" i="20"/>
  <c r="I158" i="20"/>
  <c r="J158" i="20" s="1"/>
  <c r="N158" i="20"/>
  <c r="O158" i="20"/>
  <c r="P158" i="20"/>
  <c r="Q158" i="20" s="1"/>
  <c r="R158" i="20" s="1" a="1"/>
  <c r="R158" i="20" s="1"/>
  <c r="V158" i="20"/>
  <c r="T158" i="20"/>
  <c r="W158" i="20"/>
  <c r="Y158" i="20"/>
  <c r="Z158" i="20"/>
  <c r="A159" i="20"/>
  <c r="C159" i="20"/>
  <c r="D159" i="20"/>
  <c r="E159" i="20"/>
  <c r="I159" i="20"/>
  <c r="J159" i="20" s="1"/>
  <c r="N159" i="20"/>
  <c r="O159" i="20"/>
  <c r="P159" i="20"/>
  <c r="Q159" i="20" s="1"/>
  <c r="R159" i="20" s="1" a="1"/>
  <c r="R159" i="20" s="1"/>
  <c r="U159" i="20"/>
  <c r="T159" i="20"/>
  <c r="W159" i="20"/>
  <c r="Y159" i="20"/>
  <c r="Z159" i="20"/>
  <c r="A160" i="20"/>
  <c r="C160" i="20"/>
  <c r="D160" i="20"/>
  <c r="E160" i="20"/>
  <c r="I160" i="20"/>
  <c r="J160" i="20" s="1"/>
  <c r="AG160" i="20" s="1"/>
  <c r="N160" i="20"/>
  <c r="O160" i="20"/>
  <c r="P160" i="20"/>
  <c r="T160" i="20"/>
  <c r="W160" i="20"/>
  <c r="Y160" i="20"/>
  <c r="Z160" i="20"/>
  <c r="A161" i="20"/>
  <c r="C161" i="20"/>
  <c r="D161" i="20"/>
  <c r="E161" i="20"/>
  <c r="I161" i="20"/>
  <c r="J161" i="20" s="1"/>
  <c r="AG161" i="20" s="1"/>
  <c r="N161" i="20"/>
  <c r="O161" i="20"/>
  <c r="P161" i="20"/>
  <c r="Q161" i="20" s="1"/>
  <c r="R161" i="20" s="1" a="1"/>
  <c r="R161" i="20" s="1"/>
  <c r="U161" i="20"/>
  <c r="T161" i="20"/>
  <c r="W161" i="20"/>
  <c r="Y161" i="20"/>
  <c r="Z161" i="20"/>
  <c r="A162" i="20"/>
  <c r="C162" i="20"/>
  <c r="D162" i="20"/>
  <c r="E162" i="20"/>
  <c r="I162" i="20"/>
  <c r="J162" i="20" s="1"/>
  <c r="AG162" i="20" s="1"/>
  <c r="N162" i="20"/>
  <c r="O162" i="20"/>
  <c r="P162" i="20"/>
  <c r="V162" i="20"/>
  <c r="T162" i="20"/>
  <c r="W162" i="20"/>
  <c r="Y162" i="20"/>
  <c r="Z162" i="20"/>
  <c r="A163" i="20"/>
  <c r="C163" i="20"/>
  <c r="D163" i="20"/>
  <c r="E163" i="20"/>
  <c r="I163" i="20"/>
  <c r="J163" i="20" s="1"/>
  <c r="N163" i="20"/>
  <c r="O163" i="20"/>
  <c r="P163" i="20"/>
  <c r="Q163" i="20" s="1"/>
  <c r="R163" i="20" s="1" a="1"/>
  <c r="R163" i="20" s="1"/>
  <c r="U163" i="20"/>
  <c r="T163" i="20"/>
  <c r="W163" i="20"/>
  <c r="Z163" i="20"/>
  <c r="Y163" i="20" s="1"/>
  <c r="A164" i="20"/>
  <c r="C164" i="20"/>
  <c r="D164" i="20"/>
  <c r="E164" i="20"/>
  <c r="I164" i="20"/>
  <c r="J164" i="20" s="1"/>
  <c r="N164" i="20"/>
  <c r="O164" i="20"/>
  <c r="P164" i="20"/>
  <c r="U164" i="20"/>
  <c r="V164" i="20" s="1"/>
  <c r="T164" i="20"/>
  <c r="W164" i="20"/>
  <c r="Y164" i="20"/>
  <c r="Z164" i="20"/>
  <c r="A165" i="20"/>
  <c r="C165" i="20"/>
  <c r="D165" i="20"/>
  <c r="E165" i="20"/>
  <c r="I165" i="20"/>
  <c r="J165" i="20" s="1"/>
  <c r="N165" i="20"/>
  <c r="O165" i="20"/>
  <c r="P165" i="20"/>
  <c r="Q165" i="20" s="1"/>
  <c r="R165" i="20" s="1" a="1"/>
  <c r="R165" i="20" s="1"/>
  <c r="U165" i="20"/>
  <c r="T165" i="20"/>
  <c r="W165" i="20"/>
  <c r="Y165" i="20"/>
  <c r="Z165" i="20"/>
  <c r="A166" i="20"/>
  <c r="C166" i="20"/>
  <c r="D166" i="20"/>
  <c r="E166" i="20"/>
  <c r="I166" i="20"/>
  <c r="J166" i="20" s="1"/>
  <c r="AG166" i="20" s="1"/>
  <c r="N166" i="20"/>
  <c r="O166" i="20"/>
  <c r="P166" i="20"/>
  <c r="Q166" i="20" s="1"/>
  <c r="R166" i="20" s="1" a="1"/>
  <c r="R166" i="20" s="1"/>
  <c r="U166" i="20"/>
  <c r="T166" i="20"/>
  <c r="W166" i="20"/>
  <c r="Y166" i="20"/>
  <c r="Z166" i="20"/>
  <c r="A167" i="20"/>
  <c r="C167" i="20"/>
  <c r="D167" i="20"/>
  <c r="E167" i="20"/>
  <c r="I167" i="20"/>
  <c r="J167" i="20" s="1"/>
  <c r="N167" i="20"/>
  <c r="O167" i="20"/>
  <c r="P167" i="20"/>
  <c r="U167" i="20"/>
  <c r="T167" i="20"/>
  <c r="W167" i="20"/>
  <c r="Z167" i="20"/>
  <c r="Y167" i="20" s="1"/>
  <c r="A168" i="20"/>
  <c r="C168" i="20"/>
  <c r="D168" i="20"/>
  <c r="E168" i="20"/>
  <c r="I168" i="20"/>
  <c r="J168" i="20" s="1"/>
  <c r="AG168" i="20" s="1"/>
  <c r="N168" i="20"/>
  <c r="O168" i="20"/>
  <c r="P168" i="20"/>
  <c r="Q168" i="20" s="1"/>
  <c r="R168" i="20" s="1" a="1"/>
  <c r="R168" i="20" s="1"/>
  <c r="V168" i="20"/>
  <c r="T168" i="20"/>
  <c r="W168" i="20"/>
  <c r="Y168" i="20"/>
  <c r="Z168" i="20"/>
  <c r="A169" i="20"/>
  <c r="C169" i="20"/>
  <c r="D169" i="20"/>
  <c r="E169" i="20"/>
  <c r="I169" i="20"/>
  <c r="J169" i="20" s="1"/>
  <c r="M169" i="20" a="1"/>
  <c r="M169" i="20" s="1"/>
  <c r="N169" i="20"/>
  <c r="O169" i="20"/>
  <c r="P169" i="20"/>
  <c r="Q169" i="20" s="1"/>
  <c r="R169" i="20" s="1" a="1"/>
  <c r="R169" i="20" s="1"/>
  <c r="T169" i="20"/>
  <c r="W169" i="20"/>
  <c r="Y169" i="20"/>
  <c r="Z169" i="20"/>
  <c r="A170" i="20"/>
  <c r="C170" i="20"/>
  <c r="D170" i="20"/>
  <c r="E170" i="20"/>
  <c r="I170" i="20"/>
  <c r="J170" i="20" s="1"/>
  <c r="AG170" i="20" s="1"/>
  <c r="N170" i="20"/>
  <c r="O170" i="20"/>
  <c r="P170" i="20"/>
  <c r="T170" i="20"/>
  <c r="W170" i="20"/>
  <c r="Y170" i="20"/>
  <c r="Z170" i="20"/>
  <c r="A171" i="20"/>
  <c r="C171" i="20"/>
  <c r="D171" i="20"/>
  <c r="E171" i="20"/>
  <c r="I171" i="20"/>
  <c r="J171" i="20" s="1"/>
  <c r="AG171" i="20" s="1"/>
  <c r="N171" i="20"/>
  <c r="O171" i="20"/>
  <c r="P171" i="20"/>
  <c r="Q171" i="20" s="1"/>
  <c r="R171" i="20" s="1" a="1"/>
  <c r="R171" i="20" s="1"/>
  <c r="T171" i="20"/>
  <c r="W171" i="20"/>
  <c r="Y171" i="20"/>
  <c r="Z171" i="20"/>
  <c r="A172" i="20"/>
  <c r="C172" i="20"/>
  <c r="D172" i="20"/>
  <c r="E172" i="20"/>
  <c r="I172" i="20"/>
  <c r="J172" i="20" s="1"/>
  <c r="N172" i="20"/>
  <c r="O172" i="20"/>
  <c r="P172" i="20"/>
  <c r="T172" i="20"/>
  <c r="W172" i="20"/>
  <c r="Z172" i="20"/>
  <c r="Y172" i="20" s="1"/>
  <c r="A173" i="20"/>
  <c r="C173" i="20"/>
  <c r="D173" i="20"/>
  <c r="E173" i="20"/>
  <c r="I173" i="20"/>
  <c r="J173" i="20" s="1"/>
  <c r="N173" i="20"/>
  <c r="O173" i="20"/>
  <c r="P173" i="20"/>
  <c r="U173" i="20"/>
  <c r="T173" i="20"/>
  <c r="W173" i="20"/>
  <c r="Y173" i="20"/>
  <c r="Z173" i="20"/>
  <c r="A174" i="20"/>
  <c r="C174" i="20"/>
  <c r="D174" i="20"/>
  <c r="E174" i="20"/>
  <c r="I174" i="20"/>
  <c r="J174" i="20" s="1"/>
  <c r="AG174" i="20" s="1"/>
  <c r="N174" i="20"/>
  <c r="O174" i="20"/>
  <c r="P174" i="20"/>
  <c r="U174" i="20"/>
  <c r="T174" i="20"/>
  <c r="W174" i="20"/>
  <c r="Z174" i="20"/>
  <c r="A175" i="20"/>
  <c r="C175" i="20"/>
  <c r="D175" i="20"/>
  <c r="E175" i="20"/>
  <c r="I175" i="20"/>
  <c r="J175" i="20" s="1"/>
  <c r="M175" i="20" a="1"/>
  <c r="M175" i="20" s="1"/>
  <c r="N175" i="20"/>
  <c r="O175" i="20"/>
  <c r="P175" i="20"/>
  <c r="T175" i="20"/>
  <c r="W175" i="20"/>
  <c r="Y175" i="20"/>
  <c r="Z175" i="20"/>
  <c r="A176" i="20"/>
  <c r="C176" i="20"/>
  <c r="D176" i="20"/>
  <c r="E176" i="20"/>
  <c r="I176" i="20"/>
  <c r="J176" i="20" s="1"/>
  <c r="AG176" i="20" s="1"/>
  <c r="N176" i="20"/>
  <c r="O176" i="20"/>
  <c r="P176" i="20"/>
  <c r="T176" i="20"/>
  <c r="W176" i="20"/>
  <c r="Y176" i="20"/>
  <c r="Z176" i="20"/>
  <c r="A177" i="20"/>
  <c r="C177" i="20"/>
  <c r="D177" i="20"/>
  <c r="E177" i="20"/>
  <c r="I177" i="20"/>
  <c r="J177" i="20" s="1"/>
  <c r="N177" i="20"/>
  <c r="O177" i="20"/>
  <c r="P177" i="20"/>
  <c r="T177" i="20"/>
  <c r="W177" i="20"/>
  <c r="Y177" i="20"/>
  <c r="Z177" i="20"/>
  <c r="A178" i="20"/>
  <c r="C178" i="20"/>
  <c r="D178" i="20"/>
  <c r="E178" i="20"/>
  <c r="I178" i="20"/>
  <c r="J178" i="20" s="1"/>
  <c r="N178" i="20"/>
  <c r="O178" i="20"/>
  <c r="P178" i="20"/>
  <c r="U178" i="20"/>
  <c r="T178" i="20"/>
  <c r="W178" i="20"/>
  <c r="Y178" i="20"/>
  <c r="Z178" i="20"/>
  <c r="A179" i="20"/>
  <c r="C179" i="20"/>
  <c r="D179" i="20"/>
  <c r="E179" i="20"/>
  <c r="I179" i="20"/>
  <c r="J179" i="20" s="1"/>
  <c r="AG179" i="20" s="1"/>
  <c r="N179" i="20"/>
  <c r="O179" i="20"/>
  <c r="P179" i="20"/>
  <c r="U179" i="20"/>
  <c r="T179" i="20"/>
  <c r="W179" i="20"/>
  <c r="Z179" i="20"/>
  <c r="A180" i="20"/>
  <c r="C180" i="20"/>
  <c r="D180" i="20"/>
  <c r="E180" i="20"/>
  <c r="I180" i="20"/>
  <c r="J180" i="20" s="1"/>
  <c r="N180" i="20"/>
  <c r="O180" i="20"/>
  <c r="P180" i="20"/>
  <c r="T180" i="20"/>
  <c r="W180" i="20"/>
  <c r="Y180" i="20"/>
  <c r="Z180" i="20"/>
  <c r="A181" i="20"/>
  <c r="C181" i="20"/>
  <c r="D181" i="20"/>
  <c r="E181" i="20"/>
  <c r="I181" i="20"/>
  <c r="J181" i="20" s="1"/>
  <c r="N181" i="20"/>
  <c r="O181" i="20"/>
  <c r="P181" i="20"/>
  <c r="Q181" i="20" s="1"/>
  <c r="R181" i="20" s="1" a="1"/>
  <c r="R181" i="20" s="1"/>
  <c r="T181" i="20"/>
  <c r="W181" i="20"/>
  <c r="Y181" i="20"/>
  <c r="Z181" i="20"/>
  <c r="A182" i="20"/>
  <c r="C182" i="20"/>
  <c r="D182" i="20"/>
  <c r="E182" i="20"/>
  <c r="I182" i="20"/>
  <c r="J182" i="20" s="1"/>
  <c r="N182" i="20"/>
  <c r="O182" i="20"/>
  <c r="P182" i="20"/>
  <c r="Q182" i="20" s="1"/>
  <c r="R182" i="20" s="1" a="1"/>
  <c r="R182" i="20" s="1"/>
  <c r="T182" i="20"/>
  <c r="U182" i="20"/>
  <c r="W182" i="20"/>
  <c r="Z182" i="20"/>
  <c r="Y182" i="20"/>
  <c r="A183" i="20"/>
  <c r="C183" i="20"/>
  <c r="D183" i="20"/>
  <c r="E183" i="20"/>
  <c r="I183" i="20"/>
  <c r="J183" i="20" s="1"/>
  <c r="AG183" i="20" s="1"/>
  <c r="N183" i="20"/>
  <c r="O183" i="20"/>
  <c r="P183" i="20"/>
  <c r="T183" i="20"/>
  <c r="W183" i="20"/>
  <c r="Y183" i="20"/>
  <c r="Z183" i="20"/>
  <c r="A184" i="20"/>
  <c r="C184" i="20"/>
  <c r="D184" i="20"/>
  <c r="E184" i="20"/>
  <c r="I184" i="20"/>
  <c r="J184" i="20" s="1"/>
  <c r="AG184" i="20" s="1"/>
  <c r="M184" i="20" a="1"/>
  <c r="M184" i="20" s="1"/>
  <c r="N184" i="20"/>
  <c r="O184" i="20"/>
  <c r="P184" i="20"/>
  <c r="U184" i="20"/>
  <c r="T184" i="20"/>
  <c r="W184" i="20"/>
  <c r="Y184" i="20"/>
  <c r="Z184" i="20"/>
  <c r="A185" i="20"/>
  <c r="C185" i="20"/>
  <c r="D185" i="20"/>
  <c r="E185" i="20"/>
  <c r="I185" i="20"/>
  <c r="J185" i="20" s="1"/>
  <c r="M185" i="20" a="1"/>
  <c r="M185" i="20" s="1"/>
  <c r="N185" i="20"/>
  <c r="O185" i="20"/>
  <c r="P185" i="20"/>
  <c r="U185" i="20"/>
  <c r="T185" i="20"/>
  <c r="W185" i="20"/>
  <c r="Z185" i="20"/>
  <c r="A186" i="20"/>
  <c r="C186" i="20"/>
  <c r="D186" i="20"/>
  <c r="E186" i="20"/>
  <c r="I186" i="20"/>
  <c r="J186" i="20" s="1"/>
  <c r="M186" i="20" a="1"/>
  <c r="M186" i="20" s="1"/>
  <c r="N186" i="20"/>
  <c r="O186" i="20"/>
  <c r="P186" i="20"/>
  <c r="Q186" i="20" s="1"/>
  <c r="R186" i="20" s="1" a="1"/>
  <c r="R186" i="20" s="1"/>
  <c r="T186" i="20"/>
  <c r="W186" i="20"/>
  <c r="Y186" i="20"/>
  <c r="Z186" i="20"/>
  <c r="A187" i="20"/>
  <c r="C187" i="20"/>
  <c r="D187" i="20"/>
  <c r="E187" i="20"/>
  <c r="I187" i="20"/>
  <c r="J187" i="20" s="1"/>
  <c r="AG187" i="20" s="1"/>
  <c r="N187" i="20"/>
  <c r="O187" i="20"/>
  <c r="P187" i="20"/>
  <c r="Q187" i="20" s="1"/>
  <c r="R187" i="20" s="1" a="1"/>
  <c r="R187" i="20" s="1"/>
  <c r="T187" i="20"/>
  <c r="W187" i="20"/>
  <c r="Y187" i="20"/>
  <c r="Z187" i="20"/>
  <c r="A188" i="20"/>
  <c r="C188" i="20"/>
  <c r="D188" i="20"/>
  <c r="E188" i="20"/>
  <c r="I188" i="20"/>
  <c r="J188" i="20" s="1"/>
  <c r="AG188" i="20" s="1"/>
  <c r="N188" i="20"/>
  <c r="O188" i="20"/>
  <c r="P188" i="20"/>
  <c r="T188" i="20"/>
  <c r="W188" i="20"/>
  <c r="Y188" i="20"/>
  <c r="Z188" i="20"/>
  <c r="A189" i="20"/>
  <c r="C189" i="20"/>
  <c r="D189" i="20"/>
  <c r="E189" i="20"/>
  <c r="I189" i="20"/>
  <c r="J189" i="20" s="1"/>
  <c r="N189" i="20"/>
  <c r="O189" i="20"/>
  <c r="P189" i="20"/>
  <c r="T189" i="20"/>
  <c r="W189" i="20"/>
  <c r="Y189" i="20"/>
  <c r="Z189" i="20"/>
  <c r="A190" i="20"/>
  <c r="C190" i="20"/>
  <c r="D190" i="20"/>
  <c r="E190" i="20"/>
  <c r="I190" i="20"/>
  <c r="J190" i="20" s="1"/>
  <c r="N190" i="20"/>
  <c r="O190" i="20"/>
  <c r="P190" i="20"/>
  <c r="U190" i="20"/>
  <c r="T190" i="20"/>
  <c r="W190" i="20"/>
  <c r="Y190" i="20"/>
  <c r="Z190" i="20"/>
  <c r="A191" i="20"/>
  <c r="C191" i="20"/>
  <c r="D191" i="20"/>
  <c r="E191" i="20"/>
  <c r="I191" i="20"/>
  <c r="J191" i="20" s="1"/>
  <c r="AG191" i="20" s="1"/>
  <c r="N191" i="20"/>
  <c r="O191" i="20"/>
  <c r="P191" i="20"/>
  <c r="Q191" i="20" s="1"/>
  <c r="R191" i="20" s="1" a="1"/>
  <c r="R191" i="20" s="1"/>
  <c r="T191" i="20"/>
  <c r="W191" i="20"/>
  <c r="Y191" i="20"/>
  <c r="Z191" i="20"/>
  <c r="A192" i="20"/>
  <c r="C192" i="20"/>
  <c r="D192" i="20"/>
  <c r="E192" i="20"/>
  <c r="I192" i="20"/>
  <c r="J192" i="20" s="1"/>
  <c r="N192" i="20"/>
  <c r="O192" i="20"/>
  <c r="P192" i="20"/>
  <c r="T192" i="20"/>
  <c r="W192" i="20"/>
  <c r="Y192" i="20"/>
  <c r="Z192" i="20"/>
  <c r="A193" i="20"/>
  <c r="C193" i="20"/>
  <c r="D193" i="20"/>
  <c r="E193" i="20"/>
  <c r="I193" i="20"/>
  <c r="J193" i="20" s="1"/>
  <c r="N193" i="20"/>
  <c r="O193" i="20"/>
  <c r="P193" i="20"/>
  <c r="Q193" i="20" s="1"/>
  <c r="R193" i="20" s="1" a="1"/>
  <c r="R193" i="20" s="1"/>
  <c r="T193" i="20"/>
  <c r="W193" i="20"/>
  <c r="Z193" i="20"/>
  <c r="Y193" i="20" s="1"/>
  <c r="A194" i="20"/>
  <c r="C194" i="20"/>
  <c r="D194" i="20"/>
  <c r="E194" i="20"/>
  <c r="I194" i="20"/>
  <c r="J194" i="20" s="1"/>
  <c r="N194" i="20"/>
  <c r="O194" i="20"/>
  <c r="P194" i="20"/>
  <c r="Q194" i="20" s="1"/>
  <c r="R194" i="20" s="1" a="1"/>
  <c r="R194" i="20" s="1"/>
  <c r="T194" i="20"/>
  <c r="W194" i="20"/>
  <c r="Y194" i="20"/>
  <c r="Z194" i="20"/>
  <c r="A195" i="20"/>
  <c r="C195" i="20"/>
  <c r="D195" i="20"/>
  <c r="E195" i="20"/>
  <c r="I195" i="20"/>
  <c r="J195" i="20" s="1"/>
  <c r="N195" i="20"/>
  <c r="O195" i="20"/>
  <c r="P195" i="20"/>
  <c r="U195" i="20"/>
  <c r="T195" i="20"/>
  <c r="W195" i="20"/>
  <c r="Y195" i="20"/>
  <c r="Z195" i="20"/>
  <c r="A196" i="20"/>
  <c r="C196" i="20"/>
  <c r="D196" i="20"/>
  <c r="E196" i="20"/>
  <c r="I196" i="20"/>
  <c r="J196" i="20" s="1"/>
  <c r="AG196" i="20" s="1"/>
  <c r="N196" i="20"/>
  <c r="O196" i="20"/>
  <c r="P196" i="20"/>
  <c r="T196" i="20"/>
  <c r="W196" i="20"/>
  <c r="Y196" i="20"/>
  <c r="Z196" i="20"/>
  <c r="A197" i="20"/>
  <c r="C197" i="20"/>
  <c r="D197" i="20"/>
  <c r="E197" i="20"/>
  <c r="I197" i="20"/>
  <c r="J197" i="20" s="1"/>
  <c r="N197" i="20"/>
  <c r="O197" i="20"/>
  <c r="P197" i="20"/>
  <c r="T197" i="20"/>
  <c r="W197" i="20"/>
  <c r="Z197" i="20"/>
  <c r="Y197" i="20" s="1"/>
  <c r="A198" i="20"/>
  <c r="C198" i="20"/>
  <c r="D198" i="20"/>
  <c r="E198" i="20"/>
  <c r="I198" i="20"/>
  <c r="J198" i="20" s="1"/>
  <c r="AG198" i="20" s="1"/>
  <c r="N198" i="20"/>
  <c r="O198" i="20"/>
  <c r="P198" i="20"/>
  <c r="Q198" i="20" s="1"/>
  <c r="R198" i="20" s="1" a="1"/>
  <c r="R198" i="20" s="1"/>
  <c r="V198" i="20"/>
  <c r="T198" i="20"/>
  <c r="W198" i="20"/>
  <c r="Z198" i="20"/>
  <c r="Y198" i="20"/>
  <c r="A199" i="20"/>
  <c r="C199" i="20"/>
  <c r="D199" i="20"/>
  <c r="E199" i="20"/>
  <c r="I199" i="20"/>
  <c r="J199" i="20" s="1"/>
  <c r="AG199" i="20" s="1"/>
  <c r="N199" i="20"/>
  <c r="O199" i="20"/>
  <c r="P199" i="20"/>
  <c r="Q199" i="20" s="1"/>
  <c r="R199" i="20" s="1" a="1"/>
  <c r="R199" i="20" s="1"/>
  <c r="U199" i="20"/>
  <c r="T199" i="20"/>
  <c r="W199" i="20"/>
  <c r="Y199" i="20"/>
  <c r="Z199" i="20"/>
  <c r="A200" i="20"/>
  <c r="C200" i="20"/>
  <c r="D200" i="20"/>
  <c r="E200" i="20"/>
  <c r="I200" i="20"/>
  <c r="J200" i="20" s="1"/>
  <c r="AG200" i="20" s="1"/>
  <c r="M200" i="20" a="1"/>
  <c r="M200" i="20" s="1"/>
  <c r="N200" i="20"/>
  <c r="O200" i="20"/>
  <c r="P200" i="20"/>
  <c r="T200" i="20"/>
  <c r="W200" i="20"/>
  <c r="Y200" i="20"/>
  <c r="Z200" i="20"/>
  <c r="A201" i="20"/>
  <c r="C201" i="20"/>
  <c r="D201" i="20"/>
  <c r="E201" i="20"/>
  <c r="I201" i="20"/>
  <c r="J201" i="20" s="1"/>
  <c r="N201" i="20"/>
  <c r="O201" i="20"/>
  <c r="P201" i="20"/>
  <c r="T201" i="20"/>
  <c r="W201" i="20"/>
  <c r="Z201" i="20"/>
  <c r="A202" i="20"/>
  <c r="C202" i="20"/>
  <c r="D202" i="20"/>
  <c r="E202" i="20"/>
  <c r="I202" i="20"/>
  <c r="J202" i="20" s="1"/>
  <c r="N202" i="20"/>
  <c r="O202" i="20"/>
  <c r="P202" i="20"/>
  <c r="T202" i="20"/>
  <c r="W202" i="20"/>
  <c r="Y202" i="20"/>
  <c r="Z202" i="20"/>
  <c r="A203" i="20"/>
  <c r="C203" i="20"/>
  <c r="D203" i="20"/>
  <c r="E203" i="20"/>
  <c r="I203" i="20"/>
  <c r="J203" i="20" s="1"/>
  <c r="N203" i="20"/>
  <c r="O203" i="20"/>
  <c r="P203" i="20"/>
  <c r="Q203" i="20" s="1"/>
  <c r="R203" i="20" s="1" a="1"/>
  <c r="R203" i="20" s="1"/>
  <c r="T203" i="20"/>
  <c r="W203" i="20"/>
  <c r="Y203" i="20"/>
  <c r="Z203" i="20"/>
  <c r="A204" i="20"/>
  <c r="C204" i="20"/>
  <c r="D204" i="20"/>
  <c r="E204" i="20"/>
  <c r="I204" i="20"/>
  <c r="J204" i="20" s="1"/>
  <c r="M204" i="20" a="1"/>
  <c r="M204" i="20" s="1"/>
  <c r="N204" i="20"/>
  <c r="O204" i="20"/>
  <c r="P204" i="20"/>
  <c r="V204" i="20"/>
  <c r="T204" i="20"/>
  <c r="W204" i="20"/>
  <c r="Z204" i="20"/>
  <c r="A205" i="20"/>
  <c r="C205" i="20"/>
  <c r="D205" i="20"/>
  <c r="E205" i="20"/>
  <c r="I205" i="20"/>
  <c r="J205" i="20" s="1"/>
  <c r="AG205" i="20" s="1"/>
  <c r="N205" i="20"/>
  <c r="O205" i="20"/>
  <c r="P205" i="20"/>
  <c r="T205" i="20"/>
  <c r="W205" i="20"/>
  <c r="Y205" i="20"/>
  <c r="Z205" i="20"/>
  <c r="A206" i="20"/>
  <c r="C206" i="20"/>
  <c r="D206" i="20"/>
  <c r="E206" i="20"/>
  <c r="I206" i="20"/>
  <c r="J206" i="20" s="1"/>
  <c r="AG206" i="20" s="1"/>
  <c r="N206" i="20"/>
  <c r="O206" i="20"/>
  <c r="P206" i="20"/>
  <c r="Q206" i="20" s="1"/>
  <c r="R206" i="20" s="1" a="1"/>
  <c r="R206" i="20" s="1"/>
  <c r="T206" i="20"/>
  <c r="W206" i="20"/>
  <c r="Y206" i="20"/>
  <c r="Z206" i="20"/>
  <c r="A207" i="20"/>
  <c r="C207" i="20"/>
  <c r="D207" i="20"/>
  <c r="E207" i="20"/>
  <c r="I207" i="20"/>
  <c r="J207" i="20" s="1"/>
  <c r="AG207" i="20" s="1"/>
  <c r="M207" i="20" a="1"/>
  <c r="M207" i="20" s="1"/>
  <c r="N207" i="20"/>
  <c r="O207" i="20"/>
  <c r="P207" i="20"/>
  <c r="Q207" i="20" s="1"/>
  <c r="R207" i="20" s="1" a="1"/>
  <c r="R207" i="20" s="1"/>
  <c r="T207" i="20"/>
  <c r="W207" i="20"/>
  <c r="Z207" i="20"/>
  <c r="Y207" i="20" s="1"/>
  <c r="A208" i="20"/>
  <c r="C208" i="20"/>
  <c r="D208" i="20"/>
  <c r="E208" i="20"/>
  <c r="I208" i="20"/>
  <c r="J208" i="20" s="1"/>
  <c r="AG208" i="20" s="1"/>
  <c r="N208" i="20"/>
  <c r="O208" i="20"/>
  <c r="P208" i="20"/>
  <c r="Q208" i="20" s="1"/>
  <c r="R208" i="20" s="1" a="1"/>
  <c r="R208" i="20" s="1"/>
  <c r="T208" i="20"/>
  <c r="W208" i="20"/>
  <c r="Y208" i="20"/>
  <c r="Z208" i="20"/>
  <c r="A209" i="20"/>
  <c r="C209" i="20"/>
  <c r="D209" i="20"/>
  <c r="E209" i="20"/>
  <c r="I209" i="20"/>
  <c r="J209" i="20" s="1"/>
  <c r="N209" i="20"/>
  <c r="O209" i="20"/>
  <c r="P209" i="20"/>
  <c r="Q209" i="20" s="1"/>
  <c r="R209" i="20" s="1" a="1"/>
  <c r="R209" i="20" s="1"/>
  <c r="U209" i="20"/>
  <c r="T209" i="20"/>
  <c r="W209" i="20"/>
  <c r="Z209" i="20"/>
  <c r="Y209" i="20" s="1"/>
  <c r="A210" i="20"/>
  <c r="C210" i="20"/>
  <c r="D210" i="20"/>
  <c r="E210" i="20"/>
  <c r="I210" i="20"/>
  <c r="J210" i="20" s="1"/>
  <c r="AG210" i="20" s="1"/>
  <c r="N210" i="20"/>
  <c r="O210" i="20"/>
  <c r="P210" i="20"/>
  <c r="T210" i="20"/>
  <c r="W210" i="20"/>
  <c r="Z210" i="20"/>
  <c r="Y210" i="20" s="1"/>
  <c r="A211" i="20"/>
  <c r="C211" i="20"/>
  <c r="D211" i="20"/>
  <c r="E211" i="20"/>
  <c r="I211" i="20"/>
  <c r="J211" i="20" s="1"/>
  <c r="N211" i="20"/>
  <c r="O211" i="20"/>
  <c r="P211" i="20"/>
  <c r="Q211" i="20" s="1"/>
  <c r="R211" i="20" s="1" a="1"/>
  <c r="R211" i="20" s="1"/>
  <c r="T211" i="20"/>
  <c r="W211" i="20"/>
  <c r="Y211" i="20"/>
  <c r="Z211" i="20"/>
  <c r="A212" i="20"/>
  <c r="C212" i="20"/>
  <c r="D212" i="20"/>
  <c r="E212" i="20"/>
  <c r="I212" i="20"/>
  <c r="J212" i="20" s="1"/>
  <c r="N212" i="20"/>
  <c r="O212" i="20"/>
  <c r="P212" i="20"/>
  <c r="T212" i="20"/>
  <c r="W212" i="20"/>
  <c r="Z212" i="20"/>
  <c r="A213" i="20"/>
  <c r="C213" i="20"/>
  <c r="D213" i="20"/>
  <c r="E213" i="20"/>
  <c r="I213" i="20"/>
  <c r="J213" i="20" s="1"/>
  <c r="M213" i="20" a="1"/>
  <c r="M213" i="20" s="1"/>
  <c r="N213" i="20"/>
  <c r="O213" i="20"/>
  <c r="P213" i="20"/>
  <c r="U213" i="20"/>
  <c r="T213" i="20"/>
  <c r="W213" i="20"/>
  <c r="Y213" i="20"/>
  <c r="Z213" i="20"/>
  <c r="A214" i="20"/>
  <c r="C214" i="20"/>
  <c r="D214" i="20"/>
  <c r="E214" i="20"/>
  <c r="I214" i="20"/>
  <c r="J214" i="20" s="1"/>
  <c r="AG214" i="20" s="1"/>
  <c r="N214" i="20"/>
  <c r="O214" i="20"/>
  <c r="P214" i="20"/>
  <c r="Q214" i="20" s="1"/>
  <c r="R214" i="20" s="1" a="1"/>
  <c r="R214" i="20" s="1"/>
  <c r="U214" i="20"/>
  <c r="T214" i="20"/>
  <c r="W214" i="20"/>
  <c r="Y214" i="20"/>
  <c r="Z214" i="20"/>
  <c r="A215" i="20"/>
  <c r="C215" i="20"/>
  <c r="D215" i="20"/>
  <c r="E215" i="20"/>
  <c r="I215" i="20"/>
  <c r="J215" i="20" s="1"/>
  <c r="N215" i="20"/>
  <c r="O215" i="20"/>
  <c r="P215" i="20"/>
  <c r="Q215" i="20" s="1"/>
  <c r="R215" i="20" s="1" a="1"/>
  <c r="R215" i="20" s="1"/>
  <c r="U215" i="20"/>
  <c r="V215" i="20" s="1"/>
  <c r="T215" i="20"/>
  <c r="W215" i="20"/>
  <c r="Z215" i="20"/>
  <c r="Y215" i="20" s="1"/>
  <c r="A216" i="20"/>
  <c r="C216" i="20"/>
  <c r="D216" i="20"/>
  <c r="E216" i="20"/>
  <c r="I216" i="20"/>
  <c r="J216" i="20" s="1"/>
  <c r="N216" i="20"/>
  <c r="O216" i="20"/>
  <c r="P216" i="20"/>
  <c r="Q216" i="20" s="1"/>
  <c r="R216" i="20" s="1" a="1"/>
  <c r="R216" i="20" s="1"/>
  <c r="T216" i="20"/>
  <c r="W216" i="20"/>
  <c r="Y216" i="20"/>
  <c r="Z216" i="20"/>
  <c r="A217" i="20"/>
  <c r="C217" i="20"/>
  <c r="D217" i="20"/>
  <c r="E217" i="20"/>
  <c r="I217" i="20"/>
  <c r="J217" i="20" s="1"/>
  <c r="N217" i="20"/>
  <c r="O217" i="20"/>
  <c r="P217" i="20"/>
  <c r="U217" i="20"/>
  <c r="T217" i="20"/>
  <c r="W217" i="20"/>
  <c r="Z217" i="20"/>
  <c r="A218" i="20"/>
  <c r="C218" i="20"/>
  <c r="D218" i="20"/>
  <c r="E218" i="20"/>
  <c r="I218" i="20"/>
  <c r="J218" i="20" s="1"/>
  <c r="N218" i="20"/>
  <c r="O218" i="20"/>
  <c r="P218" i="20"/>
  <c r="Q218" i="20" s="1"/>
  <c r="R218" i="20" s="1" a="1"/>
  <c r="R218" i="20" s="1"/>
  <c r="T218" i="20"/>
  <c r="W218" i="20"/>
  <c r="Z218" i="20"/>
  <c r="Y218" i="20" s="1"/>
  <c r="A219" i="20"/>
  <c r="C219" i="20"/>
  <c r="D219" i="20"/>
  <c r="E219" i="20"/>
  <c r="I219" i="20"/>
  <c r="J219" i="20" s="1"/>
  <c r="N219" i="20"/>
  <c r="O219" i="20"/>
  <c r="P219" i="20"/>
  <c r="U219" i="20"/>
  <c r="V219" i="20" s="1"/>
  <c r="T219" i="20"/>
  <c r="W219" i="20"/>
  <c r="Y219" i="20"/>
  <c r="Z219" i="20"/>
  <c r="A220" i="20"/>
  <c r="C220" i="20"/>
  <c r="D220" i="20"/>
  <c r="E220" i="20"/>
  <c r="I220" i="20"/>
  <c r="J220" i="20" s="1"/>
  <c r="N220" i="20"/>
  <c r="O220" i="20"/>
  <c r="P220" i="20"/>
  <c r="Q220" i="20" s="1"/>
  <c r="R220" i="20" s="1" a="1"/>
  <c r="R220" i="20" s="1"/>
  <c r="U220" i="20"/>
  <c r="T220" i="20"/>
  <c r="W220" i="20"/>
  <c r="Z220" i="20"/>
  <c r="Y220" i="20" s="1"/>
  <c r="A221" i="20"/>
  <c r="C221" i="20"/>
  <c r="D221" i="20"/>
  <c r="E221" i="20"/>
  <c r="I221" i="20"/>
  <c r="J221" i="20" s="1"/>
  <c r="N221" i="20"/>
  <c r="O221" i="20"/>
  <c r="P221" i="20"/>
  <c r="U221" i="20"/>
  <c r="T221" i="20"/>
  <c r="W221" i="20"/>
  <c r="Z221" i="20"/>
  <c r="Y221" i="20" s="1"/>
  <c r="A222" i="20"/>
  <c r="C222" i="20"/>
  <c r="D222" i="20"/>
  <c r="E222" i="20"/>
  <c r="I222" i="20"/>
  <c r="J222" i="20" s="1"/>
  <c r="AG222" i="20" s="1"/>
  <c r="N222" i="20"/>
  <c r="O222" i="20"/>
  <c r="P222" i="20"/>
  <c r="U222" i="20"/>
  <c r="T222" i="20"/>
  <c r="W222" i="20"/>
  <c r="Y222" i="20"/>
  <c r="Z222" i="20"/>
  <c r="A223" i="20"/>
  <c r="C223" i="20"/>
  <c r="D223" i="20"/>
  <c r="E223" i="20"/>
  <c r="I223" i="20"/>
  <c r="J223" i="20" s="1"/>
  <c r="M223" i="20" a="1"/>
  <c r="M223" i="20" s="1"/>
  <c r="N223" i="20"/>
  <c r="O223" i="20"/>
  <c r="P223" i="20"/>
  <c r="T223" i="20"/>
  <c r="W223" i="20"/>
  <c r="Z223" i="20"/>
  <c r="AR98" i="20" l="1"/>
  <c r="AR88" i="20"/>
  <c r="AQ66" i="20"/>
  <c r="AR66" i="20"/>
  <c r="AR203" i="20"/>
  <c r="AR158" i="20"/>
  <c r="AR68" i="20"/>
  <c r="AR71" i="20"/>
  <c r="AR96" i="20"/>
  <c r="AR224" i="20"/>
  <c r="AQ127" i="20"/>
  <c r="AR127" i="20"/>
  <c r="AQ54" i="20"/>
  <c r="AR54" i="20"/>
  <c r="AR211" i="20"/>
  <c r="AR180" i="20"/>
  <c r="AR167" i="20"/>
  <c r="AS167" i="20"/>
  <c r="AR59" i="20"/>
  <c r="AQ122" i="20"/>
  <c r="AR122" i="20"/>
  <c r="AR106" i="20"/>
  <c r="AR86" i="20"/>
  <c r="AR81" i="20"/>
  <c r="AQ57" i="20"/>
  <c r="AR57" i="20"/>
  <c r="AR112" i="20"/>
  <c r="AQ112" i="20"/>
  <c r="AR100" i="20"/>
  <c r="AQ100" i="20"/>
  <c r="AR80" i="20"/>
  <c r="AR172" i="20"/>
  <c r="AR164" i="20"/>
  <c r="AQ149" i="20"/>
  <c r="AR149" i="20"/>
  <c r="AR101" i="20"/>
  <c r="AQ199" i="20"/>
  <c r="AR199" i="20"/>
  <c r="AR178" i="20"/>
  <c r="AR137" i="20"/>
  <c r="AQ137" i="20"/>
  <c r="AQ222" i="20"/>
  <c r="AR222" i="20"/>
  <c r="AR217" i="20"/>
  <c r="AR165" i="20"/>
  <c r="AR132" i="20"/>
  <c r="AR115" i="20"/>
  <c r="AR111" i="20"/>
  <c r="AR94" i="20"/>
  <c r="AR91" i="20"/>
  <c r="AQ74" i="20"/>
  <c r="AR74" i="20"/>
  <c r="AR69" i="20"/>
  <c r="AR133" i="20"/>
  <c r="AQ133" i="20"/>
  <c r="AR182" i="20"/>
  <c r="AR110" i="20"/>
  <c r="AR90" i="20"/>
  <c r="AR73" i="20"/>
  <c r="AR216" i="20"/>
  <c r="AQ131" i="20"/>
  <c r="AR131" i="20"/>
  <c r="AR105" i="20"/>
  <c r="AQ105" i="20"/>
  <c r="AR119" i="20"/>
  <c r="AQ119" i="20"/>
  <c r="AR61" i="20"/>
  <c r="AS61" i="20"/>
  <c r="AQ86" i="20"/>
  <c r="AR83" i="20"/>
  <c r="AR144" i="20"/>
  <c r="AQ144" i="20"/>
  <c r="AQ162" i="20"/>
  <c r="AR162" i="20"/>
  <c r="AR117" i="20"/>
  <c r="AR64" i="20"/>
  <c r="AQ154" i="20"/>
  <c r="AR154" i="20"/>
  <c r="AQ142" i="20"/>
  <c r="AR142" i="20"/>
  <c r="AQ207" i="20"/>
  <c r="AR207" i="20"/>
  <c r="AR194" i="20"/>
  <c r="AR189" i="20"/>
  <c r="AR173" i="20"/>
  <c r="AQ157" i="20"/>
  <c r="AR157" i="20"/>
  <c r="AR147" i="20"/>
  <c r="AR128" i="20"/>
  <c r="AR120" i="20"/>
  <c r="AR79" i="20"/>
  <c r="AQ62" i="20"/>
  <c r="AR62" i="20"/>
  <c r="AR156" i="20"/>
  <c r="AQ156" i="20"/>
  <c r="AR99" i="20"/>
  <c r="AR89" i="20"/>
  <c r="AR67" i="20"/>
  <c r="AR55" i="20"/>
  <c r="AR92" i="20"/>
  <c r="AQ92" i="20"/>
  <c r="AR185" i="20"/>
  <c r="AR177" i="20"/>
  <c r="AR141" i="20"/>
  <c r="AR136" i="20"/>
  <c r="AR56" i="20"/>
  <c r="AQ198" i="20"/>
  <c r="AR198" i="20"/>
  <c r="AR193" i="20"/>
  <c r="AQ161" i="20"/>
  <c r="AR161" i="20"/>
  <c r="AQ153" i="20"/>
  <c r="AR153" i="20"/>
  <c r="AR146" i="20"/>
  <c r="AR78" i="20"/>
  <c r="AR206" i="20"/>
  <c r="AQ206" i="20"/>
  <c r="AR139" i="20"/>
  <c r="AR219" i="20"/>
  <c r="AQ214" i="20"/>
  <c r="AR214" i="20"/>
  <c r="AQ183" i="20"/>
  <c r="AR183" i="20"/>
  <c r="AR159" i="20"/>
  <c r="AR204" i="20"/>
  <c r="AR186" i="20"/>
  <c r="AR176" i="20"/>
  <c r="AQ176" i="20"/>
  <c r="AR145" i="20"/>
  <c r="AQ140" i="20"/>
  <c r="AR140" i="20"/>
  <c r="AQ135" i="20"/>
  <c r="AR135" i="20"/>
  <c r="AR109" i="20"/>
  <c r="AQ77" i="20"/>
  <c r="AR77" i="20"/>
  <c r="AR72" i="20"/>
  <c r="AQ72" i="20"/>
  <c r="AR195" i="20"/>
  <c r="AR169" i="20"/>
  <c r="AR129" i="20"/>
  <c r="AR213" i="20"/>
  <c r="AR85" i="20"/>
  <c r="AR201" i="20"/>
  <c r="AR196" i="20"/>
  <c r="AQ196" i="20"/>
  <c r="AR175" i="20"/>
  <c r="AQ94" i="20"/>
  <c r="AR212" i="20"/>
  <c r="AR202" i="20"/>
  <c r="AR181" i="20"/>
  <c r="AR168" i="20"/>
  <c r="AQ168" i="20"/>
  <c r="AR220" i="20"/>
  <c r="AR215" i="20"/>
  <c r="AR197" i="20"/>
  <c r="AR192" i="20"/>
  <c r="AQ174" i="20"/>
  <c r="AQ171" i="20"/>
  <c r="AR171" i="20"/>
  <c r="AQ160" i="20"/>
  <c r="AR160" i="20"/>
  <c r="AR152" i="20"/>
  <c r="AR114" i="20"/>
  <c r="AR104" i="20"/>
  <c r="AR84" i="20"/>
  <c r="AR218" i="20"/>
  <c r="AR174" i="20"/>
  <c r="AQ61" i="20"/>
  <c r="AR221" i="20"/>
  <c r="AR188" i="20"/>
  <c r="AQ188" i="20"/>
  <c r="AQ151" i="20"/>
  <c r="AR151" i="20"/>
  <c r="AR108" i="20"/>
  <c r="AR103" i="20"/>
  <c r="AR76" i="20"/>
  <c r="AQ170" i="20"/>
  <c r="AR170" i="20"/>
  <c r="AQ134" i="20"/>
  <c r="AR134" i="20"/>
  <c r="AQ124" i="20"/>
  <c r="AR124" i="20"/>
  <c r="AQ113" i="20"/>
  <c r="AR113" i="20"/>
  <c r="AR209" i="20"/>
  <c r="AR210" i="20"/>
  <c r="AQ210" i="20"/>
  <c r="AQ205" i="20"/>
  <c r="AR205" i="20"/>
  <c r="AR187" i="20"/>
  <c r="AQ187" i="20"/>
  <c r="AR184" i="20"/>
  <c r="AQ184" i="20"/>
  <c r="AR163" i="20"/>
  <c r="AQ130" i="20"/>
  <c r="AR130" i="20"/>
  <c r="AQ118" i="20"/>
  <c r="AR118" i="20"/>
  <c r="AR97" i="20"/>
  <c r="AQ97" i="20"/>
  <c r="AR60" i="20"/>
  <c r="AQ53" i="20"/>
  <c r="AR53" i="20"/>
  <c r="AR95" i="20"/>
  <c r="AQ75" i="20"/>
  <c r="AR75" i="20"/>
  <c r="AR63" i="20"/>
  <c r="AR148" i="20"/>
  <c r="AR93" i="20"/>
  <c r="AQ191" i="20"/>
  <c r="AR191" i="20"/>
  <c r="AR200" i="20"/>
  <c r="AQ200" i="20"/>
  <c r="AQ179" i="20"/>
  <c r="AR179" i="20"/>
  <c r="AQ138" i="20"/>
  <c r="AR138" i="20"/>
  <c r="AS138" i="20"/>
  <c r="AR126" i="20"/>
  <c r="AS126" i="20"/>
  <c r="AR102" i="20"/>
  <c r="AQ87" i="20"/>
  <c r="AR87" i="20"/>
  <c r="AR208" i="20"/>
  <c r="AQ208" i="20"/>
  <c r="AR190" i="20"/>
  <c r="AR116" i="20"/>
  <c r="AR125" i="20"/>
  <c r="AR121" i="20"/>
  <c r="AR223" i="20"/>
  <c r="AQ166" i="20"/>
  <c r="AR166" i="20"/>
  <c r="AR155" i="20"/>
  <c r="AR150" i="20"/>
  <c r="AR143" i="20"/>
  <c r="AQ136" i="20"/>
  <c r="AR123" i="20"/>
  <c r="AQ107" i="20"/>
  <c r="AR107" i="20"/>
  <c r="AQ82" i="20"/>
  <c r="AR82" i="20"/>
  <c r="AR70" i="20"/>
  <c r="AR65" i="20"/>
  <c r="AQ65" i="20"/>
  <c r="AR58" i="20"/>
  <c r="AS291" i="20"/>
  <c r="AS252" i="20"/>
  <c r="AS260" i="20"/>
  <c r="AS245" i="20"/>
  <c r="AQ155" i="20"/>
  <c r="AQ58" i="20"/>
  <c r="AQ98" i="20"/>
  <c r="AG73" i="20"/>
  <c r="AQ73" i="20" s="1"/>
  <c r="AG68" i="20"/>
  <c r="AG141" i="20"/>
  <c r="V105" i="20"/>
  <c r="AG79" i="20"/>
  <c r="AQ79" i="20" s="1"/>
  <c r="AG193" i="20"/>
  <c r="AQ193" i="20" s="1"/>
  <c r="AG69" i="20"/>
  <c r="V92" i="20"/>
  <c r="U93" i="20"/>
  <c r="AG224" i="20"/>
  <c r="AQ224" i="20" s="1"/>
  <c r="AG108" i="20"/>
  <c r="U204" i="20"/>
  <c r="AG186" i="20"/>
  <c r="U86" i="20"/>
  <c r="V98" i="20"/>
  <c r="V156" i="20"/>
  <c r="AG221" i="20"/>
  <c r="V159" i="20"/>
  <c r="AG96" i="20"/>
  <c r="AG71" i="20"/>
  <c r="AG189" i="20"/>
  <c r="V84" i="20"/>
  <c r="AG70" i="20"/>
  <c r="AG203" i="20"/>
  <c r="V199" i="20"/>
  <c r="F126" i="20"/>
  <c r="V185" i="20"/>
  <c r="V184" i="20"/>
  <c r="U101" i="20"/>
  <c r="AG212" i="20"/>
  <c r="V179" i="20"/>
  <c r="AG201" i="20"/>
  <c r="AG90" i="20"/>
  <c r="V82" i="20"/>
  <c r="V75" i="20"/>
  <c r="AG110" i="20"/>
  <c r="V107" i="20"/>
  <c r="AG89" i="20"/>
  <c r="AG152" i="20"/>
  <c r="U144" i="20"/>
  <c r="AG78" i="20"/>
  <c r="V128" i="20"/>
  <c r="U153" i="20"/>
  <c r="V173" i="20"/>
  <c r="AG195" i="20"/>
  <c r="U129" i="20"/>
  <c r="V129" i="20" s="1"/>
  <c r="AG91" i="20"/>
  <c r="M197" i="20" a="1"/>
  <c r="M197" i="20" s="1"/>
  <c r="F197" i="20" s="1"/>
  <c r="M165" i="20" a="1"/>
  <c r="M165" i="20" s="1"/>
  <c r="F165" i="20" s="1"/>
  <c r="V131" i="20"/>
  <c r="M60" i="20" a="1"/>
  <c r="M60" i="20" s="1"/>
  <c r="F60" i="20" s="1"/>
  <c r="M81" i="20" a="1"/>
  <c r="M81" i="20" s="1"/>
  <c r="F81" i="20" s="1"/>
  <c r="M63" i="20" a="1"/>
  <c r="M63" i="20" s="1"/>
  <c r="F63" i="20" s="1"/>
  <c r="V221" i="20"/>
  <c r="V121" i="20"/>
  <c r="M140" i="20" a="1"/>
  <c r="M140" i="20" s="1"/>
  <c r="F140" i="20" s="1"/>
  <c r="M171" i="20" a="1"/>
  <c r="M171" i="20" s="1"/>
  <c r="F171" i="20" s="1"/>
  <c r="M148" i="20" a="1"/>
  <c r="M148" i="20" s="1"/>
  <c r="F148" i="20" s="1"/>
  <c r="AG211" i="20"/>
  <c r="V124" i="20"/>
  <c r="AG85" i="20"/>
  <c r="M198" i="20" a="1"/>
  <c r="M198" i="20" s="1"/>
  <c r="F198" i="20" s="1"/>
  <c r="M217" i="20" a="1"/>
  <c r="M217" i="20" s="1"/>
  <c r="F217" i="20" s="1"/>
  <c r="M216" i="20" a="1"/>
  <c r="M216" i="20" s="1"/>
  <c r="F216" i="20" s="1"/>
  <c r="M196" i="20" a="1"/>
  <c r="M196" i="20" s="1"/>
  <c r="F196" i="20" s="1"/>
  <c r="M153" i="20" a="1"/>
  <c r="M153" i="20" s="1"/>
  <c r="F153" i="20" s="1"/>
  <c r="Q88" i="20"/>
  <c r="R88" i="20" s="1" a="1"/>
  <c r="R88" i="20" s="1"/>
  <c r="Q167" i="20"/>
  <c r="R167" i="20" s="1" a="1"/>
  <c r="R167" i="20" s="1"/>
  <c r="M152" i="20" a="1"/>
  <c r="M152" i="20" s="1"/>
  <c r="F152" i="20" s="1"/>
  <c r="M191" i="20" a="1"/>
  <c r="M191" i="20" s="1"/>
  <c r="F191" i="20" s="1"/>
  <c r="Q138" i="20"/>
  <c r="R138" i="20" s="1" a="1"/>
  <c r="R138" i="20" s="1"/>
  <c r="M88" i="20" a="1"/>
  <c r="M88" i="20" s="1"/>
  <c r="F88" i="20" s="1"/>
  <c r="Q85" i="20"/>
  <c r="R85" i="20" s="1" a="1"/>
  <c r="R85" i="20" s="1"/>
  <c r="Q79" i="20"/>
  <c r="R79" i="20" s="1" a="1"/>
  <c r="R79" i="20" s="1"/>
  <c r="AF79" i="20" s="1"/>
  <c r="M212" i="20" a="1"/>
  <c r="M212" i="20" s="1"/>
  <c r="F212" i="20" s="1"/>
  <c r="Q185" i="20"/>
  <c r="R185" i="20" s="1" a="1"/>
  <c r="R185" i="20" s="1"/>
  <c r="Q164" i="20"/>
  <c r="R164" i="20" s="1" a="1"/>
  <c r="R164" i="20" s="1"/>
  <c r="M138" i="20" a="1"/>
  <c r="M138" i="20" s="1"/>
  <c r="F138" i="20" s="1"/>
  <c r="Q80" i="20"/>
  <c r="R80" i="20" s="1" a="1"/>
  <c r="R80" i="20" s="1"/>
  <c r="Q75" i="20"/>
  <c r="R75" i="20" s="1" a="1"/>
  <c r="R75" i="20" s="1"/>
  <c r="Q74" i="20"/>
  <c r="R74" i="20" s="1" a="1"/>
  <c r="R74" i="20" s="1"/>
  <c r="AG148" i="20"/>
  <c r="Q136" i="20"/>
  <c r="R136" i="20" s="1" a="1"/>
  <c r="R136" i="20" s="1"/>
  <c r="M137" i="20" a="1"/>
  <c r="M137" i="20" s="1"/>
  <c r="F137" i="20" s="1"/>
  <c r="Q135" i="20"/>
  <c r="R135" i="20" s="1" a="1"/>
  <c r="R135" i="20" s="1"/>
  <c r="Q134" i="20"/>
  <c r="R134" i="20" s="1" a="1"/>
  <c r="R134" i="20" s="1"/>
  <c r="AF134" i="20" s="1"/>
  <c r="Q130" i="20"/>
  <c r="R130" i="20" s="1" a="1"/>
  <c r="R130" i="20" s="1"/>
  <c r="AF130" i="20" s="1"/>
  <c r="AP130" i="20" s="1"/>
  <c r="Q126" i="20"/>
  <c r="R126" i="20" s="1" a="1"/>
  <c r="R126" i="20" s="1"/>
  <c r="Q118" i="20"/>
  <c r="R118" i="20" s="1" a="1"/>
  <c r="R118" i="20" s="1"/>
  <c r="Q205" i="20"/>
  <c r="R205" i="20" s="1" a="1"/>
  <c r="R205" i="20" s="1"/>
  <c r="Q179" i="20"/>
  <c r="R179" i="20" s="1" a="1"/>
  <c r="R179" i="20" s="1"/>
  <c r="AF179" i="20" s="1"/>
  <c r="AP179" i="20" s="1"/>
  <c r="Q223" i="20"/>
  <c r="R223" i="20" s="1" a="1"/>
  <c r="R223" i="20" s="1"/>
  <c r="AF223" i="20" s="1"/>
  <c r="Q175" i="20"/>
  <c r="R175" i="20" s="1" a="1"/>
  <c r="R175" i="20" s="1"/>
  <c r="M160" i="20" a="1"/>
  <c r="M160" i="20" s="1"/>
  <c r="F160" i="20" s="1"/>
  <c r="Q95" i="20"/>
  <c r="R95" i="20" s="1" a="1"/>
  <c r="R95" i="20" s="1"/>
  <c r="Q94" i="20"/>
  <c r="R94" i="20" s="1" a="1"/>
  <c r="R94" i="20" s="1"/>
  <c r="M70" i="20" a="1"/>
  <c r="M70" i="20" s="1"/>
  <c r="F70" i="20" s="1"/>
  <c r="Q62" i="20"/>
  <c r="R62" i="20" s="1" a="1"/>
  <c r="R62" i="20" s="1"/>
  <c r="Q201" i="20"/>
  <c r="R201" i="20" s="1" a="1"/>
  <c r="R201" i="20" s="1"/>
  <c r="Q200" i="20"/>
  <c r="R200" i="20" s="1" a="1"/>
  <c r="R200" i="20" s="1"/>
  <c r="Q174" i="20"/>
  <c r="R174" i="20" s="1" a="1"/>
  <c r="R174" i="20" s="1"/>
  <c r="M118" i="20" a="1"/>
  <c r="M118" i="20" s="1"/>
  <c r="F118" i="20" s="1"/>
  <c r="Q97" i="20"/>
  <c r="R97" i="20" s="1" a="1"/>
  <c r="R97" i="20" s="1"/>
  <c r="M67" i="20" a="1"/>
  <c r="M67" i="20" s="1"/>
  <c r="F67" i="20" s="1"/>
  <c r="M205" i="20" a="1"/>
  <c r="M205" i="20" s="1"/>
  <c r="F205" i="20" s="1"/>
  <c r="M179" i="20" a="1"/>
  <c r="M179" i="20" s="1"/>
  <c r="F179" i="20" s="1"/>
  <c r="Q58" i="20"/>
  <c r="R58" i="20" s="1" a="1"/>
  <c r="R58" i="20" s="1"/>
  <c r="M122" i="20" a="1"/>
  <c r="M122" i="20" s="1"/>
  <c r="F122" i="20" s="1"/>
  <c r="Q101" i="20"/>
  <c r="R101" i="20" s="1" a="1"/>
  <c r="R101" i="20" s="1"/>
  <c r="AF101" i="20" s="1"/>
  <c r="M95" i="20" a="1"/>
  <c r="M95" i="20" s="1"/>
  <c r="F95" i="20" s="1"/>
  <c r="Q59" i="20"/>
  <c r="R59" i="20" s="1" a="1"/>
  <c r="R59" i="20" s="1"/>
  <c r="Q57" i="20"/>
  <c r="R57" i="20" s="1" a="1"/>
  <c r="R57" i="20" s="1"/>
  <c r="M222" i="20" a="1"/>
  <c r="M222" i="20" s="1"/>
  <c r="F222" i="20" s="1"/>
  <c r="Q219" i="20"/>
  <c r="R219" i="20" s="1" a="1"/>
  <c r="R219" i="20" s="1"/>
  <c r="M176" i="20" a="1"/>
  <c r="M176" i="20" s="1"/>
  <c r="F176" i="20" s="1"/>
  <c r="Q173" i="20"/>
  <c r="R173" i="20" s="1" a="1"/>
  <c r="R173" i="20" s="1"/>
  <c r="AF173" i="20" s="1"/>
  <c r="Q172" i="20"/>
  <c r="R172" i="20" s="1" a="1"/>
  <c r="R172" i="20" s="1"/>
  <c r="Q154" i="20"/>
  <c r="R154" i="20" s="1" a="1"/>
  <c r="R154" i="20" s="1"/>
  <c r="M129" i="20" a="1"/>
  <c r="M129" i="20" s="1"/>
  <c r="F129" i="20" s="1"/>
  <c r="M115" i="20" a="1"/>
  <c r="M115" i="20" s="1"/>
  <c r="F115" i="20" s="1"/>
  <c r="M114" i="20" a="1"/>
  <c r="M114" i="20" s="1"/>
  <c r="F114" i="20" s="1"/>
  <c r="M103" i="20" a="1"/>
  <c r="M103" i="20" s="1"/>
  <c r="F103" i="20" s="1"/>
  <c r="M97" i="20" a="1"/>
  <c r="M97" i="20" s="1"/>
  <c r="F97" i="20" s="1"/>
  <c r="M96" i="20" a="1"/>
  <c r="M96" i="20" s="1"/>
  <c r="F96" i="20" s="1"/>
  <c r="Q54" i="20"/>
  <c r="R54" i="20" s="1" a="1"/>
  <c r="R54" i="20" s="1"/>
  <c r="Q192" i="20"/>
  <c r="R192" i="20" s="1" a="1"/>
  <c r="R192" i="20" s="1"/>
  <c r="AF192" i="20" s="1"/>
  <c r="AG175" i="20"/>
  <c r="Q155" i="20"/>
  <c r="R155" i="20" s="1" a="1"/>
  <c r="R155" i="20" s="1"/>
  <c r="U148" i="20"/>
  <c r="AG123" i="20"/>
  <c r="M121" i="20" a="1"/>
  <c r="M121" i="20" s="1"/>
  <c r="F121" i="20" s="1"/>
  <c r="AG114" i="20"/>
  <c r="M107" i="20" a="1"/>
  <c r="M107" i="20" s="1"/>
  <c r="F107" i="20" s="1"/>
  <c r="M100" i="20" a="1"/>
  <c r="M100" i="20" s="1"/>
  <c r="F100" i="20" s="1"/>
  <c r="M98" i="20" a="1"/>
  <c r="M98" i="20" s="1"/>
  <c r="F98" i="20" s="1"/>
  <c r="M58" i="20" a="1"/>
  <c r="M58" i="20" s="1"/>
  <c r="F58" i="20" s="1"/>
  <c r="Q197" i="20"/>
  <c r="R197" i="20" s="1" a="1"/>
  <c r="R197" i="20" s="1"/>
  <c r="Q196" i="20"/>
  <c r="R196" i="20" s="1" a="1"/>
  <c r="R196" i="20" s="1"/>
  <c r="Q195" i="20"/>
  <c r="R195" i="20" s="1" a="1"/>
  <c r="R195" i="20" s="1"/>
  <c r="AF195" i="20" s="1"/>
  <c r="Q170" i="20"/>
  <c r="R170" i="20" s="1" a="1"/>
  <c r="R170" i="20" s="1"/>
  <c r="Q153" i="20"/>
  <c r="R153" i="20" s="1" a="1"/>
  <c r="R153" i="20" s="1"/>
  <c r="AF153" i="20" s="1"/>
  <c r="AG121" i="20"/>
  <c r="AG106" i="20"/>
  <c r="M57" i="20" a="1"/>
  <c r="M57" i="20" s="1"/>
  <c r="F57" i="20" s="1"/>
  <c r="M195" i="20" a="1"/>
  <c r="M195" i="20" s="1"/>
  <c r="F195" i="20" s="1"/>
  <c r="Q190" i="20"/>
  <c r="R190" i="20" s="1" a="1"/>
  <c r="R190" i="20" s="1"/>
  <c r="Q189" i="20"/>
  <c r="R189" i="20" s="1" a="1"/>
  <c r="R189" i="20" s="1"/>
  <c r="Q188" i="20"/>
  <c r="R188" i="20" s="1" a="1"/>
  <c r="R188" i="20" s="1"/>
  <c r="Q141" i="20"/>
  <c r="R141" i="20" s="1" a="1"/>
  <c r="R141" i="20" s="1"/>
  <c r="Q140" i="20"/>
  <c r="R140" i="20" s="1" a="1"/>
  <c r="R140" i="20" s="1"/>
  <c r="Q90" i="20"/>
  <c r="R90" i="20" s="1" a="1"/>
  <c r="R90" i="20" s="1"/>
  <c r="M215" i="20" a="1"/>
  <c r="M215" i="20" s="1"/>
  <c r="F215" i="20" s="1"/>
  <c r="Q213" i="20"/>
  <c r="R213" i="20" s="1" a="1"/>
  <c r="R213" i="20" s="1"/>
  <c r="Q212" i="20"/>
  <c r="R212" i="20" s="1" a="1"/>
  <c r="R212" i="20" s="1"/>
  <c r="Q145" i="20"/>
  <c r="R145" i="20" s="1" a="1"/>
  <c r="R145" i="20" s="1"/>
  <c r="M224" i="20" a="1"/>
  <c r="M224" i="20" s="1"/>
  <c r="F224" i="20" s="1"/>
  <c r="Q210" i="20"/>
  <c r="R210" i="20" s="1" a="1"/>
  <c r="R210" i="20" s="1"/>
  <c r="V163" i="20"/>
  <c r="Q144" i="20"/>
  <c r="R144" i="20" s="1" a="1"/>
  <c r="R144" i="20" s="1"/>
  <c r="Q78" i="20"/>
  <c r="R78" i="20" s="1" a="1"/>
  <c r="R78" i="20" s="1"/>
  <c r="Q77" i="20"/>
  <c r="R77" i="20" s="1" a="1"/>
  <c r="R77" i="20" s="1"/>
  <c r="Q137" i="20"/>
  <c r="R137" i="20" s="1" a="1"/>
  <c r="R137" i="20" s="1"/>
  <c r="M90" i="20" a="1"/>
  <c r="M90" i="20" s="1"/>
  <c r="F90" i="20" s="1"/>
  <c r="Q162" i="20"/>
  <c r="R162" i="20" s="1" a="1"/>
  <c r="R162" i="20" s="1"/>
  <c r="M211" i="20" a="1"/>
  <c r="M211" i="20" s="1"/>
  <c r="F211" i="20" s="1"/>
  <c r="Q184" i="20"/>
  <c r="R184" i="20" s="1" a="1"/>
  <c r="R184" i="20" s="1"/>
  <c r="Q83" i="20"/>
  <c r="R83" i="20" s="1" a="1"/>
  <c r="R83" i="20" s="1"/>
  <c r="Q81" i="20"/>
  <c r="R81" i="20" s="1" a="1"/>
  <c r="R81" i="20" s="1"/>
  <c r="M78" i="20" a="1"/>
  <c r="M78" i="20" s="1"/>
  <c r="M77" i="20" a="1"/>
  <c r="M77" i="20" s="1"/>
  <c r="F77" i="20" s="1"/>
  <c r="Q73" i="20"/>
  <c r="R73" i="20" s="1" a="1"/>
  <c r="R73" i="20" s="1"/>
  <c r="Q183" i="20"/>
  <c r="R183" i="20" s="1" a="1"/>
  <c r="R183" i="20" s="1"/>
  <c r="M86" i="20" a="1"/>
  <c r="M86" i="20" s="1"/>
  <c r="F86" i="20" s="1"/>
  <c r="M79" i="20" a="1"/>
  <c r="M79" i="20" s="1"/>
  <c r="F79" i="20" s="1"/>
  <c r="Q71" i="20"/>
  <c r="R71" i="20" s="1" a="1"/>
  <c r="R71" i="20" s="1"/>
  <c r="M209" i="20" a="1"/>
  <c r="M209" i="20" s="1"/>
  <c r="F209" i="20" s="1"/>
  <c r="M163" i="20" a="1"/>
  <c r="M163" i="20" s="1"/>
  <c r="F163" i="20" s="1"/>
  <c r="M162" i="20" a="1"/>
  <c r="M162" i="20" s="1"/>
  <c r="AE162" i="20" s="1" a="1"/>
  <c r="AE162" i="20" s="1"/>
  <c r="Q160" i="20"/>
  <c r="R160" i="20" s="1" a="1"/>
  <c r="R160" i="20" s="1"/>
  <c r="Q131" i="20"/>
  <c r="R131" i="20" s="1" a="1"/>
  <c r="R131" i="20" s="1"/>
  <c r="Q125" i="20"/>
  <c r="R125" i="20" s="1" a="1"/>
  <c r="R125" i="20" s="1"/>
  <c r="M74" i="20" a="1"/>
  <c r="M74" i="20" s="1"/>
  <c r="F74" i="20" s="1"/>
  <c r="Q68" i="20"/>
  <c r="R68" i="20" s="1" a="1"/>
  <c r="R68" i="20" s="1"/>
  <c r="AF68" i="20" s="1"/>
  <c r="Q180" i="20"/>
  <c r="R180" i="20" s="1" a="1"/>
  <c r="R180" i="20" s="1"/>
  <c r="M136" i="20" a="1"/>
  <c r="M136" i="20" s="1"/>
  <c r="F136" i="20" s="1"/>
  <c r="Q133" i="20"/>
  <c r="R133" i="20" s="1" a="1"/>
  <c r="R133" i="20" s="1"/>
  <c r="Q69" i="20"/>
  <c r="R69" i="20" s="1" a="1"/>
  <c r="R69" i="20" s="1"/>
  <c r="Q66" i="20"/>
  <c r="R66" i="20" s="1" a="1"/>
  <c r="R66" i="20" s="1"/>
  <c r="AF66" i="20" s="1"/>
  <c r="Q65" i="20"/>
  <c r="R65" i="20" s="1" a="1"/>
  <c r="R65" i="20" s="1"/>
  <c r="Q204" i="20"/>
  <c r="R204" i="20" s="1" a="1"/>
  <c r="R204" i="20" s="1"/>
  <c r="M183" i="20" a="1"/>
  <c r="M183" i="20" s="1"/>
  <c r="F183" i="20" s="1"/>
  <c r="Q119" i="20"/>
  <c r="R119" i="20" s="1" a="1"/>
  <c r="R119" i="20" s="1"/>
  <c r="AF119" i="20" s="1"/>
  <c r="M71" i="20" a="1"/>
  <c r="M71" i="20" s="1"/>
  <c r="F71" i="20" s="1"/>
  <c r="Q202" i="20"/>
  <c r="R202" i="20" s="1" a="1"/>
  <c r="R202" i="20" s="1"/>
  <c r="AF202" i="20" s="1"/>
  <c r="AP202" i="20" s="1"/>
  <c r="Q178" i="20"/>
  <c r="R178" i="20" s="1" a="1"/>
  <c r="R178" i="20" s="1"/>
  <c r="Q177" i="20"/>
  <c r="R177" i="20" s="1" a="1"/>
  <c r="R177" i="20" s="1"/>
  <c r="M131" i="20" a="1"/>
  <c r="M131" i="20" s="1"/>
  <c r="F131" i="20" s="1"/>
  <c r="Q127" i="20"/>
  <c r="R127" i="20" s="1" a="1"/>
  <c r="R127" i="20" s="1"/>
  <c r="AF127" i="20" s="1"/>
  <c r="Q122" i="20"/>
  <c r="R122" i="20" s="1" a="1"/>
  <c r="R122" i="20" s="1"/>
  <c r="AF122" i="20" s="1"/>
  <c r="Q63" i="20"/>
  <c r="R63" i="20" s="1" a="1"/>
  <c r="R63" i="20" s="1"/>
  <c r="Q222" i="20"/>
  <c r="R222" i="20" s="1" a="1"/>
  <c r="R222" i="20" s="1"/>
  <c r="Q176" i="20"/>
  <c r="R176" i="20" s="1" a="1"/>
  <c r="R176" i="20" s="1"/>
  <c r="Q115" i="20"/>
  <c r="R115" i="20" s="1" a="1"/>
  <c r="R115" i="20" s="1"/>
  <c r="Q113" i="20"/>
  <c r="R113" i="20" s="1" a="1"/>
  <c r="R113" i="20" s="1"/>
  <c r="Q110" i="20"/>
  <c r="R110" i="20" s="1" a="1"/>
  <c r="R110" i="20" s="1"/>
  <c r="AF110" i="20" s="1"/>
  <c r="Q105" i="20"/>
  <c r="R105" i="20" s="1" a="1"/>
  <c r="R105" i="20" s="1"/>
  <c r="Q104" i="20"/>
  <c r="R104" i="20" s="1" a="1"/>
  <c r="R104" i="20" s="1"/>
  <c r="Q103" i="20"/>
  <c r="R103" i="20" s="1" a="1"/>
  <c r="R103" i="20" s="1"/>
  <c r="Q221" i="20"/>
  <c r="R221" i="20" s="1" a="1"/>
  <c r="R221" i="20" s="1"/>
  <c r="Q157" i="20"/>
  <c r="R157" i="20" s="1" a="1"/>
  <c r="R157" i="20" s="1"/>
  <c r="Q121" i="20"/>
  <c r="R121" i="20" s="1" a="1"/>
  <c r="R121" i="20" s="1"/>
  <c r="M119" i="20" a="1"/>
  <c r="M119" i="20" s="1"/>
  <c r="F119" i="20" s="1"/>
  <c r="Q111" i="20"/>
  <c r="R111" i="20" s="1" a="1"/>
  <c r="R111" i="20" s="1"/>
  <c r="Q107" i="20"/>
  <c r="R107" i="20" s="1" a="1"/>
  <c r="R107" i="20" s="1"/>
  <c r="Q106" i="20"/>
  <c r="R106" i="20" s="1" a="1"/>
  <c r="R106" i="20" s="1"/>
  <c r="AF106" i="20" s="1"/>
  <c r="AP106" i="20" s="1"/>
  <c r="Q99" i="20"/>
  <c r="R99" i="20" s="1" a="1"/>
  <c r="R99" i="20" s="1"/>
  <c r="Q98" i="20"/>
  <c r="R98" i="20" s="1" a="1"/>
  <c r="R98" i="20" s="1"/>
  <c r="Q217" i="20"/>
  <c r="R217" i="20" s="1" a="1"/>
  <c r="R217" i="20" s="1"/>
  <c r="M178" i="20" a="1"/>
  <c r="M178" i="20" s="1"/>
  <c r="F178" i="20" s="1"/>
  <c r="M220" i="20" a="1"/>
  <c r="M220" i="20" s="1"/>
  <c r="F220" i="20" s="1"/>
  <c r="AG218" i="20"/>
  <c r="M173" i="20" a="1"/>
  <c r="M173" i="20" s="1"/>
  <c r="F173" i="20" s="1"/>
  <c r="M172" i="20" a="1"/>
  <c r="M172" i="20" s="1"/>
  <c r="F172" i="20" s="1"/>
  <c r="Q149" i="20"/>
  <c r="R149" i="20" s="1" a="1"/>
  <c r="R149" i="20" s="1"/>
  <c r="F92" i="20"/>
  <c r="U90" i="20"/>
  <c r="V90" i="20" s="1"/>
  <c r="V213" i="20"/>
  <c r="M199" i="20" a="1"/>
  <c r="M199" i="20" s="1"/>
  <c r="F199" i="20" s="1"/>
  <c r="U168" i="20"/>
  <c r="M155" i="20" a="1"/>
  <c r="M155" i="20" s="1"/>
  <c r="F155" i="20" s="1"/>
  <c r="Q89" i="20"/>
  <c r="R89" i="20" s="1" a="1"/>
  <c r="R89" i="20" s="1"/>
  <c r="AG60" i="20"/>
  <c r="AG59" i="20"/>
  <c r="U137" i="20"/>
  <c r="V137" i="20" s="1"/>
  <c r="V170" i="20"/>
  <c r="U170" i="20"/>
  <c r="V176" i="20"/>
  <c r="U176" i="20"/>
  <c r="U99" i="20"/>
  <c r="V99" i="20" s="1"/>
  <c r="V223" i="20"/>
  <c r="U223" i="20"/>
  <c r="V194" i="20"/>
  <c r="U194" i="20"/>
  <c r="V171" i="20"/>
  <c r="U171" i="20"/>
  <c r="U211" i="20"/>
  <c r="V211" i="20" s="1"/>
  <c r="U157" i="20"/>
  <c r="V157" i="20" s="1"/>
  <c r="U73" i="20"/>
  <c r="V73" i="20"/>
  <c r="F223" i="20"/>
  <c r="V202" i="20"/>
  <c r="U202" i="20"/>
  <c r="V154" i="20"/>
  <c r="U154" i="20"/>
  <c r="U172" i="20"/>
  <c r="V172" i="20"/>
  <c r="AG139" i="20"/>
  <c r="AG125" i="20"/>
  <c r="AQ125" i="20" s="1"/>
  <c r="U70" i="20"/>
  <c r="V70" i="20"/>
  <c r="U54" i="20"/>
  <c r="V54" i="20" s="1"/>
  <c r="AG146" i="20"/>
  <c r="AG145" i="20"/>
  <c r="U61" i="20"/>
  <c r="V61" i="20"/>
  <c r="V96" i="20"/>
  <c r="U96" i="20"/>
  <c r="V218" i="20"/>
  <c r="U218" i="20"/>
  <c r="V212" i="20"/>
  <c r="U212" i="20"/>
  <c r="AF96" i="20"/>
  <c r="AG202" i="20"/>
  <c r="AG181" i="20"/>
  <c r="AG99" i="20"/>
  <c r="AQ99" i="20" s="1"/>
  <c r="AG163" i="20"/>
  <c r="AG64" i="20"/>
  <c r="V195" i="20"/>
  <c r="AG172" i="20"/>
  <c r="AG167" i="20"/>
  <c r="AG159" i="20"/>
  <c r="AG93" i="20"/>
  <c r="AG81" i="20"/>
  <c r="M127" i="20" a="1"/>
  <c r="M127" i="20" s="1"/>
  <c r="F127" i="20" s="1"/>
  <c r="M168" i="20" a="1"/>
  <c r="M168" i="20" s="1"/>
  <c r="M159" i="20" a="1"/>
  <c r="M159" i="20" s="1"/>
  <c r="M146" i="20" a="1"/>
  <c r="M146" i="20" s="1"/>
  <c r="F146" i="20" s="1"/>
  <c r="U200" i="20"/>
  <c r="V200" i="20"/>
  <c r="M66" i="20" a="1"/>
  <c r="M66" i="20" s="1"/>
  <c r="F66" i="20" s="1"/>
  <c r="U187" i="20"/>
  <c r="V187" i="20"/>
  <c r="V150" i="20"/>
  <c r="U150" i="20"/>
  <c r="M142" i="20" a="1"/>
  <c r="M142" i="20" s="1"/>
  <c r="F142" i="20" s="1"/>
  <c r="V58" i="20"/>
  <c r="U58" i="20"/>
  <c r="M141" i="20" a="1"/>
  <c r="M141" i="20" s="1"/>
  <c r="F141" i="20" s="1"/>
  <c r="V134" i="20"/>
  <c r="U134" i="20"/>
  <c r="V102" i="20"/>
  <c r="U102" i="20"/>
  <c r="M203" i="20" a="1"/>
  <c r="M203" i="20" s="1"/>
  <c r="F203" i="20" s="1"/>
  <c r="M181" i="20" a="1"/>
  <c r="M181" i="20" s="1"/>
  <c r="F181" i="20" s="1"/>
  <c r="V155" i="20"/>
  <c r="U155" i="20"/>
  <c r="V77" i="20"/>
  <c r="U77" i="20"/>
  <c r="M72" i="20" a="1"/>
  <c r="M72" i="20" s="1"/>
  <c r="F72" i="20" s="1"/>
  <c r="M65" i="20" a="1"/>
  <c r="M65" i="20" s="1"/>
  <c r="F65" i="20" s="1"/>
  <c r="M189" i="20" a="1"/>
  <c r="M189" i="20" s="1"/>
  <c r="F189" i="20" s="1"/>
  <c r="U180" i="20"/>
  <c r="V180" i="20"/>
  <c r="M145" i="20" a="1"/>
  <c r="M145" i="20" s="1"/>
  <c r="M53" i="20" a="1"/>
  <c r="M53" i="20" s="1"/>
  <c r="F53" i="20" s="1"/>
  <c r="M110" i="20" a="1"/>
  <c r="M110" i="20" s="1"/>
  <c r="F110" i="20" s="1"/>
  <c r="U95" i="20"/>
  <c r="V95" i="20" s="1"/>
  <c r="M180" i="20" a="1"/>
  <c r="M180" i="20" s="1"/>
  <c r="F180" i="20" s="1"/>
  <c r="M166" i="20" a="1"/>
  <c r="M166" i="20" s="1"/>
  <c r="F166" i="20" s="1"/>
  <c r="M85" i="20" a="1"/>
  <c r="M85" i="20" s="1"/>
  <c r="F85" i="20" s="1"/>
  <c r="AG104" i="20"/>
  <c r="M108" i="20" a="1"/>
  <c r="M108" i="20" s="1"/>
  <c r="F108" i="20" s="1"/>
  <c r="AG223" i="20"/>
  <c r="U119" i="20"/>
  <c r="M221" i="20" a="1"/>
  <c r="M221" i="20" s="1"/>
  <c r="F221" i="20" s="1"/>
  <c r="M188" i="20" a="1"/>
  <c r="M188" i="20" s="1"/>
  <c r="F188" i="20" s="1"/>
  <c r="U133" i="20"/>
  <c r="U197" i="20"/>
  <c r="V197" i="20" s="1"/>
  <c r="M94" i="20" a="1"/>
  <c r="M94" i="20" s="1"/>
  <c r="F94" i="20" s="1"/>
  <c r="M101" i="20" a="1"/>
  <c r="M101" i="20" s="1"/>
  <c r="F101" i="20" s="1"/>
  <c r="V104" i="20"/>
  <c r="U104" i="20"/>
  <c r="M210" i="20" a="1"/>
  <c r="M210" i="20" s="1"/>
  <c r="F210" i="20" s="1"/>
  <c r="M202" i="20" a="1"/>
  <c r="M202" i="20" s="1"/>
  <c r="M112" i="20" a="1"/>
  <c r="M112" i="20" s="1"/>
  <c r="F112" i="20" s="1"/>
  <c r="M123" i="20" a="1"/>
  <c r="M123" i="20" s="1"/>
  <c r="F123" i="20" s="1"/>
  <c r="M139" i="20" a="1"/>
  <c r="M139" i="20" s="1"/>
  <c r="F139" i="20" s="1"/>
  <c r="AF129" i="20"/>
  <c r="AP129" i="20" s="1"/>
  <c r="M144" i="20" a="1"/>
  <c r="M144" i="20" s="1"/>
  <c r="F144" i="20" s="1"/>
  <c r="M89" i="20" a="1"/>
  <c r="M89" i="20" s="1"/>
  <c r="F89" i="20" s="1"/>
  <c r="U67" i="20"/>
  <c r="V67" i="20"/>
  <c r="AF161" i="20"/>
  <c r="M68" i="20" a="1"/>
  <c r="M68" i="20" s="1"/>
  <c r="F68" i="20" s="1"/>
  <c r="U205" i="20"/>
  <c r="V205" i="20"/>
  <c r="M182" i="20" a="1"/>
  <c r="M182" i="20" s="1"/>
  <c r="F182" i="20" s="1"/>
  <c r="M124" i="20" a="1"/>
  <c r="M124" i="20" s="1"/>
  <c r="V111" i="20"/>
  <c r="U111" i="20"/>
  <c r="M82" i="20" a="1"/>
  <c r="M82" i="20" s="1"/>
  <c r="F82" i="20" s="1"/>
  <c r="M56" i="20" a="1"/>
  <c r="M56" i="20" s="1"/>
  <c r="F56" i="20" s="1"/>
  <c r="AG220" i="20"/>
  <c r="AG197" i="20"/>
  <c r="AG182" i="20"/>
  <c r="AG178" i="20"/>
  <c r="AG177" i="20"/>
  <c r="AS179" i="20"/>
  <c r="M219" i="20" a="1"/>
  <c r="M219" i="20" s="1"/>
  <c r="F219" i="20" s="1"/>
  <c r="AG164" i="20"/>
  <c r="AF156" i="20"/>
  <c r="M73" i="20" a="1"/>
  <c r="M73" i="20" s="1"/>
  <c r="F73" i="20" s="1"/>
  <c r="AG219" i="20"/>
  <c r="M201" i="20" a="1"/>
  <c r="M201" i="20" s="1"/>
  <c r="F201" i="20" s="1"/>
  <c r="AG173" i="20"/>
  <c r="AG132" i="20"/>
  <c r="AQ132" i="20" s="1"/>
  <c r="AG128" i="20"/>
  <c r="M87" i="20" a="1"/>
  <c r="M87" i="20" s="1"/>
  <c r="F87" i="20" s="1"/>
  <c r="AG194" i="20"/>
  <c r="AG143" i="20"/>
  <c r="U63" i="20"/>
  <c r="V63" i="20"/>
  <c r="M206" i="20" a="1"/>
  <c r="M206" i="20" s="1"/>
  <c r="F206" i="20" s="1"/>
  <c r="AF191" i="20"/>
  <c r="AG185" i="20"/>
  <c r="V165" i="20"/>
  <c r="M106" i="20" a="1"/>
  <c r="M106" i="20" s="1"/>
  <c r="F106" i="20" s="1"/>
  <c r="AG126" i="20"/>
  <c r="AG102" i="20"/>
  <c r="AG83" i="20"/>
  <c r="M69" i="20" a="1"/>
  <c r="M69" i="20" s="1"/>
  <c r="F69" i="20" s="1"/>
  <c r="M64" i="20" a="1"/>
  <c r="M64" i="20" s="1"/>
  <c r="F64" i="20" s="1"/>
  <c r="M111" i="20" a="1"/>
  <c r="M111" i="20" s="1"/>
  <c r="F111" i="20" s="1"/>
  <c r="M133" i="20" a="1"/>
  <c r="M133" i="20" s="1"/>
  <c r="M59" i="20" a="1"/>
  <c r="M59" i="20" s="1"/>
  <c r="F59" i="20" s="1"/>
  <c r="M62" i="20" a="1"/>
  <c r="M62" i="20" s="1"/>
  <c r="F62" i="20" s="1"/>
  <c r="M132" i="20" a="1"/>
  <c r="M132" i="20" s="1"/>
  <c r="F132" i="20" s="1"/>
  <c r="M83" i="20" a="1"/>
  <c r="M83" i="20" s="1"/>
  <c r="F83" i="20" s="1"/>
  <c r="M75" i="20" a="1"/>
  <c r="M75" i="20" s="1"/>
  <c r="M192" i="20" a="1"/>
  <c r="M192" i="20" s="1"/>
  <c r="F192" i="20" s="1"/>
  <c r="M157" i="20" a="1"/>
  <c r="M157" i="20" s="1"/>
  <c r="F157" i="20" s="1"/>
  <c r="M177" i="20" a="1"/>
  <c r="M177" i="20" s="1"/>
  <c r="F177" i="20" s="1"/>
  <c r="M151" i="20" a="1"/>
  <c r="M151" i="20" s="1"/>
  <c r="F151" i="20" s="1"/>
  <c r="M117" i="20" a="1"/>
  <c r="M117" i="20" s="1"/>
  <c r="F117" i="20" s="1"/>
  <c r="M218" i="20" a="1"/>
  <c r="M218" i="20" s="1"/>
  <c r="F218" i="20" s="1"/>
  <c r="M174" i="20" a="1"/>
  <c r="M174" i="20" s="1"/>
  <c r="F174" i="20" s="1"/>
  <c r="M154" i="20" a="1"/>
  <c r="M154" i="20" s="1"/>
  <c r="F154" i="20" s="1"/>
  <c r="M208" i="20" a="1"/>
  <c r="M208" i="20" s="1"/>
  <c r="F208" i="20" s="1"/>
  <c r="M116" i="20" a="1"/>
  <c r="M116" i="20" s="1"/>
  <c r="F116" i="20" s="1"/>
  <c r="M55" i="20" a="1"/>
  <c r="M55" i="20" s="1"/>
  <c r="F55" i="20" s="1"/>
  <c r="M150" i="20" a="1"/>
  <c r="M150" i="20" s="1"/>
  <c r="F150" i="20" s="1"/>
  <c r="M135" i="20" a="1"/>
  <c r="M135" i="20" s="1"/>
  <c r="M130" i="20" a="1"/>
  <c r="M130" i="20" s="1"/>
  <c r="F130" i="20" s="1"/>
  <c r="M61" i="20" a="1"/>
  <c r="M61" i="20" s="1"/>
  <c r="F61" i="20" s="1"/>
  <c r="M214" i="20" a="1"/>
  <c r="M214" i="20" s="1"/>
  <c r="F214" i="20" s="1"/>
  <c r="M190" i="20" a="1"/>
  <c r="M190" i="20" s="1"/>
  <c r="F190" i="20" s="1"/>
  <c r="M187" i="20" a="1"/>
  <c r="M187" i="20" s="1"/>
  <c r="M120" i="20" a="1"/>
  <c r="M120" i="20" s="1"/>
  <c r="F120" i="20" s="1"/>
  <c r="M102" i="20" a="1"/>
  <c r="M102" i="20" s="1"/>
  <c r="F102" i="20" s="1"/>
  <c r="M194" i="20" a="1"/>
  <c r="M194" i="20" s="1"/>
  <c r="M164" i="20" a="1"/>
  <c r="M164" i="20" s="1"/>
  <c r="F164" i="20" s="1"/>
  <c r="M109" i="20" a="1"/>
  <c r="M109" i="20" s="1"/>
  <c r="F109" i="20" s="1"/>
  <c r="M80" i="20" a="1"/>
  <c r="M80" i="20" s="1"/>
  <c r="F80" i="20" s="1"/>
  <c r="M170" i="20" a="1"/>
  <c r="M170" i="20" s="1"/>
  <c r="M167" i="20" a="1"/>
  <c r="M167" i="20" s="1"/>
  <c r="M147" i="20" a="1"/>
  <c r="M147" i="20" s="1"/>
  <c r="F147" i="20" s="1"/>
  <c r="M134" i="20" a="1"/>
  <c r="M134" i="20" s="1"/>
  <c r="F134" i="20" s="1"/>
  <c r="M93" i="20" a="1"/>
  <c r="M93" i="20" s="1"/>
  <c r="F93" i="20" s="1"/>
  <c r="M193" i="20" a="1"/>
  <c r="M193" i="20" s="1"/>
  <c r="F193" i="20" s="1"/>
  <c r="M76" i="20" a="1"/>
  <c r="M76" i="20" s="1"/>
  <c r="F76" i="20" s="1"/>
  <c r="M54" i="20" a="1"/>
  <c r="M54" i="20" s="1"/>
  <c r="F54" i="20" s="1"/>
  <c r="M161" i="20" a="1"/>
  <c r="M161" i="20" s="1"/>
  <c r="F161" i="20" s="1"/>
  <c r="M158" i="20" a="1"/>
  <c r="M158" i="20" s="1"/>
  <c r="F158" i="20" s="1"/>
  <c r="M149" i="20" a="1"/>
  <c r="M149" i="20" s="1"/>
  <c r="F149" i="20" s="1"/>
  <c r="M143" i="20" a="1"/>
  <c r="M143" i="20" s="1"/>
  <c r="F143" i="20" s="1"/>
  <c r="M128" i="20" a="1"/>
  <c r="M128" i="20" s="1"/>
  <c r="F128" i="20" s="1"/>
  <c r="M113" i="20" a="1"/>
  <c r="M113" i="20" s="1"/>
  <c r="F113" i="20" s="1"/>
  <c r="U183" i="20"/>
  <c r="V183" i="20" s="1"/>
  <c r="U169" i="20"/>
  <c r="V169" i="20" s="1"/>
  <c r="U76" i="20"/>
  <c r="V76" i="20"/>
  <c r="U59" i="20"/>
  <c r="V59" i="20"/>
  <c r="U56" i="20"/>
  <c r="V56" i="20"/>
  <c r="U53" i="20"/>
  <c r="V53" i="20" s="1"/>
  <c r="F175" i="20"/>
  <c r="U110" i="20"/>
  <c r="V110" i="20" s="1"/>
  <c r="AF163" i="20"/>
  <c r="F125" i="20"/>
  <c r="AG56" i="20"/>
  <c r="AQ56" i="20" s="1"/>
  <c r="V136" i="20"/>
  <c r="U136" i="20"/>
  <c r="AF198" i="20"/>
  <c r="V177" i="20"/>
  <c r="U177" i="20"/>
  <c r="F91" i="20"/>
  <c r="V69" i="20"/>
  <c r="AG215" i="20"/>
  <c r="V135" i="20"/>
  <c r="V117" i="20"/>
  <c r="V112" i="20"/>
  <c r="V108" i="20"/>
  <c r="U71" i="20"/>
  <c r="V71" i="20"/>
  <c r="Y217" i="20"/>
  <c r="F184" i="20"/>
  <c r="U207" i="20"/>
  <c r="V207" i="20"/>
  <c r="V161" i="20"/>
  <c r="V85" i="20"/>
  <c r="U85" i="20"/>
  <c r="V126" i="20"/>
  <c r="U78" i="20"/>
  <c r="V78" i="20"/>
  <c r="U65" i="20"/>
  <c r="V65" i="20"/>
  <c r="AF165" i="20"/>
  <c r="AP165" i="20" s="1"/>
  <c r="U132" i="20"/>
  <c r="V132" i="20" s="1"/>
  <c r="U89" i="20"/>
  <c r="V89" i="20" s="1"/>
  <c r="U106" i="20"/>
  <c r="V106" i="20"/>
  <c r="V167" i="20"/>
  <c r="AG217" i="20"/>
  <c r="F185" i="20"/>
  <c r="AG209" i="20"/>
  <c r="U192" i="20"/>
  <c r="V192" i="20"/>
  <c r="U151" i="20"/>
  <c r="V151" i="20" s="1"/>
  <c r="V114" i="20"/>
  <c r="V201" i="20"/>
  <c r="U201" i="20"/>
  <c r="AF100" i="20"/>
  <c r="AF220" i="20"/>
  <c r="V217" i="20"/>
  <c r="AF194" i="20"/>
  <c r="Y100" i="20"/>
  <c r="F99" i="20"/>
  <c r="AG169" i="20"/>
  <c r="U57" i="20"/>
  <c r="V57" i="20"/>
  <c r="AF203" i="20"/>
  <c r="F213" i="20"/>
  <c r="AF141" i="20"/>
  <c r="AG115" i="20"/>
  <c r="U64" i="20"/>
  <c r="V64" i="20"/>
  <c r="U74" i="20"/>
  <c r="V74" i="20"/>
  <c r="AG120" i="20"/>
  <c r="AF224" i="20"/>
  <c r="AP224" i="20" s="1"/>
  <c r="V224" i="20"/>
  <c r="AF214" i="20"/>
  <c r="AF211" i="20"/>
  <c r="F204" i="20"/>
  <c r="AG204" i="20"/>
  <c r="AQ204" i="20" s="1"/>
  <c r="AF132" i="20"/>
  <c r="AG192" i="20"/>
  <c r="AG147" i="20"/>
  <c r="AG165" i="20"/>
  <c r="U149" i="20"/>
  <c r="V149" i="20"/>
  <c r="Y107" i="20"/>
  <c r="AG158" i="20"/>
  <c r="Y131" i="20"/>
  <c r="Y185" i="20"/>
  <c r="AF143" i="20"/>
  <c r="V206" i="20"/>
  <c r="U206" i="20"/>
  <c r="V216" i="20"/>
  <c r="U216" i="20"/>
  <c r="AG150" i="20"/>
  <c r="AF146" i="20"/>
  <c r="AG101" i="20"/>
  <c r="AF215" i="20"/>
  <c r="U140" i="20"/>
  <c r="V140" i="20"/>
  <c r="U175" i="20"/>
  <c r="V175" i="20" s="1"/>
  <c r="AE175" i="20" s="1" a="1"/>
  <c r="AE175" i="20" s="1"/>
  <c r="AF92" i="20"/>
  <c r="Y201" i="20"/>
  <c r="V220" i="20"/>
  <c r="AF208" i="20"/>
  <c r="U100" i="20"/>
  <c r="V100" i="20"/>
  <c r="U191" i="20"/>
  <c r="V191" i="20"/>
  <c r="Y128" i="20"/>
  <c r="AF128" i="20"/>
  <c r="U210" i="20"/>
  <c r="V210" i="20" s="1"/>
  <c r="U193" i="20"/>
  <c r="V193" i="20" s="1"/>
  <c r="U152" i="20"/>
  <c r="V152" i="20" s="1"/>
  <c r="AF186" i="20"/>
  <c r="Y212" i="20"/>
  <c r="V143" i="20"/>
  <c r="U143" i="20"/>
  <c r="Y223" i="20"/>
  <c r="AF171" i="20"/>
  <c r="AF142" i="20"/>
  <c r="AP142" i="20" s="1"/>
  <c r="Y77" i="20"/>
  <c r="AG129" i="20"/>
  <c r="AQ129" i="20" s="1"/>
  <c r="U186" i="20"/>
  <c r="V186" i="20" s="1"/>
  <c r="AG117" i="20"/>
  <c r="AF216" i="20"/>
  <c r="AF159" i="20"/>
  <c r="AF116" i="20"/>
  <c r="U94" i="20"/>
  <c r="V94" i="20" s="1"/>
  <c r="AG190" i="20"/>
  <c r="U188" i="20"/>
  <c r="V188" i="20" s="1"/>
  <c r="F156" i="20"/>
  <c r="AF67" i="20"/>
  <c r="Y67" i="20"/>
  <c r="V208" i="20"/>
  <c r="U208" i="20"/>
  <c r="AF150" i="20"/>
  <c r="U146" i="20"/>
  <c r="V146" i="20" s="1"/>
  <c r="AF158" i="20"/>
  <c r="AP158" i="20" s="1"/>
  <c r="AF108" i="20"/>
  <c r="AG84" i="20"/>
  <c r="AQ84" i="20" s="1"/>
  <c r="F84" i="20"/>
  <c r="U181" i="20"/>
  <c r="V181" i="20" s="1"/>
  <c r="AF218" i="20"/>
  <c r="V209" i="20"/>
  <c r="Y204" i="20"/>
  <c r="AF78" i="20"/>
  <c r="U198" i="20"/>
  <c r="V182" i="20"/>
  <c r="Y179" i="20"/>
  <c r="U160" i="20"/>
  <c r="V160" i="20" s="1"/>
  <c r="U123" i="20"/>
  <c r="V123" i="20"/>
  <c r="Y119" i="20"/>
  <c r="AF55" i="20"/>
  <c r="U147" i="20"/>
  <c r="V147" i="20"/>
  <c r="V120" i="20"/>
  <c r="U120" i="20"/>
  <c r="U145" i="20"/>
  <c r="V145" i="20" s="1"/>
  <c r="U203" i="20"/>
  <c r="V203" i="20"/>
  <c r="AF147" i="20"/>
  <c r="AF82" i="20"/>
  <c r="AF152" i="20"/>
  <c r="AF182" i="20"/>
  <c r="V142" i="20"/>
  <c r="U142" i="20"/>
  <c r="F200" i="20"/>
  <c r="AF139" i="20"/>
  <c r="U115" i="20"/>
  <c r="V115" i="20" s="1"/>
  <c r="AF114" i="20"/>
  <c r="AG80" i="20"/>
  <c r="Y135" i="20"/>
  <c r="AF168" i="20"/>
  <c r="AP168" i="20" s="1"/>
  <c r="AF166" i="20"/>
  <c r="AF102" i="20"/>
  <c r="Y102" i="20"/>
  <c r="AF53" i="20"/>
  <c r="AP53" i="20" s="1"/>
  <c r="AF60" i="20"/>
  <c r="AF193" i="20"/>
  <c r="AG180" i="20"/>
  <c r="U162" i="20"/>
  <c r="U196" i="20"/>
  <c r="V196" i="20"/>
  <c r="AF181" i="20"/>
  <c r="Y89" i="20"/>
  <c r="AF209" i="20"/>
  <c r="Y174" i="20"/>
  <c r="AF148" i="20"/>
  <c r="AP148" i="20" s="1"/>
  <c r="U139" i="20"/>
  <c r="V139" i="20" s="1"/>
  <c r="V122" i="20"/>
  <c r="U122" i="20"/>
  <c r="U91" i="20"/>
  <c r="V91" i="20"/>
  <c r="U125" i="20"/>
  <c r="V125" i="20" s="1"/>
  <c r="V116" i="20"/>
  <c r="U116" i="20"/>
  <c r="AF112" i="20"/>
  <c r="Y104" i="20"/>
  <c r="U66" i="20"/>
  <c r="V66" i="20"/>
  <c r="F207" i="20"/>
  <c r="Y80" i="20"/>
  <c r="V55" i="20"/>
  <c r="U55" i="20"/>
  <c r="AG95" i="20"/>
  <c r="U87" i="20"/>
  <c r="V87" i="20"/>
  <c r="AF206" i="20"/>
  <c r="AF199" i="20"/>
  <c r="V190" i="20"/>
  <c r="AF187" i="20"/>
  <c r="AF151" i="20"/>
  <c r="Y130" i="20"/>
  <c r="U60" i="20"/>
  <c r="V60" i="20"/>
  <c r="U113" i="20"/>
  <c r="V113" i="20" s="1"/>
  <c r="F105" i="20"/>
  <c r="V166" i="20"/>
  <c r="AF117" i="20"/>
  <c r="AP117" i="20" s="1"/>
  <c r="AG216" i="20"/>
  <c r="AG213" i="20"/>
  <c r="U189" i="20"/>
  <c r="V189" i="20" s="1"/>
  <c r="Y88" i="20"/>
  <c r="U80" i="20"/>
  <c r="V80" i="20"/>
  <c r="AF56" i="20"/>
  <c r="AG76" i="20"/>
  <c r="F186" i="20"/>
  <c r="F169" i="20"/>
  <c r="U103" i="20"/>
  <c r="V103" i="20"/>
  <c r="AF91" i="20"/>
  <c r="V118" i="20"/>
  <c r="U118" i="20"/>
  <c r="V174" i="20"/>
  <c r="U158" i="20"/>
  <c r="U138" i="20"/>
  <c r="V138" i="20" s="1"/>
  <c r="AF120" i="20"/>
  <c r="Y101" i="20"/>
  <c r="AF93" i="20"/>
  <c r="U68" i="20"/>
  <c r="V68" i="20"/>
  <c r="AF169" i="20"/>
  <c r="AG111" i="20"/>
  <c r="V222" i="20"/>
  <c r="U127" i="20"/>
  <c r="V127" i="20" s="1"/>
  <c r="AF124" i="20"/>
  <c r="Y123" i="20"/>
  <c r="AF123" i="20"/>
  <c r="Y120" i="20"/>
  <c r="AF109" i="20"/>
  <c r="Y109" i="20"/>
  <c r="AF207" i="20"/>
  <c r="V214" i="20"/>
  <c r="AG116" i="20"/>
  <c r="V97" i="20"/>
  <c r="U97" i="20"/>
  <c r="U83" i="20"/>
  <c r="V83" i="20"/>
  <c r="AG109" i="20"/>
  <c r="V62" i="20"/>
  <c r="U62" i="20"/>
  <c r="U72" i="20"/>
  <c r="V72" i="20"/>
  <c r="AG88" i="20"/>
  <c r="AF72" i="20"/>
  <c r="Y68" i="20"/>
  <c r="AG55" i="20"/>
  <c r="V178" i="20"/>
  <c r="F104" i="20"/>
  <c r="AF84" i="20"/>
  <c r="AP84" i="20" s="1"/>
  <c r="Y58" i="20"/>
  <c r="AG63" i="20"/>
  <c r="AG103" i="20"/>
  <c r="AF87" i="20"/>
  <c r="AP87" i="20" s="1"/>
  <c r="V81" i="20"/>
  <c r="U79" i="20"/>
  <c r="V79" i="20"/>
  <c r="AF70" i="20"/>
  <c r="V88" i="20"/>
  <c r="Y54" i="20"/>
  <c r="V130" i="20"/>
  <c r="AF86" i="20"/>
  <c r="AG67" i="20"/>
  <c r="AF61" i="20"/>
  <c r="AF76" i="20"/>
  <c r="AF64" i="20"/>
  <c r="I41" i="20"/>
  <c r="J41" i="20" s="1"/>
  <c r="I42" i="20"/>
  <c r="J42" i="20" s="1"/>
  <c r="I43" i="20"/>
  <c r="J43" i="20" s="1"/>
  <c r="I44" i="20"/>
  <c r="J44" i="20" s="1"/>
  <c r="I45" i="20"/>
  <c r="J45" i="20" s="1"/>
  <c r="I46" i="20"/>
  <c r="J46" i="20" s="1"/>
  <c r="I47" i="20"/>
  <c r="J47" i="20" s="1"/>
  <c r="I48" i="20"/>
  <c r="J48" i="20" s="1"/>
  <c r="I49" i="20"/>
  <c r="J49" i="20" s="1"/>
  <c r="I50" i="20"/>
  <c r="J50" i="20" s="1"/>
  <c r="I51" i="20"/>
  <c r="J51" i="20" s="1"/>
  <c r="I52" i="20"/>
  <c r="J52" i="20" s="1"/>
  <c r="I5" i="20"/>
  <c r="J5" i="20" s="1"/>
  <c r="I6" i="20"/>
  <c r="J6" i="20" s="1"/>
  <c r="I7" i="20"/>
  <c r="J7" i="20" s="1"/>
  <c r="I8" i="20"/>
  <c r="J8" i="20" s="1"/>
  <c r="I9" i="20"/>
  <c r="J9" i="20" s="1"/>
  <c r="I10" i="20"/>
  <c r="J10" i="20" s="1"/>
  <c r="I11" i="20"/>
  <c r="J11" i="20" s="1"/>
  <c r="I12" i="20"/>
  <c r="J12" i="20" s="1"/>
  <c r="I13" i="20"/>
  <c r="J13" i="20" s="1"/>
  <c r="I14" i="20"/>
  <c r="J14" i="20" s="1"/>
  <c r="I15" i="20"/>
  <c r="J15" i="20" s="1"/>
  <c r="I16" i="20"/>
  <c r="J16" i="20" s="1"/>
  <c r="I17" i="20"/>
  <c r="J17" i="20" s="1"/>
  <c r="I18" i="20"/>
  <c r="J18" i="20" s="1"/>
  <c r="I19" i="20"/>
  <c r="J19" i="20" s="1"/>
  <c r="I20" i="20"/>
  <c r="J20" i="20" s="1"/>
  <c r="I21" i="20"/>
  <c r="I22" i="20"/>
  <c r="J22" i="20" s="1"/>
  <c r="I23" i="20"/>
  <c r="J23" i="20" s="1"/>
  <c r="I24" i="20"/>
  <c r="J24" i="20" s="1"/>
  <c r="I25" i="20"/>
  <c r="J25" i="20" s="1"/>
  <c r="I26" i="20"/>
  <c r="J26" i="20" s="1"/>
  <c r="I27" i="20"/>
  <c r="J27" i="20" s="1"/>
  <c r="I28" i="20"/>
  <c r="J28" i="20" s="1"/>
  <c r="I29" i="20"/>
  <c r="J29" i="20" s="1"/>
  <c r="I30" i="20"/>
  <c r="J30" i="20" s="1"/>
  <c r="I31" i="20"/>
  <c r="J31" i="20" s="1"/>
  <c r="I32" i="20"/>
  <c r="J32" i="20" s="1"/>
  <c r="I33" i="20"/>
  <c r="J33" i="20" s="1"/>
  <c r="I34" i="20"/>
  <c r="J34" i="20" s="1"/>
  <c r="I35" i="20"/>
  <c r="J35" i="20" s="1"/>
  <c r="I36" i="20"/>
  <c r="J36" i="20" s="1"/>
  <c r="I37" i="20"/>
  <c r="J37" i="20" s="1"/>
  <c r="I38" i="20"/>
  <c r="J38" i="20" s="1"/>
  <c r="I39" i="20"/>
  <c r="J39" i="20" s="1"/>
  <c r="I40" i="20"/>
  <c r="J40" i="20" s="1"/>
  <c r="J21" i="20"/>
  <c r="Y5" i="20"/>
  <c r="Z5" i="20"/>
  <c r="Y6" i="20"/>
  <c r="Z6" i="20"/>
  <c r="Y11" i="20"/>
  <c r="Z11" i="20"/>
  <c r="Y13" i="20"/>
  <c r="Z13" i="20"/>
  <c r="Z14" i="20"/>
  <c r="Y14" i="20" s="1"/>
  <c r="Y15" i="20"/>
  <c r="Z15" i="20"/>
  <c r="Y20" i="20"/>
  <c r="Z20" i="20"/>
  <c r="Y21" i="20"/>
  <c r="Z21" i="20"/>
  <c r="Y22" i="20"/>
  <c r="Z22" i="20"/>
  <c r="Z24" i="20"/>
  <c r="Y24" i="20" s="1"/>
  <c r="Y31" i="20"/>
  <c r="Z31" i="20"/>
  <c r="Y32" i="20"/>
  <c r="Z32" i="20"/>
  <c r="Y36" i="20"/>
  <c r="Z36" i="20"/>
  <c r="Z38" i="20"/>
  <c r="Y38" i="20" s="1"/>
  <c r="Y39" i="20"/>
  <c r="Z39" i="20"/>
  <c r="Z40" i="20"/>
  <c r="Y40" i="20" s="1"/>
  <c r="Y46" i="20"/>
  <c r="Z46" i="20"/>
  <c r="Y48" i="20"/>
  <c r="Z48" i="20"/>
  <c r="Y49" i="20"/>
  <c r="Z49" i="20"/>
  <c r="Y50" i="20"/>
  <c r="Z50" i="20"/>
  <c r="Y51" i="20"/>
  <c r="Z51" i="20"/>
  <c r="AQ141" i="20" l="1"/>
  <c r="AP55" i="20"/>
  <c r="AP76" i="20"/>
  <c r="AP56" i="20"/>
  <c r="AP214" i="20"/>
  <c r="AP199" i="20"/>
  <c r="AP218" i="20"/>
  <c r="AP186" i="20"/>
  <c r="AP152" i="20"/>
  <c r="AP93" i="20"/>
  <c r="AQ215" i="20"/>
  <c r="AQ194" i="20"/>
  <c r="AP220" i="20"/>
  <c r="AP147" i="20"/>
  <c r="AP193" i="20"/>
  <c r="AP132" i="20"/>
  <c r="AQ128" i="20"/>
  <c r="AQ91" i="20"/>
  <c r="AP194" i="20"/>
  <c r="AP150" i="20"/>
  <c r="AP198" i="20"/>
  <c r="AP68" i="20"/>
  <c r="AP151" i="20"/>
  <c r="AQ218" i="20"/>
  <c r="AQ78" i="20"/>
  <c r="AQ152" i="20"/>
  <c r="AQ150" i="20"/>
  <c r="AP187" i="20"/>
  <c r="AQ172" i="20"/>
  <c r="AQ64" i="20"/>
  <c r="AP64" i="20"/>
  <c r="AP124" i="20"/>
  <c r="AQ76" i="20"/>
  <c r="AQ88" i="20"/>
  <c r="AQ95" i="20"/>
  <c r="AQ181" i="20"/>
  <c r="AQ67" i="20"/>
  <c r="AP181" i="20"/>
  <c r="AP161" i="20"/>
  <c r="AP102" i="20"/>
  <c r="AP211" i="20"/>
  <c r="AP109" i="20"/>
  <c r="AQ221" i="20"/>
  <c r="AQ178" i="20"/>
  <c r="AP173" i="20"/>
  <c r="AQ81" i="20"/>
  <c r="AQ116" i="20"/>
  <c r="AQ102" i="20"/>
  <c r="AP79" i="20"/>
  <c r="AQ103" i="20"/>
  <c r="AQ96" i="20"/>
  <c r="AP61" i="20"/>
  <c r="AP141" i="20"/>
  <c r="AP182" i="20"/>
  <c r="AQ90" i="20"/>
  <c r="AQ186" i="20"/>
  <c r="AP91" i="20"/>
  <c r="AQ211" i="20"/>
  <c r="AQ201" i="20"/>
  <c r="AP166" i="20"/>
  <c r="AP114" i="20"/>
  <c r="AP72" i="20"/>
  <c r="AP209" i="20"/>
  <c r="AQ182" i="20"/>
  <c r="AP119" i="20"/>
  <c r="AQ80" i="20"/>
  <c r="AP206" i="20"/>
  <c r="AQ143" i="20"/>
  <c r="AQ123" i="20"/>
  <c r="AP207" i="20"/>
  <c r="AP123" i="20"/>
  <c r="AP116" i="20"/>
  <c r="AP96" i="20"/>
  <c r="AQ165" i="20"/>
  <c r="AP92" i="20"/>
  <c r="AQ169" i="20"/>
  <c r="AP101" i="20"/>
  <c r="AP67" i="20"/>
  <c r="AQ173" i="20"/>
  <c r="AQ120" i="20"/>
  <c r="AQ223" i="20"/>
  <c r="AP110" i="20"/>
  <c r="AQ213" i="20"/>
  <c r="AQ175" i="20"/>
  <c r="AP70" i="20"/>
  <c r="AQ109" i="20"/>
  <c r="AQ216" i="20"/>
  <c r="AP159" i="20"/>
  <c r="AQ126" i="20"/>
  <c r="AQ159" i="20"/>
  <c r="AQ146" i="20"/>
  <c r="AP192" i="20"/>
  <c r="AQ69" i="20"/>
  <c r="AP156" i="20"/>
  <c r="AQ104" i="20"/>
  <c r="AQ212" i="20"/>
  <c r="AQ93" i="20"/>
  <c r="AP82" i="20"/>
  <c r="AP216" i="20"/>
  <c r="AQ177" i="20"/>
  <c r="AQ167" i="20"/>
  <c r="AP134" i="20"/>
  <c r="AQ59" i="20"/>
  <c r="AP128" i="20"/>
  <c r="AQ145" i="20"/>
  <c r="AQ195" i="20"/>
  <c r="AP100" i="20"/>
  <c r="AP86" i="20"/>
  <c r="AE188" i="20" a="1"/>
  <c r="AE188" i="20" s="1"/>
  <c r="AO188" i="20" s="1"/>
  <c r="AP66" i="20"/>
  <c r="AQ209" i="20"/>
  <c r="AQ117" i="20"/>
  <c r="AP208" i="20"/>
  <c r="AP60" i="20"/>
  <c r="AP203" i="20"/>
  <c r="AQ106" i="20"/>
  <c r="AP139" i="20"/>
  <c r="AP112" i="20"/>
  <c r="AQ70" i="20"/>
  <c r="AQ110" i="20"/>
  <c r="AP223" i="20"/>
  <c r="AP191" i="20"/>
  <c r="AQ121" i="20"/>
  <c r="AQ220" i="20"/>
  <c r="AQ163" i="20"/>
  <c r="AQ139" i="20"/>
  <c r="AP127" i="20"/>
  <c r="AP153" i="20"/>
  <c r="AQ148" i="20"/>
  <c r="AQ68" i="20"/>
  <c r="AP108" i="20"/>
  <c r="AQ189" i="20"/>
  <c r="AQ55" i="20"/>
  <c r="AP171" i="20"/>
  <c r="AP195" i="20"/>
  <c r="AQ71" i="20"/>
  <c r="AE191" i="20" a="1"/>
  <c r="AE191" i="20" s="1"/>
  <c r="AO191" i="20" s="1"/>
  <c r="AE95" i="20" a="1"/>
  <c r="AE95" i="20" s="1"/>
  <c r="AO95" i="20" s="1"/>
  <c r="AE220" i="20" a="1"/>
  <c r="AE220" i="20" s="1"/>
  <c r="AO220" i="20" s="1"/>
  <c r="AE122" i="20" a="1"/>
  <c r="AE122" i="20" s="1"/>
  <c r="AO122" i="20" s="1"/>
  <c r="AE60" i="20" a="1"/>
  <c r="AE60" i="20" s="1"/>
  <c r="AO60" i="20" s="1"/>
  <c r="AE152" i="20" a="1"/>
  <c r="AE152" i="20" s="1"/>
  <c r="AO152" i="20" s="1"/>
  <c r="AI163" i="20"/>
  <c r="AP163" i="20"/>
  <c r="AP169" i="20"/>
  <c r="AI169" i="20"/>
  <c r="AI78" i="20"/>
  <c r="AP78" i="20"/>
  <c r="AE166" i="20" a="1"/>
  <c r="AE166" i="20" s="1"/>
  <c r="AO166" i="20" s="1"/>
  <c r="AI124" i="20"/>
  <c r="AI151" i="20"/>
  <c r="AI156" i="20"/>
  <c r="AP122" i="20"/>
  <c r="AI122" i="20"/>
  <c r="AP215" i="20"/>
  <c r="AI215" i="20"/>
  <c r="AE78" i="20" a="1"/>
  <c r="AE78" i="20" s="1"/>
  <c r="AO78" i="20" s="1"/>
  <c r="AP120" i="20"/>
  <c r="AI120" i="20"/>
  <c r="AI72" i="20"/>
  <c r="AI100" i="20"/>
  <c r="AI208" i="20"/>
  <c r="AP143" i="20"/>
  <c r="AI143" i="20"/>
  <c r="AI146" i="20"/>
  <c r="AP146" i="20"/>
  <c r="AI187" i="20"/>
  <c r="AQ89" i="20"/>
  <c r="AQ101" i="20"/>
  <c r="AI101" i="20"/>
  <c r="AQ115" i="20"/>
  <c r="AQ180" i="20"/>
  <c r="AI158" i="20"/>
  <c r="AQ158" i="20"/>
  <c r="AQ217" i="20"/>
  <c r="AI217" i="20"/>
  <c r="AQ185" i="20"/>
  <c r="AQ203" i="20"/>
  <c r="AI203" i="20"/>
  <c r="AQ197" i="20"/>
  <c r="AQ63" i="20"/>
  <c r="AQ147" i="20"/>
  <c r="AI147" i="20"/>
  <c r="AQ85" i="20"/>
  <c r="AQ192" i="20"/>
  <c r="AI192" i="20"/>
  <c r="AQ202" i="20"/>
  <c r="AI202" i="20"/>
  <c r="AI60" i="20"/>
  <c r="AQ60" i="20"/>
  <c r="AI114" i="20"/>
  <c r="AQ114" i="20"/>
  <c r="AQ219" i="20"/>
  <c r="AQ111" i="20"/>
  <c r="AI108" i="20"/>
  <c r="AQ108" i="20"/>
  <c r="AQ190" i="20"/>
  <c r="AQ83" i="20"/>
  <c r="AQ164" i="20"/>
  <c r="AE161" i="20" a="1"/>
  <c r="AE161" i="20" s="1"/>
  <c r="AO161" i="20" s="1"/>
  <c r="AE61" i="20" a="1"/>
  <c r="AE61" i="20" s="1"/>
  <c r="AO61" i="20" s="1"/>
  <c r="AE160" i="20" a="1"/>
  <c r="AE160" i="20" s="1"/>
  <c r="AO160" i="20" s="1"/>
  <c r="AE195" i="20" a="1"/>
  <c r="AE195" i="20" s="1"/>
  <c r="AO195" i="20" s="1"/>
  <c r="AE196" i="20" a="1"/>
  <c r="AE196" i="20" s="1"/>
  <c r="AO196" i="20" s="1"/>
  <c r="AE142" i="20" a="1"/>
  <c r="AE142" i="20" s="1"/>
  <c r="AO142" i="20" s="1"/>
  <c r="AE193" i="20" a="1"/>
  <c r="AE193" i="20" s="1"/>
  <c r="AO193" i="20" s="1"/>
  <c r="AE204" i="20" a="1"/>
  <c r="AE204" i="20" s="1"/>
  <c r="AO204" i="20" s="1"/>
  <c r="AE115" i="20" a="1"/>
  <c r="AE115" i="20" s="1"/>
  <c r="AO115" i="20" s="1"/>
  <c r="AE143" i="20" a="1"/>
  <c r="AE143" i="20" s="1"/>
  <c r="AO143" i="20" s="1"/>
  <c r="AE167" i="20" a="1"/>
  <c r="AE167" i="20" s="1"/>
  <c r="AO167" i="20" s="1"/>
  <c r="AE211" i="20" a="1"/>
  <c r="AE211" i="20" s="1"/>
  <c r="AO211" i="20" s="1"/>
  <c r="AE55" i="20" a="1"/>
  <c r="AE55" i="20" s="1"/>
  <c r="AO55" i="20" s="1"/>
  <c r="AE114" i="20" a="1"/>
  <c r="AE114" i="20" s="1"/>
  <c r="AO114" i="20" s="1"/>
  <c r="AE192" i="20" a="1"/>
  <c r="AE192" i="20" s="1"/>
  <c r="AO192" i="20" s="1"/>
  <c r="AE58" i="20" a="1"/>
  <c r="AE58" i="20" s="1"/>
  <c r="AO58" i="20" s="1"/>
  <c r="AE146" i="20" a="1"/>
  <c r="AE146" i="20" s="1"/>
  <c r="AO146" i="20" s="1"/>
  <c r="AE72" i="20" a="1"/>
  <c r="AE72" i="20" s="1"/>
  <c r="AO72" i="20" s="1"/>
  <c r="AE111" i="20" a="1"/>
  <c r="AE111" i="20" s="1"/>
  <c r="AO111" i="20" s="1"/>
  <c r="AE118" i="20" a="1"/>
  <c r="AE118" i="20" s="1"/>
  <c r="AO118" i="20" s="1"/>
  <c r="AE136" i="20" a="1"/>
  <c r="AE136" i="20" s="1"/>
  <c r="AO136" i="20" s="1"/>
  <c r="AE90" i="20" a="1"/>
  <c r="AE90" i="20" s="1"/>
  <c r="AO90" i="20" s="1"/>
  <c r="AE134" i="20" a="1"/>
  <c r="AE134" i="20" s="1"/>
  <c r="AO134" i="20" s="1"/>
  <c r="AE168" i="20" a="1"/>
  <c r="AE168" i="20" s="1"/>
  <c r="AO168" i="20" s="1"/>
  <c r="AE189" i="20" a="1"/>
  <c r="AE189" i="20" s="1"/>
  <c r="AO189" i="20" s="1"/>
  <c r="AE194" i="20" a="1"/>
  <c r="AE194" i="20" s="1"/>
  <c r="AO194" i="20" s="1"/>
  <c r="AE224" i="20" a="1"/>
  <c r="AE224" i="20" s="1"/>
  <c r="AO224" i="20" s="1"/>
  <c r="AE62" i="20" a="1"/>
  <c r="AE62" i="20" s="1"/>
  <c r="AO62" i="20" s="1"/>
  <c r="AE209" i="20" a="1"/>
  <c r="AE209" i="20" s="1"/>
  <c r="AO209" i="20" s="1"/>
  <c r="AE206" i="20" a="1"/>
  <c r="AE206" i="20" s="1"/>
  <c r="AO206" i="20" s="1"/>
  <c r="AE63" i="20" a="1"/>
  <c r="AE63" i="20" s="1"/>
  <c r="AO63" i="20" s="1"/>
  <c r="AE222" i="20" a="1"/>
  <c r="AE222" i="20" s="1"/>
  <c r="AO222" i="20" s="1"/>
  <c r="AE203" i="20" a="1"/>
  <c r="AE203" i="20" s="1"/>
  <c r="AO203" i="20" s="1"/>
  <c r="AE151" i="20" a="1"/>
  <c r="AE151" i="20" s="1"/>
  <c r="AO151" i="20" s="1"/>
  <c r="AE69" i="20" a="1"/>
  <c r="AE69" i="20" s="1"/>
  <c r="AO69" i="20" s="1"/>
  <c r="AE138" i="20" a="1"/>
  <c r="AE138" i="20" s="1"/>
  <c r="AO138" i="20" s="1"/>
  <c r="AE133" i="20" a="1"/>
  <c r="AE133" i="20" s="1"/>
  <c r="AO133" i="20" s="1"/>
  <c r="AE154" i="20" a="1"/>
  <c r="AE154" i="20" s="1"/>
  <c r="AO154" i="20" s="1"/>
  <c r="AE208" i="20" a="1"/>
  <c r="AE208" i="20" s="1"/>
  <c r="AO208" i="20" s="1"/>
  <c r="AE139" i="20" a="1"/>
  <c r="AE139" i="20" s="1"/>
  <c r="AO139" i="20" s="1"/>
  <c r="AE74" i="20" a="1"/>
  <c r="AE74" i="20" s="1"/>
  <c r="AO74" i="20" s="1"/>
  <c r="AE178" i="20" a="1"/>
  <c r="AE178" i="20" s="1"/>
  <c r="AO178" i="20" s="1"/>
  <c r="AE87" i="20" a="1"/>
  <c r="AE87" i="20" s="1"/>
  <c r="AO87" i="20" s="1"/>
  <c r="AE77" i="20" a="1"/>
  <c r="AE77" i="20" s="1"/>
  <c r="AO77" i="20" s="1"/>
  <c r="AE202" i="20" a="1"/>
  <c r="AE202" i="20" s="1"/>
  <c r="AO202" i="20" s="1"/>
  <c r="AE71" i="20" a="1"/>
  <c r="AE71" i="20" s="1"/>
  <c r="AO71" i="20" s="1"/>
  <c r="AE205" i="20" a="1"/>
  <c r="AE205" i="20" s="1"/>
  <c r="AO205" i="20" s="1"/>
  <c r="AE103" i="20" a="1"/>
  <c r="AE103" i="20" s="1"/>
  <c r="AO103" i="20" s="1"/>
  <c r="AE116" i="20" a="1"/>
  <c r="AE116" i="20" s="1"/>
  <c r="AO116" i="20" s="1"/>
  <c r="AE100" i="20" a="1"/>
  <c r="AE100" i="20" s="1"/>
  <c r="AO100" i="20" s="1"/>
  <c r="AE65" i="20" a="1"/>
  <c r="AE65" i="20" s="1"/>
  <c r="AO65" i="20" s="1"/>
  <c r="AE120" i="20" a="1"/>
  <c r="AE120" i="20" s="1"/>
  <c r="AO120" i="20" s="1"/>
  <c r="AE97" i="20" a="1"/>
  <c r="AE97" i="20" s="1"/>
  <c r="AO97" i="20" s="1"/>
  <c r="AE68" i="20" a="1"/>
  <c r="AE68" i="20" s="1"/>
  <c r="AO68" i="20" s="1"/>
  <c r="AE147" i="20" a="1"/>
  <c r="AE147" i="20" s="1"/>
  <c r="AO147" i="20" s="1"/>
  <c r="AE149" i="20" a="1"/>
  <c r="AE149" i="20" s="1"/>
  <c r="AO149" i="20" s="1"/>
  <c r="AE117" i="20" a="1"/>
  <c r="AE117" i="20" s="1"/>
  <c r="AO117" i="20" s="1"/>
  <c r="AE135" i="20" a="1"/>
  <c r="AE135" i="20" s="1"/>
  <c r="AO135" i="20" s="1"/>
  <c r="AE53" i="20" a="1"/>
  <c r="AE53" i="20" s="1"/>
  <c r="AO53" i="20" s="1"/>
  <c r="AE212" i="20" a="1"/>
  <c r="AE212" i="20" s="1"/>
  <c r="AO212" i="20" s="1"/>
  <c r="AE128" i="20" a="1"/>
  <c r="AE128" i="20" s="1"/>
  <c r="AO128" i="20" s="1"/>
  <c r="AE84" i="20" a="1"/>
  <c r="AE84" i="20" s="1"/>
  <c r="AO84" i="20" s="1"/>
  <c r="AE124" i="20" a="1"/>
  <c r="AE124" i="20" s="1"/>
  <c r="AO124" i="20" s="1"/>
  <c r="AE85" i="20" a="1"/>
  <c r="AE85" i="20" s="1"/>
  <c r="AO85" i="20" s="1"/>
  <c r="AE80" i="20" a="1"/>
  <c r="AE80" i="20" s="1"/>
  <c r="AO80" i="20" s="1"/>
  <c r="AE140" i="20" a="1"/>
  <c r="AE140" i="20" s="1"/>
  <c r="AO140" i="20" s="1"/>
  <c r="AE56" i="20" a="1"/>
  <c r="AE56" i="20" s="1"/>
  <c r="AO56" i="20" s="1"/>
  <c r="AE150" i="20" a="1"/>
  <c r="AE150" i="20" s="1"/>
  <c r="AO150" i="20" s="1"/>
  <c r="AE218" i="20" a="1"/>
  <c r="AE218" i="20" s="1"/>
  <c r="AO218" i="20" s="1"/>
  <c r="AE170" i="20" a="1"/>
  <c r="AE170" i="20" s="1"/>
  <c r="AO170" i="20" s="1"/>
  <c r="AE88" i="20" a="1"/>
  <c r="AE88" i="20" s="1"/>
  <c r="AO88" i="20" s="1"/>
  <c r="AE214" i="20" a="1"/>
  <c r="AE214" i="20" s="1"/>
  <c r="AO214" i="20" s="1"/>
  <c r="AE123" i="20" a="1"/>
  <c r="AE123" i="20" s="1"/>
  <c r="AO123" i="20" s="1"/>
  <c r="AE64" i="20" a="1"/>
  <c r="AE64" i="20" s="1"/>
  <c r="AO64" i="20" s="1"/>
  <c r="AE155" i="20" a="1"/>
  <c r="AE155" i="20" s="1"/>
  <c r="AO155" i="20" s="1"/>
  <c r="AE187" i="20" a="1"/>
  <c r="AE187" i="20" s="1"/>
  <c r="AO187" i="20" s="1"/>
  <c r="AE137" i="20" a="1"/>
  <c r="AE137" i="20" s="1"/>
  <c r="AO137" i="20" s="1"/>
  <c r="AE163" i="20" a="1"/>
  <c r="AE163" i="20" s="1"/>
  <c r="AO163" i="20" s="1"/>
  <c r="AE164" i="20" a="1"/>
  <c r="AE164" i="20" s="1"/>
  <c r="AO164" i="20" s="1"/>
  <c r="AE76" i="20" a="1"/>
  <c r="AE76" i="20" s="1"/>
  <c r="AO76" i="20" s="1"/>
  <c r="AE217" i="20" a="1"/>
  <c r="AE217" i="20" s="1"/>
  <c r="AO217" i="20" s="1"/>
  <c r="AE96" i="20" a="1"/>
  <c r="AE96" i="20" s="1"/>
  <c r="AO96" i="20" s="1"/>
  <c r="AE159" i="20" a="1"/>
  <c r="AE159" i="20" s="1"/>
  <c r="AO159" i="20" s="1"/>
  <c r="AE106" i="20" a="1"/>
  <c r="AE106" i="20" s="1"/>
  <c r="AO106" i="20" s="1"/>
  <c r="AE59" i="20" a="1"/>
  <c r="AE59" i="20" s="1"/>
  <c r="AO59" i="20" s="1"/>
  <c r="AE73" i="20" a="1"/>
  <c r="AE73" i="20" s="1"/>
  <c r="AO73" i="20" s="1"/>
  <c r="AE107" i="20" a="1"/>
  <c r="AE107" i="20" s="1"/>
  <c r="AO107" i="20" s="1"/>
  <c r="AE215" i="20" a="1"/>
  <c r="AE215" i="20" s="1"/>
  <c r="AO215" i="20" s="1"/>
  <c r="AE156" i="20" a="1"/>
  <c r="AE156" i="20" s="1"/>
  <c r="AO156" i="20" s="1"/>
  <c r="AE109" i="20" a="1"/>
  <c r="AE109" i="20" s="1"/>
  <c r="AO109" i="20" s="1"/>
  <c r="AE79" i="20" a="1"/>
  <c r="AE79" i="20" s="1"/>
  <c r="AO79" i="20" s="1"/>
  <c r="AE174" i="20" a="1"/>
  <c r="AE174" i="20" s="1"/>
  <c r="AO174" i="20" s="1"/>
  <c r="AE182" i="20" a="1"/>
  <c r="AE182" i="20" s="1"/>
  <c r="AO182" i="20" s="1"/>
  <c r="AE89" i="20" a="1"/>
  <c r="AE89" i="20" s="1"/>
  <c r="AO89" i="20" s="1"/>
  <c r="AE177" i="20" a="1"/>
  <c r="AE177" i="20" s="1"/>
  <c r="AO177" i="20" s="1"/>
  <c r="AE200" i="20" a="1"/>
  <c r="AE200" i="20" s="1"/>
  <c r="AO200" i="20" s="1"/>
  <c r="AE157" i="20" a="1"/>
  <c r="AE157" i="20" s="1"/>
  <c r="AO157" i="20" s="1"/>
  <c r="AE121" i="20" a="1"/>
  <c r="AE121" i="20" s="1"/>
  <c r="AO121" i="20" s="1"/>
  <c r="AE75" i="20" a="1"/>
  <c r="AE75" i="20" s="1"/>
  <c r="AO75" i="20" s="1"/>
  <c r="AE98" i="20" a="1"/>
  <c r="AE98" i="20" s="1"/>
  <c r="AO98" i="20" s="1"/>
  <c r="AE93" i="20" a="1"/>
  <c r="AE93" i="20" s="1"/>
  <c r="AO93" i="20" s="1"/>
  <c r="AE221" i="20" a="1"/>
  <c r="AE221" i="20" s="1"/>
  <c r="AO221" i="20" s="1"/>
  <c r="AE82" i="20" a="1"/>
  <c r="AE82" i="20" s="1"/>
  <c r="AO82" i="20" s="1"/>
  <c r="AE119" i="20" a="1"/>
  <c r="AE119" i="20" s="1"/>
  <c r="AO119" i="20" s="1"/>
  <c r="AE81" i="20" a="1"/>
  <c r="AE81" i="20" s="1"/>
  <c r="AO81" i="20" s="1"/>
  <c r="AE66" i="20" a="1"/>
  <c r="AE66" i="20" s="1"/>
  <c r="AO66" i="20" s="1"/>
  <c r="AE210" i="20" a="1"/>
  <c r="AE210" i="20" s="1"/>
  <c r="AO210" i="20" s="1"/>
  <c r="AE132" i="20" a="1"/>
  <c r="AE132" i="20" s="1"/>
  <c r="AO132" i="20" s="1"/>
  <c r="AE165" i="20" a="1"/>
  <c r="AE165" i="20" s="1"/>
  <c r="AO165" i="20" s="1"/>
  <c r="AE102" i="20" a="1"/>
  <c r="AE102" i="20" s="1"/>
  <c r="AO102" i="20" s="1"/>
  <c r="AE86" i="20" a="1"/>
  <c r="AE86" i="20" s="1"/>
  <c r="AO86" i="20" s="1"/>
  <c r="AE169" i="20" a="1"/>
  <c r="AE169" i="20" s="1"/>
  <c r="AO169" i="20" s="1"/>
  <c r="AE104" i="20" a="1"/>
  <c r="AE104" i="20" s="1"/>
  <c r="AO104" i="20" s="1"/>
  <c r="AE54" i="20" a="1"/>
  <c r="AE54" i="20" s="1"/>
  <c r="AO54" i="20" s="1"/>
  <c r="AE213" i="20" a="1"/>
  <c r="AE213" i="20" s="1"/>
  <c r="AO213" i="20" s="1"/>
  <c r="AE101" i="20" a="1"/>
  <c r="AE101" i="20" s="1"/>
  <c r="AO101" i="20" s="1"/>
  <c r="AE127" i="20" a="1"/>
  <c r="AE127" i="20" s="1"/>
  <c r="AO127" i="20" s="1"/>
  <c r="AE113" i="20" a="1"/>
  <c r="AE113" i="20" s="1"/>
  <c r="AO113" i="20" s="1"/>
  <c r="AE94" i="20" a="1"/>
  <c r="AE94" i="20" s="1"/>
  <c r="AO94" i="20" s="1"/>
  <c r="AE216" i="20" a="1"/>
  <c r="AE216" i="20" s="1"/>
  <c r="AO216" i="20" s="1"/>
  <c r="AE201" i="20" a="1"/>
  <c r="AE201" i="20" s="1"/>
  <c r="AO201" i="20" s="1"/>
  <c r="AE183" i="20" a="1"/>
  <c r="AE183" i="20" s="1"/>
  <c r="AO183" i="20" s="1"/>
  <c r="AE70" i="20" a="1"/>
  <c r="AE70" i="20" s="1"/>
  <c r="AO70" i="20" s="1"/>
  <c r="AE171" i="20" a="1"/>
  <c r="AE171" i="20" s="1"/>
  <c r="AO171" i="20" s="1"/>
  <c r="AE179" i="20" a="1"/>
  <c r="AE179" i="20" s="1"/>
  <c r="AO179" i="20" s="1"/>
  <c r="AE131" i="20" a="1"/>
  <c r="AE131" i="20" s="1"/>
  <c r="AO131" i="20" s="1"/>
  <c r="AE144" i="20" a="1"/>
  <c r="AE144" i="20" s="1"/>
  <c r="AO144" i="20" s="1"/>
  <c r="AE198" i="20" a="1"/>
  <c r="AE198" i="20" s="1"/>
  <c r="AO198" i="20" s="1"/>
  <c r="AE184" i="20" a="1"/>
  <c r="AE184" i="20" s="1"/>
  <c r="AO184" i="20" s="1"/>
  <c r="AE92" i="20" a="1"/>
  <c r="AE92" i="20" s="1"/>
  <c r="AO92" i="20" s="1"/>
  <c r="AE185" i="20" a="1"/>
  <c r="AE185" i="20" s="1"/>
  <c r="AO185" i="20" s="1"/>
  <c r="AE219" i="20" a="1"/>
  <c r="AE219" i="20" s="1"/>
  <c r="AO219" i="20" s="1"/>
  <c r="AE125" i="20" a="1"/>
  <c r="AE125" i="20" s="1"/>
  <c r="AO125" i="20" s="1"/>
  <c r="AE91" i="20" a="1"/>
  <c r="AE91" i="20" s="1"/>
  <c r="AO91" i="20" s="1"/>
  <c r="AE129" i="20" a="1"/>
  <c r="AE129" i="20" s="1"/>
  <c r="AO129" i="20" s="1"/>
  <c r="AE153" i="20" a="1"/>
  <c r="AE153" i="20" s="1"/>
  <c r="AO153" i="20" s="1"/>
  <c r="AE197" i="20" a="1"/>
  <c r="AE197" i="20" s="1"/>
  <c r="AO197" i="20" s="1"/>
  <c r="AE180" i="20" a="1"/>
  <c r="AE180" i="20" s="1"/>
  <c r="AO180" i="20" s="1"/>
  <c r="AE172" i="20" a="1"/>
  <c r="AE172" i="20" s="1"/>
  <c r="AO172" i="20" s="1"/>
  <c r="AE223" i="20" a="1"/>
  <c r="AE223" i="20" s="1"/>
  <c r="AO223" i="20" s="1"/>
  <c r="AE83" i="20" a="1"/>
  <c r="AE83" i="20" s="1"/>
  <c r="AO83" i="20" s="1"/>
  <c r="AE145" i="20" a="1"/>
  <c r="AE145" i="20" s="1"/>
  <c r="AO145" i="20" s="1"/>
  <c r="AE186" i="20" a="1"/>
  <c r="AE186" i="20" s="1"/>
  <c r="AO186" i="20" s="1"/>
  <c r="AE57" i="20" a="1"/>
  <c r="AE57" i="20" s="1"/>
  <c r="AO57" i="20" s="1"/>
  <c r="AE108" i="20" a="1"/>
  <c r="AE108" i="20" s="1"/>
  <c r="AO108" i="20" s="1"/>
  <c r="AE110" i="20" a="1"/>
  <c r="AE110" i="20" s="1"/>
  <c r="AO110" i="20" s="1"/>
  <c r="AE199" i="20" a="1"/>
  <c r="AE199" i="20" s="1"/>
  <c r="AO199" i="20" s="1"/>
  <c r="AE141" i="20" a="1"/>
  <c r="AE141" i="20" s="1"/>
  <c r="AO141" i="20" s="1"/>
  <c r="AE130" i="20" a="1"/>
  <c r="AE130" i="20" s="1"/>
  <c r="AO130" i="20" s="1"/>
  <c r="AE190" i="20" a="1"/>
  <c r="AE190" i="20" s="1"/>
  <c r="AO190" i="20" s="1"/>
  <c r="AE112" i="20" a="1"/>
  <c r="AE112" i="20" s="1"/>
  <c r="AO112" i="20" s="1"/>
  <c r="AE67" i="20" a="1"/>
  <c r="AE67" i="20" s="1"/>
  <c r="AO67" i="20" s="1"/>
  <c r="AE173" i="20" a="1"/>
  <c r="AE173" i="20" s="1"/>
  <c r="AO173" i="20" s="1"/>
  <c r="AE105" i="20" a="1"/>
  <c r="AE105" i="20" s="1"/>
  <c r="AO105" i="20" s="1"/>
  <c r="AE148" i="20" a="1"/>
  <c r="AE148" i="20" s="1"/>
  <c r="AO148" i="20" s="1"/>
  <c r="AE181" i="20" a="1"/>
  <c r="AE181" i="20" s="1"/>
  <c r="AO181" i="20" s="1"/>
  <c r="AE176" i="20" a="1"/>
  <c r="AE176" i="20" s="1"/>
  <c r="AO176" i="20" s="1"/>
  <c r="AE158" i="20" a="1"/>
  <c r="AE158" i="20" s="1"/>
  <c r="AO158" i="20" s="1"/>
  <c r="AE207" i="20" a="1"/>
  <c r="AE207" i="20" s="1"/>
  <c r="AO207" i="20" s="1"/>
  <c r="AE126" i="20" a="1"/>
  <c r="AE126" i="20" s="1"/>
  <c r="AO126" i="20" s="1"/>
  <c r="AE99" i="20" a="1"/>
  <c r="AE99" i="20" s="1"/>
  <c r="AO99" i="20" s="1"/>
  <c r="AF138" i="20"/>
  <c r="AP138" i="20" s="1"/>
  <c r="AF145" i="20"/>
  <c r="AP145" i="20" s="1"/>
  <c r="AF201" i="20"/>
  <c r="AP201" i="20" s="1"/>
  <c r="AF137" i="20"/>
  <c r="AP137" i="20" s="1"/>
  <c r="AF154" i="20"/>
  <c r="AP154" i="20" s="1"/>
  <c r="AF62" i="20"/>
  <c r="AP62" i="20" s="1"/>
  <c r="AF178" i="20"/>
  <c r="AP178" i="20" s="1"/>
  <c r="AF160" i="20"/>
  <c r="AP160" i="20" s="1"/>
  <c r="AF95" i="20"/>
  <c r="AP95" i="20" s="1"/>
  <c r="AF185" i="20"/>
  <c r="AP185" i="20" s="1"/>
  <c r="AF149" i="20"/>
  <c r="AP149" i="20" s="1"/>
  <c r="AF184" i="20"/>
  <c r="AP184" i="20" s="1"/>
  <c r="AF213" i="20"/>
  <c r="AP213" i="20" s="1"/>
  <c r="AF155" i="20"/>
  <c r="F133" i="20"/>
  <c r="AF189" i="20"/>
  <c r="AP189" i="20" s="1"/>
  <c r="AF75" i="20"/>
  <c r="AF105" i="20"/>
  <c r="AP105" i="20" s="1"/>
  <c r="AF210" i="20"/>
  <c r="F78" i="20"/>
  <c r="AF172" i="20"/>
  <c r="AP172" i="20" s="1"/>
  <c r="AF188" i="20"/>
  <c r="AP188" i="20" s="1"/>
  <c r="AF217" i="20"/>
  <c r="AP217" i="20" s="1"/>
  <c r="AF200" i="20"/>
  <c r="AF183" i="20"/>
  <c r="AP183" i="20" s="1"/>
  <c r="AF177" i="20"/>
  <c r="AP177" i="20" s="1"/>
  <c r="AF113" i="20"/>
  <c r="AF58" i="20"/>
  <c r="AF212" i="20"/>
  <c r="AP212" i="20" s="1"/>
  <c r="AF115" i="20"/>
  <c r="AP115" i="20" s="1"/>
  <c r="AF77" i="20"/>
  <c r="AF167" i="20"/>
  <c r="AP167" i="20" s="1"/>
  <c r="AF196" i="20"/>
  <c r="AF197" i="20"/>
  <c r="AP197" i="20" s="1"/>
  <c r="AF126" i="20"/>
  <c r="AP126" i="20" s="1"/>
  <c r="AF219" i="20"/>
  <c r="AP219" i="20" s="1"/>
  <c r="AF88" i="20"/>
  <c r="AP88" i="20" s="1"/>
  <c r="AF157" i="20"/>
  <c r="AP157" i="20" s="1"/>
  <c r="AF98" i="20"/>
  <c r="AF125" i="20"/>
  <c r="AP125" i="20" s="1"/>
  <c r="AF136" i="20"/>
  <c r="AP136" i="20" s="1"/>
  <c r="AF204" i="20"/>
  <c r="AP204" i="20" s="1"/>
  <c r="AF65" i="20"/>
  <c r="AF175" i="20"/>
  <c r="AP175" i="20" s="1"/>
  <c r="AF221" i="20"/>
  <c r="AP221" i="20" s="1"/>
  <c r="AF140" i="20"/>
  <c r="AF162" i="20"/>
  <c r="AF174" i="20"/>
  <c r="AP174" i="20" s="1"/>
  <c r="AF103" i="20"/>
  <c r="AP103" i="20" s="1"/>
  <c r="AF118" i="20"/>
  <c r="AP118" i="20" s="1"/>
  <c r="AF97" i="20"/>
  <c r="AP97" i="20" s="1"/>
  <c r="AF85" i="20"/>
  <c r="AP85" i="20" s="1"/>
  <c r="AF104" i="20"/>
  <c r="AP104" i="20" s="1"/>
  <c r="AF121" i="20"/>
  <c r="AP121" i="20" s="1"/>
  <c r="AF180" i="20"/>
  <c r="AP180" i="20" s="1"/>
  <c r="AF190" i="20"/>
  <c r="AP190" i="20" s="1"/>
  <c r="AF111" i="20"/>
  <c r="AP111" i="20" s="1"/>
  <c r="AF74" i="20"/>
  <c r="AF144" i="20"/>
  <c r="AP144" i="20" s="1"/>
  <c r="AF90" i="20"/>
  <c r="AP90" i="20" s="1"/>
  <c r="AF80" i="20"/>
  <c r="AP80" i="20" s="1"/>
  <c r="AF63" i="20"/>
  <c r="AP63" i="20" s="1"/>
  <c r="AF164" i="20"/>
  <c r="AP164" i="20" s="1"/>
  <c r="AF69" i="20"/>
  <c r="AP69" i="20" s="1"/>
  <c r="AF170" i="20"/>
  <c r="AF89" i="20"/>
  <c r="AP89" i="20" s="1"/>
  <c r="AF222" i="20"/>
  <c r="AF205" i="20"/>
  <c r="AP205" i="20" s="1"/>
  <c r="AF71" i="20"/>
  <c r="AF135" i="20"/>
  <c r="AF83" i="20"/>
  <c r="AP83" i="20" s="1"/>
  <c r="AF81" i="20"/>
  <c r="AP81" i="20" s="1"/>
  <c r="AF54" i="20"/>
  <c r="F162" i="20"/>
  <c r="AO162" i="20"/>
  <c r="AF107" i="20"/>
  <c r="AP107" i="20" s="1"/>
  <c r="AF57" i="20"/>
  <c r="AP57" i="20" s="1"/>
  <c r="AF133" i="20"/>
  <c r="AF59" i="20"/>
  <c r="AF99" i="20"/>
  <c r="AP99" i="20" s="1"/>
  <c r="AF176" i="20"/>
  <c r="AF131" i="20"/>
  <c r="AF73" i="20"/>
  <c r="AP73" i="20" s="1"/>
  <c r="AF94" i="20"/>
  <c r="AP94" i="20" s="1"/>
  <c r="F145" i="20"/>
  <c r="F159" i="20"/>
  <c r="F168" i="20"/>
  <c r="F124" i="20"/>
  <c r="F135" i="20"/>
  <c r="F170" i="20"/>
  <c r="F202" i="20"/>
  <c r="F187" i="20"/>
  <c r="F194" i="20"/>
  <c r="F167" i="20"/>
  <c r="F75" i="20"/>
  <c r="AO175" i="20"/>
  <c r="AG11" i="20"/>
  <c r="AG12" i="20"/>
  <c r="AG13" i="20"/>
  <c r="AG14" i="20"/>
  <c r="AG5" i="20"/>
  <c r="I4" i="20"/>
  <c r="J4" i="20" s="1"/>
  <c r="AG4" i="20" s="1"/>
  <c r="I3" i="20"/>
  <c r="J3" i="20" s="1"/>
  <c r="AG6" i="20"/>
  <c r="AG9" i="20"/>
  <c r="AG10" i="20"/>
  <c r="AG15" i="20"/>
  <c r="AG38" i="20"/>
  <c r="Z52" i="20"/>
  <c r="Y52" i="20" s="1"/>
  <c r="W52" i="20"/>
  <c r="T52" i="20"/>
  <c r="P52" i="20"/>
  <c r="Q52" i="20" s="1"/>
  <c r="O52" i="20"/>
  <c r="N52" i="20"/>
  <c r="E52" i="20"/>
  <c r="D52" i="20"/>
  <c r="C52" i="20"/>
  <c r="A52" i="20"/>
  <c r="W51" i="20"/>
  <c r="T51" i="20"/>
  <c r="U51" i="20"/>
  <c r="V51" i="20" s="1"/>
  <c r="P51" i="20"/>
  <c r="Q51" i="20" s="1"/>
  <c r="O51" i="20"/>
  <c r="N51" i="20"/>
  <c r="E51" i="20"/>
  <c r="D51" i="20"/>
  <c r="C51" i="20"/>
  <c r="A51" i="20"/>
  <c r="W50" i="20"/>
  <c r="T50" i="20"/>
  <c r="U50" i="20"/>
  <c r="P50" i="20"/>
  <c r="Q50" i="20" s="1"/>
  <c r="O50" i="20"/>
  <c r="N50" i="20"/>
  <c r="E50" i="20"/>
  <c r="D50" i="20"/>
  <c r="C50" i="20"/>
  <c r="A50" i="20"/>
  <c r="W49" i="20"/>
  <c r="T49" i="20"/>
  <c r="P49" i="20"/>
  <c r="Q49" i="20" s="1"/>
  <c r="O49" i="20"/>
  <c r="N49" i="20"/>
  <c r="E49" i="20"/>
  <c r="D49" i="20"/>
  <c r="C49" i="20"/>
  <c r="A49" i="20"/>
  <c r="W48" i="20"/>
  <c r="T48" i="20"/>
  <c r="U48" i="20"/>
  <c r="V48" i="20" s="1"/>
  <c r="P48" i="20"/>
  <c r="Q48" i="20" s="1"/>
  <c r="O48" i="20"/>
  <c r="N48" i="20"/>
  <c r="E48" i="20"/>
  <c r="D48" i="20"/>
  <c r="C48" i="20"/>
  <c r="A48" i="20"/>
  <c r="Z47" i="20"/>
  <c r="Y47" i="20" s="1"/>
  <c r="W47" i="20"/>
  <c r="T47" i="20"/>
  <c r="P47" i="20"/>
  <c r="Q47" i="20" s="1"/>
  <c r="O47" i="20"/>
  <c r="N47" i="20"/>
  <c r="E47" i="20"/>
  <c r="D47" i="20"/>
  <c r="C47" i="20"/>
  <c r="A47" i="20"/>
  <c r="W46" i="20"/>
  <c r="T46" i="20"/>
  <c r="P46" i="20"/>
  <c r="Q46" i="20" s="1"/>
  <c r="O46" i="20"/>
  <c r="N46" i="20"/>
  <c r="E46" i="20"/>
  <c r="D46" i="20"/>
  <c r="C46" i="20"/>
  <c r="A46" i="20"/>
  <c r="Z45" i="20"/>
  <c r="Y45" i="20" s="1"/>
  <c r="W45" i="20"/>
  <c r="T45" i="20"/>
  <c r="P45" i="20"/>
  <c r="Q45" i="20" s="1"/>
  <c r="O45" i="20"/>
  <c r="N45" i="20"/>
  <c r="E45" i="20"/>
  <c r="D45" i="20"/>
  <c r="C45" i="20"/>
  <c r="A45" i="20"/>
  <c r="Z44" i="20"/>
  <c r="Y44" i="20" s="1"/>
  <c r="W44" i="20"/>
  <c r="T44" i="20"/>
  <c r="P44" i="20"/>
  <c r="Q44" i="20" s="1"/>
  <c r="O44" i="20"/>
  <c r="N44" i="20"/>
  <c r="E44" i="20"/>
  <c r="D44" i="20"/>
  <c r="C44" i="20"/>
  <c r="A44" i="20"/>
  <c r="Z43" i="20"/>
  <c r="Y43" i="20" s="1"/>
  <c r="W43" i="20"/>
  <c r="T43" i="20"/>
  <c r="P43" i="20"/>
  <c r="Q43" i="20" s="1"/>
  <c r="O43" i="20"/>
  <c r="N43" i="20"/>
  <c r="E43" i="20"/>
  <c r="D43" i="20"/>
  <c r="C43" i="20"/>
  <c r="A43" i="20"/>
  <c r="Z42" i="20"/>
  <c r="Y42" i="20" s="1"/>
  <c r="W42" i="20"/>
  <c r="T42" i="20"/>
  <c r="P42" i="20"/>
  <c r="Q42" i="20" s="1"/>
  <c r="O42" i="20"/>
  <c r="N42" i="20"/>
  <c r="E42" i="20"/>
  <c r="D42" i="20"/>
  <c r="C42" i="20"/>
  <c r="A42" i="20"/>
  <c r="Z41" i="20"/>
  <c r="Y41" i="20" s="1"/>
  <c r="W41" i="20"/>
  <c r="T41" i="20"/>
  <c r="P41" i="20"/>
  <c r="Q41" i="20" s="1"/>
  <c r="O41" i="20"/>
  <c r="N41" i="20"/>
  <c r="E41" i="20"/>
  <c r="D41" i="20"/>
  <c r="C41" i="20"/>
  <c r="A41" i="20"/>
  <c r="W40" i="20"/>
  <c r="T40" i="20"/>
  <c r="U40" i="20"/>
  <c r="P40" i="20"/>
  <c r="Q40" i="20" s="1"/>
  <c r="O40" i="20"/>
  <c r="N40" i="20"/>
  <c r="E40" i="20"/>
  <c r="D40" i="20"/>
  <c r="C40" i="20"/>
  <c r="A40" i="20"/>
  <c r="W39" i="20"/>
  <c r="T39" i="20"/>
  <c r="V39" i="20"/>
  <c r="P39" i="20"/>
  <c r="Q39" i="20" s="1"/>
  <c r="O39" i="20"/>
  <c r="N39" i="20"/>
  <c r="E39" i="20"/>
  <c r="D39" i="20"/>
  <c r="C39" i="20"/>
  <c r="A39" i="20"/>
  <c r="W38" i="20"/>
  <c r="T38" i="20"/>
  <c r="U38" i="20"/>
  <c r="P38" i="20"/>
  <c r="Q38" i="20" s="1"/>
  <c r="O38" i="20"/>
  <c r="N38" i="20"/>
  <c r="E38" i="20"/>
  <c r="D38" i="20"/>
  <c r="C38" i="20"/>
  <c r="A38" i="20"/>
  <c r="Z37" i="20"/>
  <c r="Y37" i="20" s="1"/>
  <c r="W37" i="20"/>
  <c r="T37" i="20"/>
  <c r="U37" i="20"/>
  <c r="P37" i="20"/>
  <c r="Q37" i="20" s="1"/>
  <c r="O37" i="20"/>
  <c r="N37" i="20"/>
  <c r="E37" i="20"/>
  <c r="D37" i="20"/>
  <c r="C37" i="20"/>
  <c r="A37" i="20"/>
  <c r="W36" i="20"/>
  <c r="T36" i="20"/>
  <c r="U36" i="20"/>
  <c r="V36" i="20" s="1"/>
  <c r="P36" i="20"/>
  <c r="Q36" i="20" s="1"/>
  <c r="O36" i="20"/>
  <c r="N36" i="20"/>
  <c r="E36" i="20"/>
  <c r="D36" i="20"/>
  <c r="C36" i="20"/>
  <c r="A36" i="20"/>
  <c r="Z35" i="20"/>
  <c r="Y35" i="20" s="1"/>
  <c r="W35" i="20"/>
  <c r="T35" i="20"/>
  <c r="P35" i="20"/>
  <c r="Q35" i="20" s="1"/>
  <c r="O35" i="20"/>
  <c r="N35" i="20"/>
  <c r="E35" i="20"/>
  <c r="D35" i="20"/>
  <c r="C35" i="20"/>
  <c r="A35" i="20"/>
  <c r="Z34" i="20"/>
  <c r="Y34" i="20" s="1"/>
  <c r="W34" i="20"/>
  <c r="T34" i="20"/>
  <c r="P34" i="20"/>
  <c r="Q34" i="20" s="1"/>
  <c r="O34" i="20"/>
  <c r="N34" i="20"/>
  <c r="E34" i="20"/>
  <c r="D34" i="20"/>
  <c r="C34" i="20"/>
  <c r="A34" i="20"/>
  <c r="Z33" i="20"/>
  <c r="Y33" i="20" s="1"/>
  <c r="W33" i="20"/>
  <c r="T33" i="20"/>
  <c r="P33" i="20"/>
  <c r="Q33" i="20" s="1"/>
  <c r="O33" i="20"/>
  <c r="N33" i="20"/>
  <c r="E33" i="20"/>
  <c r="D33" i="20"/>
  <c r="C33" i="20"/>
  <c r="A33" i="20"/>
  <c r="W32" i="20"/>
  <c r="T32" i="20"/>
  <c r="P32" i="20"/>
  <c r="Q32" i="20" s="1"/>
  <c r="O32" i="20"/>
  <c r="N32" i="20"/>
  <c r="E32" i="20"/>
  <c r="D32" i="20"/>
  <c r="C32" i="20"/>
  <c r="A32" i="20"/>
  <c r="W31" i="20"/>
  <c r="T31" i="20"/>
  <c r="U31" i="20"/>
  <c r="P31" i="20"/>
  <c r="Q31" i="20" s="1"/>
  <c r="O31" i="20"/>
  <c r="N31" i="20"/>
  <c r="E31" i="20"/>
  <c r="D31" i="20"/>
  <c r="C31" i="20"/>
  <c r="A31" i="20"/>
  <c r="Z30" i="20"/>
  <c r="Y30" i="20" s="1"/>
  <c r="W30" i="20"/>
  <c r="T30" i="20"/>
  <c r="P30" i="20"/>
  <c r="Q30" i="20" s="1"/>
  <c r="O30" i="20"/>
  <c r="N30" i="20"/>
  <c r="E30" i="20"/>
  <c r="D30" i="20"/>
  <c r="C30" i="20"/>
  <c r="A30" i="20"/>
  <c r="W29" i="20"/>
  <c r="T29" i="20"/>
  <c r="P29" i="20"/>
  <c r="Q29" i="20" s="1"/>
  <c r="O29" i="20"/>
  <c r="N29" i="20"/>
  <c r="E29" i="20"/>
  <c r="D29" i="20"/>
  <c r="C29" i="20"/>
  <c r="A29" i="20"/>
  <c r="Z28" i="20"/>
  <c r="Y28" i="20" s="1"/>
  <c r="W28" i="20"/>
  <c r="T28" i="20"/>
  <c r="U28" i="20"/>
  <c r="P28" i="20"/>
  <c r="Q28" i="20" s="1"/>
  <c r="O28" i="20"/>
  <c r="N28" i="20"/>
  <c r="E28" i="20"/>
  <c r="D28" i="20"/>
  <c r="C28" i="20"/>
  <c r="A28" i="20"/>
  <c r="Z27" i="20"/>
  <c r="Y27" i="20" s="1"/>
  <c r="W27" i="20"/>
  <c r="T27" i="20"/>
  <c r="P27" i="20"/>
  <c r="Q27" i="20" s="1"/>
  <c r="O27" i="20"/>
  <c r="N27" i="20"/>
  <c r="E27" i="20"/>
  <c r="D27" i="20"/>
  <c r="C27" i="20"/>
  <c r="A27" i="20"/>
  <c r="Z26" i="20"/>
  <c r="Y26" i="20" s="1"/>
  <c r="W26" i="20"/>
  <c r="T26" i="20"/>
  <c r="U26" i="20"/>
  <c r="P26" i="20"/>
  <c r="Q26" i="20" s="1"/>
  <c r="O26" i="20"/>
  <c r="N26" i="20"/>
  <c r="E26" i="20"/>
  <c r="D26" i="20"/>
  <c r="C26" i="20"/>
  <c r="A26" i="20"/>
  <c r="Z25" i="20"/>
  <c r="Y25" i="20" s="1"/>
  <c r="W25" i="20"/>
  <c r="T25" i="20"/>
  <c r="U25" i="20"/>
  <c r="P25" i="20"/>
  <c r="Q25" i="20" s="1"/>
  <c r="O25" i="20"/>
  <c r="N25" i="20"/>
  <c r="E25" i="20"/>
  <c r="D25" i="20"/>
  <c r="C25" i="20"/>
  <c r="A25" i="20"/>
  <c r="W24" i="20"/>
  <c r="T24" i="20"/>
  <c r="P24" i="20"/>
  <c r="Q24" i="20" s="1"/>
  <c r="O24" i="20"/>
  <c r="N24" i="20"/>
  <c r="E24" i="20"/>
  <c r="D24" i="20"/>
  <c r="C24" i="20"/>
  <c r="A24" i="20"/>
  <c r="Z23" i="20"/>
  <c r="Y23" i="20" s="1"/>
  <c r="W23" i="20"/>
  <c r="T23" i="20"/>
  <c r="P23" i="20"/>
  <c r="Q23" i="20" s="1"/>
  <c r="O23" i="20"/>
  <c r="N23" i="20"/>
  <c r="E23" i="20"/>
  <c r="D23" i="20"/>
  <c r="C23" i="20"/>
  <c r="A23" i="20"/>
  <c r="W22" i="20"/>
  <c r="T22" i="20"/>
  <c r="P22" i="20"/>
  <c r="Q22" i="20" s="1"/>
  <c r="O22" i="20"/>
  <c r="N22" i="20"/>
  <c r="E22" i="20"/>
  <c r="D22" i="20"/>
  <c r="C22" i="20"/>
  <c r="A22" i="20"/>
  <c r="W21" i="20"/>
  <c r="T21" i="20"/>
  <c r="P21" i="20"/>
  <c r="Q21" i="20" s="1"/>
  <c r="O21" i="20"/>
  <c r="N21" i="20"/>
  <c r="E21" i="20"/>
  <c r="D21" i="20"/>
  <c r="C21" i="20"/>
  <c r="A21" i="20"/>
  <c r="W20" i="20"/>
  <c r="T20" i="20"/>
  <c r="U20" i="20"/>
  <c r="P20" i="20"/>
  <c r="Q20" i="20" s="1"/>
  <c r="O20" i="20"/>
  <c r="N20" i="20"/>
  <c r="E20" i="20"/>
  <c r="D20" i="20"/>
  <c r="C20" i="20"/>
  <c r="A20" i="20"/>
  <c r="Z19" i="20"/>
  <c r="Y19" i="20" s="1"/>
  <c r="W19" i="20"/>
  <c r="T19" i="20"/>
  <c r="P19" i="20"/>
  <c r="Q19" i="20" s="1"/>
  <c r="O19" i="20"/>
  <c r="N19" i="20"/>
  <c r="E19" i="20"/>
  <c r="D19" i="20"/>
  <c r="C19" i="20"/>
  <c r="A19" i="20"/>
  <c r="Z18" i="20"/>
  <c r="Y18" i="20" s="1"/>
  <c r="W18" i="20"/>
  <c r="T18" i="20"/>
  <c r="P18" i="20"/>
  <c r="Q18" i="20" s="1"/>
  <c r="O18" i="20"/>
  <c r="N18" i="20"/>
  <c r="E18" i="20"/>
  <c r="D18" i="20"/>
  <c r="C18" i="20"/>
  <c r="A18" i="20"/>
  <c r="Z17" i="20"/>
  <c r="Y17" i="20" s="1"/>
  <c r="W17" i="20"/>
  <c r="T17" i="20"/>
  <c r="P17" i="20"/>
  <c r="Q17" i="20" s="1"/>
  <c r="O17" i="20"/>
  <c r="N17" i="20"/>
  <c r="E17" i="20"/>
  <c r="D17" i="20"/>
  <c r="C17" i="20"/>
  <c r="A17" i="20"/>
  <c r="Z16" i="20"/>
  <c r="Y16" i="20" s="1"/>
  <c r="W16" i="20"/>
  <c r="T16" i="20"/>
  <c r="P16" i="20"/>
  <c r="Q16" i="20" s="1"/>
  <c r="O16" i="20"/>
  <c r="N16" i="20"/>
  <c r="E16" i="20"/>
  <c r="D16" i="20"/>
  <c r="C16" i="20"/>
  <c r="A16" i="20"/>
  <c r="W15" i="20"/>
  <c r="T15" i="20"/>
  <c r="P15" i="20"/>
  <c r="Q15" i="20" s="1"/>
  <c r="O15" i="20"/>
  <c r="N15" i="20"/>
  <c r="E15" i="20"/>
  <c r="D15" i="20"/>
  <c r="C15" i="20"/>
  <c r="A15" i="20"/>
  <c r="W14" i="20"/>
  <c r="T14" i="20"/>
  <c r="P14" i="20"/>
  <c r="Q14" i="20" s="1"/>
  <c r="O14" i="20"/>
  <c r="N14" i="20"/>
  <c r="E14" i="20"/>
  <c r="D14" i="20"/>
  <c r="C14" i="20"/>
  <c r="A14" i="20"/>
  <c r="W13" i="20"/>
  <c r="T13" i="20"/>
  <c r="U13" i="20"/>
  <c r="P13" i="20"/>
  <c r="Q13" i="20" s="1"/>
  <c r="O13" i="20"/>
  <c r="N13" i="20"/>
  <c r="E13" i="20"/>
  <c r="D13" i="20"/>
  <c r="C13" i="20"/>
  <c r="A13" i="20"/>
  <c r="Z12" i="20"/>
  <c r="Y12" i="20" s="1"/>
  <c r="W12" i="20"/>
  <c r="T12" i="20"/>
  <c r="P12" i="20"/>
  <c r="Q12" i="20" s="1"/>
  <c r="O12" i="20"/>
  <c r="N12" i="20"/>
  <c r="E12" i="20"/>
  <c r="D12" i="20"/>
  <c r="C12" i="20"/>
  <c r="A12" i="20"/>
  <c r="W11" i="20"/>
  <c r="T11" i="20"/>
  <c r="P11" i="20"/>
  <c r="Q11" i="20" s="1"/>
  <c r="O11" i="20"/>
  <c r="N11" i="20"/>
  <c r="E11" i="20"/>
  <c r="D11" i="20"/>
  <c r="C11" i="20"/>
  <c r="A11" i="20"/>
  <c r="Z10" i="20"/>
  <c r="Y10" i="20" s="1"/>
  <c r="W10" i="20"/>
  <c r="T10" i="20"/>
  <c r="P10" i="20"/>
  <c r="Q10" i="20" s="1"/>
  <c r="O10" i="20"/>
  <c r="N10" i="20"/>
  <c r="E10" i="20"/>
  <c r="D10" i="20"/>
  <c r="C10" i="20"/>
  <c r="A10" i="20"/>
  <c r="Z9" i="20"/>
  <c r="Y9" i="20" s="1"/>
  <c r="W9" i="20"/>
  <c r="T9" i="20"/>
  <c r="P9" i="20"/>
  <c r="Q9" i="20" s="1"/>
  <c r="O9" i="20"/>
  <c r="N9" i="20"/>
  <c r="E9" i="20"/>
  <c r="D9" i="20"/>
  <c r="C9" i="20"/>
  <c r="A9" i="20"/>
  <c r="Z8" i="20"/>
  <c r="Y8" i="20" s="1"/>
  <c r="W8" i="20"/>
  <c r="T8" i="20"/>
  <c r="U8" i="20"/>
  <c r="P8" i="20"/>
  <c r="Q8" i="20" s="1"/>
  <c r="O8" i="20"/>
  <c r="N8" i="20"/>
  <c r="E8" i="20"/>
  <c r="D8" i="20"/>
  <c r="C8" i="20"/>
  <c r="A8" i="20"/>
  <c r="Z7" i="20"/>
  <c r="Y7" i="20" s="1"/>
  <c r="W7" i="20"/>
  <c r="T7" i="20"/>
  <c r="P7" i="20"/>
  <c r="Q7" i="20" s="1"/>
  <c r="O7" i="20"/>
  <c r="N7" i="20"/>
  <c r="E7" i="20"/>
  <c r="D7" i="20"/>
  <c r="C7" i="20"/>
  <c r="A7" i="20"/>
  <c r="W6" i="20"/>
  <c r="T6" i="20"/>
  <c r="P6" i="20"/>
  <c r="Q6" i="20" s="1"/>
  <c r="O6" i="20"/>
  <c r="N6" i="20"/>
  <c r="E6" i="20"/>
  <c r="D6" i="20"/>
  <c r="C6" i="20"/>
  <c r="A6" i="20"/>
  <c r="W5" i="20"/>
  <c r="T5" i="20"/>
  <c r="P5" i="20"/>
  <c r="Q5" i="20" s="1"/>
  <c r="O5" i="20"/>
  <c r="N5" i="20"/>
  <c r="E5" i="20"/>
  <c r="D5" i="20"/>
  <c r="C5" i="20"/>
  <c r="A5" i="20"/>
  <c r="Z4" i="20"/>
  <c r="Y4" i="20" s="1"/>
  <c r="W4" i="20"/>
  <c r="T4" i="20"/>
  <c r="P4" i="20"/>
  <c r="Q4" i="20" s="1"/>
  <c r="O4" i="20"/>
  <c r="N4" i="20"/>
  <c r="E4" i="20"/>
  <c r="D4" i="20"/>
  <c r="C4" i="20"/>
  <c r="A4" i="20"/>
  <c r="W3" i="20"/>
  <c r="T3" i="20"/>
  <c r="P3" i="20"/>
  <c r="Q3" i="20" s="1"/>
  <c r="O3" i="20"/>
  <c r="N3" i="20"/>
  <c r="E3" i="20"/>
  <c r="D3" i="20"/>
  <c r="C3" i="20"/>
  <c r="A3" i="20"/>
  <c r="AI219" i="20" l="1"/>
  <c r="AR50" i="20"/>
  <c r="AR52" i="20"/>
  <c r="AR26" i="20"/>
  <c r="AR36" i="20"/>
  <c r="AR46" i="20"/>
  <c r="AR20" i="20"/>
  <c r="AR24" i="20"/>
  <c r="AR33" i="20"/>
  <c r="AR35" i="20"/>
  <c r="AR37" i="20"/>
  <c r="AR27" i="20"/>
  <c r="AR31" i="20"/>
  <c r="AR39" i="20"/>
  <c r="AR41" i="20"/>
  <c r="AR43" i="20"/>
  <c r="AR45" i="20"/>
  <c r="AR28" i="20"/>
  <c r="AR30" i="20"/>
  <c r="AR42" i="20"/>
  <c r="AR51" i="20"/>
  <c r="AR17" i="20"/>
  <c r="AR19" i="20"/>
  <c r="AR21" i="20"/>
  <c r="AR29" i="20"/>
  <c r="AR22" i="20"/>
  <c r="AQ38" i="20"/>
  <c r="AR38" i="20"/>
  <c r="AR40" i="20"/>
  <c r="AR44" i="20"/>
  <c r="AR6" i="20"/>
  <c r="AQ4" i="20"/>
  <c r="AR4" i="20"/>
  <c r="AR23" i="20"/>
  <c r="AR47" i="20"/>
  <c r="AR49" i="20"/>
  <c r="AQ15" i="20"/>
  <c r="AR15" i="20"/>
  <c r="AR7" i="20"/>
  <c r="AQ13" i="20"/>
  <c r="AR13" i="20"/>
  <c r="AR48" i="20"/>
  <c r="AR32" i="20"/>
  <c r="AR12" i="20"/>
  <c r="AQ12" i="20"/>
  <c r="AQ11" i="20"/>
  <c r="AR11" i="20"/>
  <c r="AR34" i="20"/>
  <c r="AR16" i="20"/>
  <c r="AR18" i="20"/>
  <c r="AR8" i="20"/>
  <c r="AR14" i="20"/>
  <c r="AR10" i="20"/>
  <c r="AQ10" i="20"/>
  <c r="AR25" i="20"/>
  <c r="AQ9" i="20"/>
  <c r="AR9" i="20"/>
  <c r="AQ5" i="20"/>
  <c r="AR5" i="20"/>
  <c r="AR3" i="20"/>
  <c r="AI185" i="20"/>
  <c r="AI180" i="20"/>
  <c r="AP155" i="20"/>
  <c r="AI155" i="20"/>
  <c r="AP71" i="20"/>
  <c r="AI71" i="20"/>
  <c r="AP77" i="20"/>
  <c r="AI77" i="20"/>
  <c r="AI115" i="20"/>
  <c r="AS115" i="20" s="1"/>
  <c r="AP170" i="20"/>
  <c r="AI170" i="20"/>
  <c r="AP162" i="20"/>
  <c r="AI162" i="20"/>
  <c r="AS162" i="20" s="1"/>
  <c r="AP75" i="20"/>
  <c r="AI75" i="20"/>
  <c r="AI164" i="20"/>
  <c r="AS164" i="20" s="1"/>
  <c r="AI85" i="20"/>
  <c r="AP210" i="20"/>
  <c r="AI210" i="20"/>
  <c r="AS210" i="20" s="1"/>
  <c r="AP196" i="20"/>
  <c r="AI196" i="20"/>
  <c r="AP140" i="20"/>
  <c r="AI140" i="20"/>
  <c r="AS140" i="20" s="1"/>
  <c r="AP176" i="20"/>
  <c r="AI176" i="20"/>
  <c r="AP113" i="20"/>
  <c r="AI113" i="20"/>
  <c r="AI83" i="20"/>
  <c r="AI89" i="20"/>
  <c r="AS89" i="20" s="1"/>
  <c r="AP222" i="20"/>
  <c r="AI222" i="20"/>
  <c r="AS222" i="20" s="1"/>
  <c r="AP131" i="20"/>
  <c r="AI131" i="20"/>
  <c r="AP58" i="20"/>
  <c r="AI58" i="20"/>
  <c r="AP59" i="20"/>
  <c r="AI59" i="20"/>
  <c r="AS59" i="20" s="1"/>
  <c r="AP65" i="20"/>
  <c r="AI65" i="20"/>
  <c r="AI63" i="20"/>
  <c r="AP133" i="20"/>
  <c r="AI133" i="20"/>
  <c r="AP200" i="20"/>
  <c r="AI200" i="20"/>
  <c r="AI190" i="20"/>
  <c r="AI197" i="20"/>
  <c r="AP54" i="20"/>
  <c r="AI54" i="20"/>
  <c r="AP135" i="20"/>
  <c r="AI135" i="20"/>
  <c r="AP74" i="20"/>
  <c r="AI74" i="20"/>
  <c r="AP98" i="20"/>
  <c r="AI98" i="20"/>
  <c r="AS98" i="20" s="1"/>
  <c r="AI111" i="20"/>
  <c r="AQ14" i="20"/>
  <c r="AQ6" i="20"/>
  <c r="AS100" i="20"/>
  <c r="AS109" i="20"/>
  <c r="AS215" i="20"/>
  <c r="AS147" i="20"/>
  <c r="AS144" i="20"/>
  <c r="AS92" i="20"/>
  <c r="AS105" i="20"/>
  <c r="AS175" i="20"/>
  <c r="AS82" i="20"/>
  <c r="AS187" i="20"/>
  <c r="AS129" i="20"/>
  <c r="AS156" i="20"/>
  <c r="AS158" i="20"/>
  <c r="AS102" i="20"/>
  <c r="AS70" i="20"/>
  <c r="AS194" i="20"/>
  <c r="AS101" i="20"/>
  <c r="AS97" i="20"/>
  <c r="AS56" i="20"/>
  <c r="AS139" i="20"/>
  <c r="AS130" i="20"/>
  <c r="AS163" i="20"/>
  <c r="AS73" i="20"/>
  <c r="AS153" i="20"/>
  <c r="AS149" i="20"/>
  <c r="AS99" i="20"/>
  <c r="AS84" i="20"/>
  <c r="AS205" i="20"/>
  <c r="AS123" i="20"/>
  <c r="AS223" i="20"/>
  <c r="AS146" i="20"/>
  <c r="AS95" i="20"/>
  <c r="AS219" i="20"/>
  <c r="AS143" i="20"/>
  <c r="AS212" i="20"/>
  <c r="AS108" i="20"/>
  <c r="AS178" i="20"/>
  <c r="AS173" i="20"/>
  <c r="AS116" i="20"/>
  <c r="AS122" i="20"/>
  <c r="AS72" i="20"/>
  <c r="AS224" i="20"/>
  <c r="AS76" i="20"/>
  <c r="AS188" i="20"/>
  <c r="AS202" i="20"/>
  <c r="AS193" i="20"/>
  <c r="AS60" i="20"/>
  <c r="AS125" i="20"/>
  <c r="AS161" i="20"/>
  <c r="AS66" i="20"/>
  <c r="AS57" i="20"/>
  <c r="AS67" i="20"/>
  <c r="AS93" i="20"/>
  <c r="AS177" i="20"/>
  <c r="AS217" i="20"/>
  <c r="AS79" i="20"/>
  <c r="AS119" i="20"/>
  <c r="AS88" i="20"/>
  <c r="AS152" i="20"/>
  <c r="AS206" i="20"/>
  <c r="AS208" i="20"/>
  <c r="AS132" i="20"/>
  <c r="AS64" i="20"/>
  <c r="AS174" i="20"/>
  <c r="AS165" i="20"/>
  <c r="AS78" i="20"/>
  <c r="AS182" i="20"/>
  <c r="AS211" i="20"/>
  <c r="AS86" i="20"/>
  <c r="AS160" i="20"/>
  <c r="AS172" i="20"/>
  <c r="AS142" i="20"/>
  <c r="AS114" i="20"/>
  <c r="AS198" i="20"/>
  <c r="AS127" i="20"/>
  <c r="AS203" i="20"/>
  <c r="AS199" i="20"/>
  <c r="AS120" i="20"/>
  <c r="AS209" i="20"/>
  <c r="AS183" i="20"/>
  <c r="AS55" i="20"/>
  <c r="AS103" i="20"/>
  <c r="AS141" i="20"/>
  <c r="AS221" i="20"/>
  <c r="AS134" i="20"/>
  <c r="AS121" i="20"/>
  <c r="AS136" i="20"/>
  <c r="AS184" i="20"/>
  <c r="AS195" i="20"/>
  <c r="AS192" i="20"/>
  <c r="AS213" i="20"/>
  <c r="AS168" i="20"/>
  <c r="AS181" i="20"/>
  <c r="AS186" i="20"/>
  <c r="AS107" i="20"/>
  <c r="AS112" i="20"/>
  <c r="AS201" i="20"/>
  <c r="AS207" i="20"/>
  <c r="AS218" i="20"/>
  <c r="AS81" i="20"/>
  <c r="AS166" i="20"/>
  <c r="AS80" i="20"/>
  <c r="AS145" i="20"/>
  <c r="AS148" i="20"/>
  <c r="AS150" i="20"/>
  <c r="AS69" i="20"/>
  <c r="AS91" i="20"/>
  <c r="AS171" i="20"/>
  <c r="AS104" i="20"/>
  <c r="AS159" i="20"/>
  <c r="AS118" i="20"/>
  <c r="AS94" i="20"/>
  <c r="AS128" i="20"/>
  <c r="AS154" i="20"/>
  <c r="AS96" i="20"/>
  <c r="AS68" i="20"/>
  <c r="AS137" i="20"/>
  <c r="AS157" i="20"/>
  <c r="AS204" i="20"/>
  <c r="AS124" i="20"/>
  <c r="AS106" i="20"/>
  <c r="AS151" i="20"/>
  <c r="AS62" i="20"/>
  <c r="AS191" i="20"/>
  <c r="AS216" i="20"/>
  <c r="AS87" i="20"/>
  <c r="AS189" i="20"/>
  <c r="AS110" i="20"/>
  <c r="AS117" i="20"/>
  <c r="AS169" i="20"/>
  <c r="AS90" i="20"/>
  <c r="AS53" i="20"/>
  <c r="AS220" i="20"/>
  <c r="AS214" i="20"/>
  <c r="Z29" i="20"/>
  <c r="Y29" i="20" s="1"/>
  <c r="Z3" i="20"/>
  <c r="Y3" i="20" s="1"/>
  <c r="AG8" i="20"/>
  <c r="AG18" i="20"/>
  <c r="AG7" i="20"/>
  <c r="M3" i="20" a="1"/>
  <c r="M3" i="20" s="1"/>
  <c r="F3" i="20" s="1"/>
  <c r="AG20" i="20"/>
  <c r="AG37" i="20"/>
  <c r="AG33" i="20"/>
  <c r="AG40" i="20"/>
  <c r="AG47" i="20"/>
  <c r="AG45" i="20"/>
  <c r="AG42" i="20"/>
  <c r="AG29" i="20"/>
  <c r="AG23" i="20"/>
  <c r="AG21" i="20"/>
  <c r="AG17" i="20"/>
  <c r="AQ17" i="20" s="1"/>
  <c r="AG26" i="20"/>
  <c r="AG22" i="20"/>
  <c r="AQ22" i="20" s="1"/>
  <c r="AG25" i="20"/>
  <c r="AG46" i="20"/>
  <c r="AQ46" i="20" s="1"/>
  <c r="AG39" i="20"/>
  <c r="AQ39" i="20" s="1"/>
  <c r="AG49" i="20"/>
  <c r="AQ49" i="20" s="1"/>
  <c r="AG48" i="20"/>
  <c r="AG28" i="20"/>
  <c r="AG27" i="20"/>
  <c r="AG50" i="20"/>
  <c r="AG51" i="20"/>
  <c r="AG19" i="20"/>
  <c r="R3" i="20" a="1"/>
  <c r="R3" i="20" s="1"/>
  <c r="AG34" i="20"/>
  <c r="AQ34" i="20" s="1"/>
  <c r="AG52" i="20"/>
  <c r="AG35" i="20"/>
  <c r="AQ35" i="20" s="1"/>
  <c r="AG44" i="20"/>
  <c r="V28" i="20"/>
  <c r="V50" i="20"/>
  <c r="R12" i="20" a="1"/>
  <c r="R12" i="20" s="1"/>
  <c r="AF12" i="20" s="1"/>
  <c r="AP12" i="20" s="1"/>
  <c r="R9" i="20" a="1"/>
  <c r="R9" i="20" s="1"/>
  <c r="AF9" i="20" s="1"/>
  <c r="AP9" i="20" s="1"/>
  <c r="AG41" i="20"/>
  <c r="AG30" i="20"/>
  <c r="AG31" i="20"/>
  <c r="AG43" i="20"/>
  <c r="AG24" i="20"/>
  <c r="AG32" i="20"/>
  <c r="U7" i="20"/>
  <c r="V7" i="20" s="1"/>
  <c r="U45" i="20"/>
  <c r="V45" i="20" s="1"/>
  <c r="M23" i="20" a="1"/>
  <c r="M23" i="20" s="1"/>
  <c r="R46" i="20" a="1"/>
  <c r="R46" i="20" s="1"/>
  <c r="AF46" i="20" s="1"/>
  <c r="M4" i="20" a="1"/>
  <c r="M4" i="20" s="1"/>
  <c r="F4" i="20" s="1"/>
  <c r="M24" i="20" a="1"/>
  <c r="M24" i="20" s="1"/>
  <c r="F24" i="20" s="1"/>
  <c r="U39" i="20"/>
  <c r="M15" i="20" a="1"/>
  <c r="M15" i="20" s="1"/>
  <c r="F15" i="20" s="1"/>
  <c r="R34" i="20" a="1"/>
  <c r="R34" i="20" s="1"/>
  <c r="R17" i="20" a="1"/>
  <c r="R17" i="20" s="1"/>
  <c r="AG3" i="20"/>
  <c r="AQ3" i="20" s="1"/>
  <c r="R14" i="20" a="1"/>
  <c r="R14" i="20" s="1"/>
  <c r="AF14" i="20" s="1"/>
  <c r="AP14" i="20" s="1"/>
  <c r="U14" i="20"/>
  <c r="V14" i="20" s="1"/>
  <c r="M28" i="20" a="1"/>
  <c r="M28" i="20" s="1"/>
  <c r="M20" i="20" a="1"/>
  <c r="M20" i="20" s="1"/>
  <c r="F20" i="20" s="1"/>
  <c r="R32" i="20" a="1"/>
  <c r="R32" i="20" s="1"/>
  <c r="R4" i="20" a="1"/>
  <c r="R4" i="20" s="1"/>
  <c r="AF4" i="20" s="1"/>
  <c r="M6" i="20" a="1"/>
  <c r="M6" i="20" s="1"/>
  <c r="F6" i="20" s="1"/>
  <c r="R5" i="20" a="1"/>
  <c r="R5" i="20" s="1"/>
  <c r="M42" i="20" a="1"/>
  <c r="M42" i="20" s="1"/>
  <c r="F42" i="20" s="1"/>
  <c r="R6" i="20" a="1"/>
  <c r="R6" i="20" s="1"/>
  <c r="M27" i="20" a="1"/>
  <c r="M27" i="20" s="1"/>
  <c r="F27" i="20" s="1"/>
  <c r="M8" i="20" a="1"/>
  <c r="M8" i="20" s="1"/>
  <c r="F8" i="20" s="1"/>
  <c r="R26" i="20" a="1"/>
  <c r="R26" i="20" s="1"/>
  <c r="AF26" i="20" s="1"/>
  <c r="AP26" i="20" s="1"/>
  <c r="M38" i="20" a="1"/>
  <c r="M38" i="20" s="1"/>
  <c r="F38" i="20" s="1"/>
  <c r="U41" i="20"/>
  <c r="V41" i="20" s="1"/>
  <c r="M52" i="20" a="1"/>
  <c r="M52" i="20" s="1"/>
  <c r="F52" i="20" s="1"/>
  <c r="M51" i="20" a="1"/>
  <c r="M51" i="20" s="1"/>
  <c r="V25" i="20"/>
  <c r="R30" i="20" a="1"/>
  <c r="R30" i="20" s="1"/>
  <c r="R44" i="20" a="1"/>
  <c r="R44" i="20" s="1"/>
  <c r="AF44" i="20" s="1"/>
  <c r="R50" i="20" a="1"/>
  <c r="R50" i="20" s="1"/>
  <c r="M30" i="20" a="1"/>
  <c r="M30" i="20" s="1"/>
  <c r="F30" i="20" s="1"/>
  <c r="R29" i="20" a="1"/>
  <c r="R29" i="20" s="1"/>
  <c r="R38" i="20" a="1"/>
  <c r="R38" i="20" s="1"/>
  <c r="AF38" i="20" s="1"/>
  <c r="R18" i="20" a="1"/>
  <c r="R18" i="20" s="1"/>
  <c r="M39" i="20" a="1"/>
  <c r="M39" i="20" s="1"/>
  <c r="F39" i="20" s="1"/>
  <c r="M19" i="20" a="1"/>
  <c r="M19" i="20" s="1"/>
  <c r="M16" i="20" a="1"/>
  <c r="M16" i="20" s="1"/>
  <c r="F16" i="20" s="1"/>
  <c r="R24" i="20" a="1"/>
  <c r="R24" i="20" s="1"/>
  <c r="AF24" i="20" s="1"/>
  <c r="M26" i="20" a="1"/>
  <c r="M26" i="20" s="1"/>
  <c r="F26" i="20" s="1"/>
  <c r="M36" i="20" a="1"/>
  <c r="M36" i="20" s="1"/>
  <c r="AE36" i="20" s="1" a="1"/>
  <c r="AE36" i="20" s="1"/>
  <c r="R25" i="20" a="1"/>
  <c r="R25" i="20" s="1"/>
  <c r="AF25" i="20" s="1"/>
  <c r="M10" i="20" a="1"/>
  <c r="M10" i="20" s="1"/>
  <c r="M29" i="20" a="1"/>
  <c r="M29" i="20" s="1"/>
  <c r="F29" i="20" s="1"/>
  <c r="M9" i="20" a="1"/>
  <c r="M9" i="20" s="1"/>
  <c r="M49" i="20" a="1"/>
  <c r="M49" i="20" s="1"/>
  <c r="F49" i="20" s="1"/>
  <c r="R48" i="20" a="1"/>
  <c r="R48" i="20" s="1"/>
  <c r="AF48" i="20" s="1"/>
  <c r="AP48" i="20" s="1"/>
  <c r="R28" i="20" a="1"/>
  <c r="R28" i="20" s="1"/>
  <c r="AF28" i="20" s="1"/>
  <c r="AP28" i="20" s="1"/>
  <c r="R8" i="20" a="1"/>
  <c r="R8" i="20" s="1"/>
  <c r="AF8" i="20" s="1"/>
  <c r="AG36" i="20"/>
  <c r="AG16" i="20"/>
  <c r="AQ16" i="20" s="1"/>
  <c r="R20" i="20" a="1"/>
  <c r="R20" i="20" s="1"/>
  <c r="R16" i="20" a="1"/>
  <c r="R16" i="20" s="1"/>
  <c r="R35" i="20" a="1"/>
  <c r="R35" i="20" s="1"/>
  <c r="AF35" i="20" s="1"/>
  <c r="AP35" i="20" s="1"/>
  <c r="R19" i="20" a="1"/>
  <c r="R19" i="20" s="1"/>
  <c r="AF19" i="20" s="1"/>
  <c r="R15" i="20" a="1"/>
  <c r="R15" i="20" s="1"/>
  <c r="R37" i="20" a="1"/>
  <c r="R37" i="20" s="1"/>
  <c r="R42" i="20" a="1"/>
  <c r="R42" i="20" s="1"/>
  <c r="R33" i="20" a="1"/>
  <c r="R33" i="20" s="1"/>
  <c r="AF33" i="20" s="1"/>
  <c r="R13" i="20" a="1"/>
  <c r="R13" i="20" s="1"/>
  <c r="R43" i="20" a="1"/>
  <c r="R43" i="20" s="1"/>
  <c r="AF43" i="20" s="1"/>
  <c r="AP43" i="20" s="1"/>
  <c r="R49" i="20" a="1"/>
  <c r="R49" i="20" s="1"/>
  <c r="R7" i="20" a="1"/>
  <c r="R7" i="20" s="1"/>
  <c r="AF7" i="20" s="1"/>
  <c r="R27" i="20" a="1"/>
  <c r="R27" i="20" s="1"/>
  <c r="R39" i="20" a="1"/>
  <c r="R39" i="20" s="1"/>
  <c r="AF39" i="20" s="1"/>
  <c r="AP39" i="20" s="1"/>
  <c r="R45" i="20" a="1"/>
  <c r="R45" i="20" s="1"/>
  <c r="AF45" i="20" s="1"/>
  <c r="R40" i="20" a="1"/>
  <c r="R40" i="20" s="1"/>
  <c r="R10" i="20" a="1"/>
  <c r="R10" i="20" s="1"/>
  <c r="R21" i="20" a="1"/>
  <c r="R21" i="20" s="1"/>
  <c r="R31" i="20" a="1"/>
  <c r="R31" i="20" s="1"/>
  <c r="AF31" i="20" s="1"/>
  <c r="R51" i="20" a="1"/>
  <c r="R51" i="20" s="1"/>
  <c r="R11" i="20" a="1"/>
  <c r="R11" i="20" s="1"/>
  <c r="R52" i="20" a="1"/>
  <c r="R52" i="20" s="1"/>
  <c r="AF52" i="20" s="1"/>
  <c r="AP52" i="20" s="1"/>
  <c r="R22" i="20" a="1"/>
  <c r="R22" i="20" s="1"/>
  <c r="R23" i="20" a="1"/>
  <c r="R23" i="20" s="1"/>
  <c r="R36" i="20" a="1"/>
  <c r="R36" i="20" s="1"/>
  <c r="AF36" i="20" s="1"/>
  <c r="R47" i="20" a="1"/>
  <c r="R47" i="20" s="1"/>
  <c r="R41" i="20" a="1"/>
  <c r="R41" i="20" s="1"/>
  <c r="AF41" i="20" s="1"/>
  <c r="M48" i="20" a="1"/>
  <c r="M48" i="20" s="1"/>
  <c r="F48" i="20" s="1"/>
  <c r="M41" i="20" a="1"/>
  <c r="M41" i="20" s="1"/>
  <c r="F41" i="20" s="1"/>
  <c r="M43" i="20" a="1"/>
  <c r="M43" i="20" s="1"/>
  <c r="F43" i="20" s="1"/>
  <c r="M44" i="20" a="1"/>
  <c r="M44" i="20" s="1"/>
  <c r="M45" i="20" a="1"/>
  <c r="M45" i="20" s="1"/>
  <c r="F45" i="20" s="1"/>
  <c r="M21" i="20" a="1"/>
  <c r="M21" i="20" s="1"/>
  <c r="F21" i="20" s="1"/>
  <c r="M22" i="20" a="1"/>
  <c r="M22" i="20" s="1"/>
  <c r="F22" i="20" s="1"/>
  <c r="M17" i="20" a="1"/>
  <c r="M17" i="20" s="1"/>
  <c r="M18" i="20" a="1"/>
  <c r="M18" i="20" s="1"/>
  <c r="F18" i="20" s="1"/>
  <c r="M34" i="20" a="1"/>
  <c r="M34" i="20" s="1"/>
  <c r="F34" i="20" s="1"/>
  <c r="M40" i="20" a="1"/>
  <c r="M40" i="20" s="1"/>
  <c r="F40" i="20" s="1"/>
  <c r="M50" i="20" a="1"/>
  <c r="M50" i="20" s="1"/>
  <c r="F50" i="20" s="1"/>
  <c r="M46" i="20" a="1"/>
  <c r="M46" i="20" s="1"/>
  <c r="F46" i="20" s="1"/>
  <c r="M47" i="20" a="1"/>
  <c r="M47" i="20" s="1"/>
  <c r="F47" i="20" s="1"/>
  <c r="M37" i="20" a="1"/>
  <c r="M37" i="20" s="1"/>
  <c r="F37" i="20" s="1"/>
  <c r="M35" i="20" a="1"/>
  <c r="M35" i="20" s="1"/>
  <c r="F35" i="20" s="1"/>
  <c r="M32" i="20" a="1"/>
  <c r="M32" i="20" s="1"/>
  <c r="F32" i="20" s="1"/>
  <c r="M33" i="20" a="1"/>
  <c r="M33" i="20" s="1"/>
  <c r="F33" i="20" s="1"/>
  <c r="M31" i="20" a="1"/>
  <c r="M31" i="20" s="1"/>
  <c r="F31" i="20" s="1"/>
  <c r="M25" i="20" a="1"/>
  <c r="M25" i="20" s="1"/>
  <c r="F25" i="20" s="1"/>
  <c r="M11" i="20" a="1"/>
  <c r="M11" i="20" s="1"/>
  <c r="F11" i="20" s="1"/>
  <c r="M5" i="20" a="1"/>
  <c r="M5" i="20" s="1"/>
  <c r="M13" i="20" a="1"/>
  <c r="M13" i="20" s="1"/>
  <c r="M12" i="20" a="1"/>
  <c r="M12" i="20" s="1"/>
  <c r="F12" i="20" s="1"/>
  <c r="M7" i="20" a="1"/>
  <c r="M7" i="20" s="1"/>
  <c r="F7" i="20" s="1"/>
  <c r="M14" i="20" a="1"/>
  <c r="M14" i="20" s="1"/>
  <c r="F14" i="20" s="1"/>
  <c r="V31" i="20"/>
  <c r="V38" i="20"/>
  <c r="U19" i="20"/>
  <c r="V19" i="20" s="1"/>
  <c r="U23" i="20"/>
  <c r="V23" i="20" s="1"/>
  <c r="U47" i="20"/>
  <c r="V47" i="20" s="1"/>
  <c r="U18" i="20"/>
  <c r="V18" i="20" s="1"/>
  <c r="U12" i="20"/>
  <c r="V12" i="20" s="1"/>
  <c r="U35" i="20"/>
  <c r="V35" i="20" s="1"/>
  <c r="V26" i="20"/>
  <c r="V8" i="20"/>
  <c r="U9" i="20"/>
  <c r="V9" i="20" s="1"/>
  <c r="U43" i="20"/>
  <c r="V43" i="20" s="1"/>
  <c r="U17" i="20"/>
  <c r="V17" i="20" s="1"/>
  <c r="V13" i="20"/>
  <c r="U5" i="20"/>
  <c r="V5" i="20" s="1"/>
  <c r="U21" i="20"/>
  <c r="V21" i="20" s="1"/>
  <c r="U3" i="20"/>
  <c r="V3" i="20" s="1"/>
  <c r="V27" i="20"/>
  <c r="U27" i="20"/>
  <c r="V6" i="20"/>
  <c r="U6" i="20"/>
  <c r="U46" i="20"/>
  <c r="V46" i="20" s="1"/>
  <c r="U34" i="20"/>
  <c r="V34" i="20" s="1"/>
  <c r="U30" i="20"/>
  <c r="V30" i="20" s="1"/>
  <c r="U42" i="20"/>
  <c r="V42" i="20" s="1"/>
  <c r="U16" i="20"/>
  <c r="V16" i="20" s="1"/>
  <c r="U44" i="20"/>
  <c r="V44" i="20" s="1"/>
  <c r="U10" i="20"/>
  <c r="V10" i="20" s="1"/>
  <c r="U15" i="20"/>
  <c r="V15" i="20" s="1"/>
  <c r="V40" i="20"/>
  <c r="U33" i="20"/>
  <c r="V33" i="20" s="1"/>
  <c r="U11" i="20"/>
  <c r="V11" i="20" s="1"/>
  <c r="V20" i="20"/>
  <c r="U22" i="20"/>
  <c r="V22" i="20" s="1"/>
  <c r="U49" i="20"/>
  <c r="V49" i="20" s="1"/>
  <c r="U24" i="20"/>
  <c r="V24" i="20" s="1"/>
  <c r="U32" i="20"/>
  <c r="V32" i="20" s="1"/>
  <c r="V37" i="20"/>
  <c r="U4" i="20"/>
  <c r="V4" i="20" s="1"/>
  <c r="U52" i="20"/>
  <c r="V52" i="20" s="1"/>
  <c r="U29" i="20"/>
  <c r="V29" i="20" s="1"/>
  <c r="AQ52" i="20" l="1"/>
  <c r="AE38" i="20" a="1"/>
  <c r="AE38" i="20" s="1"/>
  <c r="AO38" i="20" s="1"/>
  <c r="AP8" i="20"/>
  <c r="AP25" i="20"/>
  <c r="AP41" i="20"/>
  <c r="AP4" i="20"/>
  <c r="AP36" i="20"/>
  <c r="AQ30" i="20"/>
  <c r="AP38" i="20"/>
  <c r="AQ41" i="20"/>
  <c r="AP31" i="20"/>
  <c r="AQ36" i="20"/>
  <c r="AP44" i="20"/>
  <c r="AQ23" i="20"/>
  <c r="AP45" i="20"/>
  <c r="AP7" i="20"/>
  <c r="AP33" i="20"/>
  <c r="AP24" i="20"/>
  <c r="AQ8" i="20"/>
  <c r="AQ43" i="20"/>
  <c r="AQ31" i="20"/>
  <c r="AQ25" i="20"/>
  <c r="AQ26" i="20"/>
  <c r="AQ21" i="20"/>
  <c r="AQ44" i="20"/>
  <c r="AQ29" i="20"/>
  <c r="AQ42" i="20"/>
  <c r="AQ45" i="20"/>
  <c r="AQ47" i="20"/>
  <c r="AQ40" i="20"/>
  <c r="AQ19" i="20"/>
  <c r="AQ33" i="20"/>
  <c r="AS180" i="20"/>
  <c r="AQ51" i="20"/>
  <c r="AQ37" i="20"/>
  <c r="AS196" i="20"/>
  <c r="AQ7" i="20"/>
  <c r="AS155" i="20"/>
  <c r="AQ32" i="20"/>
  <c r="AQ18" i="20"/>
  <c r="AI14" i="20"/>
  <c r="AS133" i="20"/>
  <c r="AE27" i="20" a="1"/>
  <c r="AE27" i="20" s="1"/>
  <c r="AO27" i="20" s="1"/>
  <c r="AS54" i="20"/>
  <c r="AS200" i="20"/>
  <c r="AE29" i="20" a="1"/>
  <c r="AE29" i="20" s="1"/>
  <c r="AO29" i="20" s="1"/>
  <c r="AS185" i="20"/>
  <c r="AS170" i="20"/>
  <c r="AS131" i="20"/>
  <c r="AS190" i="20"/>
  <c r="AS197" i="20"/>
  <c r="AS113" i="20"/>
  <c r="AS176" i="20"/>
  <c r="AS71" i="20"/>
  <c r="AS77" i="20"/>
  <c r="AI46" i="20"/>
  <c r="AS46" i="20" s="1"/>
  <c r="AP46" i="20"/>
  <c r="AE24" i="20" a="1"/>
  <c r="AE24" i="20" s="1"/>
  <c r="AO24" i="20" s="1"/>
  <c r="AE3" i="20" a="1"/>
  <c r="AE3" i="20" s="1"/>
  <c r="AO3" i="20" s="1"/>
  <c r="AE22" i="20" a="1"/>
  <c r="AE22" i="20" s="1"/>
  <c r="AO22" i="20" s="1"/>
  <c r="AE17" i="20" a="1"/>
  <c r="AE17" i="20" s="1"/>
  <c r="AO17" i="20" s="1"/>
  <c r="AS58" i="20"/>
  <c r="AS65" i="20"/>
  <c r="AE9" i="20" a="1"/>
  <c r="AE9" i="20" s="1"/>
  <c r="AO9" i="20" s="1"/>
  <c r="AP19" i="20"/>
  <c r="AI19" i="20"/>
  <c r="AS19" i="20" s="1"/>
  <c r="AS74" i="20"/>
  <c r="AE4" i="20" a="1"/>
  <c r="AE4" i="20" s="1"/>
  <c r="AO4" i="20" s="1"/>
  <c r="AS111" i="20"/>
  <c r="AS63" i="20"/>
  <c r="AS83" i="20"/>
  <c r="AS85" i="20"/>
  <c r="AS135" i="20"/>
  <c r="AE18" i="20" a="1"/>
  <c r="AE18" i="20" s="1"/>
  <c r="AO18" i="20" s="1"/>
  <c r="AS75" i="20"/>
  <c r="AI4" i="20"/>
  <c r="AS4" i="20" s="1"/>
  <c r="AQ27" i="20"/>
  <c r="AI28" i="20"/>
  <c r="AS28" i="20" s="1"/>
  <c r="AQ28" i="20"/>
  <c r="AQ48" i="20"/>
  <c r="AI48" i="20"/>
  <c r="AQ20" i="20"/>
  <c r="AQ50" i="20"/>
  <c r="AQ24" i="20"/>
  <c r="AI24" i="20"/>
  <c r="AE20" i="20" a="1"/>
  <c r="AE20" i="20" s="1"/>
  <c r="AO20" i="20" s="1"/>
  <c r="AE33" i="20" a="1"/>
  <c r="AE33" i="20" s="1"/>
  <c r="AO33" i="20" s="1"/>
  <c r="AE13" i="20" a="1"/>
  <c r="AE13" i="20" s="1"/>
  <c r="AO13" i="20" s="1"/>
  <c r="AE8" i="20" a="1"/>
  <c r="AE8" i="20" s="1"/>
  <c r="AO8" i="20" s="1"/>
  <c r="AE26" i="20" a="1"/>
  <c r="AE26" i="20" s="1"/>
  <c r="AO26" i="20" s="1"/>
  <c r="AE10" i="20" a="1"/>
  <c r="AE10" i="20" s="1"/>
  <c r="AO10" i="20" s="1"/>
  <c r="AE12" i="20" a="1"/>
  <c r="AE12" i="20" s="1"/>
  <c r="AO12" i="20" s="1"/>
  <c r="AE30" i="20" a="1"/>
  <c r="AE30" i="20" s="1"/>
  <c r="AO30" i="20" s="1"/>
  <c r="AE23" i="20" a="1"/>
  <c r="AE23" i="20" s="1"/>
  <c r="AO23" i="20" s="1"/>
  <c r="AE5" i="20" a="1"/>
  <c r="AE5" i="20" s="1"/>
  <c r="AO5" i="20" s="1"/>
  <c r="AE43" i="20" a="1"/>
  <c r="AE43" i="20" s="1"/>
  <c r="AO43" i="20" s="1"/>
  <c r="AE19" i="20" a="1"/>
  <c r="AE19" i="20" s="1"/>
  <c r="AO19" i="20" s="1"/>
  <c r="AE49" i="20" a="1"/>
  <c r="AE49" i="20" s="1"/>
  <c r="AO49" i="20" s="1"/>
  <c r="AE15" i="20" a="1"/>
  <c r="AE15" i="20" s="1"/>
  <c r="AO15" i="20" s="1"/>
  <c r="AE44" i="20" a="1"/>
  <c r="AE44" i="20" s="1"/>
  <c r="AO44" i="20" s="1"/>
  <c r="AE51" i="20" a="1"/>
  <c r="AE51" i="20" s="1"/>
  <c r="AO51" i="20" s="1"/>
  <c r="AE52" i="20" a="1"/>
  <c r="AE52" i="20" s="1"/>
  <c r="AO52" i="20" s="1"/>
  <c r="AE6" i="20" a="1"/>
  <c r="AE6" i="20" s="1"/>
  <c r="AO6" i="20" s="1"/>
  <c r="AE14" i="20" a="1"/>
  <c r="AE14" i="20" s="1"/>
  <c r="AO14" i="20" s="1"/>
  <c r="AE50" i="20" a="1"/>
  <c r="AE50" i="20" s="1"/>
  <c r="AO50" i="20" s="1"/>
  <c r="AE16" i="20" a="1"/>
  <c r="AE16" i="20" s="1"/>
  <c r="AO16" i="20" s="1"/>
  <c r="AE28" i="20" a="1"/>
  <c r="AE28" i="20" s="1"/>
  <c r="AO28" i="20" s="1"/>
  <c r="AE11" i="20" a="1"/>
  <c r="AE11" i="20" s="1"/>
  <c r="AO11" i="20" s="1"/>
  <c r="AE40" i="20" a="1"/>
  <c r="AE40" i="20" s="1"/>
  <c r="AO40" i="20" s="1"/>
  <c r="AE42" i="20" a="1"/>
  <c r="AE42" i="20" s="1"/>
  <c r="AO42" i="20" s="1"/>
  <c r="AE47" i="20" a="1"/>
  <c r="AE47" i="20" s="1"/>
  <c r="AO47" i="20" s="1"/>
  <c r="AE25" i="20" a="1"/>
  <c r="AE25" i="20" s="1"/>
  <c r="AO25" i="20" s="1"/>
  <c r="AE34" i="20" a="1"/>
  <c r="AE34" i="20" s="1"/>
  <c r="AO34" i="20" s="1"/>
  <c r="AE46" i="20" a="1"/>
  <c r="AE46" i="20" s="1"/>
  <c r="AO46" i="20" s="1"/>
  <c r="AE41" i="20" a="1"/>
  <c r="AE41" i="20" s="1"/>
  <c r="AO41" i="20" s="1"/>
  <c r="AE35" i="20" a="1"/>
  <c r="AE35" i="20" s="1"/>
  <c r="AO35" i="20" s="1"/>
  <c r="AE31" i="20" a="1"/>
  <c r="AE31" i="20" s="1"/>
  <c r="AO31" i="20" s="1"/>
  <c r="AE39" i="20" a="1"/>
  <c r="AE39" i="20" s="1"/>
  <c r="AO39" i="20" s="1"/>
  <c r="AE48" i="20" a="1"/>
  <c r="AE48" i="20" s="1"/>
  <c r="AO48" i="20" s="1"/>
  <c r="AE37" i="20" a="1"/>
  <c r="AE37" i="20" s="1"/>
  <c r="AO37" i="20" s="1"/>
  <c r="AE32" i="20" a="1"/>
  <c r="AE32" i="20" s="1"/>
  <c r="AO32" i="20" s="1"/>
  <c r="AE45" i="20" a="1"/>
  <c r="AE45" i="20" s="1"/>
  <c r="AO45" i="20" s="1"/>
  <c r="AE21" i="20" a="1"/>
  <c r="AE21" i="20" s="1"/>
  <c r="AO21" i="20" s="1"/>
  <c r="AE7" i="20" a="1"/>
  <c r="AE7" i="20" s="1"/>
  <c r="AO7" i="20" s="1"/>
  <c r="AS40" i="20"/>
  <c r="AS30" i="20"/>
  <c r="AS24" i="20"/>
  <c r="AF17" i="20"/>
  <c r="AP17" i="20" s="1"/>
  <c r="AF23" i="20"/>
  <c r="AP23" i="20" s="1"/>
  <c r="AF3" i="20"/>
  <c r="AF29" i="20"/>
  <c r="AP29" i="20" s="1"/>
  <c r="AF5" i="20"/>
  <c r="AF18" i="20"/>
  <c r="AF40" i="20"/>
  <c r="AP40" i="20" s="1"/>
  <c r="AF27" i="20"/>
  <c r="AI27" i="20" s="1"/>
  <c r="AF37" i="20"/>
  <c r="AF20" i="20"/>
  <c r="AP20" i="20" s="1"/>
  <c r="AF22" i="20"/>
  <c r="AP22" i="20" s="1"/>
  <c r="AF42" i="20"/>
  <c r="AP42" i="20" s="1"/>
  <c r="AF16" i="20"/>
  <c r="AF15" i="20"/>
  <c r="AF49" i="20"/>
  <c r="AF11" i="20"/>
  <c r="AF51" i="20"/>
  <c r="AP51" i="20" s="1"/>
  <c r="AS12" i="20"/>
  <c r="AF32" i="20"/>
  <c r="AP32" i="20" s="1"/>
  <c r="AF30" i="20"/>
  <c r="AP30" i="20" s="1"/>
  <c r="AF6" i="20"/>
  <c r="AF13" i="20"/>
  <c r="AP13" i="20" s="1"/>
  <c r="AF50" i="20"/>
  <c r="AP50" i="20" s="1"/>
  <c r="AS7" i="20"/>
  <c r="AF10" i="20"/>
  <c r="AF34" i="20"/>
  <c r="AP34" i="20" s="1"/>
  <c r="AF21" i="20"/>
  <c r="AF47" i="20"/>
  <c r="AP47" i="20" s="1"/>
  <c r="AS8" i="20"/>
  <c r="F10" i="20"/>
  <c r="F5" i="20"/>
  <c r="F28" i="20"/>
  <c r="AS31" i="20"/>
  <c r="AS26" i="20"/>
  <c r="F19" i="20"/>
  <c r="AO36" i="20"/>
  <c r="AS38" i="20"/>
  <c r="AS39" i="20"/>
  <c r="AS34" i="20"/>
  <c r="F51" i="20"/>
  <c r="F9" i="20"/>
  <c r="F36" i="20"/>
  <c r="F17" i="20"/>
  <c r="F23" i="20"/>
  <c r="F44" i="20"/>
  <c r="AS35" i="20"/>
  <c r="AS25" i="20"/>
  <c r="F13" i="20"/>
  <c r="AS33" i="20"/>
  <c r="AS13" i="20"/>
  <c r="AS43" i="20"/>
  <c r="AS32" i="20"/>
  <c r="AI20" i="20" l="1"/>
  <c r="AS20" i="20" s="1"/>
  <c r="AI50" i="20"/>
  <c r="AP16" i="20"/>
  <c r="AI16" i="20"/>
  <c r="AS11" i="20"/>
  <c r="AP11" i="20"/>
  <c r="AS37" i="20"/>
  <c r="AP37" i="20"/>
  <c r="AS49" i="20"/>
  <c r="AP49" i="20"/>
  <c r="AS21" i="20"/>
  <c r="AP21" i="20"/>
  <c r="AS15" i="20"/>
  <c r="AP15" i="20"/>
  <c r="AS27" i="20"/>
  <c r="AP27" i="20"/>
  <c r="AS18" i="20"/>
  <c r="AP18" i="20"/>
  <c r="AP10" i="20"/>
  <c r="AI10" i="20"/>
  <c r="AS10" i="20" s="1"/>
  <c r="AP5" i="20"/>
  <c r="AI5" i="20"/>
  <c r="AS5" i="20" s="1"/>
  <c r="AP3" i="20"/>
  <c r="AI3" i="20"/>
  <c r="AS3" i="20" s="1"/>
  <c r="AP6" i="20"/>
  <c r="AI6" i="20"/>
  <c r="AS6" i="20" s="1"/>
  <c r="AS36" i="20"/>
  <c r="AS41" i="20"/>
  <c r="AS17" i="20"/>
  <c r="AS22" i="20"/>
  <c r="AS9" i="20"/>
  <c r="AS44" i="20"/>
  <c r="AS51" i="20"/>
  <c r="AS29" i="20"/>
  <c r="AS23" i="20"/>
  <c r="AS42" i="20"/>
  <c r="AS48" i="20"/>
  <c r="AS52" i="20"/>
  <c r="AS45" i="20"/>
  <c r="AS14" i="20"/>
  <c r="AS47" i="20"/>
  <c r="AS50" i="20" l="1"/>
  <c r="AS16" i="2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<sst xmlns="http://schemas.openxmlformats.org/spreadsheetml/2006/main" count="4576" uniqueCount="971">
  <si>
    <t>LN</t>
  </si>
  <si>
    <t>Meta</t>
  </si>
  <si>
    <t>NoLNresected</t>
  </si>
  <si>
    <t>NoLNinvolved</t>
  </si>
  <si>
    <t>Histo</t>
  </si>
  <si>
    <t>HistoType</t>
  </si>
  <si>
    <t>VI</t>
  </si>
  <si>
    <t>NoFociVIFTC</t>
  </si>
  <si>
    <t>CI</t>
  </si>
  <si>
    <t>m-ETE</t>
  </si>
  <si>
    <t>gETE</t>
  </si>
  <si>
    <t>MutationType</t>
  </si>
  <si>
    <t>M</t>
  </si>
  <si>
    <t>TCGA-4C-A93U</t>
  </si>
  <si>
    <t>M0</t>
  </si>
  <si>
    <t>N1b</t>
  </si>
  <si>
    <t>T4a</t>
  </si>
  <si>
    <t>Papillary</t>
  </si>
  <si>
    <t>Indeterminate</t>
  </si>
  <si>
    <t>Tumor involves inked margin in anterior aspect of specimen</t>
  </si>
  <si>
    <t>no</t>
  </si>
  <si>
    <t>No</t>
  </si>
  <si>
    <t>yes</t>
  </si>
  <si>
    <t>MX</t>
  </si>
  <si>
    <t>N0</t>
  </si>
  <si>
    <t>T2</t>
  </si>
  <si>
    <t>3.5cm</t>
  </si>
  <si>
    <t>Absent</t>
  </si>
  <si>
    <t>Margins uninvolved by carcinoma</t>
  </si>
  <si>
    <t>Follicular</t>
  </si>
  <si>
    <t>2.8cm</t>
  </si>
  <si>
    <t>Present</t>
  </si>
  <si>
    <t>Margin(s) involved by carcinoma</t>
  </si>
  <si>
    <t>follicular variant</t>
  </si>
  <si>
    <t>1.3cm</t>
  </si>
  <si>
    <t>N1a</t>
  </si>
  <si>
    <t>T3</t>
  </si>
  <si>
    <t>2.5cm</t>
  </si>
  <si>
    <t>Not identified</t>
  </si>
  <si>
    <t>T1</t>
  </si>
  <si>
    <t>Nx</t>
  </si>
  <si>
    <t>0.7cm</t>
  </si>
  <si>
    <t>Papillary carcinoma, follicular variant</t>
  </si>
  <si>
    <t>Negative</t>
  </si>
  <si>
    <t>T1b</t>
  </si>
  <si>
    <t>1.5cm</t>
  </si>
  <si>
    <t>Not Identified</t>
  </si>
  <si>
    <t>2.2cm</t>
  </si>
  <si>
    <t>present</t>
  </si>
  <si>
    <t>Free of tumor</t>
  </si>
  <si>
    <t>T1a</t>
  </si>
  <si>
    <t>papillary</t>
  </si>
  <si>
    <t>2.1cm</t>
  </si>
  <si>
    <t>Tumor is present at inked anterior margin</t>
  </si>
  <si>
    <t>Focal</t>
  </si>
  <si>
    <t>1.2cm</t>
  </si>
  <si>
    <t>Focal Invasion</t>
  </si>
  <si>
    <t>1cm</t>
  </si>
  <si>
    <t>1.8cm</t>
  </si>
  <si>
    <t>TCGA-EM-A22O</t>
  </si>
  <si>
    <t>6.6cm</t>
  </si>
  <si>
    <t>2.6cm</t>
  </si>
  <si>
    <t>Margins are uninvolved</t>
  </si>
  <si>
    <t>TCGA-FY-A40N</t>
  </si>
  <si>
    <t>1.7cm</t>
  </si>
  <si>
    <t>Extensive (4 or more vessels)</t>
  </si>
  <si>
    <t>Classical (usual)</t>
  </si>
  <si>
    <t>Focal (less than 4 vessels)</t>
  </si>
  <si>
    <t>Present, minimal</t>
  </si>
  <si>
    <t>3.2cm</t>
  </si>
  <si>
    <t>I</t>
  </si>
  <si>
    <t>not identified</t>
  </si>
  <si>
    <t>Focal invasion</t>
  </si>
  <si>
    <t>Present, extent widely invasive</t>
  </si>
  <si>
    <t>3.0cm</t>
  </si>
  <si>
    <t>Widely invasive</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</si>
  <si>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</si>
  <si>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</si>
  <si>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</si>
  <si>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</si>
  <si>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</si>
  <si>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</si>
  <si>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</si>
  <si>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</si>
  <si>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</si>
  <si>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</si>
  <si>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</si>
  <si>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</si>
  <si>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</si>
  <si>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</si>
  <si>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</si>
  <si>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</si>
  <si>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</si>
  <si>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</si>
  <si>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</si>
  <si>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</si>
  <si>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</si>
  <si>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</si>
  <si>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0.4 cm</t>
  </si>
  <si>
    <t>Papillary carcinoma</t>
  </si>
  <si>
    <t>6.5 cm</t>
  </si>
  <si>
    <t>Present, extensive</t>
  </si>
  <si>
    <t>pT2</t>
  </si>
  <si>
    <t>3.5 cm</t>
  </si>
  <si>
    <t>Yes</t>
  </si>
  <si>
    <t>NX</t>
  </si>
  <si>
    <t>2.8 cm</t>
  </si>
  <si>
    <t>HRAS codon 61 mutation</t>
  </si>
  <si>
    <t>pT1</t>
  </si>
  <si>
    <t>pN0</t>
  </si>
  <si>
    <t>Mx</t>
  </si>
  <si>
    <t>1.3 cm</t>
  </si>
  <si>
    <t>pT3</t>
  </si>
  <si>
    <t>pN1a</t>
  </si>
  <si>
    <t>6.0 cm</t>
  </si>
  <si>
    <t>2.4 cm</t>
  </si>
  <si>
    <t>pNX</t>
  </si>
  <si>
    <t>2.5 cm</t>
  </si>
  <si>
    <t>0.7 cm</t>
  </si>
  <si>
    <t>Tall cell variant</t>
  </si>
  <si>
    <t>3 cm</t>
  </si>
  <si>
    <t>1.0 cm</t>
  </si>
  <si>
    <t>pT1b</t>
  </si>
  <si>
    <t>1.5 cm</t>
  </si>
  <si>
    <t>3.2 cm</t>
  </si>
  <si>
    <t>not applicable</t>
  </si>
  <si>
    <t>3.1 cm</t>
  </si>
  <si>
    <t>Not applicable</t>
  </si>
  <si>
    <t>Papillary carcinoma, classical type</t>
  </si>
  <si>
    <t>2.2 cm</t>
  </si>
  <si>
    <t>Partially surrounded</t>
  </si>
  <si>
    <t>3.0 cm</t>
  </si>
  <si>
    <t>0.6 cm</t>
  </si>
  <si>
    <t>None Identified</t>
  </si>
  <si>
    <t>0.8cm</t>
  </si>
  <si>
    <t>0.8 cm</t>
  </si>
  <si>
    <t>2.1 cm</t>
  </si>
  <si>
    <t>Invades: perithyroidal fibroadipose tissue</t>
  </si>
  <si>
    <t>2.0 cm</t>
  </si>
  <si>
    <t>1.2 cm</t>
  </si>
  <si>
    <t>2 cm</t>
  </si>
  <si>
    <t>0.5 cm</t>
  </si>
  <si>
    <t>1.8 cm</t>
  </si>
  <si>
    <t>1 cm</t>
  </si>
  <si>
    <t>Papillary carcinoma, classical (usual)</t>
  </si>
  <si>
    <t>Present, extent minimal</t>
  </si>
  <si>
    <t>Minimal</t>
  </si>
  <si>
    <t>4.0 cm</t>
  </si>
  <si>
    <t>pN1b</t>
  </si>
  <si>
    <t>1.7 cm</t>
  </si>
  <si>
    <t>Multifocal</t>
  </si>
  <si>
    <t>Present: Focal (less than 4 vessels)</t>
  </si>
  <si>
    <t>pT4a</t>
  </si>
  <si>
    <t>Cannot be assessed</t>
  </si>
  <si>
    <t>GROUND TRUTH</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</si>
  <si>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</si>
  <si>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</si>
  <si>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</si>
  <si>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</si>
  <si>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</si>
  <si>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</si>
  <si>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</si>
  <si>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</si>
  <si>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</si>
  <si>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</si>
  <si>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</si>
  <si>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</si>
  <si>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</si>
  <si>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</si>
  <si>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</si>
  <si>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</si>
  <si>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</si>
  <si>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1.6 cm</t>
  </si>
  <si>
    <t>0.6cm</t>
  </si>
  <si>
    <t>Follicular variant</t>
  </si>
  <si>
    <t>Invades: peri-thyroid fibroadipose tissue</t>
  </si>
  <si>
    <t>Multiple</t>
  </si>
  <si>
    <t>None</t>
  </si>
  <si>
    <t>classical</t>
  </si>
  <si>
    <t>2.6 cm</t>
  </si>
  <si>
    <t>3.6 cm</t>
  </si>
  <si>
    <t>0.3 cm</t>
  </si>
  <si>
    <t>4.4cm</t>
  </si>
  <si>
    <t>4.4 cm</t>
  </si>
  <si>
    <t>No capsular invasion is seen</t>
  </si>
  <si>
    <t>Identified</t>
  </si>
  <si>
    <t>N1</t>
  </si>
  <si>
    <t>Uninvolved</t>
  </si>
  <si>
    <t>1 mm</t>
  </si>
  <si>
    <t>Positive</t>
  </si>
  <si>
    <t>1.4 cm</t>
  </si>
  <si>
    <t>T4</t>
  </si>
  <si>
    <t>TX</t>
  </si>
  <si>
    <t>pMx</t>
  </si>
  <si>
    <t>5.5 cm</t>
  </si>
  <si>
    <t>Classical</t>
  </si>
  <si>
    <t>Encapsulated follicular variant</t>
  </si>
  <si>
    <t>Partial encapsulated</t>
  </si>
  <si>
    <t>Minimal extrathyroidal extension</t>
  </si>
  <si>
    <t>Classical type</t>
  </si>
  <si>
    <t>left paratracheal</t>
  </si>
  <si>
    <t>BRAF p.V600E mutation</t>
  </si>
  <si>
    <t>3.4 cm</t>
  </si>
  <si>
    <t>0.1 cm</t>
  </si>
  <si>
    <t>4.5 cm</t>
  </si>
  <si>
    <t>RET/PTC1 rearrangement</t>
  </si>
  <si>
    <t>Oncocytic variant</t>
  </si>
  <si>
    <t>5.0 cm</t>
  </si>
  <si>
    <t>Extensive</t>
  </si>
  <si>
    <t>Multiple foci</t>
  </si>
  <si>
    <t>Conventional</t>
  </si>
  <si>
    <t>3.3 cm</t>
  </si>
  <si>
    <t>Oncocytic/Warthin-like variant</t>
  </si>
  <si>
    <t>2.3 cm</t>
  </si>
  <si>
    <t>BRAF p.V600E</t>
  </si>
  <si>
    <t>3.8 cm</t>
  </si>
  <si>
    <t>5 mm</t>
  </si>
  <si>
    <t>2.9 cm</t>
  </si>
  <si>
    <t>4.2 cm</t>
  </si>
  <si>
    <t>Present, multifocal</t>
  </si>
  <si>
    <t>Negative but close to black inked posterior (&lt;1 mm)</t>
  </si>
  <si>
    <t>7mm</t>
  </si>
  <si>
    <t>right neck level 2B, central compartment right neck, right modified neck dissection level 2, 3, 4</t>
  </si>
  <si>
    <t>No definite extrathyroidal extension is noted</t>
  </si>
  <si>
    <t>1.1 cm</t>
  </si>
  <si>
    <t>5 cm</t>
  </si>
  <si>
    <t>Focal lymphovascular invasion is Identified</t>
  </si>
  <si>
    <t>Invades perithyroid fibroadipose tissue</t>
  </si>
  <si>
    <t>Extensive Invasion</t>
  </si>
  <si>
    <t>4.6 cm</t>
  </si>
  <si>
    <t>0.3cm</t>
  </si>
  <si>
    <t>No definite vascular invasion Is noted</t>
  </si>
  <si>
    <t>No identified</t>
  </si>
  <si>
    <t>4.9 cm</t>
  </si>
  <si>
    <t>0.55 cm</t>
  </si>
  <si>
    <t>4 cm</t>
  </si>
  <si>
    <t>1.1cm</t>
  </si>
  <si>
    <t>microcarcinoma</t>
  </si>
  <si>
    <t>0.9 cm</t>
  </si>
  <si>
    <t>Follicular variant with oncocytic features</t>
  </si>
  <si>
    <t>Tumor is noted focally at the cauterized margin</t>
  </si>
  <si>
    <t>0.9cm</t>
  </si>
  <si>
    <t>Invades: perithyroid fibroadipose tissue</t>
  </si>
  <si>
    <t>Areas suggestive but not diagnostic</t>
  </si>
  <si>
    <t>Invades the extrathyroidal fibroadipose tissue</t>
  </si>
  <si>
    <t>None identified</t>
  </si>
  <si>
    <t>Positive for tumor</t>
  </si>
  <si>
    <t>0.5cm</t>
  </si>
  <si>
    <t>5.2 cm</t>
  </si>
  <si>
    <t>2.1 x 1.9 cm</t>
  </si>
  <si>
    <t>2.5x2x1cm</t>
  </si>
  <si>
    <t>Bilateral, level VI</t>
  </si>
  <si>
    <t>Present, extending into fibroadipose tissue and abutting skeletal muscle</t>
  </si>
  <si>
    <t>Tumor abut resection margin</t>
  </si>
  <si>
    <t>Present, extending into fibroadipose tissue</t>
  </si>
  <si>
    <t>3.7 cm</t>
  </si>
  <si>
    <t>Locally invasive</t>
  </si>
  <si>
    <t>2.7cm</t>
  </si>
  <si>
    <t>pNO</t>
  </si>
  <si>
    <t>Present- extent minimal</t>
  </si>
  <si>
    <t>2.0cm</t>
  </si>
  <si>
    <t>5.4cm</t>
  </si>
  <si>
    <t>2.3cm</t>
  </si>
  <si>
    <t>9.6cm</t>
  </si>
  <si>
    <t>Present, focal extent (less than 4 vessels)</t>
  </si>
  <si>
    <t>2.9cm</t>
  </si>
  <si>
    <t>6.3cm</t>
  </si>
  <si>
    <t>4.0cm</t>
  </si>
  <si>
    <t>5.0cm</t>
  </si>
  <si>
    <t>1.4cm</t>
  </si>
  <si>
    <t>4.1cm</t>
  </si>
  <si>
    <t>1.9cm</t>
  </si>
  <si>
    <t>cervical nodes</t>
  </si>
  <si>
    <t>Unifocal</t>
  </si>
  <si>
    <t>Present: multifocal intrathyroidal psammoma bodies</t>
  </si>
  <si>
    <t>with focal solid areas</t>
  </si>
  <si>
    <t>9.4 cm</t>
  </si>
  <si>
    <t>4.5 x 3.0 x 3.0 cm</t>
  </si>
  <si>
    <t>Right paratracheal level 6</t>
  </si>
  <si>
    <t>Partially encapsulated</t>
  </si>
  <si>
    <t>Focal capsular invasion</t>
  </si>
  <si>
    <t>Negative for neoplasm</t>
  </si>
  <si>
    <t>Present, widely invaded</t>
  </si>
  <si>
    <t>3.1 x 1.5 x 1.1 cm</t>
  </si>
  <si>
    <t>Less than 4 vessels</t>
  </si>
  <si>
    <t>Extremely close, less than 0.5 mm</t>
  </si>
  <si>
    <t>2.7 cm</t>
  </si>
  <si>
    <t>Pretracheal</t>
  </si>
  <si>
    <t>6.8 cm</t>
  </si>
  <si>
    <t>Classical (usual), Follicular variant</t>
  </si>
  <si>
    <t>N1B</t>
  </si>
  <si>
    <t>8.2 cm</t>
  </si>
  <si>
    <t>Present (to soft tissue, minimal extent)</t>
  </si>
  <si>
    <t>Totally encapsulated</t>
  </si>
  <si>
    <t>TCGA-BJ-A0Z9</t>
  </si>
  <si>
    <t>TCGA-BJ-A0ZA</t>
  </si>
  <si>
    <t>TCGA-BJ-A0ZC</t>
  </si>
  <si>
    <t>TCGA-BJ-A0ZH</t>
  </si>
  <si>
    <t>TCGA-BJ-A0ZJ</t>
  </si>
  <si>
    <t>TCGA-BJ-A18Y</t>
  </si>
  <si>
    <t>TCGA-BJ-A18Z</t>
  </si>
  <si>
    <t>TCGA-BJ-A191</t>
  </si>
  <si>
    <t>TCGA-BJ-A192</t>
  </si>
  <si>
    <t>TCGA-BJ-A28R</t>
  </si>
  <si>
    <t>TCGA-BJ-A28S</t>
  </si>
  <si>
    <t>TCGA-BJ-A28T</t>
  </si>
  <si>
    <t>TCGA-BJ-A28V</t>
  </si>
  <si>
    <t>TCGA-BJ-A28X</t>
  </si>
  <si>
    <t>TCGA-BJ-A28Z</t>
  </si>
  <si>
    <t>TCGA-BJ-A290</t>
  </si>
  <si>
    <t>TCGA-BJ-A291</t>
  </si>
  <si>
    <t>TCGA-BJ-A2N7</t>
  </si>
  <si>
    <t>TCGA-BJ-A2N8</t>
  </si>
  <si>
    <t>TCGA-BJ-A2N9</t>
  </si>
  <si>
    <t>TCGA-BJ-A2NA</t>
  </si>
  <si>
    <t>TCGA-BJ-A2P4</t>
  </si>
  <si>
    <t>TCGA-BJ-A3EZ</t>
  </si>
  <si>
    <t>TCGA-BJ-A3F0</t>
  </si>
  <si>
    <t>TCGA-BJ-A3PR</t>
  </si>
  <si>
    <t>TCGA-BJ-A3PT</t>
  </si>
  <si>
    <t>TCGA-BJ-A3PU</t>
  </si>
  <si>
    <t>TCGA-BJ-A45D</t>
  </si>
  <si>
    <t>TCGA-BJ-A45E</t>
  </si>
  <si>
    <t>TCGA-BJ-A45G</t>
  </si>
  <si>
    <t>TCGA-BJ-A45H</t>
  </si>
  <si>
    <t>TCGA-BJ-A45I</t>
  </si>
  <si>
    <t>TCGA-BJ-A45J</t>
  </si>
  <si>
    <t>TCGA-BJ-A45K</t>
  </si>
  <si>
    <t>TCGA-BJ-A4O8</t>
  </si>
  <si>
    <t>TCGA-BJ-A4O9</t>
  </si>
  <si>
    <t>TCGA-DE-A0Y2</t>
  </si>
  <si>
    <t>TCGA-DE-A2OL</t>
  </si>
  <si>
    <t>TCGA-DE-A3KN</t>
  </si>
  <si>
    <t>TCGA-DE-A4M9</t>
  </si>
  <si>
    <t>TCGA-DE-A4MA</t>
  </si>
  <si>
    <t>TCGA-DE-A4MC</t>
  </si>
  <si>
    <t>TCGA-DE-A4MD</t>
  </si>
  <si>
    <t>TCGA-DE-A69J</t>
  </si>
  <si>
    <t>TCGA-DJ-A13L</t>
  </si>
  <si>
    <t>TCGA-DJ-A13M</t>
  </si>
  <si>
    <t>TCGA-DJ-A13O</t>
  </si>
  <si>
    <t>TCGA-DJ-A13R</t>
  </si>
  <si>
    <t>TCGA-DJ-A13S</t>
  </si>
  <si>
    <t>TCGA-DJ-A13T</t>
  </si>
  <si>
    <t>TCGA-DJ-A13U</t>
  </si>
  <si>
    <t>TCGA-DJ-A13V</t>
  </si>
  <si>
    <t>TCGA-DJ-A13W</t>
  </si>
  <si>
    <t>TCGA-DJ-A13X</t>
  </si>
  <si>
    <t>TCGA-DJ-A1QG</t>
  </si>
  <si>
    <t>TCGA-DJ-A1QH</t>
  </si>
  <si>
    <t>TCGA-DJ-A1QL</t>
  </si>
  <si>
    <t>TCGA-DJ-A1QM</t>
  </si>
  <si>
    <t>TCGA-DJ-A1QN</t>
  </si>
  <si>
    <t>TCGA-DJ-A1QO</t>
  </si>
  <si>
    <t>TCGA-DJ-A1QQ</t>
  </si>
  <si>
    <t>TCGA-DJ-A2PN</t>
  </si>
  <si>
    <t>TCGA-DJ-A2PP</t>
  </si>
  <si>
    <t>TCGA-DJ-A2PQ</t>
  </si>
  <si>
    <t>TCGA-DJ-A2PR</t>
  </si>
  <si>
    <t>TCGA-DJ-A2PS</t>
  </si>
  <si>
    <t>TCGA-DJ-A2PV</t>
  </si>
  <si>
    <t>TCGA-DJ-A2PW</t>
  </si>
  <si>
    <t>TCGA-DJ-A2PX</t>
  </si>
  <si>
    <t>TCGA-DJ-A2PY</t>
  </si>
  <si>
    <t>TCGA-DJ-A2PZ</t>
  </si>
  <si>
    <t>TCGA-DJ-A2Q0</t>
  </si>
  <si>
    <t>TCGA-DJ-A2Q1</t>
  </si>
  <si>
    <t>TCGA-DJ-A2Q2</t>
  </si>
  <si>
    <t>TCGA-DJ-A2Q3</t>
  </si>
  <si>
    <t>TCGA-DJ-A2Q5</t>
  </si>
  <si>
    <t>TCGA-DJ-A2Q6</t>
  </si>
  <si>
    <t>TCGA-DJ-A2Q7</t>
  </si>
  <si>
    <t>TCGA-DJ-A2Q8</t>
  </si>
  <si>
    <t>TCGA-DJ-A2QA</t>
  </si>
  <si>
    <t>TCGA-DJ-A2QB</t>
  </si>
  <si>
    <t>TCGA-DJ-A2QC</t>
  </si>
  <si>
    <t>TCGA-DJ-A3UK</t>
  </si>
  <si>
    <t>TCGA-DJ-A3UM</t>
  </si>
  <si>
    <t>TCGA-DJ-A3UN</t>
  </si>
  <si>
    <t>TCGA-DJ-A3UO</t>
  </si>
  <si>
    <t>TCGA-DJ-A3UQ</t>
  </si>
  <si>
    <t>TCGA-DJ-A3UR</t>
  </si>
  <si>
    <t>TCGA-DJ-A3US</t>
  </si>
  <si>
    <t>TCGA-DJ-A3UT</t>
  </si>
  <si>
    <t>TCGA-DJ-A3UU</t>
  </si>
  <si>
    <t>TCGA-DJ-A3UV</t>
  </si>
  <si>
    <t>TCGA-DJ-A3UX</t>
  </si>
  <si>
    <t>TCGA-DJ-A3UY</t>
  </si>
  <si>
    <t>TCGA-DJ-A3UZ</t>
  </si>
  <si>
    <t>TCGA-DJ-A3V2</t>
  </si>
  <si>
    <t>TCGA-DJ-A3V3</t>
  </si>
  <si>
    <t>TCGA-DJ-A3V5</t>
  </si>
  <si>
    <t>TCGA-DJ-A3V6</t>
  </si>
  <si>
    <t>TCGA-DJ-A3V8</t>
  </si>
  <si>
    <t>TCGA-DJ-A3V9</t>
  </si>
  <si>
    <t>TCGA-DJ-A3VB</t>
  </si>
  <si>
    <t>TCGA-DJ-A3VD</t>
  </si>
  <si>
    <t>TCGA-DJ-A3VE</t>
  </si>
  <si>
    <t>TCGA-DJ-A3VF</t>
  </si>
  <si>
    <t>TCGA-DJ-A3VG</t>
  </si>
  <si>
    <t>TCGA-DJ-A3VJ</t>
  </si>
  <si>
    <t>TCGA-DJ-A3VK</t>
  </si>
  <si>
    <t>TCGA-DJ-A3VL</t>
  </si>
  <si>
    <t>TCGA-DJ-A3VM</t>
  </si>
  <si>
    <t>TCGA-DJ-A4UL</t>
  </si>
  <si>
    <t>TCGA-DJ-A4UQ</t>
  </si>
  <si>
    <t>TCGA-DJ-A4UW</t>
  </si>
  <si>
    <t>TCGA-DJ-A4V0</t>
  </si>
  <si>
    <t>TCGA-DJ-A4V2</t>
  </si>
  <si>
    <t>TCGA-DJ-A4V4</t>
  </si>
  <si>
    <t>TCGA-DJ-A4V5</t>
  </si>
  <si>
    <t>TCGA-DO-A1K0</t>
  </si>
  <si>
    <t>TCGA-E3-A3DZ</t>
  </si>
  <si>
    <t>TCGA-E3-A3E3</t>
  </si>
  <si>
    <t>TCGA-E8-A242</t>
  </si>
  <si>
    <t>TCGA-E8-A2JQ</t>
  </si>
  <si>
    <t>TCGA-E8-A419</t>
  </si>
  <si>
    <t>TCGA-E8-A432</t>
  </si>
  <si>
    <t>TCGA-EL-A3D5</t>
  </si>
  <si>
    <t>TCGA-EL-A3GQ</t>
  </si>
  <si>
    <t>TCGA-EL-A3N2</t>
  </si>
  <si>
    <t>TCGA-EL-A4K0</t>
  </si>
  <si>
    <t>TCGA-EL-A4K1</t>
  </si>
  <si>
    <t>TCGA-EL-A4K2</t>
  </si>
  <si>
    <t>TCGA-EL-A4K4</t>
  </si>
  <si>
    <t>TCGA-EL-A4K9</t>
  </si>
  <si>
    <t>TCGA-EL-A4KD</t>
  </si>
  <si>
    <t>TCGA-EL-A4KG</t>
  </si>
  <si>
    <t>TCGA-EL-A4KH</t>
  </si>
  <si>
    <t>TCGA-EL-A4KI</t>
  </si>
  <si>
    <t>TCGA-EM-A1CU</t>
  </si>
  <si>
    <t>TCGA-EM-A1CV</t>
  </si>
  <si>
    <t>TCGA-EM-A1CW</t>
  </si>
  <si>
    <t>TCGA-EM-A1YA</t>
  </si>
  <si>
    <t>TCGA-EM-A1YB</t>
  </si>
  <si>
    <t>TCGA-EM-A22I</t>
  </si>
  <si>
    <t>TCGA-EM-A22J</t>
  </si>
  <si>
    <t>TCGA-EM-A22K</t>
  </si>
  <si>
    <t>TCGA-EM-A22L</t>
  </si>
  <si>
    <t>TCGA-EM-A22M</t>
  </si>
  <si>
    <t>TCGA-EM-A22N</t>
  </si>
  <si>
    <t>TCGA-EM-A22P</t>
  </si>
  <si>
    <t>TCGA-EM-A22Q</t>
  </si>
  <si>
    <t>TCGA-EM-A2CJ</t>
  </si>
  <si>
    <t>TCGA-EM-A2CK</t>
  </si>
  <si>
    <t>TCGA-EM-A2CL</t>
  </si>
  <si>
    <t>TCGA-EM-A2CM</t>
  </si>
  <si>
    <t>TCGA-EM-A2CO</t>
  </si>
  <si>
    <t>TCGA-EM-A2CP</t>
  </si>
  <si>
    <t>TCGA-EM-A2CQ</t>
  </si>
  <si>
    <t>TCGA-EM-A2CS</t>
  </si>
  <si>
    <t>TCGA-EM-A2CT</t>
  </si>
  <si>
    <t>TCGA-EM-A2CU</t>
  </si>
  <si>
    <t>TCGA-EM-A2OV</t>
  </si>
  <si>
    <t>TCGA-EM-A2OW</t>
  </si>
  <si>
    <t>TCGA-EM-A2OX</t>
  </si>
  <si>
    <t>TCGA-EM-A2OY</t>
  </si>
  <si>
    <t>TCGA-EM-A2OZ</t>
  </si>
  <si>
    <t>TCGA-EM-A2P0</t>
  </si>
  <si>
    <t>TCGA-EM-A2P1</t>
  </si>
  <si>
    <t>TCGA-EM-A2P2</t>
  </si>
  <si>
    <t>TCGA-EM-A2P3</t>
  </si>
  <si>
    <t>TCGA-EM-A3AI</t>
  </si>
  <si>
    <t>TCGA-EM-A3AJ</t>
  </si>
  <si>
    <t>TCGA-EM-A3AK</t>
  </si>
  <si>
    <t>TCGA-EM-A3AL</t>
  </si>
  <si>
    <t>TCGA-ET-A25L</t>
  </si>
  <si>
    <t>TCGA-ET-A25M</t>
  </si>
  <si>
    <t>TCGA-ET-A25R</t>
  </si>
  <si>
    <t>TCGA-ET-A2MY</t>
  </si>
  <si>
    <t>TCGA-ET-A2MZ</t>
  </si>
  <si>
    <t>TCGA-ET-A2N0</t>
  </si>
  <si>
    <t>TCGA-ET-A2N1</t>
  </si>
  <si>
    <t>TCGA-ET-A3BO</t>
  </si>
  <si>
    <t>TCGA-ET-A3BS</t>
  </si>
  <si>
    <t>TCGA-ET-A3BW</t>
  </si>
  <si>
    <t>TCGA-ET-A3BX</t>
  </si>
  <si>
    <t>TCGA-ET-A3DT</t>
  </si>
  <si>
    <t>TCGA-ET-A40P</t>
  </si>
  <si>
    <t>TCGA-ET-A40Q</t>
  </si>
  <si>
    <t>TCGA-ET-A40R</t>
  </si>
  <si>
    <t>TCGA-ET-A40S</t>
  </si>
  <si>
    <t>TCGA-ET-A40T</t>
  </si>
  <si>
    <t>TCGA-ET-A4KQ</t>
  </si>
  <si>
    <t>TCGA-FE-A231</t>
  </si>
  <si>
    <t>TCGA-FY-A3BL</t>
  </si>
  <si>
    <t>TCGA-FY-A3I5</t>
  </si>
  <si>
    <t>TCGA-FY-A3NM</t>
  </si>
  <si>
    <t>TCGA-FY-A3NN</t>
  </si>
  <si>
    <t>TCGA-FY-A3NP</t>
  </si>
  <si>
    <t>TCGA-FY-A3ON</t>
  </si>
  <si>
    <t>TCGA-FY-A3R7</t>
  </si>
  <si>
    <t>TCGA-FY-A3R8</t>
  </si>
  <si>
    <t>TCGA-FY-A3R9</t>
  </si>
  <si>
    <t>TCGA-FY-A3RA</t>
  </si>
  <si>
    <t>TCGA-FY-A3TY</t>
  </si>
  <si>
    <t>TCGA-FY-A3W9</t>
  </si>
  <si>
    <t>TCGA-FY-A3WA</t>
  </si>
  <si>
    <t>TCGA-FY-A3YR</t>
  </si>
  <si>
    <t>TCGA-FY-A40M</t>
  </si>
  <si>
    <t>TCGA-FY-A4B0</t>
  </si>
  <si>
    <t>TCGA-FY-A4B3</t>
  </si>
  <si>
    <t>TCGA-FY-A76V</t>
  </si>
  <si>
    <t>TCGA-GE-A2C6</t>
  </si>
  <si>
    <t>TCGA-H2-A26U</t>
  </si>
  <si>
    <t>TCGA-H2-A2K9</t>
  </si>
  <si>
    <t>TCGA-H2-A3RI</t>
  </si>
  <si>
    <t>TCGA-H2-A421</t>
  </si>
  <si>
    <t>TCGA-H2-A422</t>
  </si>
  <si>
    <t>TCGA-IM-A41Y</t>
  </si>
  <si>
    <t>TCGA-IM-A41Z</t>
  </si>
  <si>
    <t>TCGA-IM-A420</t>
  </si>
  <si>
    <t>TCGA-J8-A3NZ</t>
  </si>
  <si>
    <t>TCGA-J8-A3O1</t>
  </si>
  <si>
    <t>TCGA-J8-A3O2</t>
  </si>
  <si>
    <t>TCGA-J8-A3YE</t>
  </si>
  <si>
    <t>TCGA-J8-A3YH</t>
  </si>
  <si>
    <t>TCGA-MK-A4N6</t>
  </si>
  <si>
    <t>TCGA-MK-A84Z</t>
  </si>
  <si>
    <t>TCGA-E8-A413</t>
  </si>
  <si>
    <t>TCGA-E8-A414</t>
  </si>
  <si>
    <t>TCGA-E8-A415</t>
  </si>
  <si>
    <t>TCGA-E8-A416</t>
  </si>
  <si>
    <t>TCGA-E8-A433</t>
  </si>
  <si>
    <t>TCGA-E8-A434</t>
  </si>
  <si>
    <t>TCGA-E8-A436</t>
  </si>
  <si>
    <t>TCGA-E8-A437</t>
  </si>
  <si>
    <t>TCGA-E8-A438</t>
  </si>
  <si>
    <t>TCGA-E8-A44K</t>
  </si>
  <si>
    <t>TCGA-E8-A44M</t>
  </si>
  <si>
    <t>TCGA-EL-A4K6</t>
  </si>
  <si>
    <t>TCGA-EM-A3AN</t>
  </si>
  <si>
    <t>TCGA-EM-A3AO</t>
  </si>
  <si>
    <t>TCGA-EM-A3AP</t>
  </si>
  <si>
    <t>TCGA-EM-A3AQ</t>
  </si>
  <si>
    <t>TCGA-EM-A3AR</t>
  </si>
  <si>
    <t>TCGA-EM-A3FJ</t>
  </si>
  <si>
    <t>TCGA-EM-A3FK</t>
  </si>
  <si>
    <t>TCGA-EM-A3FL</t>
  </si>
  <si>
    <t>TCGA-EM-A3FM</t>
  </si>
  <si>
    <t>TCGA-EM-A3FN</t>
  </si>
  <si>
    <t>TCGA-EM-A3FO</t>
  </si>
  <si>
    <t>TCGA-EM-A3FP</t>
  </si>
  <si>
    <t>TCGA-EM-A3FQ</t>
  </si>
  <si>
    <t>TCGA-EM-A3FR</t>
  </si>
  <si>
    <t>TCGA-EM-A3O3</t>
  </si>
  <si>
    <t>TCGA-EM-A3O6</t>
  </si>
  <si>
    <t>TCGA-EM-A3O7</t>
  </si>
  <si>
    <t>TCGA-EM-A3O8</t>
  </si>
  <si>
    <t>TCGA-EM-A3O9</t>
  </si>
  <si>
    <t>TCGA-EM-A3OA</t>
  </si>
  <si>
    <t>TCGA-EM-A3OB</t>
  </si>
  <si>
    <t>TCGA-EM-A3ST</t>
  </si>
  <si>
    <t>TCGA-EM-A3SU</t>
  </si>
  <si>
    <t>TCGA-EM-A3SX</t>
  </si>
  <si>
    <t>TCGA-EM-A3SY</t>
  </si>
  <si>
    <t>TCGA-EM-A3SZ</t>
  </si>
  <si>
    <t>TCGA-EM-A4FH</t>
  </si>
  <si>
    <t>TCGA-EM-A4FK</t>
  </si>
  <si>
    <t>TCGA-EM-A4FM</t>
  </si>
  <si>
    <t>TCGA-EM-A4FN</t>
  </si>
  <si>
    <t>TCGA-EM-A4FO</t>
  </si>
  <si>
    <t>TCGA-EM-A4FQ</t>
  </si>
  <si>
    <t>TCGA-EM-A4FR</t>
  </si>
  <si>
    <t>TCGA-EM-A4FV</t>
  </si>
  <si>
    <t>TCGA-EM-A4G1</t>
  </si>
  <si>
    <t>TCGA-FY-A2QD</t>
  </si>
  <si>
    <t>TCGA-IM-A4EB</t>
  </si>
  <si>
    <t>TCGA-KS-A4I1</t>
  </si>
  <si>
    <t>TCGA-KS-A4I3</t>
  </si>
  <si>
    <t>TCGA-KS-A4I5</t>
  </si>
  <si>
    <t>TCGA-KS-A4I7</t>
  </si>
  <si>
    <t>TCGA-KS-A4IC</t>
  </si>
  <si>
    <t>TCGA-KS-A4ID</t>
  </si>
  <si>
    <t>TCGA-L6-A4EP</t>
  </si>
  <si>
    <t>TCGA-L6-A4EQ</t>
  </si>
  <si>
    <t>TCGA-L6-A4ET</t>
  </si>
  <si>
    <t>TCGA-L6-A4EU</t>
  </si>
  <si>
    <t>TCGA-MK-A4N7</t>
  </si>
  <si>
    <t>TCGA-MK-A4N9</t>
  </si>
  <si>
    <t>Columnar cell variant</t>
  </si>
  <si>
    <t>Papillary Carcinoma</t>
  </si>
  <si>
    <t>Follicular variant, non-encapsulated</t>
  </si>
  <si>
    <t>papillary carcinoma</t>
  </si>
  <si>
    <t>4.5 x 2.5 x 2.0 cm</t>
  </si>
  <si>
    <t>present, focal extension into perithyroidal soft tissues (C4)</t>
  </si>
  <si>
    <t>Focally positive anterior margin</t>
  </si>
  <si>
    <t>4.2 x 3 x 2.2 cm</t>
  </si>
  <si>
    <t>Tumor Is close to anterior margin (&lt; 1 mm)</t>
  </si>
  <si>
    <t>Tumor Is present less than 0.5 mm from surgical margin</t>
  </si>
  <si>
    <t>Tumor is present at the anterior margin</t>
  </si>
  <si>
    <t>Left paratracheal tissue</t>
  </si>
  <si>
    <t>Invades: fibroadipose tissue</t>
  </si>
  <si>
    <t>Tumor is present at inked and cauterized posterior margin</t>
  </si>
  <si>
    <t>Present, Minimal</t>
  </si>
  <si>
    <t>Oncocytic or oxyphilic variant</t>
  </si>
  <si>
    <t>with hobnail cell change</t>
  </si>
  <si>
    <t>Involved by invasive carcinoma (deep margin)</t>
  </si>
  <si>
    <t>pN1A</t>
  </si>
  <si>
    <t>No lymphovascular space invasion identified.</t>
  </si>
  <si>
    <t>Present, minimal extent</t>
  </si>
  <si>
    <t>Minimal, extending into perithyroidal adipose tissue</t>
  </si>
  <si>
    <t>pNb</t>
  </si>
  <si>
    <t>Focally Present</t>
  </si>
  <si>
    <t>mixed follicular and papillary variants</t>
  </si>
  <si>
    <t>Very focal extra-thyroid extension Into adipose tissue by the Isthmic microcarcinoma</t>
  </si>
  <si>
    <t>Right paratracheal, Left paratracheal</t>
  </si>
  <si>
    <t>Margins uninvolved by invasive carcinoma</t>
  </si>
  <si>
    <t>Positive in the right lobe</t>
  </si>
  <si>
    <t>0.23 cm</t>
  </si>
  <si>
    <t>Level VI</t>
  </si>
  <si>
    <t>Subcapsular</t>
  </si>
  <si>
    <t>1/9 + 4/7 + 7/7 + 3/7 = 15</t>
  </si>
  <si>
    <t>Oncocytic type</t>
  </si>
  <si>
    <t>Diffuse sclerosing variant, Classical (papillary), Follicular, Tall cell</t>
  </si>
  <si>
    <t>Present, extent widely Invasive</t>
  </si>
  <si>
    <t>3.6cm</t>
  </si>
  <si>
    <t>Unencapsulated</t>
  </si>
  <si>
    <t>4.2cm</t>
  </si>
  <si>
    <t>4.8cm</t>
  </si>
  <si>
    <t>Present, extent widely invasive.</t>
  </si>
  <si>
    <t>4.5cm</t>
  </si>
  <si>
    <t>Present extent minimal</t>
  </si>
  <si>
    <t>4.7cm</t>
  </si>
  <si>
    <t>Cribriform without morules</t>
  </si>
  <si>
    <t>5.1cm</t>
  </si>
  <si>
    <t>Present: Multiple foci</t>
  </si>
  <si>
    <t>less than 45</t>
  </si>
  <si>
    <t>Right and central, neck</t>
  </si>
  <si>
    <t>2.4 x 2.3 x 1.3 cm</t>
  </si>
  <si>
    <t>Positive (Right Lobe)</t>
  </si>
  <si>
    <t>at least 6cm</t>
  </si>
  <si>
    <t>0.8 x 0.7 x 0.4 cm</t>
  </si>
  <si>
    <t>Single focus</t>
  </si>
  <si>
    <t>multiple</t>
  </si>
  <si>
    <t>Invades: Perithyroidal adipose tissue</t>
  </si>
  <si>
    <t>4.1 cm</t>
  </si>
  <si>
    <t>Tall cell features</t>
  </si>
  <si>
    <t>Conventional type</t>
  </si>
  <si>
    <t>Oncocytic</t>
  </si>
  <si>
    <t>T4b</t>
  </si>
  <si>
    <t>right paratracheal, left paratracheal</t>
  </si>
  <si>
    <t>perithyroidal</t>
  </si>
  <si>
    <t>Angiolymphatic invasion present</t>
  </si>
  <si>
    <t>7 cm</t>
  </si>
  <si>
    <t>central compartment</t>
  </si>
  <si>
    <t>Conventional, with tall cell features</t>
  </si>
  <si>
    <t>Right perithyroidal</t>
  </si>
  <si>
    <t>Oncocytic variant, Encapsulated with oncolytic features</t>
  </si>
  <si>
    <t>Conventional, Conventional with Prominent Follicular Pattern</t>
  </si>
  <si>
    <t>Conventional, Infiltrative</t>
  </si>
  <si>
    <t>Left perithyroidal</t>
  </si>
  <si>
    <t>Present (A1, A3)</t>
  </si>
  <si>
    <t>Classical, Microcarcinoma</t>
  </si>
  <si>
    <t>Classical, Tall cell</t>
  </si>
  <si>
    <t>Classical with oncocytic features</t>
  </si>
  <si>
    <t>Invades: perithyroidal tissue</t>
  </si>
  <si>
    <t>Mixed solid and follicular variant with oncocytic change</t>
  </si>
  <si>
    <t>Poorly differentiated</t>
  </si>
  <si>
    <t>Angioinvasive, Insular carcinoma</t>
  </si>
  <si>
    <t>Follicular architecture, Classical cytomorphology, Oncocytic or oxyphilic cytomorphology</t>
  </si>
  <si>
    <t>Follicular architecture, Classical cytomorphology</t>
  </si>
  <si>
    <t>level VI (pretracheal, paratracheal, and prelaryngeal/Delphian)</t>
  </si>
  <si>
    <t>level VI, pretracheal, paratracheal, and prelaryngeal/Delphian</t>
  </si>
  <si>
    <t>perithyroidal, central cervical</t>
  </si>
  <si>
    <t>Classical (usual), Follicular variant, Tall cell variant</t>
  </si>
  <si>
    <t>level IV</t>
  </si>
  <si>
    <t>central compartment, right lateral neck</t>
  </si>
  <si>
    <t>focally into peril-thyroid fibroadipose tissue</t>
  </si>
  <si>
    <t>Left paratracheal, Left superior mediastinal, Right paratracheal</t>
  </si>
  <si>
    <t>right neck level II, right neck level III, right neck level IV, central compartment</t>
  </si>
  <si>
    <t>delphan lymph node</t>
  </si>
  <si>
    <t>Not involved</t>
  </si>
  <si>
    <t>Follicular and solid types</t>
  </si>
  <si>
    <t>Papillary carcinoma, Warthin-like variant</t>
  </si>
  <si>
    <t>with focal follicular growth</t>
  </si>
  <si>
    <t>Classical (usual), Follicular variant, Microcarcinoma (occult, small or microscopic) variant</t>
  </si>
  <si>
    <t>Classical (papillary) architecture, Classical cytomorphology</t>
  </si>
  <si>
    <t>6 + 1 + 5 = 12</t>
  </si>
  <si>
    <t>Right recurrent nerve, Left upper and mediastinal node paratracheal</t>
  </si>
  <si>
    <t>perithyroidal soft tissue and focally skeletal muscle</t>
  </si>
  <si>
    <t>Posterior margin</t>
  </si>
  <si>
    <t>&lt;1 mm</t>
  </si>
  <si>
    <t>Focally present at margin</t>
  </si>
  <si>
    <t>Classical with tall cell features</t>
  </si>
  <si>
    <t>perithyroidal fibroadipose tissue</t>
  </si>
  <si>
    <t>Present focally at the inked posterior margin</t>
  </si>
  <si>
    <t>Anterior and posterior</t>
  </si>
  <si>
    <t>Right paratracheal nodes, level 6</t>
  </si>
  <si>
    <t>R1</t>
  </si>
  <si>
    <t>BRAFV600E mutation</t>
  </si>
  <si>
    <t>Level 6</t>
  </si>
  <si>
    <t>Perithyroidal skeletal muscle</t>
  </si>
  <si>
    <t>BRAF V600E mutation</t>
  </si>
  <si>
    <t>BRAF, NRAS61, HRAS61, KRAS12/13 and RET/PTC1 and RETIPTC3 rearrangements NOT identified</t>
  </si>
  <si>
    <t>NRAS codon 61 mutation</t>
  </si>
  <si>
    <t>HRAS mutation</t>
  </si>
  <si>
    <t>DRAF mutation</t>
  </si>
  <si>
    <t>BRAF mutation</t>
  </si>
  <si>
    <t>Microcarcinoma</t>
  </si>
  <si>
    <t>parathyroid fibroadipose tissue</t>
  </si>
  <si>
    <t>Delphian nodes, Right para-tracheal lymph node, Pre-tracheal tissue midline</t>
  </si>
  <si>
    <t>perithyroidal fibradipose tissue</t>
  </si>
  <si>
    <t>Skeletal muscle</t>
  </si>
  <si>
    <t>Fibroadipose tissue</t>
  </si>
  <si>
    <t>Favor into fibrous tissue</t>
  </si>
  <si>
    <t>Papillary carcinoma; classical (usual)</t>
  </si>
  <si>
    <t>focal tall cell change (&lt;5%)</t>
  </si>
  <si>
    <t>Negative for carcinoma</t>
  </si>
  <si>
    <t>level 6</t>
  </si>
  <si>
    <t>Minimal extrathyroidal extension in the right lobe</t>
  </si>
  <si>
    <t>Diffuse sclerosing variant</t>
  </si>
  <si>
    <t>Tumor is present focally at black inked anterior margin</t>
  </si>
  <si>
    <t>Tall cell variant, with focal squamous metaplasia and hobnail features</t>
  </si>
  <si>
    <t>To margin, perineural and angiolymphatic invasion present</t>
  </si>
  <si>
    <t>Microcarcinoma, Follicular variant</t>
  </si>
  <si>
    <t>BRAF, NRAS61, HRAS61, KRAS12/13 NOT identified.</t>
  </si>
  <si>
    <t>No extrathyroidal extension</t>
  </si>
  <si>
    <t>All margins are negative</t>
  </si>
  <si>
    <t>Right and pyramid lobes</t>
  </si>
  <si>
    <t>BRAF, NRAS61, HRAS61, KRAS12/13 NOT Identified</t>
  </si>
  <si>
    <t>Levels 2 and 4</t>
  </si>
  <si>
    <t>perithyroidal, isthmic</t>
  </si>
  <si>
    <t>BRAF, NRAS61, HRAS61, KRAS12/13, RET/PTC1, RET/PTC3 and PAX8/PPARg rearrangements NOT Identified.</t>
  </si>
  <si>
    <t>Central compartment, level not specified</t>
  </si>
  <si>
    <t>central compartment, level not specified</t>
  </si>
  <si>
    <t>Present, site not specified</t>
  </si>
  <si>
    <t>Multifocal, psammoma body present</t>
  </si>
  <si>
    <t>present, within 1 mm of resection margin</t>
  </si>
  <si>
    <t>with predominant follicular growth</t>
  </si>
  <si>
    <t>&lt;0.1 cm</t>
  </si>
  <si>
    <t>Conventional, Focal tall cell features</t>
  </si>
  <si>
    <t>Conventional, Angioinvasive</t>
  </si>
  <si>
    <t>Present, Extensive, right skeletal muscle</t>
  </si>
  <si>
    <t>Present, with focal extension to resection margin</t>
  </si>
  <si>
    <t>level 1</t>
  </si>
  <si>
    <t>Present, perithyroidal soft tissue and skeletal muscle</t>
  </si>
  <si>
    <t>Isthmic</t>
  </si>
  <si>
    <t>BRAF, NRAS61, HRAS61, KRAS12/13 and RET/PTC1 and RET/PTC3 rearrangements NOT identified</t>
  </si>
  <si>
    <t>Present, perithyroidal fibradipose tissue</t>
  </si>
  <si>
    <t>BRAF codon 600 mutation (p.V600E)</t>
  </si>
  <si>
    <t>Present, to resection margin</t>
  </si>
  <si>
    <t>1/1 cm</t>
  </si>
  <si>
    <t>BRAF (p.V600E, c.099T&gt;A)</t>
  </si>
  <si>
    <t>Left, Right, Isthmic</t>
  </si>
  <si>
    <t>Follicular variant, Conventional</t>
  </si>
  <si>
    <t>Central compartment nodes</t>
  </si>
  <si>
    <t>BRAF (p.V600E)</t>
  </si>
  <si>
    <t>level 6, left cervical</t>
  </si>
  <si>
    <t>negative but close (&lt;1 mm to anterior, 1 mm to posterior)</t>
  </si>
  <si>
    <t>Follicular variant, encapsulated</t>
  </si>
  <si>
    <t>level C4, perithyroidal soft tissues</t>
  </si>
  <si>
    <t>carcinoma focally abuts the black inked posterior margin</t>
  </si>
  <si>
    <t>Not encapsulated</t>
  </si>
  <si>
    <t>a-year-old</t>
  </si>
  <si>
    <t>peritracheal, left</t>
  </si>
  <si>
    <t>Usual, with focal oncocytic cytoplasmic features</t>
  </si>
  <si>
    <t>Adipose tissue, focus suspicious for extra thyroidal involvement</t>
  </si>
  <si>
    <t>Right neck level 3, right superior pole</t>
  </si>
  <si>
    <t>Focally to 1 mm of the anterior and posterior margins</t>
  </si>
  <si>
    <t>microcarcinoma, tall cell, conventional</t>
  </si>
  <si>
    <t>Free</t>
  </si>
  <si>
    <t>Yes, single focus of extrathyroid vascular invasion in small vessel</t>
  </si>
  <si>
    <t>level not specified, delphian, right paratracheal, left paratracheal</t>
  </si>
  <si>
    <t>Less than 0.2 mm</t>
  </si>
  <si>
    <t>Classical, Follicular variant, Microcarcinoma</t>
  </si>
  <si>
    <t>Delphian, left paratrachea</t>
  </si>
  <si>
    <t>Peri-thyroidal fibroadipose tissue, skeletal muscle</t>
  </si>
  <si>
    <t>Microcarcinoma, Tall cell</t>
  </si>
  <si>
    <t>Microcarcinoma, Classical, Follicular variant</t>
  </si>
  <si>
    <t>extrathyroidal adipose tissue</t>
  </si>
  <si>
    <t>Perithyroidal adipose tissue</t>
  </si>
  <si>
    <t>Left tracheo-esophageal groove and pre-tracheal dissection, level not specified</t>
  </si>
  <si>
    <t>extrathyroidal adipose tissue, focal</t>
  </si>
  <si>
    <t>Right lobe, Left lobe</t>
  </si>
  <si>
    <t>Classical, Tall cell, Microcarcinoma</t>
  </si>
  <si>
    <t>Right paratracheal lymph node, Delphian node</t>
  </si>
  <si>
    <t>Perithyroidal soft tissue</t>
  </si>
  <si>
    <t>Focal, extrathyroidal adipose tissue</t>
  </si>
  <si>
    <t>Right tracheo-esophageal grove and pre-tracheal, Left trachea-esophageal grove, Right neck nodes levels three and four</t>
  </si>
  <si>
    <t>12 + 5 + 27 = 44</t>
  </si>
  <si>
    <t>6 + 5 = 11</t>
  </si>
  <si>
    <t>5 (microcarcinomas)</t>
  </si>
  <si>
    <t>Delphian node, perinodal extension not identified</t>
  </si>
  <si>
    <t>Delphian, Left tracheal, Left low jugular</t>
  </si>
  <si>
    <t>level 2, level 3, level 4 and 5-B</t>
  </si>
  <si>
    <t>12 + 12 + 5 + 16 = 45</t>
  </si>
  <si>
    <t>2 + 4 + 1 + 15 = 22</t>
  </si>
  <si>
    <t>Multiple foci (2 classical and 6 papillary microcarcinomas)</t>
  </si>
  <si>
    <t>Not identified for classical type carcinomas</t>
  </si>
  <si>
    <t>level six and seven</t>
  </si>
  <si>
    <t>Focal, extrathyroidal fibrous tissue</t>
  </si>
  <si>
    <t>level N1, level N2</t>
  </si>
  <si>
    <t>Follicular variant, infiltrative; Papillary microcarcinoma (occult sclerosing) variant</t>
  </si>
  <si>
    <t>level 2, level 3, level 4, level 5</t>
  </si>
  <si>
    <t>Follicular variant with oncocytic features, Microcarcinoma</t>
  </si>
  <si>
    <t>level 3 and 4, right; level 3 and 4, left</t>
  </si>
  <si>
    <t>2.8cm (right lobe), 1.5cm (left lobe)</t>
  </si>
  <si>
    <t>Yes, at 3 foci including a focus in the extrathyroidal tissue</t>
  </si>
  <si>
    <t>Microcarcinoma, Tall cell, Columnar cell</t>
  </si>
  <si>
    <t>Perithyroidal fibroadipose tissue</t>
  </si>
  <si>
    <t>Pretracheal and superior mediastinal, Delphian, Right paratracheal</t>
  </si>
  <si>
    <t>Follicular, Microcarcinoma, Tall cell</t>
  </si>
  <si>
    <t>Yes (fibroadipose tissue)</t>
  </si>
  <si>
    <t>perithyroid</t>
  </si>
  <si>
    <t>Perithyroidal adipose tissue, Parathyroid gland</t>
  </si>
  <si>
    <t>Right paratracheal, right superior mediastinal, lateral to the right recurrent laryngeal nerve, levels 3 and 4 lymph nodes in the neck</t>
  </si>
  <si>
    <t>Right neck level two, three and four</t>
  </si>
  <si>
    <t>19 + 15 + 7 = 41</t>
  </si>
  <si>
    <t>Classical and microcarcinoma</t>
  </si>
  <si>
    <t>peri-thyroid fibroadipose tissue</t>
  </si>
  <si>
    <t>1.2 x 0.8 cm</t>
  </si>
  <si>
    <t>Pre-laryngeal level six, left neck contents, level three and four</t>
  </si>
  <si>
    <t>level 6, lateral</t>
  </si>
  <si>
    <t>Yes, two foci present</t>
  </si>
  <si>
    <t>Right neck level 5A, Right neck level 5-B, Right neck level 4, Right neck levels 2-A and level 3, Right paratracheal, Left paratracheal</t>
  </si>
  <si>
    <t>10 + 8 + 20 + 13 + 8 + 3 = 62</t>
  </si>
  <si>
    <t>1 + 0 + 5 + 0 + 7 + 1 = 14</t>
  </si>
  <si>
    <t>Right paratracheal, Left neck dissection level 3, Left neck dissection level 4, Delphian lymph node, Central compartment neck nodes</t>
  </si>
  <si>
    <t>Perithyroidal fibradipose tissue, Skeletal muscle, Subcutaneous soft tissues, Larynx, Trachea, Esophagus, Recurrent laryngeal nerve</t>
  </si>
  <si>
    <t>Delphian, central compartment, para-esophageal</t>
  </si>
  <si>
    <t>Levels I, II, III, IV, V and VII</t>
  </si>
  <si>
    <t>Focal extra capsular extension</t>
  </si>
  <si>
    <t>Fibrous</t>
  </si>
  <si>
    <t>2.5x2x2 cm</t>
  </si>
  <si>
    <t>level II, level III, level IV, right neck dissection, paratracheal dissection, right</t>
  </si>
  <si>
    <t>9 + 8 + 7 + 7 = 31</t>
  </si>
  <si>
    <t>Oncocytic and Follicular components</t>
  </si>
  <si>
    <t>Right central neck, level unknown</t>
  </si>
  <si>
    <t>Periglandular and peritracheal, level II-IV</t>
  </si>
  <si>
    <t>Skeletal muscle, present</t>
  </si>
  <si>
    <t>6.2 x 5.0 x 4.1 cm</t>
  </si>
  <si>
    <t>Present, perithyroidal fibradipose tissue, skeletal muscle, subcutaneous soft tissues</t>
  </si>
  <si>
    <t>Left paratracheal node, bilateral central neck</t>
  </si>
  <si>
    <t>5.5 x 5.0 x 2.9 cm</t>
  </si>
  <si>
    <t>Level 3</t>
  </si>
  <si>
    <t>Higher-grade insular areas and necrosis</t>
  </si>
  <si>
    <t>Level VI (pretracheal, paratracheal and prelaryngeal/Delphian) lymph nodes</t>
  </si>
  <si>
    <t>Non-invasive</t>
  </si>
  <si>
    <t>level 6, level 2-5 left neck</t>
  </si>
  <si>
    <t>columnar cell variant, follicular variant</t>
  </si>
  <si>
    <t>Mixed follicular and columnar cell variant, focal tall cell change and Warthin-like component</t>
  </si>
  <si>
    <t>Level VI (pretracheal, paratracheal and prelaryngeal /Delphian ) lymph nodes</t>
  </si>
  <si>
    <t>cervial or superior medastinal lymph nodes, right neck level II-IV</t>
  </si>
  <si>
    <t>Classical (papillary) architecture, Classical cytomorphology, Papillary microcarcinoma (occult, small or microscopic) variant</t>
  </si>
  <si>
    <t>right jugular, right posterior triangle, level 5A</t>
  </si>
  <si>
    <t>Follicular variant, Microcarcinoma (occult, small or microscopic) variant</t>
  </si>
  <si>
    <t>level 2, level 6</t>
  </si>
  <si>
    <t>Present, widely invasive</t>
  </si>
  <si>
    <t>right paratracheal, left central paratracheal</t>
  </si>
  <si>
    <t>Level VI (pretracheal, paratracheal and prelaryngeal /Delphian) lymph nodes</t>
  </si>
  <si>
    <t>Right posterior triangle, Right neck, Left neck, Right paratracheal</t>
  </si>
  <si>
    <t>Diffuse sclerosing architecture, Classical cytomorphology</t>
  </si>
  <si>
    <t>Follicular variant, Macrofollicular variant, Oncocytic or oxyphilic variant</t>
  </si>
  <si>
    <t>right neck and central paratracheal nodes</t>
  </si>
  <si>
    <t>Present, extent widely invasive (first tumor) and minimal (second tumor)</t>
  </si>
  <si>
    <t>Oncocytic or oxyphilic variant, Focal hobnail cell change (&lt;5%)</t>
  </si>
  <si>
    <t>left neck level 6, left tracheal esophageal gutter node</t>
  </si>
  <si>
    <t>level VI and VII, level III and IV</t>
  </si>
  <si>
    <t>2.8 x 1.3 x 1.6 cm</t>
  </si>
  <si>
    <t>Trabecular, Solid, Classical (usual)</t>
  </si>
  <si>
    <t>Present, extent minimal and widely invasive</t>
  </si>
  <si>
    <t>Classical (usual), Papillary carcinoma, other with focal hobnail cell change</t>
  </si>
  <si>
    <t>Present, extent widely invasive (first tumor), Present, extent minimal (second tumor)</t>
  </si>
  <si>
    <t>Not identified (first tumor), Cannot be assessed (second tumor)</t>
  </si>
  <si>
    <t>Yes (second tumor)</t>
  </si>
  <si>
    <t>Classical (usual), Follicular variant, Microcarcinoma</t>
  </si>
  <si>
    <t>Follicular variant, Classical cytomorphology</t>
  </si>
  <si>
    <t>Right neck, Left jugulodigastric node, Left neck, Left paratracheal node</t>
  </si>
  <si>
    <t>Classical, Follicular variant</t>
  </si>
  <si>
    <t>Level VI (pretracheal, paratracheal and Prelaryngeal/Delphian) lymph nodes</t>
  </si>
  <si>
    <t>perithyroidal, right jugular node, apex level 5 node</t>
  </si>
  <si>
    <t>1.6 x 0.9 x 0.6 cm</t>
  </si>
  <si>
    <t>Left paratracheal node, Left neck level four</t>
  </si>
  <si>
    <t>right neck, right paratracheal node, Delphian lymph node</t>
  </si>
  <si>
    <t>with focal tall cell change (5%), follicular variant</t>
  </si>
  <si>
    <t>Present, extent widely invasive and minimal</t>
  </si>
  <si>
    <t>Classical (usual), Follicular variant, Tall cell, Hobnail cell, Columnar cell, Clear cell</t>
  </si>
  <si>
    <t>Right upper posterior triangle, Right lower posterior triangle, Right jugular chain, Pretracheal node, Right paratracheal node, Left paratracheal nodes</t>
  </si>
  <si>
    <t>Papillary carcinoma, Classical (usual), Cribriform-morular variant</t>
  </si>
  <si>
    <t>Classical, Cribriform-morular</t>
  </si>
  <si>
    <t>Present, extent widely invasive (right lobe), Present, extent minimal (left lobe)</t>
  </si>
  <si>
    <t>Classical (papillary), Tall cell changes (&lt;5%)</t>
  </si>
  <si>
    <t>Papillary carcinoma, classical.</t>
  </si>
  <si>
    <t>Classical (usual) with focal Warthin-like and hobnail cell change, and cribriform-morular architecture</t>
  </si>
  <si>
    <t>Follicular variant with focal trabecular growth and oncocytic change</t>
  </si>
  <si>
    <t>right perithyroidal</t>
  </si>
  <si>
    <t>Follicular variant, Oncocytic or oxyphilic cytomorphology</t>
  </si>
  <si>
    <t>cervical or superior mediastinal lymph nodes</t>
  </si>
  <si>
    <t>with focal Warthin-like areas and tall cell change (&lt;5%)</t>
  </si>
  <si>
    <t>Classical (usual), Warthin-like, Follicular variant, Microcarcinoma</t>
  </si>
  <si>
    <t>Follicular variant, Papillary microcarcinoma, Oncocytic or oxyphilic variant</t>
  </si>
  <si>
    <t>right neck, right paratracheal nodes</t>
  </si>
  <si>
    <t>Classical (usual), Follicular variant, with focal tall cell change</t>
  </si>
  <si>
    <t>Follicular variant, Tall cell change (&lt;5%)</t>
  </si>
  <si>
    <t>right perithyroidal, isthmic, left perithyroidal</t>
  </si>
  <si>
    <t>Right neck posterior triangle, right jugular, right paratracheal, left paratracheal, central neck</t>
  </si>
  <si>
    <t>Follicular variant, classical (usual), oncocytic change, tall cell change (&lt;10%), Warthin-like change</t>
  </si>
  <si>
    <t>Level VI (pretracheal, paratracheal and prelaryngeal/Deiphian) lymph nodes</t>
  </si>
  <si>
    <t>Follicular variant, Classical (usual)</t>
  </si>
  <si>
    <t>cervical nodes, left inferior pole parathyroid gland</t>
  </si>
  <si>
    <t>tall cell features, Unifocal</t>
  </si>
  <si>
    <t>left inferior pole parathyroid gland, Minimal extrathyroidal extension into left inferior pole parathyroid gland</t>
  </si>
  <si>
    <t>posterior surgical margin</t>
  </si>
  <si>
    <t>Right inferior lobe, level not specified</t>
  </si>
  <si>
    <t>level VI, pretracheal, paratracheal, and prelaryngeal/Delphian nodes</t>
  </si>
  <si>
    <t>Left inferior pole</t>
  </si>
  <si>
    <t>Level VI, pretracheal, paratracheal, and prelaryngeal/Delphian nodes</t>
  </si>
  <si>
    <t>Immediately adjacent to thyroid</t>
  </si>
  <si>
    <t>level VI (pretracheal, paratracheal, and prelaryngeal/Delphian) nodes</t>
  </si>
  <si>
    <t>3 (including microcarcinomas)</t>
  </si>
  <si>
    <t>anterior and deep</t>
  </si>
  <si>
    <t>Follicular variant (Encapsulated)</t>
  </si>
  <si>
    <t>Right thyroid, right anterior Level III lymph nodes, right central neck tissue, right level 3 and 4 lymph nodes, superior central lymph nodes</t>
  </si>
  <si>
    <t>Perithyroidal soft tissue, skeletal muscle, subcutaneous soft tissues, larynx, trachea, esophagus, recurrent laryngeal nerve</t>
  </si>
  <si>
    <t>No definitive lymphovascular invasion identified.</t>
  </si>
  <si>
    <t>Yes, focal invasion of tumor into the capsule is noted.</t>
  </si>
  <si>
    <t>Negative resection margins.</t>
  </si>
  <si>
    <t>Follicular variant, Classical variant</t>
  </si>
  <si>
    <t>Present, perithyroidal adipose tissue and skeletal muscle</t>
  </si>
  <si>
    <t>Uninvolved by carcinoma (within 1 mm)</t>
  </si>
  <si>
    <t>Multifocal, classical</t>
  </si>
  <si>
    <t>Yes, focally present at the inked margin in part B</t>
  </si>
  <si>
    <t>level VI</t>
  </si>
  <si>
    <t>Left surgical margin positive</t>
  </si>
  <si>
    <t>level 2-4, station two and four</t>
  </si>
  <si>
    <t>central cervical</t>
  </si>
  <si>
    <t>papillary and follicular variant, multifocal</t>
  </si>
  <si>
    <t>perithyroidal fat</t>
  </si>
  <si>
    <t>Tall cell, Columnar cell</t>
  </si>
  <si>
    <t>level attached to the left lobe</t>
  </si>
  <si>
    <t>Level VI (pretracheal, paratracheal, and prelaryngeal/Delphian) lymph nodes</t>
  </si>
  <si>
    <t>Level VI (pretracheal, paratracheal, and prelaryngeal Delphian) lymph nodes</t>
  </si>
  <si>
    <t>Levels I, II, III, IV, V or retropharyngeal or superior mediastinal lymph nodes Level II)</t>
  </si>
  <si>
    <t>Classical (usual), Diffuse sclerosing, Tall cell</t>
  </si>
  <si>
    <t>Well differentiated, G1</t>
  </si>
  <si>
    <t>Levels I, II, III, IV, V) or retropharyngeal or superior mediastinal lymph nodes (Level VII)</t>
  </si>
  <si>
    <t>central compartment, level I-III, IV, V, VII</t>
  </si>
  <si>
    <t>anterior mediastinum, right neck contents anterior, left posterior neck contents</t>
  </si>
  <si>
    <t>Left central neck contents, Right Central neck contents, Isthmus Perithyroidal</t>
  </si>
  <si>
    <t>Yes, perithyroidal fibradipose tissue, skeletal muscle, subcutaneous soft tissues, larynx, trachea, esophagus, recurrent laryngeal nerve and RLN</t>
  </si>
  <si>
    <t>Central, level 0</t>
  </si>
  <si>
    <t>Level VI and perithyroidal</t>
  </si>
  <si>
    <t>Left lobe, Isthmus</t>
  </si>
  <si>
    <t>Right level III, Right level VI</t>
  </si>
  <si>
    <t>Posterior resection margin</t>
  </si>
  <si>
    <t>level 1-7, lateral, central and cervical</t>
  </si>
  <si>
    <t>lymphovascular invasion negative</t>
  </si>
  <si>
    <t>surgical margins and lymphovascular invasion negative</t>
  </si>
  <si>
    <t>PERFORMANCE</t>
  </si>
  <si>
    <r>
      <t xml:space="preserve">TumorSize </t>
    </r>
    <r>
      <rPr>
        <b/>
        <sz val="11"/>
        <rFont val="Calibri (Body)"/>
      </rPr>
      <t>clean</t>
    </r>
  </si>
  <si>
    <r>
      <t>TumorSize</t>
    </r>
    <r>
      <rPr>
        <b/>
        <sz val="11"/>
        <rFont val="Calibri (Body)"/>
      </rPr>
      <t xml:space="preserve"> 
(cm)</t>
    </r>
  </si>
  <si>
    <t>CLASSIFICATION RESULT</t>
  </si>
  <si>
    <t>EXTRACTED INFORMATION FOR CLASSIFCATION</t>
  </si>
  <si>
    <r>
      <t xml:space="preserve">SizeLN </t>
    </r>
    <r>
      <rPr>
        <b/>
        <sz val="11"/>
        <rFont val="Calibri (Body)"/>
      </rPr>
      <t>clean</t>
    </r>
  </si>
  <si>
    <r>
      <t xml:space="preserve">SizeLN
</t>
    </r>
    <r>
      <rPr>
        <b/>
        <sz val="11"/>
        <rFont val="Calibri (Body)"/>
      </rPr>
      <t xml:space="preserve"> (cm)</t>
    </r>
  </si>
  <si>
    <t>high</t>
  </si>
  <si>
    <t>low</t>
  </si>
  <si>
    <t>intermediate</t>
  </si>
  <si>
    <t>Intermediate</t>
  </si>
  <si>
    <t>3b</t>
  </si>
  <si>
    <t>1b</t>
  </si>
  <si>
    <t>0</t>
  </si>
  <si>
    <t>II</t>
  </si>
  <si>
    <t>2</t>
  </si>
  <si>
    <t>X</t>
  </si>
  <si>
    <t>1a</t>
  </si>
  <si>
    <t>3a</t>
  </si>
  <si>
    <t>4a</t>
  </si>
  <si>
    <t>III</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</si>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</sst>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5" applyNumberFormat="0" applyFill="0" applyAlignment="0" applyProtection="0"/>
    <xf numFmtId="0" fontId="12" fillId="0" borderId="6" applyNumberFormat="0" applyFill="0" applyAlignment="0" applyProtection="0"/>
    <xf numFmtId="0" fontId="13" fillId="0" borderId="7"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8" applyNumberFormat="0" applyAlignment="0" applyProtection="0"/>
    <xf numFmtId="0" fontId="17" fillId="8" borderId="9" applyNumberFormat="0" applyAlignment="0" applyProtection="0"/>
    <xf numFmtId="0" fontId="18" fillId="8" borderId="8" applyNumberFormat="0" applyAlignment="0" applyProtection="0"/>
    <xf numFmtId="0" fontId="19" fillId="0" borderId="10" applyNumberFormat="0" applyFill="0" applyAlignment="0" applyProtection="0"/>
    <xf numFmtId="0" fontId="20" fillId="9" borderId="11" applyNumberFormat="0" applyAlignment="0" applyProtection="0"/>
    <xf numFmtId="0" fontId="6" fillId="0" borderId="0" applyNumberFormat="0" applyFill="0" applyBorder="0" applyAlignment="0" applyProtection="0"/>
    <xf numFmtId="0" fontId="3" fillId="10" borderId="12" applyNumberFormat="0" applyFont="0" applyAlignment="0" applyProtection="0"/>
    <xf numFmtId="0" fontId="21" fillId="0" borderId="0" applyNumberFormat="0" applyFill="0" applyBorder="0" applyAlignment="0" applyProtection="0"/>
    <xf numFmtId="0" fontId="9" fillId="0" borderId="13"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46">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2" fontId="0" fillId="0" borderId="0" xfId="0" applyNumberFormat="1"/>
    <xf numFmtId="164" fontId="0" fillId="0" borderId="0" xfId="5" applyNumberFormat="1" applyFont="1" applyAlignment="1">
      <alignment horizontal="center" vertical="center"/>
    </xf>
    <xf numFmtId="1" fontId="7" fillId="0" borderId="1" xfId="0" applyNumberFormat="1" applyFont="1" applyBorder="1" applyAlignment="1">
      <alignment horizontal="center" vertical="center" wrapText="1"/>
    </xf>
    <xf numFmtId="14" fontId="0" fillId="0" borderId="0" xfId="0" applyNumberFormat="1"/>
    <xf numFmtId="0" fontId="5" fillId="0" borderId="0" xfId="0" applyFont="1" applyAlignment="1">
      <alignment horizontal="center" vertical="center"/>
    </xf>
    <xf numFmtId="2" fontId="7" fillId="0" borderId="1" xfId="0" applyNumberFormat="1" applyFont="1" applyBorder="1" applyAlignment="1">
      <alignment horizontal="center" vertical="center" wrapText="1"/>
    </xf>
    <xf numFmtId="0" fontId="0" fillId="0" borderId="1" xfId="0" applyBorder="1"/>
    <xf numFmtId="0" fontId="0" fillId="0" borderId="1" xfId="0" applyBorder="1" applyAlignment="1">
      <alignment horizontal="center"/>
    </xf>
    <xf numFmtId="2" fontId="0" fillId="0" borderId="1" xfId="0" applyNumberFormat="1" applyBorder="1"/>
    <xf numFmtId="0" fontId="5" fillId="0" borderId="1" xfId="0" applyFont="1" applyBorder="1" applyAlignment="1">
      <alignment horizontal="center" vertical="center"/>
    </xf>
    <xf numFmtId="1" fontId="7" fillId="0" borderId="14" xfId="0" applyNumberFormat="1" applyFont="1" applyBorder="1" applyAlignment="1">
      <alignment horizontal="center" vertical="center"/>
    </xf>
    <xf numFmtId="0" fontId="5" fillId="0" borderId="4" xfId="0" applyFont="1" applyBorder="1" applyAlignment="1">
      <alignment horizontal="center" vertical="center"/>
    </xf>
    <xf numFmtId="0" fontId="5" fillId="0" borderId="14" xfId="0" applyFont="1" applyBorder="1" applyAlignment="1">
      <alignment horizontal="center" vertical="center"/>
    </xf>
    <xf numFmtId="0" fontId="5" fillId="0" borderId="0" xfId="0" applyFont="1" applyAlignment="1">
      <alignment horizontal="left" vertical="center"/>
    </xf>
    <xf numFmtId="164" fontId="0" fillId="0" borderId="0" xfId="5" applyNumberFormat="1" applyFont="1"/>
    <xf numFmtId="0" fontId="5" fillId="0" borderId="15" xfId="0" applyFont="1" applyBorder="1" applyAlignment="1">
      <alignment horizontal="center" vertical="center"/>
    </xf>
    <xf numFmtId="0" fontId="0" fillId="0" borderId="15" xfId="0" applyBorder="1"/>
    <xf numFmtId="1" fontId="7" fillId="0" borderId="3" xfId="0" applyNumberFormat="1"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7" fillId="2" borderId="0" xfId="0" applyFont="1" applyFill="1" applyAlignment="1">
      <alignment horizontal="center"/>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1" fontId="7" fillId="3" borderId="4" xfId="0" applyNumberFormat="1" applyFont="1" applyFill="1" applyBorder="1" applyAlignment="1">
      <alignment horizontal="center"/>
    </xf>
    <xf numFmtId="0" fontId="5" fillId="0" borderId="2" xfId="0" applyFont="1" applyFill="1" applyBorder="1" applyAlignment="1">
      <alignment horizontal="center"/>
    </xf>
    <xf numFmtId="0" fontId="5" fillId="0" borderId="0" xfId="0" applyFont="1" applyFill="1" applyAlignment="1">
      <alignment horizontal="center" vertical="center"/>
    </xf>
    <xf numFmtId="0" fontId="5" fillId="0" borderId="15" xfId="0" applyFont="1" applyFill="1" applyBorder="1" applyAlignment="1">
      <alignment horizontal="center" vertical="center"/>
    </xf>
    <xf numFmtId="0" fontId="5" fillId="0" borderId="16" xfId="0" applyFont="1" applyFill="1" applyBorder="1" applyAlignment="1">
      <alignment horizontal="center"/>
    </xf>
    <xf numFmtId="0" fontId="5" fillId="0" borderId="15" xfId="0" applyFont="1" applyFill="1" applyBorder="1" applyAlignment="1">
      <alignment horizontal="center"/>
    </xf>
    <xf numFmtId="0" fontId="5" fillId="0" borderId="0" xfId="0" applyFont="1" applyFill="1" applyAlignment="1">
      <alignment horizontal="center"/>
    </xf>
    <xf numFmtId="0" fontId="5" fillId="0" borderId="4" xfId="0" applyFont="1" applyFill="1" applyBorder="1" applyAlignment="1">
      <alignment horizontal="center"/>
    </xf>
    <xf numFmtId="0" fontId="5" fillId="0" borderId="3" xfId="0" applyFont="1" applyFill="1" applyBorder="1" applyAlignment="1">
      <alignment horizontal="center"/>
    </xf>
    <xf numFmtId="0" fontId="5" fillId="0" borderId="1" xfId="0" applyFont="1" applyFill="1" applyBorder="1" applyAlignment="1">
      <alignment horizontal="center" vertical="center"/>
    </xf>
    <xf numFmtId="0" fontId="5" fillId="0" borderId="14" xfId="0" applyFont="1" applyFill="1" applyBorder="1" applyAlignment="1">
      <alignment horizontal="center"/>
    </xf>
    <xf numFmtId="0" fontId="5" fillId="0" borderId="1" xfId="0" applyFont="1" applyFill="1" applyBorder="1" applyAlignment="1">
      <alignment horizontal="center"/>
    </xf>
    <xf numFmtId="0" fontId="7" fillId="0" borderId="1" xfId="0" applyFont="1" applyFill="1" applyBorder="1" applyAlignment="1">
      <alignment horizontal="center" vertical="center"/>
    </xf>
    <xf numFmtId="0" fontId="0" fillId="0" borderId="0" xfId="0" applyFill="1" applyAlignment="1">
      <alignment horizontal="center"/>
    </xf>
    <xf numFmtId="0" fontId="0" fillId="0" borderId="1" xfId="0" applyFill="1" applyBorder="1" applyAlignment="1">
      <alignment horizont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1">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79B03-E0D7-4E87-9341-4A1AA9633788}">
  <dimension ref="A1:AS300"/>
  <sheetViews>
    <sheetView tabSelected="1" zoomScale="70" zoomScaleNormal="70" workbookViewId="0">
      <pane xSplit="1" topLeftCell="AB1" activePane="topRight" state="frozen"/>
      <selection activeCell="A14" sqref="A14"/>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53125" bestFit="1" customWidth="1"/>
    <col min="10" max="10" width="12.46484375" bestFit="1" customWidth="1"/>
    <col min="11" max="11" width="32.9296875" hidden="1" customWidth="1"/>
    <col min="12" max="12" width="47.73046875" hidden="1" customWidth="1"/>
    <col min="13" max="13" width="11.33203125" customWidth="1"/>
    <col min="14" max="14" width="98.06640625" bestFit="1" customWidth="1"/>
    <col min="15" max="15" width="53.86328125" bestFit="1" customWidth="1"/>
    <col min="16" max="16" width="34.33203125" hidden="1" customWidth="1"/>
    <col min="17" max="17" width="40.33203125" hidden="1" customWidth="1"/>
    <col min="18" max="18" width="10.9296875" customWidth="1"/>
    <col min="19" max="19" width="7.59765625" bestFit="1" customWidth="1"/>
    <col min="20" max="20" width="17.53125" bestFit="1" customWidth="1"/>
    <col min="21" max="21" width="29.86328125" customWidth="1"/>
    <col min="22" max="22" width="20.73046875" customWidth="1"/>
    <col min="23" max="23" width="11.59765625" customWidth="1"/>
    <col min="24" max="24" width="76.9296875"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2.86328125" customWidth="1"/>
    <col min="40" max="40" width="11.9296875" customWidth="1"/>
    <col min="41" max="44" width="10.59765625" customWidth="1"/>
    <col min="45" max="45" width="11.59765625" customWidth="1"/>
  </cols>
  <sheetData>
    <row r="1" spans="1:45">
      <c r="A1" s="28" t="s">
        <v>953</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
      <c r="AE1" s="29" t="s">
        <v>952</v>
      </c>
      <c r="AF1" s="30"/>
      <c r="AG1" s="30"/>
      <c r="AH1" s="30"/>
      <c r="AI1" s="30"/>
      <c r="AJ1" s="29" t="s">
        <v>154</v>
      </c>
      <c r="AK1" s="30"/>
      <c r="AL1" s="30"/>
      <c r="AM1" s="30"/>
      <c r="AN1" s="30"/>
      <c r="AO1" s="29" t="s">
        <v>949</v>
      </c>
      <c r="AP1" s="30"/>
      <c r="AQ1" s="30"/>
      <c r="AR1" s="30"/>
      <c r="AS1" s="31"/>
    </row>
    <row r="2" spans="1:45" ht="28.15">
      <c r="A2" s="3" t="s">
        <v>155</v>
      </c>
      <c r="B2" s="43" t="s">
        <v>156</v>
      </c>
      <c r="C2" s="3" t="s">
        <v>157</v>
      </c>
      <c r="D2" s="3" t="s">
        <v>158</v>
      </c>
      <c r="E2" s="3" t="s">
        <v>159</v>
      </c>
      <c r="F2" s="3" t="s">
        <v>0</v>
      </c>
      <c r="G2" s="3" t="s">
        <v>160</v>
      </c>
      <c r="H2" s="3" t="s">
        <v>1</v>
      </c>
      <c r="I2" s="3" t="s">
        <v>2</v>
      </c>
      <c r="J2" s="3" t="s">
        <v>3</v>
      </c>
      <c r="K2" s="3" t="s">
        <v>161</v>
      </c>
      <c r="L2" s="3" t="s">
        <v>954</v>
      </c>
      <c r="M2" s="13" t="s">
        <v>955</v>
      </c>
      <c r="N2" s="3" t="s">
        <v>4</v>
      </c>
      <c r="O2" s="3" t="s">
        <v>5</v>
      </c>
      <c r="P2" s="3" t="s">
        <v>162</v>
      </c>
      <c r="Q2" s="4" t="s">
        <v>950</v>
      </c>
      <c r="R2" s="13" t="s">
        <v>951</v>
      </c>
      <c r="S2" s="3" t="s">
        <v>6</v>
      </c>
      <c r="T2" s="3" t="s">
        <v>163</v>
      </c>
      <c r="U2" s="3" t="s">
        <v>7</v>
      </c>
      <c r="V2" s="4" t="s">
        <v>164</v>
      </c>
      <c r="W2" s="3" t="s">
        <v>8</v>
      </c>
      <c r="X2" s="3" t="s">
        <v>170</v>
      </c>
      <c r="Y2" s="3" t="s">
        <v>9</v>
      </c>
      <c r="Z2" s="3" t="s">
        <v>10</v>
      </c>
      <c r="AA2" s="3" t="s">
        <v>165</v>
      </c>
      <c r="AB2" s="3" t="s">
        <v>11</v>
      </c>
      <c r="AC2" s="3" t="s">
        <v>171</v>
      </c>
      <c r="AD2" s="5"/>
      <c r="AE2" s="7" t="s">
        <v>166</v>
      </c>
      <c r="AF2" s="10" t="s">
        <v>167</v>
      </c>
      <c r="AG2" s="6" t="s">
        <v>168</v>
      </c>
      <c r="AH2" s="6" t="s">
        <v>12</v>
      </c>
      <c r="AI2" s="10" t="s">
        <v>169</v>
      </c>
      <c r="AJ2" s="7" t="s">
        <v>166</v>
      </c>
      <c r="AK2" s="10" t="s">
        <v>167</v>
      </c>
      <c r="AL2" s="10" t="s">
        <v>168</v>
      </c>
      <c r="AM2" s="10" t="s">
        <v>12</v>
      </c>
      <c r="AN2" s="10" t="s">
        <v>169</v>
      </c>
      <c r="AO2" s="25" t="s">
        <v>166</v>
      </c>
      <c r="AP2" s="6" t="s">
        <v>167</v>
      </c>
      <c r="AQ2" s="6" t="s">
        <v>168</v>
      </c>
      <c r="AR2" s="6" t="s">
        <v>12</v>
      </c>
      <c r="AS2" s="18" t="s">
        <v>169</v>
      </c>
    </row>
    <row r="3" spans="1:45">
      <c r="A3" t="str">
        <f>'Model output'!A2</f>
        <v>TCGA-4C-A93U</v>
      </c>
      <c r="B3" s="44">
        <v>74</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4a</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1b</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
      </c>
      <c r="F3" t="str">
        <f t="shared" ref="F3:F66" si="0">IF(OR(G3&lt;&gt;"",AND(J3&lt;&gt;"",ISNUMBER(J3),J3&gt;0),AND(M3&lt;&gt;"",M3&gt;0)),"positive","negative")</f>
        <v>positive</v>
      </c>
      <c r="G3" s="24"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output'!G2)),OR(,ISNUMBER(SEARCH("II",'Model output'!G2)),ISNUMBER(SEARCH("two",'Model output'!G2)),ISNUMBER(SEARCH("2",'Model output'!G2)),ISNUMBER(SEARCH("III",'Model output'!G2)),ISNUMBER(SEARCH("three",'Model output'!G2)),ISNUMBER(SEARCH("3",'Model output'!G2)),ISNUMBER(SEARCH("IV",'Model output'!G2)),ISNUMBER(SEARCH("four",'Model output'!G2)),ISNUMBER(SEARCH("4",'Model output'!G2)),AND(ISNUMBER(SEARCH("V ",'Model output'!G2)),NOT(ISNUMBER(SEARCH("VI",'Model output'!G2)))),ISNUMBER(SEARCH("five",'Model output'!G2)),ISNUMBER(SEARCH("5",'Model output'!G2))))), "lateral", "central"))</f>
        <v>lateral</v>
      </c>
      <c r="H3" t="str">
        <f>IF('Model output'!H2="","negative",IF('Model output'!H2="[]", "negative", IF(OR(ISNUMBER(SEARCH("lymph node",'Model output'!H2)),ISNUMBER(SEARCH("Not mentioned",'Model output'!H2)),ISNUMBER(SEARCH("neck",'Model output'!H2)),ISNUMBER(SEARCH("Not applicable",'Model output'!H2))),"negative","positive")))</f>
        <v>negative</v>
      </c>
      <c r="I3">
        <f>IF('Model output'!I2="","",IF(ISNUMBER('Model output'!I2),'Model output'!I2,1))</f>
        <v>2</v>
      </c>
      <c r="J3">
        <f>IF('Model output'!J2="","",IF(AND(ISNUMBER('Model output'!J2),'Model output'!J2&lt;=I3),'Model output'!J2,IF(ISNUMBER(SEARCH("0/",'Model output'!J2)),0,1)))</f>
        <v>1</v>
      </c>
      <c r="K3" t="str" cm="1">
        <f t="array" ref="K3">IF(COUNT(FIND({0,1,2,3,4,5,6,7,8,9},'Model output'!K2))&gt;0,'Model output'!K2,"")</f>
        <v>0.4 cm</v>
      </c>
      <c r="L3" s="8" t="str">
        <f>SUBSTITUTE(SUBSTITUTE(SUBSTITUTE(SUBSTITUTE(SUBSTITUTE(SUBSTITUTE(SUBSTITUTE(SUBSTITUTE(SUBSTITUTE(SUBSTITUTE(K3,"cm.","cm"), "up to", ""), "x", ","), "(LEVEL 4)", ""), "/", ","), "'',", ""), "'", ""), "[", ""), "]", ""), " ", "")</f>
        <v>0.4cm</v>
      </c>
      <c r="M3" cm="1">
        <f t="array" ref="M3">IF(L3="","",IF(ISNUMBER(SEARCH("cm",L3)),MAX(VALUE(SUBSTITUTE(_xlfn.FILTERXML("&lt;t&gt;&lt;s&gt;"&amp;SUBSTITUTE(L3,",","&lt;/s&gt;&lt;s&gt;")&amp;"&lt;/s&gt;&lt;/t&gt;","//s"),"cm",""))),MAX(VALUE(SUBSTITUTE(_xlfn.FILTERXML("&lt;t&gt;&lt;s&gt;"&amp;SUBSTITUTE(L3,",","&lt;/s&gt;&lt;s&gt;")&amp;"&lt;/s&gt;&lt;/t&gt;","//s"),"mm","")))/10))</f>
        <v>0.4</v>
      </c>
      <c r="N3" t="str">
        <f>IF('Model output'!L2="","",'Model output'!L2)</f>
        <v>Papillary carcinoma</v>
      </c>
      <c r="O3" t="str">
        <f>IF('Model output'!M2="","",'Model output'!M2)</f>
        <v/>
      </c>
      <c r="P3" t="str">
        <f>IF('Model output'!N2="","",'Model output'!N2)</f>
        <v>6.5 cm</v>
      </c>
      <c r="Q3" t="str">
        <f t="shared" ref="Q3:Q66" si="1">LOWER(SUBSTITUTE(SUBSTITUTE(SUBSTITUTE(SUBSTITUTE(SUBSTITUTE(SUBSTITUTE(SUBSTITUTE(SUBSTITUTE(SUBSTITUTE(SUBSTITUTE(SUBSTITUTE(SUBSTITUTE(SUBSTITUTE(SUBSTITUTE(SUBSTITUTE(SUBSTITUTE(SUBSTITUTE(SUBSTITUTE(SUBSTITUTE(SUBSTITUTE(SUBSTITUTE(SUBSTITUTE(SUBSTITUTE(SUBSTITUTE(SUBSTITUTE(P3,"cm.","cm"), "the", ""), "tumor", ""), "nodule", ""), "isthmic", ""), "lobe",""), "greatest dimension", ""), "largest", ""), "at least", ""), "less than", ""), "left", ""), "right", ""), "for", ""), "in", ""), "In", ""), "and", ","), "(", ""), ")", ""), "A", ""), "x", ","), "[", ""), "]", ""), "'", ""), "to", ","), " ",""))</f>
        <v>6.5cm</v>
      </c>
      <c r="R3" cm="1">
        <f t="array" ref="R3">IF(Q3="","",IF(ISNUMBER(SEARCH("cm",Q3)),MAX(VALUE(SUBSTITUTE(_xlfn.FILTERXML("&lt;t&gt;&lt;s&gt;"&amp;SUBSTITUTE(Q3,",","&lt;/s&gt;&lt;s&gt;")&amp;"&lt;/s&gt;&lt;/t&gt;","//s"),"cm",""))),MAX(VALUE(SUBSTITUTE(_xlfn.FILTERXML("&lt;t&gt;&lt;s&gt;"&amp;SUBSTITUTE(Q3,",","&lt;/s&gt;&lt;s&gt;")&amp;"&lt;/s&gt;&lt;/t&gt;","//s"),"mm","")))/10))</f>
        <v>6.5</v>
      </c>
      <c r="S3" t="str">
        <f>IF(OR('Model output'!P2="",ISNUMBER(SEARCH("Not identified", 'Model output'!P2)),ISNUMBER(SEARCH("Absent",'Model output'!P2)),AND(ISNUMBER(SEARCH("No",'Model output'!P2)),NOT(ISNUMBER(SEARCH("diagnostic",'Model output'!P2)))),ISNUMBER(SEARCH("Negative",'Model output'!P2))),"negative","positive")</f>
        <v>positive</v>
      </c>
      <c r="T3">
        <f>IF('Model output'!O2="","",'Model output'!O2)</f>
        <v>1</v>
      </c>
      <c r="U3"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f>
        <v>Present, extensive</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extensive</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negative</v>
      </c>
      <c r="X3" t="str">
        <f>IF('Model output'!S2="","", IF('Model output'!S2= "[]", "", 'Model output'!S2))</f>
        <v>Present, extensive</v>
      </c>
      <c r="Y3" t="str">
        <f>IF(OR('Model output'!S2="",ISNUMBER(SEARCH("Absent",'Model output'!S2)),ISNUMBER(SEARCH("Not identified",'Model output'!S2)),ISNUMBER(SEARCH("No",'Model output'!S2)),ISNUMBER(SEARCH("negative",'Model output'!S2))),"negative",IF(Z3="positive","gETE", "positive"))</f>
        <v>gETE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positive</v>
      </c>
      <c r="AA3" t="str">
        <f>IF('Model output'!T2="","", IF('Model output'!T2="[]", "", IF('Model output'!T2="Not mentioned", "No", "Yes")))</f>
        <v/>
      </c>
      <c r="AB3" t="str">
        <f>IF(AA3&lt;&gt;"Yes","",IF(OR('Model output'!U2="",'Model output'!U2="[]",ISNUMBER(SEARCH("Not identified",'Model output'!U2))),"",'Model output'!U2))</f>
        <v/>
      </c>
      <c r="AC3" s="1" t="str">
        <f>IF(OR('Model output'!V2="",'Model output'!V2="No",AND(ISERROR(SEARCH("Positive",'Model output'!V2)), ISNUMBER(SEARCH("Negative",'Model output'!V2))), ISNUMBER(SEARCH("Uninvolved",'Model output'!V2)), ISNUMBER(SEARCH("not involved",'Model output'!V2)), ISNUMBER(SEARCH("none",'Model output'!V2)), ISNUMBER(SEARCH("Free",'Model output'!V2)), ISNUMBER(SEARCH("1 mm",'Model output'!V2)), ISNUMBER(SEARCH("0.1 CM",'Model output'!V2)), ISNUMBER(SEARCH("less than 0.2 mm",'Model output'!V2)), ISNUMBER(SEARCH("less than 0.5 mm",'Model output'!V2)), ISNUMBER(SEARCH("abut",'Model output'!V2))), "negative", "positive")</f>
        <v>positive</v>
      </c>
      <c r="AE3" s="32" t="str" cm="1">
        <f t="array" ref="AE3">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cribriform",O3,1)),ISNUMBER(SEARCH("diffuse",O3,1)),ISNUMBER(SEARCH("columnar",O3,1)),ISNUMBER(SEARCH("solid",O3,1)),ISNUMBER(SEARCH("tall",N3,1)),ISNUMBER(SEARCH("hobnail",N3,1)),ISNUMBER(SEARCH("cribriform",N3,1)),ISNUMBER(SEARCH("diffuse",N3,1)),ISNUMBER(SEARCH("columnar",N3,1)),ISNUMBER(SEARCH("solid",N3,1)),AND(ISNUMBER(SEARCH("papillary",N3,1)),S3="positive"),AND(AND(ISNUMBER(J3),J3&gt;=5),M3=""),AND(AND(ISNUMBER(J3),J3&gt;=5),AND(ISNUMBER(M3),M3&gt;=1)),AND(ISNUMBER(SERACH("papillary",N3)),OR(Y3="positive",Z3="positive"), ISNUMBER(SEARCH("BRAF",AB3)))),"intermediate","low"))</f>
        <v>high</v>
      </c>
      <c r="AF3" s="33" t="str">
        <f t="shared" ref="AF3:AF66" si="2">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3b</v>
      </c>
      <c r="AG3" s="33" t="str">
        <f t="shared" ref="AG3:AG66" si="3">IF(AND(ISNUMBER(J3),J3&gt;0),
IF(G3="lateral", "1b","1a"), "0")</f>
        <v>1b</v>
      </c>
      <c r="AH3" s="34" t="str">
        <f>IF(OR(H3="unknown"),"x",IF(H3="negative","0","1"))</f>
        <v>0</v>
      </c>
      <c r="AI3" s="35" t="str">
        <f>IF(AND(B3&lt;55,AH3="0"),"I",
IF(AND(B3&lt;55,AH3="1"),"II",
IF(AH3="1","IVB",
IF(AND(AF3="4b",AH3="0"),"IVA",
IF(AND(AF3="4a",AH3="0"),"III",
IF(AND(OR(AF3="3a",AF3="3b",AF3="3"),AH3="0"),"II",
IF(AND(AF3="2",OR(AG3="1",AG3="1a",AG3="1b"),AH3="0"),"II",
IF(AND(OR(AF3="1a",AF3="1b",AF3="1"),OR(AG3="1",AG3="1a",AG3="1b"),AH3="0"),"II","I"
))))))))</f>
        <v>II</v>
      </c>
      <c r="AJ3" s="32" t="s">
        <v>956</v>
      </c>
      <c r="AK3" s="36" t="s">
        <v>960</v>
      </c>
      <c r="AL3" s="36" t="s">
        <v>961</v>
      </c>
      <c r="AM3" s="36" t="s">
        <v>962</v>
      </c>
      <c r="AN3" s="37" t="s">
        <v>963</v>
      </c>
      <c r="AO3" s="26">
        <f>IF(AE3=AJ3,1,0)</f>
        <v>1</v>
      </c>
      <c r="AP3" s="23">
        <f>IF(AF3=AK3, 1, IF(AND(AF3="x", AK3="0"), 1, IF(AND(AF3="0", AK3="x"), 1, 0)))</f>
        <v>1</v>
      </c>
      <c r="AQ3" s="23">
        <f>IF(AG3=AL3, 1, IF(AND(AG3="x", AL3="0"), 1, IF(AND(AG3="0", AL3="x"), 1, 0)))</f>
        <v>1</v>
      </c>
      <c r="AR3" s="23">
        <f>IF(AH3=AM3, 1, IF(AND(AH3="x", AM3="0"), 1, IF(AND(AH3="0", AM3="x"), 1, 0)))</f>
        <v>1</v>
      </c>
      <c r="AS3" s="19">
        <f t="shared" ref="AS3:AS66" si="4">IF(AI3=AN3,1,0)</f>
        <v>1</v>
      </c>
    </row>
    <row r="4" spans="1:45">
      <c r="A4" t="str">
        <f>'Model output'!A3</f>
        <v>TCGA-BJ-A0Z9</v>
      </c>
      <c r="B4" s="44">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3</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0</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X</v>
      </c>
      <c r="F4" t="str">
        <f t="shared" si="0"/>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output'!G3)),OR(,ISNUMBER(SEARCH("II",'Model output'!G3)),ISNUMBER(SEARCH("two",'Model output'!G3)),ISNUMBER(SEARCH("2",'Model output'!G3)),ISNUMBER(SEARCH("III",'Model output'!G3)),ISNUMBER(SEARCH("three",'Model output'!G3)),ISNUMBER(SEARCH("3",'Model output'!G3)),ISNUMBER(SEARCH("IV",'Model output'!G3)),ISNUMBER(SEARCH("four",'Model output'!G3)),ISNUMBER(SEARCH("4",'Model output'!G3)),AND(ISNUMBER(SEARCH("V ",'Model output'!G3)),NOT(ISNUMBER(SEARCH("VI",'Model output'!G3)))),ISNUMBER(SEARCH("five",'Model output'!G3)),ISNUMBER(SEARCH("5",'Model output'!G3))))), "lateral", "central"))</f>
        <v/>
      </c>
      <c r="H4" t="str">
        <f>IF('Model output'!H3="","negative",IF('Model output'!H3="[]", "negative", IF(OR(ISNUMBER(SEARCH("lymph node",'Model output'!H3)),ISNUMBER(SEARCH("Not mentioned",'Model output'!H3)),ISNUMBER(SEARCH("neck",'Model output'!H3)),ISNUMBER(SEARCH("Not applicable",'Model output'!H3))),"negative","positive")))</f>
        <v>negative</v>
      </c>
      <c r="I4">
        <f>IF('Model output'!I3="","",IF(ISNUMBER('Model output'!I3),'Model output'!I3,1))</f>
        <v>6</v>
      </c>
      <c r="J4">
        <f>IF('Model output'!J3="","",IF(AND(ISNUMBER('Model output'!J3),'Model output'!J3&lt;=I4),'Model output'!J3,IF(ISNUMBER(SEARCH("0/",'Model output'!J3)),0,1)))</f>
        <v>0</v>
      </c>
      <c r="K4" t="str" cm="1">
        <f t="array" ref="K4">IF(COUNT(FIND({0,1,2,3,4,5,6,7,8,9},'Model output'!K3))&gt;0,'Model output'!K3,"")</f>
        <v/>
      </c>
      <c r="L4" s="8" t="str">
        <f t="shared" ref="L4:L67" si="5">SUBSTITUTE(SUBSTITUTE(SUBSTITUTE(SUBSTITUTE(SUBSTITUTE(SUBSTITUTE(SUBSTITUTE(SUBSTITUTE(SUBSTITUTE(SUBSTITUTE(K4,"cm.","cm"), "up to", ""), "x", ","), "(LEVEL 4)", ""), "/", ","), "'',", ""), "'", ""), "[", ""), "]", ""), " ", "")</f>
        <v/>
      </c>
      <c r="M4" t="str" cm="1">
        <f t="array" ref="M4">IF(L4="","",IF(ISNUMBER(SEARCH("cm",L4)),MAX(VALUE(SUBSTITUTE(_xlfn.FILTERXML("&lt;t&gt;&lt;s&gt;"&amp;SUBSTITUTE(L4,",","&lt;/s&gt;&lt;s&gt;")&amp;"&lt;/s&gt;&lt;/t&gt;","//s"),"cm",""))),MAX(VALUE(SUBSTITUTE(_xlfn.FILTERXML("&lt;t&gt;&lt;s&gt;"&amp;SUBSTITUTE(L4,",","&lt;/s&gt;&lt;s&gt;")&amp;"&lt;/s&gt;&lt;/t&gt;","//s"),"mm","")))/10))</f>
        <v/>
      </c>
      <c r="N4" t="str">
        <f>IF('Model output'!L3="","",'Model output'!L3)</f>
        <v>Papillary carcinoma</v>
      </c>
      <c r="O4" t="str">
        <f>IF('Model output'!M3="","",'Model output'!M3)</f>
        <v>Tall cell variant, with focal squamous metaplasia and hobnail features</v>
      </c>
      <c r="P4" t="str">
        <f>IF('Model output'!N3="","",'Model output'!N3)</f>
        <v>2.8 cm</v>
      </c>
      <c r="Q4" t="str">
        <f t="shared" si="1"/>
        <v>2.8cm</v>
      </c>
      <c r="R4" cm="1">
        <f t="array" ref="R4">IF(Q4="","",IF(ISNUMBER(SEARCH("cm",Q4)),MAX(VALUE(SUBSTITUTE(_xlfn.FILTERXML("&lt;t&gt;&lt;s&gt;"&amp;SUBSTITUTE(Q4,",","&lt;/s&gt;&lt;s&gt;")&amp;"&lt;/s&gt;&lt;/t&gt;","//s"),"cm",""))),MAX(VALUE(SUBSTITUTE(_xlfn.FILTERXML("&lt;t&gt;&lt;s&gt;"&amp;SUBSTITUTE(Q4,",","&lt;/s&gt;&lt;s&gt;")&amp;"&lt;/s&gt;&lt;/t&gt;","//s"),"mm","")))/10))</f>
        <v>2.8</v>
      </c>
      <c r="S4" t="str">
        <f>IF(OR('Model output'!P3="",ISNUMBER(SEARCH("Not identified", 'Model output'!P3)),ISNUMBER(SEARCH("Absent",'Model output'!P3)),AND(ISNUMBER(SEARCH("No",'Model output'!P3)),NOT(ISNUMBER(SEARCH("diagnostic",'Model output'!P3)))),ISNUMBER(SEARCH("Negative",'Model output'!P3))),"negative","positive")</f>
        <v>positive</v>
      </c>
      <c r="T4" t="str">
        <f>IF('Model output'!O3="","",'Model output'!O3)</f>
        <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f>
        <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negative</v>
      </c>
      <c r="X4" t="str">
        <f>IF('Model output'!S3="","", IF('Model output'!S3= "[]", "", 'Model output'!S3))</f>
        <v>To margin, perineural and angiolymphatic invasion present</v>
      </c>
      <c r="Y4" t="str">
        <f>IF(OR('Model output'!S3="",ISNUMBER(SEARCH("Absent",'Model output'!S3)),ISNUMBER(SEARCH("Not identified",'Model output'!S3)),ISNUMBER(SEARCH("No",'Model output'!S3)),ISNUMBER(SEARCH("negative",'Model output'!S3))),"negative",IF(Z4="positive","gETE", "positive"))</f>
        <v>positive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 IF('Model output'!T3="[]", "", IF('Model output'!T3="Not mentioned", "No", "Yes")))</f>
        <v/>
      </c>
      <c r="AB4" t="str">
        <f>IF(AA4&lt;&gt;"Yes","",IF(OR('Model output'!U3="",'Model output'!U3="[]",ISNUMBER(SEARCH("Not identified",'Model output'!U3))),"",'Model output'!U3))</f>
        <v/>
      </c>
      <c r="AC4" s="1" t="str">
        <f>IF(OR('Model output'!V3="",'Model output'!V3="No",AND(ISERROR(SEARCH("Positive",'Model output'!V3)), ISNUMBER(SEARCH("Negative",'Model output'!V3))), ISNUMBER(SEARCH("Uninvolved",'Model output'!V3)), ISNUMBER(SEARCH("not involved",'Model output'!V3)), ISNUMBER(SEARCH("none",'Model output'!V3)), ISNUMBER(SEARCH("Free",'Model output'!V3)), ISNUMBER(SEARCH("1 mm",'Model output'!V3)), ISNUMBER(SEARCH("0.1 CM",'Model output'!V3)), ISNUMBER(SEARCH("less than 0.2 mm",'Model output'!V3)), ISNUMBER(SEARCH("less than 0.5 mm",'Model output'!V3)), ISNUMBER(SEARCH("abut",'Model output'!V3))), "negative", "positive")</f>
        <v>positive</v>
      </c>
      <c r="AE4" s="32"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cribriform",O4,1)),ISNUMBER(SEARCH("diffuse",O4,1)),ISNUMBER(SEARCH("columnar",O4,1)),ISNUMBER(SEARCH("solid",O4,1)),ISNUMBER(SEARCH("tall",N4,1)),ISNUMBER(SEARCH("hobnail",N4,1)),ISNUMBER(SEARCH("cribriform",N4,1)),ISNUMBER(SEARCH("diffuse",N4,1)),ISNUMBER(SEARCH("columnar",N4,1)),ISNUMBER(SEARCH("solid",N4,1)),AND(ISNUMBER(SEARCH("papillary",N4,1)),S4="positive"),AND(AND(ISNUMBER(J4),J4&gt;=5),M4=""),AND(AND(ISNUMBER(J4),J4&gt;=5),AND(ISNUMBER(M4),M4&gt;=1)),AND(ISNUMBER(SERACH("papillary",N4)),OR(Y4="positive",Z4="positive"), ISNUMBER(SEARCH("BRAF",AB4)))),"intermediate","low"))</f>
        <v>high</v>
      </c>
      <c r="AF4" s="37" t="str">
        <f t="shared" si="2"/>
        <v>2</v>
      </c>
      <c r="AG4" s="37" t="str">
        <f t="shared" si="3"/>
        <v>0</v>
      </c>
      <c r="AH4" s="33" t="str">
        <f t="shared" ref="AH4:AH67" si="6">IF(OR(H4="unknown"),"x",IF(H4="negative","0","1"))</f>
        <v>0</v>
      </c>
      <c r="AI4" s="38" t="str">
        <f t="shared" ref="AI4:AI67" si="7">IF(AND(B4&lt;55,AH4="0"),"I",
IF(AND(B4&lt;55,AH4="1"),"II",
IF(AH4="1","IVB",
IF(AND(AF4="4b",AH4="0"),"IVA",
IF(AND(AF4="4a",AH4="0"),"III",
IF(AND(OR(AF4="3a",AF4="3b",AF4="3"),AH4="0"),"II",
IF(AND(AF4="2",OR(AG4="1",AG4="1a",AG4="1b"),AH4="0"),"II",
IF(AND(OR(AF4="1a",AF4="1b",AF4="1"),OR(AG4="1",AG4="1a",AG4="1b"),AH4="0"),"II","I"
))))))))</f>
        <v>I</v>
      </c>
      <c r="AJ4" s="32" t="s">
        <v>956</v>
      </c>
      <c r="AK4" s="37" t="s">
        <v>964</v>
      </c>
      <c r="AL4" s="37" t="s">
        <v>962</v>
      </c>
      <c r="AM4" s="37" t="s">
        <v>965</v>
      </c>
      <c r="AN4" s="37" t="s">
        <v>70</v>
      </c>
      <c r="AO4" s="26">
        <f t="shared" ref="AO4:AO67" si="8">IF(AE4=AJ4,1,0)</f>
        <v>1</v>
      </c>
      <c r="AP4" s="12">
        <f t="shared" ref="AP4:AP67" si="9">IF(AF4=AK4, 1, IF(AND(AF4="x", AK4="0"), 1, IF(AND(AF4="0", AK4="x"), 1, 0)))</f>
        <v>1</v>
      </c>
      <c r="AQ4" s="12">
        <f t="shared" ref="AQ4:AQ67" si="10">IF(AG4=AL4, 1, IF(AND(AG4="x", AL4="0"), 1, IF(AND(AG4="0", AL4="x"), 1, 0)))</f>
        <v>1</v>
      </c>
      <c r="AR4" s="12">
        <f t="shared" ref="AR4:AR67" si="11">IF(AH4=AM4, 1, IF(AND(AH4="x", AM4="0"), 1, IF(AND(AH4="0", AM4="x"), 1, 0)))</f>
        <v>1</v>
      </c>
      <c r="AS4" s="19">
        <f t="shared" si="4"/>
        <v>1</v>
      </c>
    </row>
    <row r="5" spans="1:45">
      <c r="A5" t="str">
        <f>'Model output'!A4</f>
        <v>TCGA-BJ-A0ZA</v>
      </c>
      <c r="B5" s="44">
        <v>67</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2</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X</v>
      </c>
      <c r="F5" t="str">
        <f t="shared" si="0"/>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output'!G4)),OR(,ISNUMBER(SEARCH("II",'Model output'!G4)),ISNUMBER(SEARCH("two",'Model output'!G4)),ISNUMBER(SEARCH("2",'Model output'!G4)),ISNUMBER(SEARCH("III",'Model output'!G4)),ISNUMBER(SEARCH("three",'Model output'!G4)),ISNUMBER(SEARCH("3",'Model output'!G4)),ISNUMBER(SEARCH("IV",'Model output'!G4)),ISNUMBER(SEARCH("four",'Model output'!G4)),ISNUMBER(SEARCH("4",'Model output'!G4)),AND(ISNUMBER(SEARCH("V ",'Model output'!G4)),NOT(ISNUMBER(SEARCH("VI",'Model output'!G4)))),ISNUMBER(SEARCH("five",'Model output'!G4)),ISNUMBER(SEARCH("5",'Model output'!G4))))), "lateral", "central"))</f>
        <v/>
      </c>
      <c r="H5" t="str">
        <f>IF('Model output'!H4="","negative",IF('Model output'!H4="[]", "negative", IF(OR(ISNUMBER(SEARCH("lymph node",'Model output'!H4)),ISNUMBER(SEARCH("Not mentioned",'Model output'!H4)),ISNUMBER(SEARCH("neck",'Model output'!H4)),ISNUMBER(SEARCH("Not applicable",'Model output'!H4))),"negative","positive")))</f>
        <v>negative</v>
      </c>
      <c r="I5">
        <f>IF('Model output'!I4="","",IF(ISNUMBER('Model output'!I4),'Model output'!I4,1))</f>
        <v>2</v>
      </c>
      <c r="J5">
        <f>IF('Model output'!J4="","",IF(AND(ISNUMBER('Model output'!J4),'Model output'!J4&lt;=I5),'Model output'!J4,IF(ISNUMBER(SEARCH("0/",'Model output'!J4)),0,1)))</f>
        <v>0</v>
      </c>
      <c r="K5" t="str" cm="1">
        <f t="array" ref="K5">IF(COUNT(FIND({0,1,2,3,4,5,6,7,8,9},'Model output'!K4))&gt;0,'Model output'!K4,"")</f>
        <v/>
      </c>
      <c r="L5" s="8" t="str">
        <f t="shared" si="5"/>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 carcinoma</v>
      </c>
      <c r="O5" t="str">
        <f>IF('Model output'!M4="","",'Model output'!M4)</f>
        <v>Follicular variant</v>
      </c>
      <c r="P5" t="str">
        <f>IF('Model output'!N4="","",'Model output'!N4)</f>
        <v>3 cm</v>
      </c>
      <c r="Q5" t="str">
        <f t="shared" si="1"/>
        <v>3cm</v>
      </c>
      <c r="R5" cm="1">
        <f t="array" ref="R5">IF(Q5="","",IF(ISNUMBER(SEARCH("cm",Q5)),MAX(VALUE(SUBSTITUTE(_xlfn.FILTERXML("&lt;t&gt;&lt;s&gt;"&amp;SUBSTITUTE(Q5,",","&lt;/s&gt;&lt;s&gt;")&amp;"&lt;/s&gt;&lt;/t&gt;","//s"),"cm",""))),MAX(VALUE(SUBSTITUTE(_xlfn.FILTERXML("&lt;t&gt;&lt;s&gt;"&amp;SUBSTITUTE(Q5,",","&lt;/s&gt;&lt;s&gt;")&amp;"&lt;/s&gt;&lt;/t&gt;","//s"),"mm","")))/10))</f>
        <v>3</v>
      </c>
      <c r="S5" t="str">
        <f>IF(OR('Model output'!P4="",ISNUMBER(SEARCH("Not identified", 'Model output'!P4)),ISNUMBER(SEARCH("Absent",'Model output'!P4)),AND(ISNUMBER(SEARCH("No",'Model output'!P4)),NOT(ISNUMBER(SEARCH("diagnostic",'Model output'!P4)))),ISNUMBER(SEARCH("Negative",'Model output'!P4))),"negative","positive")</f>
        <v>negative</v>
      </c>
      <c r="T5">
        <f>IF('Model output'!O4="","",'Model output'!O4)</f>
        <v>2</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t="str">
        <f>IF('Model output'!S4="","", IF('Model output'!S4= "[]", "", 'Model output'!S4))</f>
        <v/>
      </c>
      <c r="Y5" t="str">
        <f>IF(OR('Model output'!S4="",ISNUMBER(SEARCH("Absent",'Model output'!S4)),ISNUMBER(SEARCH("Not identified",'Model output'!S4)),ISNUMBER(SEARCH("No",'Model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 IF('Model output'!T4="[]", "", IF('Model output'!T4="Not mentioned", "No", "Yes")))</f>
        <v/>
      </c>
      <c r="AB5" t="str">
        <f>IF(AA5&lt;&gt;"Yes","",IF(OR('Model output'!U4="",'Model output'!U4="[]",ISNUMBER(SEARCH("Not identified",'Model output'!U4))),"",'Model output'!U4))</f>
        <v/>
      </c>
      <c r="AC5" s="1" t="str">
        <f>IF(OR('Model output'!V4="",'Model output'!V4="No",AND(ISERROR(SEARCH("Positive",'Model output'!V4)), ISNUMBER(SEARCH("Negative",'Model output'!V4))), ISNUMBER(SEARCH("Uninvolved",'Model output'!V4)), ISNUMBER(SEARCH("not involved",'Model output'!V4)), ISNUMBER(SEARCH("none",'Model output'!V4)), ISNUMBER(SEARCH("Free",'Model output'!V4)), ISNUMBER(SEARCH("1 mm",'Model output'!V4)), ISNUMBER(SEARCH("0.1 CM",'Model output'!V4)), ISNUMBER(SEARCH("less than 0.2 mm",'Model output'!V4)), ISNUMBER(SEARCH("less than 0.5 mm",'Model output'!V4)), ISNUMBER(SEARCH("abut",'Model output'!V4))), "negative", "positive")</f>
        <v>negative</v>
      </c>
      <c r="AE5" s="32"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cribriform",O5,1)),ISNUMBER(SEARCH("diffuse",O5,1)),ISNUMBER(SEARCH("columnar",O5,1)),ISNUMBER(SEARCH("solid",O5,1)),ISNUMBER(SEARCH("tall",N5,1)),ISNUMBER(SEARCH("hobnail",N5,1)),ISNUMBER(SEARCH("cribriform",N5,1)),ISNUMBER(SEARCH("diffuse",N5,1)),ISNUMBER(SEARCH("columnar",N5,1)),ISNUMBER(SEARCH("solid",N5,1)),AND(ISNUMBER(SEARCH("papillary",N5,1)),S5="positive"),AND(AND(ISNUMBER(J5),J5&gt;=5),M5=""),AND(AND(ISNUMBER(J5),J5&gt;=5),AND(ISNUMBER(M5),M5&gt;=1)),AND(ISNUMBER(SERACH("papillary",N5)),OR(Y5="positive",Z5="positive"), ISNUMBER(SEARCH("BRAF",AB5)))),"intermediate","low"))</f>
        <v>low</v>
      </c>
      <c r="AF5" s="37" t="str">
        <f t="shared" si="2"/>
        <v>2</v>
      </c>
      <c r="AG5" s="37" t="str">
        <f t="shared" si="3"/>
        <v>0</v>
      </c>
      <c r="AH5" s="33" t="str">
        <f t="shared" si="6"/>
        <v>0</v>
      </c>
      <c r="AI5" s="38" t="str">
        <f t="shared" si="7"/>
        <v>I</v>
      </c>
      <c r="AJ5" s="32" t="s">
        <v>957</v>
      </c>
      <c r="AK5" s="37" t="s">
        <v>964</v>
      </c>
      <c r="AL5" s="37" t="s">
        <v>962</v>
      </c>
      <c r="AM5" s="37" t="s">
        <v>965</v>
      </c>
      <c r="AN5" s="37" t="s">
        <v>70</v>
      </c>
      <c r="AO5" s="26">
        <f t="shared" ca="1" si="8"/>
        <v>1</v>
      </c>
      <c r="AP5" s="12">
        <f t="shared" si="9"/>
        <v>1</v>
      </c>
      <c r="AQ5" s="12">
        <f t="shared" si="10"/>
        <v>1</v>
      </c>
      <c r="AR5" s="12">
        <f t="shared" si="11"/>
        <v>1</v>
      </c>
      <c r="AS5" s="19">
        <f t="shared" si="4"/>
        <v>1</v>
      </c>
    </row>
    <row r="6" spans="1:45">
      <c r="A6" t="str">
        <f>'Model output'!A5</f>
        <v>TCGA-BJ-A0ZC</v>
      </c>
      <c r="B6" s="44">
        <v>55</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1</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X</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0"/>
        <v>negative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output'!G5)),OR(,ISNUMBER(SEARCH("II",'Model output'!G5)),ISNUMBER(SEARCH("two",'Model output'!G5)),ISNUMBER(SEARCH("2",'Model output'!G5)),ISNUMBER(SEARCH("III",'Model output'!G5)),ISNUMBER(SEARCH("three",'Model output'!G5)),ISNUMBER(SEARCH("3",'Model output'!G5)),ISNUMBER(SEARCH("IV",'Model output'!G5)),ISNUMBER(SEARCH("four",'Model output'!G5)),ISNUMBER(SEARCH("4",'Model output'!G5)),AND(ISNUMBER(SEARCH("V ",'Model output'!G5)),NOT(ISNUMBER(SEARCH("VI",'Model output'!G5)))),ISNUMBER(SEARCH("five",'Model output'!G5)),ISNUMBER(SEARCH("5",'Model output'!G5))))), "lateral", "central"))</f>
        <v/>
      </c>
      <c r="H6" t="str">
        <f>IF('Model output'!H5="","negative",IF('Model output'!H5="[]", "negative", IF(OR(ISNUMBER(SEARCH("lymph node",'Model output'!H5)),ISNUMBER(SEARCH("Not mentioned",'Model output'!H5)),ISNUMBER(SEARCH("neck",'Model output'!H5)),ISNUMBER(SEARCH("Not applicable",'Model output'!H5))),"negative","positive")))</f>
        <v>negative</v>
      </c>
      <c r="I6" t="str">
        <f>IF('Model output'!I5="","",IF(ISNUMBER('Model output'!I5),'Model output'!I5,1))</f>
        <v/>
      </c>
      <c r="J6" t="str">
        <f>IF('Model output'!J5="","",IF(AND(ISNUMBER('Model output'!J5),'Model output'!J5&lt;=I6),'Model output'!J5,IF(ISNUMBER(SEARCH("0/",'Model output'!J5)),0,1)))</f>
        <v/>
      </c>
      <c r="K6" t="str" cm="1">
        <f t="array" ref="K6">IF(COUNT(FIND({0,1,2,3,4,5,6,7,8,9},'Model output'!K5))&gt;0,'Model output'!K5,"")</f>
        <v/>
      </c>
      <c r="L6" s="8" t="str">
        <f t="shared" si="5"/>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 carcinoma</v>
      </c>
      <c r="O6" t="str">
        <f>IF('Model output'!M5="","",'Model output'!M5)</f>
        <v>Microcarcinoma, Follicular variant</v>
      </c>
      <c r="P6" t="str">
        <f>IF('Model output'!N5="","",'Model output'!N5)</f>
        <v>0.4 cm</v>
      </c>
      <c r="Q6" t="str">
        <f t="shared" si="1"/>
        <v>0.4cm</v>
      </c>
      <c r="R6" cm="1">
        <f t="array" ref="R6">IF(Q6="","",IF(ISNUMBER(SEARCH("cm",Q6)),MAX(VALUE(SUBSTITUTE(_xlfn.FILTERXML("&lt;t&gt;&lt;s&gt;"&amp;SUBSTITUTE(Q6,",","&lt;/s&gt;&lt;s&gt;")&amp;"&lt;/s&gt;&lt;/t&gt;","//s"),"cm",""))),MAX(VALUE(SUBSTITUTE(_xlfn.FILTERXML("&lt;t&gt;&lt;s&gt;"&amp;SUBSTITUTE(Q6,",","&lt;/s&gt;&lt;s&gt;")&amp;"&lt;/s&gt;&lt;/t&gt;","//s"),"mm","")))/10))</f>
        <v>0.4</v>
      </c>
      <c r="S6" t="str">
        <f>IF(OR('Model output'!P5="",ISNUMBER(SEARCH("Not identified", 'Model output'!P5)),ISNUMBER(SEARCH("Absent",'Model output'!P5)),AND(ISNUMBER(SEARCH("No",'Model output'!P5)),NOT(ISNUMBER(SEARCH("diagnostic",'Model output'!P5)))),ISNUMBER(SEARCH("Negative",'Model output'!P5))),"negative","positive")</f>
        <v>negative</v>
      </c>
      <c r="T6" t="str">
        <f>IF('Model output'!O5="","",'Model output'!O5)</f>
        <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negative</v>
      </c>
      <c r="X6" t="str">
        <f>IF('Model output'!S5="","", IF('Model output'!S5= "[]", "", 'Model output'!S5))</f>
        <v/>
      </c>
      <c r="Y6" t="str">
        <f>IF(OR('Model output'!S5="",ISNUMBER(SEARCH("Absent",'Model output'!S5)),ISNUMBER(SEARCH("Not identified",'Model output'!S5)),ISNUMBER(SEARCH("No",'Model output'!S5)),ISNUMBER(SEARCH("negative",'Model output'!S5))),"negative",IF(Z6="positive","gETE", "positive"))</f>
        <v>negative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 IF('Model output'!T5="[]", "", IF('Model output'!T5="Not mentioned", "No", "Yes")))</f>
        <v>Yes</v>
      </c>
      <c r="AB6" t="str">
        <f>IF(AA6&lt;&gt;"Yes","",IF(OR('Model output'!U5="",'Model output'!U5="[]",ISNUMBER(SEARCH("Not identified",'Model output'!U5))),"",'Model output'!U5))</f>
        <v/>
      </c>
      <c r="AC6" s="1" t="str">
        <f>IF(OR('Model output'!V5="",'Model output'!V5="No",AND(ISERROR(SEARCH("Positive",'Model output'!V5)), ISNUMBER(SEARCH("Negative",'Model output'!V5))), ISNUMBER(SEARCH("Uninvolved",'Model output'!V5)), ISNUMBER(SEARCH("not involved",'Model output'!V5)), ISNUMBER(SEARCH("none",'Model output'!V5)), ISNUMBER(SEARCH("Free",'Model output'!V5)), ISNUMBER(SEARCH("1 mm",'Model output'!V5)), ISNUMBER(SEARCH("0.1 CM",'Model output'!V5)), ISNUMBER(SEARCH("less than 0.2 mm",'Model output'!V5)), ISNUMBER(SEARCH("less than 0.5 mm",'Model output'!V5)), ISNUMBER(SEARCH("abut",'Model output'!V5))), "negative", "positive")</f>
        <v>negative</v>
      </c>
      <c r="AE6" s="32"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cribriform",O6,1)),ISNUMBER(SEARCH("diffuse",O6,1)),ISNUMBER(SEARCH("columnar",O6,1)),ISNUMBER(SEARCH("solid",O6,1)),ISNUMBER(SEARCH("tall",N6,1)),ISNUMBER(SEARCH("hobnail",N6,1)),ISNUMBER(SEARCH("cribriform",N6,1)),ISNUMBER(SEARCH("diffuse",N6,1)),ISNUMBER(SEARCH("columnar",N6,1)),ISNUMBER(SEARCH("solid",N6,1)),AND(ISNUMBER(SEARCH("papillary",N6,1)),S6="positive"),AND(AND(ISNUMBER(J6),J6&gt;=5),M6=""),AND(AND(ISNUMBER(J6),J6&gt;=5),AND(ISNUMBER(M6),M6&gt;=1)),AND(ISNUMBER(SERACH("papillary",N6)),OR(Y6="positive",Z6="positive"), ISNUMBER(SEARCH("BRAF",AB6)))),"intermediate","low"))</f>
        <v>low</v>
      </c>
      <c r="AF6" s="37" t="str">
        <f t="shared" si="2"/>
        <v>1a</v>
      </c>
      <c r="AG6" s="37" t="str">
        <f t="shared" si="3"/>
        <v>0</v>
      </c>
      <c r="AH6" s="33" t="str">
        <f t="shared" si="6"/>
        <v>0</v>
      </c>
      <c r="AI6" s="38" t="str">
        <f t="shared" si="7"/>
        <v>I</v>
      </c>
      <c r="AJ6" s="32" t="s">
        <v>957</v>
      </c>
      <c r="AK6" s="37" t="s">
        <v>966</v>
      </c>
      <c r="AL6" s="37" t="s">
        <v>965</v>
      </c>
      <c r="AM6" s="37" t="s">
        <v>965</v>
      </c>
      <c r="AN6" s="37" t="s">
        <v>70</v>
      </c>
      <c r="AO6" s="26">
        <f t="shared" ca="1" si="8"/>
        <v>1</v>
      </c>
      <c r="AP6" s="12">
        <f t="shared" si="9"/>
        <v>1</v>
      </c>
      <c r="AQ6" s="12">
        <f t="shared" si="10"/>
        <v>1</v>
      </c>
      <c r="AR6" s="12">
        <f t="shared" si="11"/>
        <v>1</v>
      </c>
      <c r="AS6" s="19">
        <f t="shared" si="4"/>
        <v>1</v>
      </c>
    </row>
    <row r="7" spans="1:45">
      <c r="A7" t="str">
        <f>'Model output'!A6</f>
        <v>TCGA-BJ-A0ZH</v>
      </c>
      <c r="B7" s="44">
        <v>52</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2</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1b</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
      </c>
      <c r="F7" t="str">
        <f t="shared" si="0"/>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output'!G6)),OR(,ISNUMBER(SEARCH("II",'Model output'!G6)),ISNUMBER(SEARCH("two",'Model output'!G6)),ISNUMBER(SEARCH("2",'Model output'!G6)),ISNUMBER(SEARCH("III",'Model output'!G6)),ISNUMBER(SEARCH("three",'Model output'!G6)),ISNUMBER(SEARCH("3",'Model output'!G6)),ISNUMBER(SEARCH("IV",'Model output'!G6)),ISNUMBER(SEARCH("four",'Model output'!G6)),ISNUMBER(SEARCH("4",'Model output'!G6)),AND(ISNUMBER(SEARCH("V ",'Model output'!G6)),NOT(ISNUMBER(SEARCH("VI",'Model output'!G6)))),ISNUMBER(SEARCH("five",'Model output'!G6)),ISNUMBER(SEARCH("5",'Model output'!G6))))), "lateral", "central"))</f>
        <v>central</v>
      </c>
      <c r="H7" t="str">
        <f>IF('Model output'!H6="","negative",IF('Model output'!H6="[]", "negative", IF(OR(ISNUMBER(SEARCH("lymph node",'Model output'!H6)),ISNUMBER(SEARCH("Not mentioned",'Model output'!H6)),ISNUMBER(SEARCH("neck",'Model output'!H6)),ISNUMBER(SEARCH("Not applicable",'Model output'!H6))),"negative","positive")))</f>
        <v>negative</v>
      </c>
      <c r="I7">
        <f>IF('Model output'!I6="","",IF(ISNUMBER('Model output'!I6),'Model output'!I6,1))</f>
        <v>5</v>
      </c>
      <c r="J7">
        <f>IF('Model output'!J6="","",IF(AND(ISNUMBER('Model output'!J6),'Model output'!J6&lt;=I7),'Model output'!J6,IF(ISNUMBER(SEARCH("0/",'Model output'!J6)),0,1)))</f>
        <v>1</v>
      </c>
      <c r="K7" t="str" cm="1">
        <f t="array" ref="K7">IF(COUNT(FIND({0,1,2,3,4,5,6,7,8,9},'Model output'!K6))&gt;0,'Model output'!K6,"")</f>
        <v/>
      </c>
      <c r="L7" s="8" t="str">
        <f t="shared" si="5"/>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 carcinoma</v>
      </c>
      <c r="O7" t="str">
        <f>IF('Model output'!M6="","",'Model output'!M6)</f>
        <v>Tall cell variant</v>
      </c>
      <c r="P7" t="str">
        <f>IF('Model output'!N6="","",'Model output'!N6)</f>
        <v>2.1 cm</v>
      </c>
      <c r="Q7" t="str">
        <f t="shared" si="1"/>
        <v>2.1cm</v>
      </c>
      <c r="R7" cm="1">
        <f t="array" ref="R7">IF(Q7="","",IF(ISNUMBER(SEARCH("cm",Q7)),MAX(VALUE(SUBSTITUTE(_xlfn.FILTERXML("&lt;t&gt;&lt;s&gt;"&amp;SUBSTITUTE(Q7,",","&lt;/s&gt;&lt;s&gt;")&amp;"&lt;/s&gt;&lt;/t&gt;","//s"),"cm",""))),MAX(VALUE(SUBSTITUTE(_xlfn.FILTERXML("&lt;t&gt;&lt;s&gt;"&amp;SUBSTITUTE(Q7,",","&lt;/s&gt;&lt;s&gt;")&amp;"&lt;/s&gt;&lt;/t&gt;","//s"),"mm","")))/10))</f>
        <v>2.1</v>
      </c>
      <c r="S7" t="str">
        <f>IF(OR('Model output'!P6="",ISNUMBER(SEARCH("Not identified", 'Model output'!P6)),ISNUMBER(SEARCH("Absent",'Model output'!P6)),AND(ISNUMBER(SEARCH("No",'Model output'!P6)),NOT(ISNUMBER(SEARCH("diagnostic",'Model output'!P6)))),ISNUMBER(SEARCH("Negative",'Model output'!P6))),"negative","positive")</f>
        <v>negative</v>
      </c>
      <c r="T7">
        <f>IF('Model output'!O6="","",'Model output'!O6)</f>
        <v>1</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negative</v>
      </c>
      <c r="X7" t="str">
        <f>IF('Model output'!S6="","", IF('Model output'!S6= "[]", "", 'Model output'!S6))</f>
        <v>No extrathyroidal extension</v>
      </c>
      <c r="Y7" t="str">
        <f>IF(OR('Model output'!S6="",ISNUMBER(SEARCH("Absent",'Model output'!S6)),ISNUMBER(SEARCH("Not identified",'Model output'!S6)),ISNUMBER(SEARCH("No",'Model output'!S6)),ISNUMBER(SEARCH("negative",'Model output'!S6))),"negative",IF(Z7="positive","gETE", "positive"))</f>
        <v>negative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 IF('Model output'!T6="[]", "", IF('Model output'!T6="Not mentioned", "No", "Yes")))</f>
        <v>Yes</v>
      </c>
      <c r="AB7" t="str">
        <f>IF(AA7&lt;&gt;"Yes","",IF(OR('Model output'!U6="",'Model output'!U6="[]",ISNUMBER(SEARCH("Not identified",'Model output'!U6))),"",'Model output'!U6))</f>
        <v>BRAFV600E mutation</v>
      </c>
      <c r="AC7" s="1" t="str">
        <f>IF(OR('Model output'!V6="",'Model output'!V6="No",AND(ISERROR(SEARCH("Positive",'Model output'!V6)), ISNUMBER(SEARCH("Negative",'Model output'!V6))), ISNUMBER(SEARCH("Uninvolved",'Model output'!V6)), ISNUMBER(SEARCH("not involved",'Model output'!V6)), ISNUMBER(SEARCH("none",'Model output'!V6)), ISNUMBER(SEARCH("Free",'Model output'!V6)), ISNUMBER(SEARCH("1 mm",'Model output'!V6)), ISNUMBER(SEARCH("0.1 CM",'Model output'!V6)), ISNUMBER(SEARCH("less than 0.2 mm",'Model output'!V6)), ISNUMBER(SEARCH("less than 0.5 mm",'Model output'!V6)), ISNUMBER(SEARCH("abut",'Model output'!V6))), "negative", "positive")</f>
        <v>negative</v>
      </c>
      <c r="AE7" s="32" t="str" cm="1">
        <f t="array" aca="1" ref="AE7" ca="1">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cribriform",O7,1)),ISNUMBER(SEARCH("diffuse",O7,1)),ISNUMBER(SEARCH("columnar",O7,1)),ISNUMBER(SEARCH("solid",O7,1)),ISNUMBER(SEARCH("tall",N7,1)),ISNUMBER(SEARCH("hobnail",N7,1)),ISNUMBER(SEARCH("cribriform",N7,1)),ISNUMBER(SEARCH("diffuse",N7,1)),ISNUMBER(SEARCH("columnar",N7,1)),ISNUMBER(SEARCH("solid",N7,1)),AND(ISNUMBER(SEARCH("papillary",N7,1)),S7="positive"),AND(AND(ISNUMBER(J7),J7&gt;=5),M7=""),AND(AND(ISNUMBER(J7),J7&gt;=5),AND(ISNUMBER(M7),M7&gt;=1)),AND(ISNUMBER(SERACH("papillary",N7)),OR(Y7="positive",Z7="positive"), ISNUMBER(SEARCH("BRAF",AB7)))),"intermediate","low"))</f>
        <v>intermediate</v>
      </c>
      <c r="AF7" s="37" t="str">
        <f t="shared" si="2"/>
        <v>2</v>
      </c>
      <c r="AG7" s="37" t="str">
        <f t="shared" si="3"/>
        <v>1a</v>
      </c>
      <c r="AH7" s="33" t="str">
        <f t="shared" si="6"/>
        <v>0</v>
      </c>
      <c r="AI7" s="38" t="str">
        <f t="shared" si="7"/>
        <v>I</v>
      </c>
      <c r="AJ7" s="32" t="s">
        <v>958</v>
      </c>
      <c r="AK7" s="37" t="s">
        <v>964</v>
      </c>
      <c r="AL7" s="37" t="s">
        <v>966</v>
      </c>
      <c r="AM7" s="37" t="s">
        <v>965</v>
      </c>
      <c r="AN7" s="37" t="s">
        <v>70</v>
      </c>
      <c r="AO7" s="26">
        <f t="shared" ca="1" si="8"/>
        <v>1</v>
      </c>
      <c r="AP7" s="12">
        <f t="shared" si="9"/>
        <v>1</v>
      </c>
      <c r="AQ7" s="12">
        <f t="shared" si="10"/>
        <v>1</v>
      </c>
      <c r="AR7" s="12">
        <f t="shared" si="11"/>
        <v>1</v>
      </c>
      <c r="AS7" s="19">
        <f t="shared" si="4"/>
        <v>1</v>
      </c>
    </row>
    <row r="8" spans="1:45">
      <c r="A8" t="str">
        <f>'Model output'!A7</f>
        <v>TCGA-BJ-A0ZJ</v>
      </c>
      <c r="B8" s="44">
        <v>36</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2</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1a</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0"/>
        <v>positive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output'!G7)),OR(,ISNUMBER(SEARCH("II",'Model output'!G7)),ISNUMBER(SEARCH("two",'Model output'!G7)),ISNUMBER(SEARCH("2",'Model output'!G7)),ISNUMBER(SEARCH("III",'Model output'!G7)),ISNUMBER(SEARCH("three",'Model output'!G7)),ISNUMBER(SEARCH("3",'Model output'!G7)),ISNUMBER(SEARCH("IV",'Model output'!G7)),ISNUMBER(SEARCH("four",'Model output'!G7)),ISNUMBER(SEARCH("4",'Model output'!G7)),AND(ISNUMBER(SEARCH("V ",'Model output'!G7)),NOT(ISNUMBER(SEARCH("VI",'Model output'!G7)))),ISNUMBER(SEARCH("five",'Model output'!G7)),ISNUMBER(SEARCH("5",'Model output'!G7))))), "lateral", "central"))</f>
        <v>central</v>
      </c>
      <c r="H8" t="str">
        <f>IF('Model output'!H7="","negative",IF('Model output'!H7="[]", "negative", IF(OR(ISNUMBER(SEARCH("lymph node",'Model output'!H7)),ISNUMBER(SEARCH("Not mentioned",'Model output'!H7)),ISNUMBER(SEARCH("neck",'Model output'!H7)),ISNUMBER(SEARCH("Not applicable",'Model output'!H7))),"negative","positive")))</f>
        <v>negative</v>
      </c>
      <c r="I8">
        <f>IF('Model output'!I7="","",IF(ISNUMBER('Model output'!I7),'Model output'!I7,1))</f>
        <v>8</v>
      </c>
      <c r="J8">
        <f>IF('Model output'!J7="","",IF(AND(ISNUMBER('Model output'!J7),'Model output'!J7&lt;=I8),'Model output'!J7,IF(ISNUMBER(SEARCH("0/",'Model output'!J7)),0,1)))</f>
        <v>1</v>
      </c>
      <c r="K8" t="str" cm="1">
        <f t="array" ref="K8">IF(COUNT(FIND({0,1,2,3,4,5,6,7,8,9},'Model output'!K7))&gt;0,'Model output'!K7,"")</f>
        <v/>
      </c>
      <c r="L8" s="8" t="str">
        <f t="shared" si="5"/>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 carcinoma</v>
      </c>
      <c r="O8" t="str">
        <f>IF('Model output'!M7="","",'Model output'!M7)</f>
        <v>Encapsulated follicular variant</v>
      </c>
      <c r="P8" t="str">
        <f>IF('Model output'!N7="","",'Model output'!N7)</f>
        <v>2.5 cm</v>
      </c>
      <c r="Q8" t="str">
        <f t="shared" si="1"/>
        <v>2.5cm</v>
      </c>
      <c r="R8" cm="1">
        <f t="array" ref="R8">IF(Q8="","",IF(ISNUMBER(SEARCH("cm",Q8)),MAX(VALUE(SUBSTITUTE(_xlfn.FILTERXML("&lt;t&gt;&lt;s&gt;"&amp;SUBSTITUTE(Q8,",","&lt;/s&gt;&lt;s&gt;")&amp;"&lt;/s&gt;&lt;/t&gt;","//s"),"cm",""))),MAX(VALUE(SUBSTITUTE(_xlfn.FILTERXML("&lt;t&gt;&lt;s&gt;"&amp;SUBSTITUTE(Q8,",","&lt;/s&gt;&lt;s&gt;")&amp;"&lt;/s&gt;&lt;/t&gt;","//s"),"mm","")))/10))</f>
        <v>2.5</v>
      </c>
      <c r="S8" t="str">
        <f>IF(OR('Model output'!P7="",ISNUMBER(SEARCH("Not identified", 'Model output'!P7)),ISNUMBER(SEARCH("Absent",'Model output'!P7)),AND(ISNUMBER(SEARCH("No",'Model output'!P7)),NOT(ISNUMBER(SEARCH("diagnostic",'Model output'!P7)))),ISNUMBER(SEARCH("Negative",'Model output'!P7))),"negative","positive")</f>
        <v>positive</v>
      </c>
      <c r="T8" t="str">
        <f>IF('Model output'!O7="","",'Model output'!O7)</f>
        <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negative</v>
      </c>
      <c r="X8" t="str">
        <f>IF('Model output'!S7="","", IF('Model output'!S7= "[]", "", 'Model output'!S7))</f>
        <v>Not identified</v>
      </c>
      <c r="Y8" t="str">
        <f>IF(OR('Model output'!S7="",ISNUMBER(SEARCH("Absent",'Model output'!S7)),ISNUMBER(SEARCH("Not identified",'Model output'!S7)),ISNUMBER(SEARCH("No",'Model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 IF('Model output'!T7="[]", "", IF('Model output'!T7="Not mentioned", "No", "Yes")))</f>
        <v>Yes</v>
      </c>
      <c r="AB8" t="str">
        <f>IF(AA8&lt;&gt;"Yes","",IF(OR('Model output'!U7="",'Model output'!U7="[]",ISNUMBER(SEARCH("Not identified",'Model output'!U7))),"",'Model output'!U7))</f>
        <v/>
      </c>
      <c r="AC8" s="1" t="str">
        <f>IF(OR('Model output'!V7="",'Model output'!V7="No",AND(ISERROR(SEARCH("Positive",'Model output'!V7)), ISNUMBER(SEARCH("Negative",'Model output'!V7))), ISNUMBER(SEARCH("Uninvolved",'Model output'!V7)), ISNUMBER(SEARCH("not involved",'Model output'!V7)), ISNUMBER(SEARCH("none",'Model output'!V7)), ISNUMBER(SEARCH("Free",'Model output'!V7)), ISNUMBER(SEARCH("1 mm",'Model output'!V7)), ISNUMBER(SEARCH("0.1 CM",'Model output'!V7)), ISNUMBER(SEARCH("less than 0.2 mm",'Model output'!V7)), ISNUMBER(SEARCH("less than 0.5 mm",'Model output'!V7)), ISNUMBER(SEARCH("abut",'Model output'!V7))), "negative", "positive")</f>
        <v>positive</v>
      </c>
      <c r="AE8" s="32"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cribriform",O8,1)),ISNUMBER(SEARCH("diffuse",O8,1)),ISNUMBER(SEARCH("columnar",O8,1)),ISNUMBER(SEARCH("solid",O8,1)),ISNUMBER(SEARCH("tall",N8,1)),ISNUMBER(SEARCH("hobnail",N8,1)),ISNUMBER(SEARCH("cribriform",N8,1)),ISNUMBER(SEARCH("diffuse",N8,1)),ISNUMBER(SEARCH("columnar",N8,1)),ISNUMBER(SEARCH("solid",N8,1)),AND(ISNUMBER(SEARCH("papillary",N8,1)),S8="positive"),AND(AND(ISNUMBER(J8),J8&gt;=5),M8=""),AND(AND(ISNUMBER(J8),J8&gt;=5),AND(ISNUMBER(M8),M8&gt;=1)),AND(ISNUMBER(SERACH("papillary",N8)),OR(Y8="positive",Z8="positive"), ISNUMBER(SEARCH("BRAF",AB8)))),"intermediate","low"))</f>
        <v>high</v>
      </c>
      <c r="AF8" s="37" t="str">
        <f t="shared" si="2"/>
        <v>2</v>
      </c>
      <c r="AG8" s="37" t="str">
        <f t="shared" si="3"/>
        <v>1a</v>
      </c>
      <c r="AH8" s="33" t="str">
        <f t="shared" si="6"/>
        <v>0</v>
      </c>
      <c r="AI8" s="38" t="str">
        <f t="shared" si="7"/>
        <v>I</v>
      </c>
      <c r="AJ8" s="32" t="s">
        <v>956</v>
      </c>
      <c r="AK8" s="37" t="s">
        <v>964</v>
      </c>
      <c r="AL8" s="37" t="s">
        <v>966</v>
      </c>
      <c r="AM8" s="37" t="s">
        <v>965</v>
      </c>
      <c r="AN8" s="37" t="s">
        <v>70</v>
      </c>
      <c r="AO8" s="26">
        <f t="shared" si="8"/>
        <v>1</v>
      </c>
      <c r="AP8" s="12">
        <f t="shared" si="9"/>
        <v>1</v>
      </c>
      <c r="AQ8" s="12">
        <f t="shared" si="10"/>
        <v>1</v>
      </c>
      <c r="AR8" s="12">
        <f t="shared" si="11"/>
        <v>1</v>
      </c>
      <c r="AS8" s="19">
        <f t="shared" si="4"/>
        <v>1</v>
      </c>
    </row>
    <row r="9" spans="1:45">
      <c r="A9" t="str">
        <f>'Model output'!A8</f>
        <v>TCGA-BJ-A18Y</v>
      </c>
      <c r="B9" s="44">
        <v>29</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1b</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0</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X</v>
      </c>
      <c r="F9" t="str">
        <f t="shared" si="0"/>
        <v>positive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output'!G8)),OR(,ISNUMBER(SEARCH("II",'Model output'!G8)),ISNUMBER(SEARCH("two",'Model output'!G8)),ISNUMBER(SEARCH("2",'Model output'!G8)),ISNUMBER(SEARCH("III",'Model output'!G8)),ISNUMBER(SEARCH("three",'Model output'!G8)),ISNUMBER(SEARCH("3",'Model output'!G8)),ISNUMBER(SEARCH("IV",'Model output'!G8)),ISNUMBER(SEARCH("four",'Model output'!G8)),ISNUMBER(SEARCH("4",'Model output'!G8)),AND(ISNUMBER(SEARCH("V ",'Model output'!G8)),NOT(ISNUMBER(SEARCH("VI",'Model output'!G8)))),ISNUMBER(SEARCH("five",'Model output'!G8)),ISNUMBER(SEARCH("5",'Model output'!G8))))), "lateral", "central"))</f>
        <v>central</v>
      </c>
      <c r="H9" t="str">
        <f>IF('Model output'!H8="","negative",IF('Model output'!H8="[]", "negative", IF(OR(ISNUMBER(SEARCH("lymph node",'Model output'!H8)),ISNUMBER(SEARCH("Not mentioned",'Model output'!H8)),ISNUMBER(SEARCH("neck",'Model output'!H8)),ISNUMBER(SEARCH("Not applicable",'Model output'!H8))),"negative","positive")))</f>
        <v>negative</v>
      </c>
      <c r="I9">
        <f>IF('Model output'!I8="","",IF(ISNUMBER('Model output'!I8),'Model output'!I8,1))</f>
        <v>5</v>
      </c>
      <c r="J9">
        <f>IF('Model output'!J8="","",IF(AND(ISNUMBER('Model output'!J8),'Model output'!J8&lt;=I9),'Model output'!J8,IF(ISNUMBER(SEARCH("0/",'Model output'!J8)),0,1)))</f>
        <v>1</v>
      </c>
      <c r="K9" t="str" cm="1">
        <f t="array" ref="K9">IF(COUNT(FIND({0,1,2,3,4,5,6,7,8,9},'Model output'!K8))&gt;0,'Model output'!K8,"")</f>
        <v>0.1 cm</v>
      </c>
      <c r="L9" s="8" t="str">
        <f t="shared" si="5"/>
        <v>0.1cm</v>
      </c>
      <c r="M9" cm="1">
        <f t="array" ref="M9">IF(L9="","",IF(ISNUMBER(SEARCH("cm",L9)),MAX(VALUE(SUBSTITUTE(_xlfn.FILTERXML("&lt;t&gt;&lt;s&gt;"&amp;SUBSTITUTE(L9,",","&lt;/s&gt;&lt;s&gt;")&amp;"&lt;/s&gt;&lt;/t&gt;","//s"),"cm",""))),MAX(VALUE(SUBSTITUTE(_xlfn.FILTERXML("&lt;t&gt;&lt;s&gt;"&amp;SUBSTITUTE(L9,",","&lt;/s&gt;&lt;s&gt;")&amp;"&lt;/s&gt;&lt;/t&gt;","//s"),"mm","")))/10))</f>
        <v>0.1</v>
      </c>
      <c r="N9" t="str">
        <f>IF('Model output'!L8="","",'Model output'!L8)</f>
        <v>Papillary carcinoma</v>
      </c>
      <c r="O9" t="str">
        <f>IF('Model output'!M8="","",'Model output'!M8)</f>
        <v>Encapsulated follicular variant</v>
      </c>
      <c r="P9" t="str">
        <f>IF('Model output'!N8="","",'Model output'!N8)</f>
        <v>1.4 cm</v>
      </c>
      <c r="Q9" t="str">
        <f t="shared" si="1"/>
        <v>1.4cm</v>
      </c>
      <c r="R9" cm="1">
        <f t="array" ref="R9">IF(Q9="","",IF(ISNUMBER(SEARCH("cm",Q9)),MAX(VALUE(SUBSTITUTE(_xlfn.FILTERXML("&lt;t&gt;&lt;s&gt;"&amp;SUBSTITUTE(Q9,",","&lt;/s&gt;&lt;s&gt;")&amp;"&lt;/s&gt;&lt;/t&gt;","//s"),"cm",""))),MAX(VALUE(SUBSTITUTE(_xlfn.FILTERXML("&lt;t&gt;&lt;s&gt;"&amp;SUBSTITUTE(Q9,",","&lt;/s&gt;&lt;s&gt;")&amp;"&lt;/s&gt;&lt;/t&gt;","//s"),"mm","")))/10))</f>
        <v>1.4</v>
      </c>
      <c r="S9" t="str">
        <f>IF(OR('Model output'!P8="",ISNUMBER(SEARCH("Not identified", 'Model output'!P8)),ISNUMBER(SEARCH("Absent",'Model output'!P8)),AND(ISNUMBER(SEARCH("No",'Model output'!P8)),NOT(ISNUMBER(SEARCH("diagnostic",'Model output'!P8)))),ISNUMBER(SEARCH("Negative",'Model output'!P8))),"negative","positive")</f>
        <v>negative</v>
      </c>
      <c r="T9">
        <f>IF('Model output'!O8="","",'Model output'!O8)</f>
        <v>2</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negative</v>
      </c>
      <c r="X9" t="str">
        <f>IF('Model output'!S8="","", IF('Model output'!S8= "[]", "", 'Model output'!S8))</f>
        <v/>
      </c>
      <c r="Y9" t="str">
        <f>IF(OR('Model output'!S8="",ISNUMBER(SEARCH("Absent",'Model output'!S8)),ISNUMBER(SEARCH("Not identified",'Model output'!S8)),ISNUMBER(SEARCH("No",'Model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 IF('Model output'!T8="[]", "", IF('Model output'!T8="Not mentioned", "No", "Yes")))</f>
        <v>Yes</v>
      </c>
      <c r="AB9" t="str">
        <f>IF(AA9&lt;&gt;"Yes","",IF(OR('Model output'!U8="",'Model output'!U8="[]",ISNUMBER(SEARCH("Not identified",'Model output'!U8))),"",'Model output'!U8))</f>
        <v>HRAS codon 61 mutation</v>
      </c>
      <c r="AC9" s="1" t="str">
        <f>IF(OR('Model output'!V8="",'Model output'!V8="No",AND(ISERROR(SEARCH("Positive",'Model output'!V8)), ISNUMBER(SEARCH("Negative",'Model output'!V8))), ISNUMBER(SEARCH("Uninvolved",'Model output'!V8)), ISNUMBER(SEARCH("not involved",'Model output'!V8)), ISNUMBER(SEARCH("none",'Model output'!V8)), ISNUMBER(SEARCH("Free",'Model output'!V8)), ISNUMBER(SEARCH("1 mm",'Model output'!V8)), ISNUMBER(SEARCH("0.1 CM",'Model output'!V8)), ISNUMBER(SEARCH("less than 0.2 mm",'Model output'!V8)), ISNUMBER(SEARCH("less than 0.5 mm",'Model output'!V8)), ISNUMBER(SEARCH("abut",'Model output'!V8))), "negative", "positive")</f>
        <v>negative</v>
      </c>
      <c r="AE9" s="32"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cribriform",O9,1)),ISNUMBER(SEARCH("diffuse",O9,1)),ISNUMBER(SEARCH("columnar",O9,1)),ISNUMBER(SEARCH("solid",O9,1)),ISNUMBER(SEARCH("tall",N9,1)),ISNUMBER(SEARCH("hobnail",N9,1)),ISNUMBER(SEARCH("cribriform",N9,1)),ISNUMBER(SEARCH("diffuse",N9,1)),ISNUMBER(SEARCH("columnar",N9,1)),ISNUMBER(SEARCH("solid",N9,1)),AND(ISNUMBER(SEARCH("papillary",N9,1)),S9="positive"),AND(AND(ISNUMBER(J9),J9&gt;=5),M9=""),AND(AND(ISNUMBER(J9),J9&gt;=5),AND(ISNUMBER(M9),M9&gt;=1)),AND(ISNUMBER(SERACH("papillary",N9)),OR(Y9="positive",Z9="positive"), ISNUMBER(SEARCH("BRAF",AB9)))),"intermediate","low"))</f>
        <v>low</v>
      </c>
      <c r="AF9" s="37" t="str">
        <f t="shared" si="2"/>
        <v>1b</v>
      </c>
      <c r="AG9" s="37" t="str">
        <f t="shared" si="3"/>
        <v>1a</v>
      </c>
      <c r="AH9" s="33" t="str">
        <f t="shared" si="6"/>
        <v>0</v>
      </c>
      <c r="AI9" s="38" t="str">
        <f t="shared" si="7"/>
        <v>I</v>
      </c>
      <c r="AJ9" s="32" t="s">
        <v>957</v>
      </c>
      <c r="AK9" s="37" t="s">
        <v>961</v>
      </c>
      <c r="AL9" s="37" t="s">
        <v>962</v>
      </c>
      <c r="AM9" s="37" t="s">
        <v>965</v>
      </c>
      <c r="AN9" s="37" t="s">
        <v>70</v>
      </c>
      <c r="AO9" s="26">
        <f t="shared" ca="1" si="8"/>
        <v>1</v>
      </c>
      <c r="AP9" s="12">
        <f t="shared" si="9"/>
        <v>1</v>
      </c>
      <c r="AQ9" s="12">
        <f t="shared" si="10"/>
        <v>0</v>
      </c>
      <c r="AR9" s="12">
        <f t="shared" si="11"/>
        <v>1</v>
      </c>
      <c r="AS9" s="19">
        <f t="shared" si="4"/>
        <v>1</v>
      </c>
    </row>
    <row r="10" spans="1:45">
      <c r="A10" t="str">
        <f>'Model output'!A9</f>
        <v>TCGA-BJ-A18Z</v>
      </c>
      <c r="B10" s="44">
        <v>58</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3</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1b</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X</v>
      </c>
      <c r="F10" t="str">
        <f t="shared" si="0"/>
        <v>positive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output'!G9)),OR(,ISNUMBER(SEARCH("II",'Model output'!G9)),ISNUMBER(SEARCH("two",'Model output'!G9)),ISNUMBER(SEARCH("2",'Model output'!G9)),ISNUMBER(SEARCH("III",'Model output'!G9)),ISNUMBER(SEARCH("three",'Model output'!G9)),ISNUMBER(SEARCH("3",'Model output'!G9)),ISNUMBER(SEARCH("IV",'Model output'!G9)),ISNUMBER(SEARCH("four",'Model output'!G9)),ISNUMBER(SEARCH("4",'Model output'!G9)),AND(ISNUMBER(SEARCH("V ",'Model output'!G9)),NOT(ISNUMBER(SEARCH("VI",'Model output'!G9)))),ISNUMBER(SEARCH("five",'Model output'!G9)),ISNUMBER(SEARCH("5",'Model output'!G9))))), "lateral", "central"))</f>
        <v>lateral</v>
      </c>
      <c r="H10" t="str">
        <f>IF('Model output'!H9="","negative",IF('Model output'!H9="[]", "negative", IF(OR(ISNUMBER(SEARCH("lymph node",'Model output'!H9)),ISNUMBER(SEARCH("Not mentioned",'Model output'!H9)),ISNUMBER(SEARCH("neck",'Model output'!H9)),ISNUMBER(SEARCH("Not applicable",'Model output'!H9))),"negative","positive")))</f>
        <v>negative</v>
      </c>
      <c r="I10">
        <f>IF('Model output'!I9="","",IF(ISNUMBER('Model output'!I9),'Model output'!I9,1))</f>
        <v>37</v>
      </c>
      <c r="J10">
        <f>IF('Model output'!J9="","",IF(AND(ISNUMBER('Model output'!J9),'Model output'!J9&lt;=I10),'Model output'!J9,IF(ISNUMBER(SEARCH("0/",'Model output'!J9)),0,1)))</f>
        <v>3</v>
      </c>
      <c r="K10" t="str" cm="1">
        <f t="array" ref="K10">IF(COUNT(FIND({0,1,2,3,4,5,6,7,8,9},'Model output'!K9))&gt;0,'Model output'!K9,"")</f>
        <v>3.2 cm</v>
      </c>
      <c r="L10" s="8" t="str">
        <f t="shared" si="5"/>
        <v>3.2cm</v>
      </c>
      <c r="M10" cm="1">
        <f t="array" ref="M10">IF(L10="","",IF(ISNUMBER(SEARCH("cm",L10)),MAX(VALUE(SUBSTITUTE(_xlfn.FILTERXML("&lt;t&gt;&lt;s&gt;"&amp;SUBSTITUTE(L10,",","&lt;/s&gt;&lt;s&gt;")&amp;"&lt;/s&gt;&lt;/t&gt;","//s"),"cm",""))),MAX(VALUE(SUBSTITUTE(_xlfn.FILTERXML("&lt;t&gt;&lt;s&gt;"&amp;SUBSTITUTE(L10,",","&lt;/s&gt;&lt;s&gt;")&amp;"&lt;/s&gt;&lt;/t&gt;","//s"),"mm","")))/10))</f>
        <v>3.2</v>
      </c>
      <c r="N10" t="str">
        <f>IF('Model output'!L9="","",'Model output'!L9)</f>
        <v>Papillary carcinoma</v>
      </c>
      <c r="O10" t="str">
        <f>IF('Model output'!M9="","",'Model output'!M9)</f>
        <v>Conventional, with tall cell features</v>
      </c>
      <c r="P10" t="str">
        <f>IF('Model output'!N9="","",'Model output'!N9)</f>
        <v>3.6 cm</v>
      </c>
      <c r="Q10" t="str">
        <f t="shared" si="1"/>
        <v>3.6cm</v>
      </c>
      <c r="R10" cm="1">
        <f t="array" ref="R10">IF(Q10="","",IF(ISNUMBER(SEARCH("cm",Q10)),MAX(VALUE(SUBSTITUTE(_xlfn.FILTERXML("&lt;t&gt;&lt;s&gt;"&amp;SUBSTITUTE(Q10,",","&lt;/s&gt;&lt;s&gt;")&amp;"&lt;/s&gt;&lt;/t&gt;","//s"),"cm",""))),MAX(VALUE(SUBSTITUTE(_xlfn.FILTERXML("&lt;t&gt;&lt;s&gt;"&amp;SUBSTITUTE(Q10,",","&lt;/s&gt;&lt;s&gt;")&amp;"&lt;/s&gt;&lt;/t&gt;","//s"),"mm","")))/10))</f>
        <v>3.6</v>
      </c>
      <c r="S10" t="str">
        <f>IF(OR('Model output'!P9="",ISNUMBER(SEARCH("Not identified", 'Model output'!P9)),ISNUMBER(SEARCH("Absent",'Model output'!P9)),AND(ISNUMBER(SEARCH("No",'Model output'!P9)),NOT(ISNUMBER(SEARCH("diagnostic",'Model output'!P9)))),ISNUMBER(SEARCH("Negative",'Model output'!P9))),"negative","positive")</f>
        <v>positive</v>
      </c>
      <c r="T10" t="str">
        <f>IF('Model output'!O9="","",'Model output'!O9)</f>
        <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t="str">
        <f>IF('Model output'!S9="","", IF('Model output'!S9= "[]", "", 'Model output'!S9))</f>
        <v>Present</v>
      </c>
      <c r="Y10" t="str">
        <f>IF(OR('Model output'!S9="",ISNUMBER(SEARCH("Absent",'Model output'!S9)),ISNUMBER(SEARCH("Not identified",'Model output'!S9)),ISNUMBER(SEARCH("No",'Model output'!S9)),ISNUMBER(SEARCH("negative",'Model output'!S9))),"negative",IF(Z10="positive","gETE", "positive"))</f>
        <v>positive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 IF('Model output'!T9="[]", "", IF('Model output'!T9="Not mentioned", "No", "Yes")))</f>
        <v>Yes</v>
      </c>
      <c r="AB10" t="str">
        <f>IF(AA10&lt;&gt;"Yes","",IF(OR('Model output'!U9="",'Model output'!U9="[]",ISNUMBER(SEARCH("Not identified",'Model output'!U9))),"",'Model output'!U9))</f>
        <v>BRAF p.V600E mutation</v>
      </c>
      <c r="AC10" s="1" t="str">
        <f>IF(OR('Model output'!V9="",'Model output'!V9="No",AND(ISERROR(SEARCH("Positive",'Model output'!V9)), ISNUMBER(SEARCH("Negative",'Model output'!V9))), ISNUMBER(SEARCH("Uninvolved",'Model output'!V9)), ISNUMBER(SEARCH("not involved",'Model output'!V9)), ISNUMBER(SEARCH("none",'Model output'!V9)), ISNUMBER(SEARCH("Free",'Model output'!V9)), ISNUMBER(SEARCH("1 mm",'Model output'!V9)), ISNUMBER(SEARCH("0.1 CM",'Model output'!V9)), ISNUMBER(SEARCH("less than 0.2 mm",'Model output'!V9)), ISNUMBER(SEARCH("less than 0.5 mm",'Model output'!V9)), ISNUMBER(SEARCH("abut",'Model output'!V9))), "negative", "positive")</f>
        <v>positive</v>
      </c>
      <c r="AE10" s="32" t="str" cm="1">
        <f t="array" ref="AE10">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cribriform",O10,1)),ISNUMBER(SEARCH("diffuse",O10,1)),ISNUMBER(SEARCH("columnar",O10,1)),ISNUMBER(SEARCH("solid",O10,1)),ISNUMBER(SEARCH("tall",N10,1)),ISNUMBER(SEARCH("hobnail",N10,1)),ISNUMBER(SEARCH("cribriform",N10,1)),ISNUMBER(SEARCH("diffuse",N10,1)),ISNUMBER(SEARCH("columnar",N10,1)),ISNUMBER(SEARCH("solid",N10,1)),AND(ISNUMBER(SEARCH("papillary",N10,1)),S10="positive"),AND(AND(ISNUMBER(J10),J10&gt;=5),M10=""),AND(AND(ISNUMBER(J10),J10&gt;=5),AND(ISNUMBER(M10),M10&gt;=1)),AND(ISNUMBER(SERACH("papillary",N10)),OR(Y10="positive",Z10="positive"), ISNUMBER(SEARCH("BRAF",AB10)))),"intermediate","low"))</f>
        <v>high</v>
      </c>
      <c r="AF10" s="37" t="str">
        <f t="shared" si="2"/>
        <v>2</v>
      </c>
      <c r="AG10" s="37" t="str">
        <f t="shared" si="3"/>
        <v>1b</v>
      </c>
      <c r="AH10" s="33" t="str">
        <f t="shared" si="6"/>
        <v>0</v>
      </c>
      <c r="AI10" s="38" t="str">
        <f t="shared" si="7"/>
        <v>II</v>
      </c>
      <c r="AJ10" s="32" t="s">
        <v>956</v>
      </c>
      <c r="AK10" s="37" t="s">
        <v>964</v>
      </c>
      <c r="AL10" s="37" t="s">
        <v>961</v>
      </c>
      <c r="AM10" s="37" t="s">
        <v>965</v>
      </c>
      <c r="AN10" s="37" t="s">
        <v>963</v>
      </c>
      <c r="AO10" s="26">
        <f t="shared" si="8"/>
        <v>1</v>
      </c>
      <c r="AP10" s="12">
        <f t="shared" si="9"/>
        <v>1</v>
      </c>
      <c r="AQ10" s="12">
        <f t="shared" si="10"/>
        <v>1</v>
      </c>
      <c r="AR10" s="12">
        <f t="shared" si="11"/>
        <v>1</v>
      </c>
      <c r="AS10" s="19">
        <f t="shared" si="4"/>
        <v>1</v>
      </c>
    </row>
    <row r="11" spans="1:45">
      <c r="A11" t="str">
        <f>'Model output'!A10</f>
        <v>TCGA-BJ-A191</v>
      </c>
      <c r="B11" s="44">
        <v>49</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1b</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X</v>
      </c>
      <c r="F11" t="str">
        <f t="shared" si="0"/>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output'!G10)),OR(,ISNUMBER(SEARCH("II",'Model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output'!G10)),AND(ISNUMBER(SEARCH("V ",'Model output'!G10)),NOT(ISNUMBER(SEARCH("VI",'Model output'!G10)))),ISNUMBER(SEARCH("five",'Model output'!G10)),ISNUMBER(SEARCH("5",'Model output'!G10))))), "lateral", "central"))</f>
        <v/>
      </c>
      <c r="H11" t="str">
        <f>IF('Model output'!H10="","negative",IF('Model output'!H10="[]", "negative", IF(OR(ISNUMBER(SEARCH("lymph node",'Model output'!H10)),ISNUMBER(SEARCH("Not mentioned",'Model output'!H10)),ISNUMBER(SEARCH("neck",'Model output'!H10)),ISNUMBER(SEARCH("Not applicable",'Model output'!H10))),"negative","positive")))</f>
        <v>negative</v>
      </c>
      <c r="I11">
        <f>IF('Model output'!I10="","",IF(ISNUMBER('Model output'!I10),'Model output'!I10,1))</f>
        <v>3</v>
      </c>
      <c r="J11">
        <f>IF('Model output'!J10="","",IF(AND(ISNUMBER('Model output'!J10),'Model output'!J10&lt;=I11),'Model output'!J10,IF(ISNUMBER(SEARCH("0/",'Model output'!J10)),0,1)))</f>
        <v>0</v>
      </c>
      <c r="K11" t="str" cm="1">
        <f t="array" ref="K11">IF(COUNT(FIND({0,1,2,3,4,5,6,7,8,9},'Model output'!K10))&gt;0,'Model output'!K10,"")</f>
        <v/>
      </c>
      <c r="L11" s="8" t="str">
        <f t="shared" si="5"/>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 carcinoma</v>
      </c>
      <c r="O11" t="str">
        <f>IF('Model output'!M10="","",'Model output'!M10)</f>
        <v>Columnar cell variant</v>
      </c>
      <c r="P11" t="str">
        <f>IF('Model output'!N10="","",'Model output'!N10)</f>
        <v>2 cm</v>
      </c>
      <c r="Q11" t="str">
        <f t="shared" si="1"/>
        <v>2cm</v>
      </c>
      <c r="R11" cm="1">
        <f t="array" ref="R11">IF(Q11="","",IF(ISNUMBER(SEARCH("cm",Q11)),MAX(VALUE(SUBSTITUTE(_xlfn.FILTERXML("&lt;t&gt;&lt;s&gt;"&amp;SUBSTITUTE(Q11,",","&lt;/s&gt;&lt;s&gt;")&amp;"&lt;/s&gt;&lt;/t&gt;","//s"),"cm",""))),MAX(VALUE(SUBSTITUTE(_xlfn.FILTERXML("&lt;t&gt;&lt;s&gt;"&amp;SUBSTITUTE(Q11,",","&lt;/s&gt;&lt;s&gt;")&amp;"&lt;/s&gt;&lt;/t&gt;","//s"),"mm","")))/10))</f>
        <v>2</v>
      </c>
      <c r="S11" t="str">
        <f>IF(OR('Model output'!P10="",ISNUMBER(SEARCH("Not identified", 'Model output'!P10)),ISNUMBER(SEARCH("Absent",'Model output'!P10)),AND(ISNUMBER(SEARCH("No",'Model output'!P10)),NOT(ISNUMBER(SEARCH("diagnostic",'Model output'!P10)))),ISNUMBER(SEARCH("Negative",'Model output'!P10))),"negative","positive")</f>
        <v>positive</v>
      </c>
      <c r="T11" t="str">
        <f>IF('Model output'!O10="","",'Model output'!O10)</f>
        <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positive</v>
      </c>
      <c r="X11" t="str">
        <f>IF('Model output'!S10="","", IF('Model output'!S10= "[]", "", 'Model output'!S10))</f>
        <v/>
      </c>
      <c r="Y11" t="str">
        <f>IF(OR('Model output'!S10="",ISNUMBER(SEARCH("Absent",'Model output'!S10)),ISNUMBER(SEARCH("Not identified",'Model output'!S10)),ISNUMBER(SEARCH("No",'Model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 IF('Model output'!T10="[]", "", IF('Model output'!T10="Not mentioned", "No", "Yes")))</f>
        <v/>
      </c>
      <c r="AB11" t="str">
        <f>IF(AA11&lt;&gt;"Yes","",IF(OR('Model output'!U10="",'Model output'!U10="[]",ISNUMBER(SEARCH("Not identified",'Model output'!U10))),"",'Model output'!U10))</f>
        <v/>
      </c>
      <c r="AC11" s="1" t="str">
        <f>IF(OR('Model output'!V10="",'Model output'!V10="No",AND(ISERROR(SEARCH("Positive",'Model output'!V10)), ISNUMBER(SEARCH("Negative",'Model output'!V10))), ISNUMBER(SEARCH("Uninvolved",'Model output'!V10)), ISNUMBER(SEARCH("not involved",'Model output'!V10)), ISNUMBER(SEARCH("none",'Model output'!V10)), ISNUMBER(SEARCH("Free",'Model output'!V10)), ISNUMBER(SEARCH("1 mm",'Model output'!V10)), ISNUMBER(SEARCH("0.1 CM",'Model output'!V10)), ISNUMBER(SEARCH("less than 0.2 mm",'Model output'!V10)), ISNUMBER(SEARCH("less than 0.5 mm",'Model output'!V10)), ISNUMBER(SEARCH("abut",'Model output'!V10))), "negative", "positive")</f>
        <v>negative</v>
      </c>
      <c r="AE11" s="32"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cribriform",O11,1)),ISNUMBER(SEARCH("diffuse",O11,1)),ISNUMBER(SEARCH("columnar",O11,1)),ISNUMBER(SEARCH("solid",O11,1)),ISNUMBER(SEARCH("tall",N11,1)),ISNUMBER(SEARCH("hobnail",N11,1)),ISNUMBER(SEARCH("cribriform",N11,1)),ISNUMBER(SEARCH("diffuse",N11,1)),ISNUMBER(SEARCH("columnar",N11,1)),ISNUMBER(SEARCH("solid",N11,1)),AND(ISNUMBER(SEARCH("papillary",N11,1)),S11="positive"),AND(AND(ISNUMBER(J11),J11&gt;=5),M11=""),AND(AND(ISNUMBER(J11),J11&gt;=5),AND(ISNUMBER(M11),M11&gt;=1)),AND(ISNUMBER(SERACH("papillary",N11)),OR(Y11="positive",Z11="positive"), ISNUMBER(SEARCH("BRAF",AB11)))),"intermediate","low"))</f>
        <v>intermediate</v>
      </c>
      <c r="AF11" s="37" t="str">
        <f t="shared" si="2"/>
        <v>1b</v>
      </c>
      <c r="AG11" s="37" t="str">
        <f t="shared" si="3"/>
        <v>0</v>
      </c>
      <c r="AH11" s="33" t="str">
        <f t="shared" si="6"/>
        <v>0</v>
      </c>
      <c r="AI11" s="38" t="str">
        <f t="shared" si="7"/>
        <v>I</v>
      </c>
      <c r="AJ11" s="32" t="s">
        <v>958</v>
      </c>
      <c r="AK11" s="37" t="s">
        <v>961</v>
      </c>
      <c r="AL11" s="37" t="s">
        <v>962</v>
      </c>
      <c r="AM11" s="37" t="s">
        <v>965</v>
      </c>
      <c r="AN11" s="37" t="s">
        <v>70</v>
      </c>
      <c r="AO11" s="26">
        <f t="shared" ca="1" si="8"/>
        <v>1</v>
      </c>
      <c r="AP11" s="12">
        <f t="shared" si="9"/>
        <v>1</v>
      </c>
      <c r="AQ11" s="12">
        <f t="shared" si="10"/>
        <v>1</v>
      </c>
      <c r="AR11" s="12">
        <f t="shared" si="11"/>
        <v>1</v>
      </c>
      <c r="AS11" s="19">
        <f t="shared" si="4"/>
        <v>1</v>
      </c>
    </row>
    <row r="12" spans="1:45">
      <c r="A12" t="str">
        <f>'Model output'!A11</f>
        <v>TCGA-BJ-A192</v>
      </c>
      <c r="B12" s="44">
        <v>54</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3</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X</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X</v>
      </c>
      <c r="F12" t="str">
        <f t="shared" si="0"/>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output'!G11)),OR(,ISNUMBER(SEARCH("II",'Model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output'!G11)),AND(ISNUMBER(SEARCH("V ",'Model output'!G11)),NOT(ISNUMBER(SEARCH("VI",'Model output'!G11)))),ISNUMBER(SEARCH("five",'Model output'!G11)),ISNUMBER(SEARCH("5",'Model output'!G11))))), "lateral", "central"))</f>
        <v/>
      </c>
      <c r="H12" t="str">
        <f>IF('Model output'!H11="","negative",IF('Model output'!H11="[]", "negative", IF(OR(ISNUMBER(SEARCH("lymph node",'Model output'!H11)),ISNUMBER(SEARCH("Not mentioned",'Model output'!H11)),ISNUMBER(SEARCH("neck",'Model output'!H11)),ISNUMBER(SEARCH("Not applicable",'Model output'!H11))),"negative","positive")))</f>
        <v>negative</v>
      </c>
      <c r="I12" t="str">
        <f>IF('Model output'!I11="","",IF(ISNUMBER('Model output'!I11),'Model output'!I11,1))</f>
        <v/>
      </c>
      <c r="J12" t="str">
        <f>IF('Model output'!J11="","",IF(AND(ISNUMBER('Model output'!J11),'Model output'!J11&lt;=I12),'Model output'!J11,IF(ISNUMBER(SEARCH("0/",'Model output'!J11)),0,1)))</f>
        <v/>
      </c>
      <c r="K12" t="str" cm="1">
        <f t="array" ref="K12">IF(COUNT(FIND({0,1,2,3,4,5,6,7,8,9},'Model output'!K11))&gt;0,'Model output'!K11,"")</f>
        <v/>
      </c>
      <c r="L12" s="8" t="str">
        <f t="shared" si="5"/>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v>
      </c>
      <c r="O12" t="str">
        <f>IF('Model output'!M11="","",'Model output'!M11)</f>
        <v>Oncocytic</v>
      </c>
      <c r="P12" t="str">
        <f>IF('Model output'!N11="","",'Model output'!N11)</f>
        <v>5.0 cm</v>
      </c>
      <c r="Q12" t="str">
        <f t="shared" si="1"/>
        <v>5.0cm</v>
      </c>
      <c r="R12" cm="1">
        <f t="array" ref="R12">IF(Q12="","",IF(ISNUMBER(SEARCH("cm",Q12)),MAX(VALUE(SUBSTITUTE(_xlfn.FILTERXML("&lt;t&gt;&lt;s&gt;"&amp;SUBSTITUTE(Q12,",","&lt;/s&gt;&lt;s&gt;")&amp;"&lt;/s&gt;&lt;/t&gt;","//s"),"cm",""))),MAX(VALUE(SUBSTITUTE(_xlfn.FILTERXML("&lt;t&gt;&lt;s&gt;"&amp;SUBSTITUTE(Q12,",","&lt;/s&gt;&lt;s&gt;")&amp;"&lt;/s&gt;&lt;/t&gt;","//s"),"mm","")))/10))</f>
        <v>5</v>
      </c>
      <c r="S12" t="str">
        <f>IF(OR('Model output'!P11="",ISNUMBER(SEARCH("Not identified", 'Model output'!P11)),ISNUMBER(SEARCH("Absent",'Model output'!P11)),AND(ISNUMBER(SEARCH("No",'Model output'!P11)),NOT(ISNUMBER(SEARCH("diagnostic",'Model output'!P11)))),ISNUMBER(SEARCH("Negative",'Model output'!P11))),"negative","positive")</f>
        <v>negative</v>
      </c>
      <c r="T12" t="str">
        <f>IF('Model output'!O11="","",'Model output'!O11)</f>
        <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t="str">
        <f>IF('Model output'!S11="","", IF('Model output'!S11= "[]", "", 'Model output'!S11))</f>
        <v/>
      </c>
      <c r="Y12" t="str">
        <f>IF(OR('Model output'!S11="",ISNUMBER(SEARCH("Absent",'Model output'!S11)),ISNUMBER(SEARCH("Not identified",'Model output'!S11)),ISNUMBER(SEARCH("No",'Model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 IF('Model output'!T11="[]", "", IF('Model output'!T11="Not mentioned", "No", "Yes")))</f>
        <v>Yes</v>
      </c>
      <c r="AB12" t="str">
        <f>IF(AA12&lt;&gt;"Yes","",IF(OR('Model output'!U11="",'Model output'!U11="[]",ISNUMBER(SEARCH("Not identified",'Model output'!U11))),"",'Model output'!U11))</f>
        <v/>
      </c>
      <c r="AC12" s="1" t="str">
        <f>IF(OR('Model output'!V11="",'Model output'!V11="No",AND(ISERROR(SEARCH("Positive",'Model output'!V11)), ISNUMBER(SEARCH("Negative",'Model output'!V11))), ISNUMBER(SEARCH("Uninvolved",'Model output'!V11)), ISNUMBER(SEARCH("not involved",'Model output'!V11)), ISNUMBER(SEARCH("none",'Model output'!V11)), ISNUMBER(SEARCH("Free",'Model output'!V11)), ISNUMBER(SEARCH("1 mm",'Model output'!V11)), ISNUMBER(SEARCH("0.1 CM",'Model output'!V11)), ISNUMBER(SEARCH("less than 0.2 mm",'Model output'!V11)), ISNUMBER(SEARCH("less than 0.5 mm",'Model output'!V11)), ISNUMBER(SEARCH("abut",'Model output'!V11))), "negative", "positive")</f>
        <v>negative</v>
      </c>
      <c r="AE12" s="32"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cribriform",O12,1)),ISNUMBER(SEARCH("diffuse",O12,1)),ISNUMBER(SEARCH("columnar",O12,1)),ISNUMBER(SEARCH("solid",O12,1)),ISNUMBER(SEARCH("tall",N12,1)),ISNUMBER(SEARCH("hobnail",N12,1)),ISNUMBER(SEARCH("cribriform",N12,1)),ISNUMBER(SEARCH("diffuse",N12,1)),ISNUMBER(SEARCH("columnar",N12,1)),ISNUMBER(SEARCH("solid",N12,1)),AND(ISNUMBER(SEARCH("papillary",N12,1)),S12="positive"),AND(AND(ISNUMBER(J12),J12&gt;=5),M12=""),AND(AND(ISNUMBER(J12),J12&gt;=5),AND(ISNUMBER(M12),M12&gt;=1)),AND(ISNUMBER(SERACH("papillary",N12)),OR(Y12="positive",Z12="positive"), ISNUMBER(SEARCH("BRAF",AB12)))),"intermediate","low"))</f>
        <v>low</v>
      </c>
      <c r="AF12" s="37" t="str">
        <f t="shared" si="2"/>
        <v>3a</v>
      </c>
      <c r="AG12" s="37" t="str">
        <f t="shared" si="3"/>
        <v>0</v>
      </c>
      <c r="AH12" s="33" t="str">
        <f t="shared" si="6"/>
        <v>0</v>
      </c>
      <c r="AI12" s="38" t="str">
        <f t="shared" si="7"/>
        <v>I</v>
      </c>
      <c r="AJ12" s="32" t="s">
        <v>957</v>
      </c>
      <c r="AK12" s="37" t="s">
        <v>967</v>
      </c>
      <c r="AL12" s="37" t="s">
        <v>965</v>
      </c>
      <c r="AM12" s="37" t="s">
        <v>965</v>
      </c>
      <c r="AN12" s="37" t="s">
        <v>70</v>
      </c>
      <c r="AO12" s="26">
        <f t="shared" ca="1" si="8"/>
        <v>1</v>
      </c>
      <c r="AP12" s="12">
        <f t="shared" si="9"/>
        <v>1</v>
      </c>
      <c r="AQ12" s="12">
        <f t="shared" si="10"/>
        <v>1</v>
      </c>
      <c r="AR12" s="12">
        <f t="shared" si="11"/>
        <v>1</v>
      </c>
      <c r="AS12" s="19">
        <f t="shared" si="4"/>
        <v>1</v>
      </c>
    </row>
    <row r="13" spans="1:45">
      <c r="A13" t="str">
        <f>'Model output'!A12</f>
        <v>TCGA-BJ-A28R</v>
      </c>
      <c r="B13" s="44">
        <v>38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1b</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X</v>
      </c>
      <c r="F13" t="str">
        <f t="shared" si="0"/>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output'!G12)),OR(,ISNUMBER(SEARCH("II",'Model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output'!G12)),AND(ISNUMBER(SEARCH("V ",'Model output'!G12)),NOT(ISNUMBER(SEARCH("VI",'Model output'!G12)))),ISNUMBER(SEARCH("five",'Model output'!G12)),ISNUMBER(SEARCH("5",'Model output'!G12))))), "lateral", "central"))</f>
        <v/>
      </c>
      <c r="H13" t="str">
        <f>IF('Model output'!H12="","negative",IF('Model output'!H12="[]", "negative", IF(OR(ISNUMBER(SEARCH("lymph node",'Model output'!H12)),ISNUMBER(SEARCH("Not mentioned",'Model output'!H12)),ISNUMBER(SEARCH("neck",'Model output'!H12)),ISNUMBER(SEARCH("Not applicable",'Model output'!H12))),"negative","positive")))</f>
        <v>negative</v>
      </c>
      <c r="I13">
        <f>IF('Model output'!I12="","",IF(ISNUMBER('Model output'!I12),'Model output'!I12,1))</f>
        <v>20</v>
      </c>
      <c r="J13">
        <f>IF('Model output'!J12="","",IF(AND(ISNUMBER('Model output'!J12),'Model output'!J12&lt;=I13),'Model output'!J12,IF(ISNUMBER(SEARCH("0/",'Model output'!J12)),0,1)))</f>
        <v>0</v>
      </c>
      <c r="K13" t="str" cm="1">
        <f t="array" ref="K13">IF(COUNT(FIND({0,1,2,3,4,5,6,7,8,9},'Model output'!K12))&gt;0,'Model output'!K12,"")</f>
        <v/>
      </c>
      <c r="L13" s="8" t="str">
        <f t="shared" si="5"/>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 carcinoma</v>
      </c>
      <c r="O13" t="str">
        <f>IF('Model output'!M12="","",'Model output'!M12)</f>
        <v>Conventional type</v>
      </c>
      <c r="P13" t="str">
        <f>IF('Model output'!N12="","",'Model output'!N12)</f>
        <v>1.5 cm</v>
      </c>
      <c r="Q13" t="str">
        <f t="shared" si="1"/>
        <v>1.5cm</v>
      </c>
      <c r="R13" cm="1">
        <f t="array" ref="R13">IF(Q13="","",IF(ISNUMBER(SEARCH("cm",Q13)),MAX(VALUE(SUBSTITUTE(_xlfn.FILTERXML("&lt;t&gt;&lt;s&gt;"&amp;SUBSTITUTE(Q13,",","&lt;/s&gt;&lt;s&gt;")&amp;"&lt;/s&gt;&lt;/t&gt;","//s"),"cm",""))),MAX(VALUE(SUBSTITUTE(_xlfn.FILTERXML("&lt;t&gt;&lt;s&gt;"&amp;SUBSTITUTE(Q13,",","&lt;/s&gt;&lt;s&gt;")&amp;"&lt;/s&gt;&lt;/t&gt;","//s"),"mm","")))/10))</f>
        <v>1.5</v>
      </c>
      <c r="S13" t="str">
        <f>IF(OR('Model output'!P12="",ISNUMBER(SEARCH("Not identified", 'Model output'!P12)),ISNUMBER(SEARCH("Absent",'Model output'!P12)),AND(ISNUMBER(SEARCH("No",'Model output'!P12)),NOT(ISNUMBER(SEARCH("diagnostic",'Model output'!P12)))),ISNUMBER(SEARCH("Negative",'Model output'!P12))),"negative","positive")</f>
        <v>positive</v>
      </c>
      <c r="T13">
        <f>IF('Model output'!O12="","",'Model output'!O12)</f>
        <v>1</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t="str">
        <f>IF('Model output'!S12="","", IF('Model output'!S12= "[]", "", 'Model output'!S12))</f>
        <v>Not identified</v>
      </c>
      <c r="Y13" t="str">
        <f>IF(OR('Model output'!S12="",ISNUMBER(SEARCH("Absent",'Model output'!S12)),ISNUMBER(SEARCH("Not identified",'Model output'!S12)),ISNUMBER(SEARCH("No",'Model output'!S12)),ISNUMBER(SEARCH("negative",'Model output'!S12))),"negative",IF(Z13="positive","gETE", "positive"))</f>
        <v>negative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 IF('Model output'!T12="[]", "", IF('Model output'!T12="Not mentioned", "No", "Yes")))</f>
        <v/>
      </c>
      <c r="AB13" t="str">
        <f>IF(AA13&lt;&gt;"Yes","",IF(OR('Model output'!U12="",'Model output'!U12="[]",ISNUMBER(SEARCH("Not identified",'Model output'!U12))),"",'Model output'!U12))</f>
        <v/>
      </c>
      <c r="AC13" s="1" t="str">
        <f>IF(OR('Model output'!V12="",'Model output'!V12="No",AND(ISERROR(SEARCH("Positive",'Model output'!V12)), ISNUMBER(SEARCH("Negative",'Model output'!V12))), ISNUMBER(SEARCH("Uninvolved",'Model output'!V12)), ISNUMBER(SEARCH("not involved",'Model output'!V12)), ISNUMBER(SEARCH("none",'Model output'!V12)), ISNUMBER(SEARCH("Free",'Model output'!V12)), ISNUMBER(SEARCH("1 mm",'Model output'!V12)), ISNUMBER(SEARCH("0.1 CM",'Model output'!V12)), ISNUMBER(SEARCH("less than 0.2 mm",'Model output'!V12)), ISNUMBER(SEARCH("less than 0.5 mm",'Model output'!V12)), ISNUMBER(SEARCH("abut",'Model output'!V12))), "negative", "positive")</f>
        <v>negative</v>
      </c>
      <c r="AE13" s="32"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cribriform",O13,1)),ISNUMBER(SEARCH("diffuse",O13,1)),ISNUMBER(SEARCH("columnar",O13,1)),ISNUMBER(SEARCH("solid",O13,1)),ISNUMBER(SEARCH("tall",N13,1)),ISNUMBER(SEARCH("hobnail",N13,1)),ISNUMBER(SEARCH("cribriform",N13,1)),ISNUMBER(SEARCH("diffuse",N13,1)),ISNUMBER(SEARCH("columnar",N13,1)),ISNUMBER(SEARCH("solid",N13,1)),AND(ISNUMBER(SEARCH("papillary",N13,1)),S13="positive"),AND(AND(ISNUMBER(J13),J13&gt;=5),M13=""),AND(AND(ISNUMBER(J13),J13&gt;=5),AND(ISNUMBER(M13),M13&gt;=1)),AND(ISNUMBER(SERACH("papillary",N13)),OR(Y13="positive",Z13="positive"), ISNUMBER(SEARCH("BRAF",AB13)))),"intermediate","low"))</f>
        <v>intermediate</v>
      </c>
      <c r="AF13" s="37" t="str">
        <f t="shared" si="2"/>
        <v>1b</v>
      </c>
      <c r="AG13" s="37" t="str">
        <f t="shared" si="3"/>
        <v>0</v>
      </c>
      <c r="AH13" s="33" t="str">
        <f t="shared" si="6"/>
        <v>0</v>
      </c>
      <c r="AI13" s="38" t="str">
        <f t="shared" si="7"/>
        <v>I</v>
      </c>
      <c r="AJ13" s="32" t="s">
        <v>958</v>
      </c>
      <c r="AK13" s="37" t="s">
        <v>961</v>
      </c>
      <c r="AL13" s="37" t="s">
        <v>962</v>
      </c>
      <c r="AM13" s="37" t="s">
        <v>965</v>
      </c>
      <c r="AN13" s="37" t="s">
        <v>70</v>
      </c>
      <c r="AO13" s="26">
        <f t="shared" ca="1" si="8"/>
        <v>1</v>
      </c>
      <c r="AP13" s="12">
        <f t="shared" si="9"/>
        <v>1</v>
      </c>
      <c r="AQ13" s="12">
        <f t="shared" si="10"/>
        <v>1</v>
      </c>
      <c r="AR13" s="12">
        <f t="shared" si="11"/>
        <v>1</v>
      </c>
      <c r="AS13" s="19">
        <f t="shared" si="4"/>
        <v>1</v>
      </c>
    </row>
    <row r="14" spans="1:45">
      <c r="A14" t="str">
        <f>'Model output'!A13</f>
        <v>TCGA-BJ-A28S</v>
      </c>
      <c r="B14" s="44">
        <v>79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2</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X</v>
      </c>
      <c r="F14" t="str">
        <f t="shared" si="0"/>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output'!G13)),OR(,ISNUMBER(SEARCH("II",'Model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output'!G13)),AND(ISNUMBER(SEARCH("V ",'Model output'!G13)),NOT(ISNUMBER(SEARCH("VI",'Model output'!G13)))),ISNUMBER(SEARCH("five",'Model output'!G13)),ISNUMBER(SEARCH("5",'Model output'!G13))))), "lateral", "central"))</f>
        <v/>
      </c>
      <c r="H14" t="str">
        <f>IF('Model output'!H13="","negative",IF('Model output'!H13="[]", "negative", IF(OR(ISNUMBER(SEARCH("lymph node",'Model output'!H13)),ISNUMBER(SEARCH("Not mentioned",'Model output'!H13)),ISNUMBER(SEARCH("neck",'Model output'!H13)),ISNUMBER(SEARCH("Not applicable",'Model output'!H13))),"negative","positive")))</f>
        <v>negative</v>
      </c>
      <c r="I14">
        <f>IF('Model output'!I13="","",IF(ISNUMBER('Model output'!I13),'Model output'!I13,1))</f>
        <v>0</v>
      </c>
      <c r="J14">
        <f>IF('Model output'!J13="","",IF(AND(ISNUMBER('Model output'!J13),'Model output'!J13&lt;=I14),'Model output'!J13,IF(ISNUMBER(SEARCH("0/",'Model output'!J13)),0,1)))</f>
        <v>0</v>
      </c>
      <c r="K14" t="str" cm="1">
        <f t="array" ref="K14">IF(COUNT(FIND({0,1,2,3,4,5,6,7,8,9},'Model output'!K13))&gt;0,'Model output'!K13,"")</f>
        <v/>
      </c>
      <c r="L14" s="8" t="str">
        <f t="shared" si="5"/>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 carcinoma</v>
      </c>
      <c r="O14" t="str">
        <f>IF('Model output'!M13="","",'Model output'!M13)</f>
        <v>Encapsulated follicular variant</v>
      </c>
      <c r="P14" t="str">
        <f>IF('Model output'!N13="","",'Model output'!N13)</f>
        <v>3.4 cm</v>
      </c>
      <c r="Q14" t="str">
        <f t="shared" si="1"/>
        <v>3.4cm</v>
      </c>
      <c r="R14" cm="1">
        <f t="array" ref="R14">IF(Q14="","",IF(ISNUMBER(SEARCH("cm",Q14)),MAX(VALUE(SUBSTITUTE(_xlfn.FILTERXML("&lt;t&gt;&lt;s&gt;"&amp;SUBSTITUTE(Q14,",","&lt;/s&gt;&lt;s&gt;")&amp;"&lt;/s&gt;&lt;/t&gt;","//s"),"cm",""))),MAX(VALUE(SUBSTITUTE(_xlfn.FILTERXML("&lt;t&gt;&lt;s&gt;"&amp;SUBSTITUTE(Q14,",","&lt;/s&gt;&lt;s&gt;")&amp;"&lt;/s&gt;&lt;/t&gt;","//s"),"mm","")))/10))</f>
        <v>3.4</v>
      </c>
      <c r="S14" t="str">
        <f>IF(OR('Model output'!P13="",ISNUMBER(SEARCH("Not identified", 'Model output'!P13)),ISNUMBER(SEARCH("Absent",'Model output'!P13)),AND(ISNUMBER(SEARCH("No",'Model output'!P13)),NOT(ISNUMBER(SEARCH("diagnostic",'Model output'!P13)))),ISNUMBER(SEARCH("Negative",'Model output'!P13))),"negative","positive")</f>
        <v>negative</v>
      </c>
      <c r="T14">
        <f>IF('Model output'!O13="","",'Model output'!O13)</f>
        <v>2</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t="str">
        <f>IF('Model output'!S13="","", IF('Model output'!S13= "[]", "", 'Model output'!S13))</f>
        <v>Not identified</v>
      </c>
      <c r="Y14" t="str">
        <f>IF(OR('Model output'!S13="",ISNUMBER(SEARCH("Absent",'Model output'!S13)),ISNUMBER(SEARCH("Not identified",'Model output'!S13)),ISNUMBER(SEARCH("No",'Model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 IF('Model output'!T13="[]", "", IF('Model output'!T13="Not mentioned", "No", "Yes")))</f>
        <v>Yes</v>
      </c>
      <c r="AB14" t="str">
        <f>IF(AA14&lt;&gt;"Yes","",IF(OR('Model output'!U13="",'Model output'!U13="[]",ISNUMBER(SEARCH("Not identified",'Model output'!U13))),"",'Model output'!U13))</f>
        <v/>
      </c>
      <c r="AC14" s="1" t="str">
        <f>IF(OR('Model output'!V13="",'Model output'!V13="No",AND(ISERROR(SEARCH("Positive",'Model output'!V13)), ISNUMBER(SEARCH("Negative",'Model output'!V13))), ISNUMBER(SEARCH("Uninvolved",'Model output'!V13)), ISNUMBER(SEARCH("not involved",'Model output'!V13)), ISNUMBER(SEARCH("none",'Model output'!V13)), ISNUMBER(SEARCH("Free",'Model output'!V13)), ISNUMBER(SEARCH("1 mm",'Model output'!V13)), ISNUMBER(SEARCH("0.1 CM",'Model output'!V13)), ISNUMBER(SEARCH("less than 0.2 mm",'Model output'!V13)), ISNUMBER(SEARCH("less than 0.5 mm",'Model output'!V13)), ISNUMBER(SEARCH("abut",'Model output'!V13))), "negative", "positive")</f>
        <v>negative</v>
      </c>
      <c r="AE14" s="32"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cribriform",O14,1)),ISNUMBER(SEARCH("diffuse",O14,1)),ISNUMBER(SEARCH("columnar",O14,1)),ISNUMBER(SEARCH("solid",O14,1)),ISNUMBER(SEARCH("tall",N14,1)),ISNUMBER(SEARCH("hobnail",N14,1)),ISNUMBER(SEARCH("cribriform",N14,1)),ISNUMBER(SEARCH("diffuse",N14,1)),ISNUMBER(SEARCH("columnar",N14,1)),ISNUMBER(SEARCH("solid",N14,1)),AND(ISNUMBER(SEARCH("papillary",N14,1)),S14="positive"),AND(AND(ISNUMBER(J14),J14&gt;=5),M14=""),AND(AND(ISNUMBER(J14),J14&gt;=5),AND(ISNUMBER(M14),M14&gt;=1)),AND(ISNUMBER(SERACH("papillary",N14)),OR(Y14="positive",Z14="positive"), ISNUMBER(SEARCH("BRAF",AB14)))),"intermediate","low"))</f>
        <v>low</v>
      </c>
      <c r="AF14" s="37" t="str">
        <f t="shared" si="2"/>
        <v>2</v>
      </c>
      <c r="AG14" s="37" t="str">
        <f t="shared" si="3"/>
        <v>0</v>
      </c>
      <c r="AH14" s="33" t="str">
        <f t="shared" si="6"/>
        <v>0</v>
      </c>
      <c r="AI14" s="38" t="str">
        <f t="shared" si="7"/>
        <v>I</v>
      </c>
      <c r="AJ14" s="32" t="s">
        <v>957</v>
      </c>
      <c r="AK14" s="37" t="s">
        <v>964</v>
      </c>
      <c r="AL14" s="37" t="s">
        <v>965</v>
      </c>
      <c r="AM14" s="37" t="s">
        <v>965</v>
      </c>
      <c r="AN14" s="37" t="s">
        <v>70</v>
      </c>
      <c r="AO14" s="26">
        <f t="shared" ca="1" si="8"/>
        <v>1</v>
      </c>
      <c r="AP14" s="12">
        <f t="shared" si="9"/>
        <v>1</v>
      </c>
      <c r="AQ14" s="12">
        <f t="shared" si="10"/>
        <v>1</v>
      </c>
      <c r="AR14" s="12">
        <f t="shared" si="11"/>
        <v>1</v>
      </c>
      <c r="AS14" s="19">
        <f t="shared" si="4"/>
        <v>1</v>
      </c>
    </row>
    <row r="15" spans="1:45">
      <c r="A15" t="str">
        <f>'Model output'!A14</f>
        <v>TCGA-BJ-A28T</v>
      </c>
      <c r="B15" s="44">
        <v>34</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1b</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1a</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
      </c>
      <c r="F15" t="str">
        <f t="shared" si="0"/>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output'!G14)),OR(,ISNUMBER(SEARCH("II",'Model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output'!G14)),AND(ISNUMBER(SEARCH("V ",'Model output'!G14)),NOT(ISNUMBER(SEARCH("VI",'Model output'!G14)))),ISNUMBER(SEARCH("five",'Model output'!G14)),ISNUMBER(SEARCH("5",'Model output'!G14))))), "lateral", "central"))</f>
        <v>central</v>
      </c>
      <c r="H15" t="str">
        <f>IF('Model output'!H14="","negative",IF('Model output'!H14="[]", "negative", IF(OR(ISNUMBER(SEARCH("lymph node",'Model output'!H14)),ISNUMBER(SEARCH("Not mentioned",'Model output'!H14)),ISNUMBER(SEARCH("neck",'Model output'!H14)),ISNUMBER(SEARCH("Not applicable",'Model output'!H14))),"negative","positive")))</f>
        <v>negative</v>
      </c>
      <c r="I15">
        <f>IF('Model output'!I14="","",IF(ISNUMBER('Model output'!I14),'Model output'!I14,1))</f>
        <v>9</v>
      </c>
      <c r="J15">
        <f>IF('Model output'!J14="","",IF(AND(ISNUMBER('Model output'!J14),'Model output'!J14&lt;=I15),'Model output'!J14,IF(ISNUMBER(SEARCH("0/",'Model output'!J14)),0,1)))</f>
        <v>3</v>
      </c>
      <c r="K15" t="str" cm="1">
        <f t="array" ref="K15">IF(COUNT(FIND({0,1,2,3,4,5,6,7,8,9},'Model output'!K14))&gt;0,'Model output'!K14,"")</f>
        <v/>
      </c>
      <c r="L15" s="8" t="str">
        <f t="shared" si="5"/>
        <v/>
      </c>
      <c r="M15" t="str" cm="1">
        <f t="array" ref="M15">IF(L15="","",IF(ISNUMBER(SEARCH("cm",L15)),MAX(VALUE(SUBSTITUTE(_xlfn.FILTERXML("&lt;t&gt;&lt;s&gt;"&amp;SUBSTITUTE(L15,",","&lt;/s&gt;&lt;s&gt;")&amp;"&lt;/s&gt;&lt;/t&gt;","//s"),"cm",""))),MAX(VALUE(SUBSTITUTE(_xlfn.FILTERXML("&lt;t&gt;&lt;s&gt;"&amp;SUBSTITUTE(L15,",","&lt;/s&gt;&lt;s&gt;")&amp;"&lt;/s&gt;&lt;/t&gt;","//s"),"mm","")))/10))</f>
        <v/>
      </c>
      <c r="N15" t="str">
        <f>IF('Model output'!L14="","",'Model output'!L14)</f>
        <v>Papillary carcinoma</v>
      </c>
      <c r="O15" t="str">
        <f>IF('Model output'!M14="","",'Model output'!M14)</f>
        <v>Conventional</v>
      </c>
      <c r="P15" t="str">
        <f>IF('Model output'!N14="","",'Model output'!N14)</f>
        <v>1.3 cm</v>
      </c>
      <c r="Q15" t="str">
        <f t="shared" si="1"/>
        <v>1.3cm</v>
      </c>
      <c r="R15" cm="1">
        <f t="array" ref="R15">IF(Q15="","",IF(ISNUMBER(SEARCH("cm",Q15)),MAX(VALUE(SUBSTITUTE(_xlfn.FILTERXML("&lt;t&gt;&lt;s&gt;"&amp;SUBSTITUTE(Q15,",","&lt;/s&gt;&lt;s&gt;")&amp;"&lt;/s&gt;&lt;/t&gt;","//s"),"cm",""))),MAX(VALUE(SUBSTITUTE(_xlfn.FILTERXML("&lt;t&gt;&lt;s&gt;"&amp;SUBSTITUTE(Q15,",","&lt;/s&gt;&lt;s&gt;")&amp;"&lt;/s&gt;&lt;/t&gt;","//s"),"mm","")))/10))</f>
        <v>1.3</v>
      </c>
      <c r="S15" t="str">
        <f>IF(OR('Model output'!P14="",ISNUMBER(SEARCH("Not identified", 'Model output'!P14)),ISNUMBER(SEARCH("Absent",'Model output'!P14)),AND(ISNUMBER(SEARCH("No",'Model output'!P14)),NOT(ISNUMBER(SEARCH("diagnostic",'Model output'!P14)))),ISNUMBER(SEARCH("Negative",'Model output'!P14))),"negative","positive")</f>
        <v>positive</v>
      </c>
      <c r="T15">
        <f>IF('Model output'!O14="","",'Model output'!O14)</f>
        <v>2</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t="str">
        <f>IF('Model output'!S14="","", IF('Model output'!S14= "[]", "", 'Model output'!S14))</f>
        <v/>
      </c>
      <c r="Y15" t="str">
        <f>IF(OR('Model output'!S14="",ISNUMBER(SEARCH("Absent",'Model output'!S14)),ISNUMBER(SEARCH("Not identified",'Model output'!S14)),ISNUMBER(SEARCH("No",'Model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 IF('Model output'!T14="[]", "", IF('Model output'!T14="Not mentioned", "No", "Yes")))</f>
        <v>Yes</v>
      </c>
      <c r="AB15" t="str">
        <f>IF(AA15&lt;&gt;"Yes","",IF(OR('Model output'!U14="",'Model output'!U14="[]",ISNUMBER(SEARCH("Not identified",'Model output'!U14))),"",'Model output'!U14))</f>
        <v/>
      </c>
      <c r="AC15" s="1" t="str">
        <f>IF(OR('Model output'!V14="",'Model output'!V14="No",AND(ISERROR(SEARCH("Positive",'Model output'!V14)), ISNUMBER(SEARCH("Negative",'Model output'!V14))), ISNUMBER(SEARCH("Uninvolved",'Model output'!V14)), ISNUMBER(SEARCH("not involved",'Model output'!V14)), ISNUMBER(SEARCH("none",'Model output'!V14)), ISNUMBER(SEARCH("Free",'Model output'!V14)), ISNUMBER(SEARCH("1 mm",'Model output'!V14)), ISNUMBER(SEARCH("0.1 CM",'Model output'!V14)), ISNUMBER(SEARCH("less than 0.2 mm",'Model output'!V14)), ISNUMBER(SEARCH("less than 0.5 mm",'Model output'!V14)), ISNUMBER(SEARCH("abut",'Model output'!V14))), "negative", "positive")</f>
        <v>negative</v>
      </c>
      <c r="AE15" s="32"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cribriform",O15,1)),ISNUMBER(SEARCH("diffuse",O15,1)),ISNUMBER(SEARCH("columnar",O15,1)),ISNUMBER(SEARCH("solid",O15,1)),ISNUMBER(SEARCH("tall",N15,1)),ISNUMBER(SEARCH("hobnail",N15,1)),ISNUMBER(SEARCH("cribriform",N15,1)),ISNUMBER(SEARCH("diffuse",N15,1)),ISNUMBER(SEARCH("columnar",N15,1)),ISNUMBER(SEARCH("solid",N15,1)),AND(ISNUMBER(SEARCH("papillary",N15,1)),S15="positive"),AND(AND(ISNUMBER(J15),J15&gt;=5),M15=""),AND(AND(ISNUMBER(J15),J15&gt;=5),AND(ISNUMBER(M15),M15&gt;=1)),AND(ISNUMBER(SERACH("papillary",N15)),OR(Y15="positive",Z15="positive"), ISNUMBER(SEARCH("BRAF",AB15)))),"intermediate","low"))</f>
        <v>intermediate</v>
      </c>
      <c r="AF15" s="37" t="str">
        <f t="shared" si="2"/>
        <v>1b</v>
      </c>
      <c r="AG15" s="37" t="str">
        <f t="shared" si="3"/>
        <v>1a</v>
      </c>
      <c r="AH15" s="33" t="str">
        <f t="shared" si="6"/>
        <v>0</v>
      </c>
      <c r="AI15" s="38" t="str">
        <f t="shared" si="7"/>
        <v>I</v>
      </c>
      <c r="AJ15" s="32" t="s">
        <v>959</v>
      </c>
      <c r="AK15" s="37" t="s">
        <v>961</v>
      </c>
      <c r="AL15" s="37" t="s">
        <v>966</v>
      </c>
      <c r="AM15" s="37" t="s">
        <v>965</v>
      </c>
      <c r="AN15" s="37" t="s">
        <v>70</v>
      </c>
      <c r="AO15" s="26">
        <f t="shared" ca="1" si="8"/>
        <v>1</v>
      </c>
      <c r="AP15" s="12">
        <f t="shared" si="9"/>
        <v>1</v>
      </c>
      <c r="AQ15" s="12">
        <f t="shared" si="10"/>
        <v>1</v>
      </c>
      <c r="AR15" s="12">
        <f t="shared" si="11"/>
        <v>1</v>
      </c>
      <c r="AS15" s="19">
        <f t="shared" si="4"/>
        <v>1</v>
      </c>
    </row>
    <row r="16" spans="1:45">
      <c r="A16" t="str">
        <f>'Model output'!A15</f>
        <v>TCGA-BJ-A28V</v>
      </c>
      <c r="B16" s="44">
        <v>80</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0</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X</v>
      </c>
      <c r="F16" t="str">
        <f t="shared" si="0"/>
        <v>negative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output'!G15)),OR(,ISNUMBER(SEARCH("II",'Model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output'!G15)),AND(ISNUMBER(SEARCH("V ",'Model output'!G15)),NOT(ISNUMBER(SEARCH("VI",'Model output'!G15)))),ISNUMBER(SEARCH("five",'Model output'!G15)),ISNUMBER(SEARCH("5",'Model output'!G15))))), "lateral", "central"))</f>
        <v/>
      </c>
      <c r="H16" t="str">
        <f>IF('Model output'!H15="","negative",IF('Model output'!H15="[]", "negative", IF(OR(ISNUMBER(SEARCH("lymph node",'Model output'!H15)),ISNUMBER(SEARCH("Not mentioned",'Model output'!H15)),ISNUMBER(SEARCH("neck",'Model output'!H15)),ISNUMBER(SEARCH("Not applicable",'Model output'!H15))),"negative","positive")))</f>
        <v>negative</v>
      </c>
      <c r="I16">
        <f>IF('Model output'!I15="","",IF(ISNUMBER('Model output'!I15),'Model output'!I15,1))</f>
        <v>0</v>
      </c>
      <c r="J16">
        <f>IF('Model output'!J15="","",IF(AND(ISNUMBER('Model output'!J15),'Model output'!J15&lt;=I16),'Model output'!J15,IF(ISNUMBER(SEARCH("0/",'Model output'!J15)),0,1)))</f>
        <v>0</v>
      </c>
      <c r="K16" t="str" cm="1">
        <f t="array" ref="K16">IF(COUNT(FIND({0,1,2,3,4,5,6,7,8,9},'Model output'!K15))&gt;0,'Model output'!K15,"")</f>
        <v/>
      </c>
      <c r="L16" s="8" t="str">
        <f t="shared" si="5"/>
        <v/>
      </c>
      <c r="M16" t="str" cm="1">
        <f t="array" ref="M16">IF(L16="","",IF(ISNUMBER(SEARCH("cm",L16)),MAX(VALUE(SUBSTITUTE(_xlfn.FILTERXML("&lt;t&gt;&lt;s&gt;"&amp;SUBSTITUTE(L16,",","&lt;/s&gt;&lt;s&gt;")&amp;"&lt;/s&gt;&lt;/t&gt;","//s"),"cm",""))),MAX(VALUE(SUBSTITUTE(_xlfn.FILTERXML("&lt;t&gt;&lt;s&gt;"&amp;SUBSTITUTE(L16,",","&lt;/s&gt;&lt;s&gt;")&amp;"&lt;/s&gt;&lt;/t&gt;","//s"),"mm","")))/10))</f>
        <v/>
      </c>
      <c r="N16" t="str">
        <f>IF('Model output'!L15="","",'Model output'!L15)</f>
        <v>Papillary carcinoma</v>
      </c>
      <c r="O16" t="str">
        <f>IF('Model output'!M15="","",'Model output'!M15)</f>
        <v>Encapsulated follicular variant</v>
      </c>
      <c r="P16" t="str">
        <f>IF('Model output'!N15="","",'Model output'!N15)</f>
        <v>4.5 cm</v>
      </c>
      <c r="Q16" t="str">
        <f t="shared" si="1"/>
        <v>4.5cm</v>
      </c>
      <c r="R16" cm="1">
        <f t="array" ref="R16">IF(Q16="","",IF(ISNUMBER(SEARCH("cm",Q16)),MAX(VALUE(SUBSTITUTE(_xlfn.FILTERXML("&lt;t&gt;&lt;s&gt;"&amp;SUBSTITUTE(Q16,",","&lt;/s&gt;&lt;s&gt;")&amp;"&lt;/s&gt;&lt;/t&gt;","//s"),"cm",""))),MAX(VALUE(SUBSTITUTE(_xlfn.FILTERXML("&lt;t&gt;&lt;s&gt;"&amp;SUBSTITUTE(Q16,",","&lt;/s&gt;&lt;s&gt;")&amp;"&lt;/s&gt;&lt;/t&gt;","//s"),"mm","")))/10))</f>
        <v>4.5</v>
      </c>
      <c r="S16" t="str">
        <f>IF(OR('Model output'!P15="",ISNUMBER(SEARCH("Not identified", 'Model output'!P15)),ISNUMBER(SEARCH("Absent",'Model output'!P15)),AND(ISNUMBER(SEARCH("No",'Model output'!P15)),NOT(ISNUMBER(SEARCH("diagnostic",'Model output'!P15)))),ISNUMBER(SEARCH("Negative",'Model output'!P15))),"negative","positive")</f>
        <v>negative</v>
      </c>
      <c r="T16">
        <f>IF('Model output'!O15="","",'Model output'!O15)</f>
        <v>2</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t="str">
        <f>IF('Model output'!S15="","", IF('Model output'!S15= "[]", "", 'Model output'!S15))</f>
        <v>Not identified</v>
      </c>
      <c r="Y16" t="str">
        <f>IF(OR('Model output'!S15="",ISNUMBER(SEARCH("Absent",'Model output'!S15)),ISNUMBER(SEARCH("Not identified",'Model output'!S15)),ISNUMBER(SEARCH("No",'Model output'!S15)),ISNUMBER(SEARCH("negative",'Model output'!S15))),"negative",IF(Z16="positive","gETE", "positive"))</f>
        <v>negative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negative</v>
      </c>
      <c r="AA16" t="str">
        <f>IF('Model output'!T15="","", IF('Model output'!T15="[]", "", IF('Model output'!T15="Not mentioned", "No", "Yes")))</f>
        <v/>
      </c>
      <c r="AB16" t="str">
        <f>IF(AA16&lt;&gt;"Yes","",IF(OR('Model output'!U15="",'Model output'!U15="[]",ISNUMBER(SEARCH("Not identified",'Model output'!U15))),"",'Model output'!U15))</f>
        <v/>
      </c>
      <c r="AC16" s="1" t="str">
        <f>IF(OR('Model output'!V15="",'Model output'!V15="No",AND(ISERROR(SEARCH("Positive",'Model output'!V15)), ISNUMBER(SEARCH("Negative",'Model output'!V15))), ISNUMBER(SEARCH("Uninvolved",'Model output'!V15)), ISNUMBER(SEARCH("not involved",'Model output'!V15)), ISNUMBER(SEARCH("none",'Model output'!V15)), ISNUMBER(SEARCH("Free",'Model output'!V15)), ISNUMBER(SEARCH("1 mm",'Model output'!V15)), ISNUMBER(SEARCH("0.1 CM",'Model output'!V15)), ISNUMBER(SEARCH("less than 0.2 mm",'Model output'!V15)), ISNUMBER(SEARCH("less than 0.5 mm",'Model output'!V15)), ISNUMBER(SEARCH("abut",'Model output'!V15))), "negative", "positive")</f>
        <v>negative</v>
      </c>
      <c r="AE16" s="32" t="str" cm="1">
        <f t="array" aca="1" ref="AE16" ca="1">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cribriform",O16,1)),ISNUMBER(SEARCH("diffuse",O16,1)),ISNUMBER(SEARCH("columnar",O16,1)),ISNUMBER(SEARCH("solid",O16,1)),ISNUMBER(SEARCH("tall",N16,1)),ISNUMBER(SEARCH("hobnail",N16,1)),ISNUMBER(SEARCH("cribriform",N16,1)),ISNUMBER(SEARCH("diffuse",N16,1)),ISNUMBER(SEARCH("columnar",N16,1)),ISNUMBER(SEARCH("solid",N16,1)),AND(ISNUMBER(SEARCH("papillary",N16,1)),S16="positive"),AND(AND(ISNUMBER(J16),J16&gt;=5),M16=""),AND(AND(ISNUMBER(J16),J16&gt;=5),AND(ISNUMBER(M16),M16&gt;=1)),AND(ISNUMBER(SERACH("papillary",N16)),OR(Y16="positive",Z16="positive"), ISNUMBER(SEARCH("BRAF",AB16)))),"intermediate","low"))</f>
        <v>low</v>
      </c>
      <c r="AF16" s="37" t="str">
        <f t="shared" si="2"/>
        <v>3a</v>
      </c>
      <c r="AG16" s="37" t="str">
        <f t="shared" si="3"/>
        <v>0</v>
      </c>
      <c r="AH16" s="33" t="str">
        <f t="shared" si="6"/>
        <v>0</v>
      </c>
      <c r="AI16" s="38" t="str">
        <f t="shared" si="7"/>
        <v>II</v>
      </c>
      <c r="AJ16" s="32" t="s">
        <v>957</v>
      </c>
      <c r="AK16" s="37" t="s">
        <v>967</v>
      </c>
      <c r="AL16" s="37" t="s">
        <v>962</v>
      </c>
      <c r="AM16" s="37" t="s">
        <v>965</v>
      </c>
      <c r="AN16" s="37" t="s">
        <v>963</v>
      </c>
      <c r="AO16" s="26">
        <f t="shared" ca="1" si="8"/>
        <v>1</v>
      </c>
      <c r="AP16" s="12">
        <f t="shared" si="9"/>
        <v>1</v>
      </c>
      <c r="AQ16" s="12">
        <f t="shared" si="10"/>
        <v>1</v>
      </c>
      <c r="AR16" s="12">
        <f t="shared" si="11"/>
        <v>1</v>
      </c>
      <c r="AS16" s="19">
        <f t="shared" si="4"/>
        <v>1</v>
      </c>
    </row>
    <row r="17" spans="1:45">
      <c r="A17" t="str">
        <f>'Model output'!A16</f>
        <v>TCGA-BJ-A28X</v>
      </c>
      <c r="B17" s="44">
        <v>32</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1a</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X</v>
      </c>
      <c r="F17" t="str">
        <f t="shared" si="0"/>
        <v>positive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output'!G16)),OR(,ISNUMBER(SEARCH("II",'Model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output'!G16)),AND(ISNUMBER(SEARCH("V ",'Model output'!G16)),NOT(ISNUMBER(SEARCH("VI",'Model output'!G16)))),ISNUMBER(SEARCH("five",'Model output'!G16)),ISNUMBER(SEARCH("5",'Model output'!G16))))), "lateral", "central"))</f>
        <v>central</v>
      </c>
      <c r="H17" t="str">
        <f>IF('Model output'!H16="","negative",IF('Model output'!H16="[]", "negative", IF(OR(ISNUMBER(SEARCH("lymph node",'Model output'!H16)),ISNUMBER(SEARCH("Not mentioned",'Model output'!H16)),ISNUMBER(SEARCH("neck",'Model output'!H16)),ISNUMBER(SEARCH("Not applicable",'Model output'!H16))),"negative","positive")))</f>
        <v>negative</v>
      </c>
      <c r="I17">
        <f>IF('Model output'!I16="","",IF(ISNUMBER('Model output'!I16),'Model output'!I16,1))</f>
        <v>6</v>
      </c>
      <c r="J17">
        <f>IF('Model output'!J16="","",IF(AND(ISNUMBER('Model output'!J16),'Model output'!J16&lt;=I17),'Model output'!J16,IF(ISNUMBER(SEARCH("0/",'Model output'!J16)),0,1)))</f>
        <v>2</v>
      </c>
      <c r="K17" t="str" cm="1">
        <f t="array" ref="K17">IF(COUNT(FIND({0,1,2,3,4,5,6,7,8,9},'Model output'!K16))&gt;0,'Model output'!K16,"")</f>
        <v/>
      </c>
      <c r="L17" s="8" t="str">
        <f t="shared" si="5"/>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 carcinoma</v>
      </c>
      <c r="O17" t="str">
        <f>IF('Model output'!M16="","",'Model output'!M16)</f>
        <v>Tall cell variant</v>
      </c>
      <c r="P17" t="str">
        <f>IF('Model output'!N16="","",'Model output'!N16)</f>
        <v>1.2 cm</v>
      </c>
      <c r="Q17" t="str">
        <f t="shared" si="1"/>
        <v>1.2cm</v>
      </c>
      <c r="R17" cm="1">
        <f t="array" ref="R17">IF(Q17="","",IF(ISNUMBER(SEARCH("cm",Q17)),MAX(VALUE(SUBSTITUTE(_xlfn.FILTERXML("&lt;t&gt;&lt;s&gt;"&amp;SUBSTITUTE(Q17,",","&lt;/s&gt;&lt;s&gt;")&amp;"&lt;/s&gt;&lt;/t&gt;","//s"),"cm",""))),MAX(VALUE(SUBSTITUTE(_xlfn.FILTERXML("&lt;t&gt;&lt;s&gt;"&amp;SUBSTITUTE(Q17,",","&lt;/s&gt;&lt;s&gt;")&amp;"&lt;/s&gt;&lt;/t&gt;","//s"),"mm","")))/10))</f>
        <v>1.2</v>
      </c>
      <c r="S17" t="str">
        <f>IF(OR('Model output'!P16="",ISNUMBER(SEARCH("Not identified", 'Model output'!P16)),ISNUMBER(SEARCH("Absent",'Model output'!P16)),AND(ISNUMBER(SEARCH("No",'Model output'!P16)),NOT(ISNUMBER(SEARCH("diagnostic",'Model output'!P16)))),ISNUMBER(SEARCH("Negative",'Model output'!P16))),"negative","positive")</f>
        <v>positive</v>
      </c>
      <c r="T17">
        <f>IF('Model output'!O16="","",'Model output'!O16)</f>
        <v>2</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negative</v>
      </c>
      <c r="X17" t="str">
        <f>IF('Model output'!S16="","", IF('Model output'!S16= "[]", "", 'Model output'!S16))</f>
        <v>Present, site not specified</v>
      </c>
      <c r="Y17" t="str">
        <f>IF(OR('Model output'!S16="",ISNUMBER(SEARCH("Absent",'Model output'!S16)),ISNUMBER(SEARCH("Not identified",'Model output'!S16)),ISNUMBER(SEARCH("No",'Model output'!S16)),ISNUMBER(SEARCH("negative",'Model output'!S16))),"negative",IF(Z17="positive","gETE", "positive"))</f>
        <v>negative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 IF('Model output'!T16="[]", "", IF('Model output'!T16="Not mentioned", "No", "Yes")))</f>
        <v/>
      </c>
      <c r="AB17" t="str">
        <f>IF(AA17&lt;&gt;"Yes","",IF(OR('Model output'!U16="",'Model output'!U16="[]",ISNUMBER(SEARCH("Not identified",'Model output'!U16))),"",'Model output'!U16))</f>
        <v/>
      </c>
      <c r="AC17" s="1" t="str">
        <f>IF(OR('Model output'!V16="",'Model output'!V16="No",AND(ISERROR(SEARCH("Positive",'Model output'!V16)), ISNUMBER(SEARCH("Negative",'Model output'!V16))), ISNUMBER(SEARCH("Uninvolved",'Model output'!V16)), ISNUMBER(SEARCH("not involved",'Model output'!V16)), ISNUMBER(SEARCH("none",'Model output'!V16)), ISNUMBER(SEARCH("Free",'Model output'!V16)), ISNUMBER(SEARCH("1 mm",'Model output'!V16)), ISNUMBER(SEARCH("0.1 CM",'Model output'!V16)), ISNUMBER(SEARCH("less than 0.2 mm",'Model output'!V16)), ISNUMBER(SEARCH("less than 0.5 mm",'Model output'!V16)), ISNUMBER(SEARCH("abut",'Model output'!V16))), "negative", "positive")</f>
        <v>negative</v>
      </c>
      <c r="AE17" s="32" t="str" cm="1">
        <f t="array" aca="1" ref="AE17" ca="1">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cribriform",O17,1)),ISNUMBER(SEARCH("diffuse",O17,1)),ISNUMBER(SEARCH("columnar",O17,1)),ISNUMBER(SEARCH("solid",O17,1)),ISNUMBER(SEARCH("tall",N17,1)),ISNUMBER(SEARCH("hobnail",N17,1)),ISNUMBER(SEARCH("cribriform",N17,1)),ISNUMBER(SEARCH("diffuse",N17,1)),ISNUMBER(SEARCH("columnar",N17,1)),ISNUMBER(SEARCH("solid",N17,1)),AND(ISNUMBER(SEARCH("papillary",N17,1)),S17="positive"),AND(AND(ISNUMBER(J17),J17&gt;=5),M17=""),AND(AND(ISNUMBER(J17),J17&gt;=5),AND(ISNUMBER(M17),M17&gt;=1)),AND(ISNUMBER(SERACH("papillary",N17)),OR(Y17="positive",Z17="positive"), ISNUMBER(SEARCH("BRAF",AB17)))),"intermediate","low"))</f>
        <v>intermediate</v>
      </c>
      <c r="AF17" s="37" t="str">
        <f t="shared" si="2"/>
        <v>1b</v>
      </c>
      <c r="AG17" s="37" t="str">
        <f t="shared" si="3"/>
        <v>1a</v>
      </c>
      <c r="AH17" s="33" t="str">
        <f t="shared" si="6"/>
        <v>0</v>
      </c>
      <c r="AI17" s="38" t="str">
        <f t="shared" si="7"/>
        <v>I</v>
      </c>
      <c r="AJ17" s="32" t="s">
        <v>958</v>
      </c>
      <c r="AK17" s="37" t="s">
        <v>961</v>
      </c>
      <c r="AL17" s="37" t="s">
        <v>966</v>
      </c>
      <c r="AM17" s="37" t="s">
        <v>965</v>
      </c>
      <c r="AN17" s="37" t="s">
        <v>70</v>
      </c>
      <c r="AO17" s="26">
        <f t="shared" ca="1" si="8"/>
        <v>1</v>
      </c>
      <c r="AP17" s="12">
        <f t="shared" si="9"/>
        <v>1</v>
      </c>
      <c r="AQ17" s="12">
        <f t="shared" si="10"/>
        <v>1</v>
      </c>
      <c r="AR17" s="12">
        <f t="shared" si="11"/>
        <v>1</v>
      </c>
      <c r="AS17" s="19">
        <f t="shared" si="4"/>
        <v>1</v>
      </c>
    </row>
    <row r="18" spans="1:45">
      <c r="A18" t="str">
        <f>'Model output'!A17</f>
        <v>TCGA-BJ-A28Z</v>
      </c>
      <c r="B18" s="44">
        <v>46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3</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1a</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X</v>
      </c>
      <c r="F18" t="str">
        <f t="shared" si="0"/>
        <v>positive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output'!G17)),OR(,ISNUMBER(SEARCH("II",'Model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output'!G17)),AND(ISNUMBER(SEARCH("V ",'Model output'!G17)),NOT(ISNUMBER(SEARCH("VI",'Model output'!G17)))),ISNUMBER(SEARCH("five",'Model output'!G17)),ISNUMBER(SEARCH("5",'Model output'!G17))))), "lateral", "central"))</f>
        <v>central</v>
      </c>
      <c r="H18" t="str">
        <f>IF('Model output'!H17="","negative",IF('Model output'!H17="[]", "negative", IF(OR(ISNUMBER(SEARCH("lymph node",'Model output'!H17)),ISNUMBER(SEARCH("Not mentioned",'Model output'!H17)),ISNUMBER(SEARCH("neck",'Model output'!H17)),ISNUMBER(SEARCH("Not applicable",'Model output'!H17))),"negative","positive")))</f>
        <v>negative</v>
      </c>
      <c r="I18">
        <f>IF('Model output'!I17="","",IF(ISNUMBER('Model output'!I17),'Model output'!I17,1))</f>
        <v>16</v>
      </c>
      <c r="J18">
        <f>IF('Model output'!J17="","",IF(AND(ISNUMBER('Model output'!J17),'Model output'!J17&lt;=I18),'Model output'!J17,IF(ISNUMBER(SEARCH("0/",'Model output'!J17)),0,1)))</f>
        <v>1</v>
      </c>
      <c r="K18" t="str" cm="1">
        <f t="array" ref="K18">IF(COUNT(FIND({0,1,2,3,4,5,6,7,8,9},'Model output'!K17))&gt;0,'Model output'!K17,"")</f>
        <v/>
      </c>
      <c r="L18" s="8" t="str">
        <f t="shared" si="5"/>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 carcinoma</v>
      </c>
      <c r="O18" t="str">
        <f>IF('Model output'!M17="","",'Model output'!M17)</f>
        <v>Multifocal, psammoma body present</v>
      </c>
      <c r="P18" t="str">
        <f>IF('Model output'!N17="","",'Model output'!N17)</f>
        <v>1 cm</v>
      </c>
      <c r="Q18" t="str">
        <f t="shared" si="1"/>
        <v>1cm</v>
      </c>
      <c r="R18" cm="1">
        <f t="array" ref="R18">IF(Q18="","",IF(ISNUMBER(SEARCH("cm",Q18)),MAX(VALUE(SUBSTITUTE(_xlfn.FILTERXML("&lt;t&gt;&lt;s&gt;"&amp;SUBSTITUTE(Q18,",","&lt;/s&gt;&lt;s&gt;")&amp;"&lt;/s&gt;&lt;/t&gt;","//s"),"cm",""))),MAX(VALUE(SUBSTITUTE(_xlfn.FILTERXML("&lt;t&gt;&lt;s&gt;"&amp;SUBSTITUTE(Q18,",","&lt;/s&gt;&lt;s&gt;")&amp;"&lt;/s&gt;&lt;/t&gt;","//s"),"mm","")))/10))</f>
        <v>1</v>
      </c>
      <c r="S18" t="str">
        <f>IF(OR('Model output'!P17="",ISNUMBER(SEARCH("Not identified", 'Model output'!P17)),ISNUMBER(SEARCH("Absent",'Model output'!P17)),AND(ISNUMBER(SEARCH("No",'Model output'!P17)),NOT(ISNUMBER(SEARCH("diagnostic",'Model output'!P17)))),ISNUMBER(SEARCH("Negative",'Model output'!P17))),"negative","positive")</f>
        <v>negative</v>
      </c>
      <c r="T18">
        <f>IF('Model output'!O17="","",'Model output'!O17)</f>
        <v>3</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negative</v>
      </c>
      <c r="X18" t="str">
        <f>IF('Model output'!S17="","", IF('Model output'!S17= "[]", "", 'Model output'!S17))</f>
        <v>present, within 1 mm of resection margin</v>
      </c>
      <c r="Y18" t="str">
        <f>IF(OR('Model output'!S17="",ISNUMBER(SEARCH("Absent",'Model output'!S17)),ISNUMBER(SEARCH("Not identified",'Model output'!S17)),ISNUMBER(SEARCH("No",'Model output'!S17)),ISNUMBER(SEARCH("negative",'Model output'!S17))),"negative",IF(Z18="positive","gETE", "positive"))</f>
        <v>positive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 IF('Model output'!T17="[]", "", IF('Model output'!T17="Not mentioned", "No", "Yes")))</f>
        <v>Yes</v>
      </c>
      <c r="AB18" t="str">
        <f>IF(AA18&lt;&gt;"Yes","",IF(OR('Model output'!U17="",'Model output'!U17="[]",ISNUMBER(SEARCH("Not identified",'Model output'!U17))),"",'Model output'!U17))</f>
        <v>RET/PTC1 rearrangement</v>
      </c>
      <c r="AC18" s="1" t="str">
        <f>IF(OR('Model output'!V17="",'Model output'!V17="No",AND(ISERROR(SEARCH("Positive",'Model output'!V17)), ISNUMBER(SEARCH("Negative",'Model output'!V17))), ISNUMBER(SEARCH("Uninvolved",'Model output'!V17)), ISNUMBER(SEARCH("not involved",'Model output'!V17)), ISNUMBER(SEARCH("none",'Model output'!V17)), ISNUMBER(SEARCH("Free",'Model output'!V17)), ISNUMBER(SEARCH("1 mm",'Model output'!V17)), ISNUMBER(SEARCH("0.1 CM",'Model output'!V17)), ISNUMBER(SEARCH("less than 0.2 mm",'Model output'!V17)), ISNUMBER(SEARCH("less than 0.5 mm",'Model output'!V17)), ISNUMBER(SEARCH("abut",'Model output'!V17))), "negative", "positive")</f>
        <v>negative</v>
      </c>
      <c r="AE18" s="32" t="str" cm="1">
        <f t="array" aca="1" ref="AE18" ca="1">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cribriform",O18,1)),ISNUMBER(SEARCH("diffuse",O18,1)),ISNUMBER(SEARCH("columnar",O18,1)),ISNUMBER(SEARCH("solid",O18,1)),ISNUMBER(SEARCH("tall",N18,1)),ISNUMBER(SEARCH("hobnail",N18,1)),ISNUMBER(SEARCH("cribriform",N18,1)),ISNUMBER(SEARCH("diffuse",N18,1)),ISNUMBER(SEARCH("columnar",N18,1)),ISNUMBER(SEARCH("solid",N18,1)),AND(ISNUMBER(SEARCH("papillary",N18,1)),S18="positive"),AND(AND(ISNUMBER(J18),J18&gt;=5),M18=""),AND(AND(ISNUMBER(J18),J18&gt;=5),AND(ISNUMBER(M18),M18&gt;=1)),AND(ISNUMBER(SERACH("papillary",N18)),OR(Y18="positive",Z18="positive"), ISNUMBER(SEARCH("BRAF",AB18)))),"intermediate","low"))</f>
        <v>intermediate</v>
      </c>
      <c r="AF18" s="37" t="str">
        <f t="shared" si="2"/>
        <v>1a</v>
      </c>
      <c r="AG18" s="37" t="str">
        <f t="shared" si="3"/>
        <v>1a</v>
      </c>
      <c r="AH18" s="33" t="str">
        <f t="shared" si="6"/>
        <v>0</v>
      </c>
      <c r="AI18" s="38" t="str">
        <f t="shared" si="7"/>
        <v>I</v>
      </c>
      <c r="AJ18" s="32" t="s">
        <v>958</v>
      </c>
      <c r="AK18" s="37" t="s">
        <v>966</v>
      </c>
      <c r="AL18" s="37" t="s">
        <v>966</v>
      </c>
      <c r="AM18" s="37" t="s">
        <v>965</v>
      </c>
      <c r="AN18" s="37" t="s">
        <v>70</v>
      </c>
      <c r="AO18" s="26">
        <f t="shared" ca="1" si="8"/>
        <v>1</v>
      </c>
      <c r="AP18" s="12">
        <f t="shared" si="9"/>
        <v>1</v>
      </c>
      <c r="AQ18" s="12">
        <f t="shared" si="10"/>
        <v>1</v>
      </c>
      <c r="AR18" s="12">
        <f t="shared" si="11"/>
        <v>1</v>
      </c>
      <c r="AS18" s="19">
        <f t="shared" si="4"/>
        <v>1</v>
      </c>
    </row>
    <row r="19" spans="1:45">
      <c r="A19" t="str">
        <f>'Model output'!A18</f>
        <v>TCGA-BJ-A290</v>
      </c>
      <c r="B19" s="44">
        <v>70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3</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1a</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X</v>
      </c>
      <c r="F19" t="str">
        <f t="shared" si="0"/>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output'!G18)),OR(,ISNUMBER(SEARCH("II",'Model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output'!G18)),AND(ISNUMBER(SEARCH("V ",'Model output'!G18)),NOT(ISNUMBER(SEARCH("VI",'Model output'!G18)))),ISNUMBER(SEARCH("five",'Model output'!G18)),ISNUMBER(SEARCH("5",'Model output'!G18))))), "lateral", "central"))</f>
        <v/>
      </c>
      <c r="H19" t="str">
        <f>IF('Model output'!H18="","negative",IF('Model output'!H18="[]", "negative", IF(OR(ISNUMBER(SEARCH("lymph node",'Model output'!H18)),ISNUMBER(SEARCH("Not mentioned",'Model output'!H18)),ISNUMBER(SEARCH("neck",'Model output'!H18)),ISNUMBER(SEARCH("Not applicable",'Model output'!H18))),"negative","positive")))</f>
        <v>negative</v>
      </c>
      <c r="I19">
        <f>IF('Model output'!I18="","",IF(ISNUMBER('Model output'!I18),'Model output'!I18,1))</f>
        <v>3</v>
      </c>
      <c r="J19">
        <f>IF('Model output'!J18="","",IF(AND(ISNUMBER('Model output'!J18),'Model output'!J18&lt;=I19),'Model output'!J18,IF(ISNUMBER(SEARCH("0/",'Model output'!J18)),0,1)))</f>
        <v>3</v>
      </c>
      <c r="K19" t="str" cm="1">
        <f t="array" ref="K19">IF(COUNT(FIND({0,1,2,3,4,5,6,7,8,9},'Model output'!K18))&gt;0,'Model output'!K18,"")</f>
        <v/>
      </c>
      <c r="L19" s="8" t="str">
        <f t="shared" si="5"/>
        <v/>
      </c>
      <c r="M19" t="str" cm="1">
        <f t="array" ref="M19">IF(L19="","",IF(ISNUMBER(SEARCH("cm",L19)),MAX(VALUE(SUBSTITUTE(_xlfn.FILTERXML("&lt;t&gt;&lt;s&gt;"&amp;SUBSTITUTE(L19,",","&lt;/s&gt;&lt;s&gt;")&amp;"&lt;/s&gt;&lt;/t&gt;","//s"),"cm",""))),MAX(VALUE(SUBSTITUTE(_xlfn.FILTERXML("&lt;t&gt;&lt;s&gt;"&amp;SUBSTITUTE(L19,",","&lt;/s&gt;&lt;s&gt;")&amp;"&lt;/s&gt;&lt;/t&gt;","//s"),"mm","")))/10))</f>
        <v/>
      </c>
      <c r="N19" t="str">
        <f>IF('Model output'!L18="","",'Model output'!L18)</f>
        <v>Papillary carcinoma</v>
      </c>
      <c r="O19" t="str">
        <f>IF('Model output'!M18="","",'Model output'!M18)</f>
        <v>Tall cell features</v>
      </c>
      <c r="P19" t="str">
        <f>IF('Model output'!N18="","",'Model output'!N18)</f>
        <v>4.5 cm</v>
      </c>
      <c r="Q19" t="str">
        <f t="shared" si="1"/>
        <v>4.5cm</v>
      </c>
      <c r="R19" cm="1">
        <f t="array" ref="R19">IF(Q19="","",IF(ISNUMBER(SEARCH("cm",Q19)),MAX(VALUE(SUBSTITUTE(_xlfn.FILTERXML("&lt;t&gt;&lt;s&gt;"&amp;SUBSTITUTE(Q19,",","&lt;/s&gt;&lt;s&gt;")&amp;"&lt;/s&gt;&lt;/t&gt;","//s"),"cm",""))),MAX(VALUE(SUBSTITUTE(_xlfn.FILTERXML("&lt;t&gt;&lt;s&gt;"&amp;SUBSTITUTE(Q19,",","&lt;/s&gt;&lt;s&gt;")&amp;"&lt;/s&gt;&lt;/t&gt;","//s"),"mm","")))/10))</f>
        <v>4.5</v>
      </c>
      <c r="S19" t="str">
        <f>IF(OR('Model output'!P18="",ISNUMBER(SEARCH("Not identified", 'Model output'!P18)),ISNUMBER(SEARCH("Absent",'Model output'!P18)),AND(ISNUMBER(SEARCH("No",'Model output'!P18)),NOT(ISNUMBER(SEARCH("diagnostic",'Model output'!P18)))),ISNUMBER(SEARCH("Negative",'Model output'!P18))),"negative","positive")</f>
        <v>positive</v>
      </c>
      <c r="T19" t="str">
        <f>IF('Model output'!O18="","",'Model output'!O18)</f>
        <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negative</v>
      </c>
      <c r="X19" t="str">
        <f>IF('Model output'!S18="","", IF('Model output'!S18= "[]", "", 'Model output'!S18))</f>
        <v>Perithyroidal skeletal muscle</v>
      </c>
      <c r="Y19" t="str">
        <f>IF(OR('Model output'!S18="",ISNUMBER(SEARCH("Absent",'Model output'!S18)),ISNUMBER(SEARCH("Not identified",'Model output'!S18)),ISNUMBER(SEARCH("No",'Model output'!S18)),ISNUMBER(SEARCH("negative",'Model output'!S18))),"negative",IF(Z19="positive","gETE", "positive"))</f>
        <v>gETE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positive</v>
      </c>
      <c r="AA19" t="str">
        <f>IF('Model output'!T18="","", IF('Model output'!T18="[]", "", IF('Model output'!T18="Not mentioned", "No", "Yes")))</f>
        <v>Yes</v>
      </c>
      <c r="AB19" t="str">
        <f>IF(AA19&lt;&gt;"Yes","",IF(OR('Model output'!U18="",'Model output'!U18="[]",ISNUMBER(SEARCH("Not identified",'Model output'!U18))),"",'Model output'!U18))</f>
        <v>BRAF V600E mutation</v>
      </c>
      <c r="AC19" s="1" t="str">
        <f>IF(OR('Model output'!V18="",'Model output'!V18="No",AND(ISERROR(SEARCH("Positive",'Model output'!V18)), ISNUMBER(SEARCH("Negative",'Model output'!V18))), ISNUMBER(SEARCH("Uninvolved",'Model output'!V18)), ISNUMBER(SEARCH("not involved",'Model output'!V18)), ISNUMBER(SEARCH("none",'Model output'!V18)), ISNUMBER(SEARCH("Free",'Model output'!V18)), ISNUMBER(SEARCH("1 mm",'Model output'!V18)), ISNUMBER(SEARCH("0.1 CM",'Model output'!V18)), ISNUMBER(SEARCH("less than 0.2 mm",'Model output'!V18)), ISNUMBER(SEARCH("less than 0.5 mm",'Model output'!V18)), ISNUMBER(SEARCH("abut",'Model output'!V18))), "negative", "positive")</f>
        <v>positive</v>
      </c>
      <c r="AE19" s="32" t="str" cm="1">
        <f t="array" ref="AE19">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cribriform",O19,1)),ISNUMBER(SEARCH("diffuse",O19,1)),ISNUMBER(SEARCH("columnar",O19,1)),ISNUMBER(SEARCH("solid",O19,1)),ISNUMBER(SEARCH("tall",N19,1)),ISNUMBER(SEARCH("hobnail",N19,1)),ISNUMBER(SEARCH("cribriform",N19,1)),ISNUMBER(SEARCH("diffuse",N19,1)),ISNUMBER(SEARCH("columnar",N19,1)),ISNUMBER(SEARCH("solid",N19,1)),AND(ISNUMBER(SEARCH("papillary",N19,1)),S19="positive"),AND(AND(ISNUMBER(J19),J19&gt;=5),M19=""),AND(AND(ISNUMBER(J19),J19&gt;=5),AND(ISNUMBER(M19),M19&gt;=1)),AND(ISNUMBER(SERACH("papillary",N19)),OR(Y19="positive",Z19="positive"), ISNUMBER(SEARCH("BRAF",AB19)))),"intermediate","low"))</f>
        <v>high</v>
      </c>
      <c r="AF19" s="37" t="str">
        <f t="shared" si="2"/>
        <v>3b</v>
      </c>
      <c r="AG19" s="37" t="str">
        <f t="shared" si="3"/>
        <v>1a</v>
      </c>
      <c r="AH19" s="33" t="str">
        <f t="shared" si="6"/>
        <v>0</v>
      </c>
      <c r="AI19" s="38" t="str">
        <f t="shared" si="7"/>
        <v>II</v>
      </c>
      <c r="AJ19" s="32" t="s">
        <v>956</v>
      </c>
      <c r="AK19" s="37" t="s">
        <v>960</v>
      </c>
      <c r="AL19" s="37" t="s">
        <v>966</v>
      </c>
      <c r="AM19" s="37" t="s">
        <v>965</v>
      </c>
      <c r="AN19" s="37" t="s">
        <v>963</v>
      </c>
      <c r="AO19" s="26">
        <f t="shared" si="8"/>
        <v>1</v>
      </c>
      <c r="AP19" s="12">
        <f t="shared" si="9"/>
        <v>1</v>
      </c>
      <c r="AQ19" s="12">
        <f t="shared" si="10"/>
        <v>1</v>
      </c>
      <c r="AR19" s="12">
        <f t="shared" si="11"/>
        <v>1</v>
      </c>
      <c r="AS19" s="19">
        <f t="shared" si="4"/>
        <v>1</v>
      </c>
    </row>
    <row r="20" spans="1:45">
      <c r="A20" t="str">
        <f>'Model output'!A19</f>
        <v>TCGA-BJ-A291</v>
      </c>
      <c r="B20" s="44">
        <v>56</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1</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0</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X</v>
      </c>
      <c r="F20" t="str">
        <f t="shared" si="0"/>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output'!G19)),OR(,ISNUMBER(SEARCH("II",'Model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output'!G19)),AND(ISNUMBER(SEARCH("V ",'Model output'!G19)),NOT(ISNUMBER(SEARCH("VI",'Model output'!G19)))),ISNUMBER(SEARCH("five",'Model output'!G19)),ISNUMBER(SEARCH("5",'Model output'!G19))))), "lateral", "central"))</f>
        <v/>
      </c>
      <c r="H20" t="str">
        <f>IF('Model output'!H19="","negative",IF('Model output'!H19="[]", "negative", IF(OR(ISNUMBER(SEARCH("lymph node",'Model output'!H19)),ISNUMBER(SEARCH("Not mentioned",'Model output'!H19)),ISNUMBER(SEARCH("neck",'Model output'!H19)),ISNUMBER(SEARCH("Not applicable",'Model output'!H19))),"negative","positive")))</f>
        <v>negative</v>
      </c>
      <c r="I20">
        <f>IF('Model output'!I19="","",IF(ISNUMBER('Model output'!I19),'Model output'!I19,1))</f>
        <v>9</v>
      </c>
      <c r="J20">
        <f>IF('Model output'!J19="","",IF(AND(ISNUMBER('Model output'!J19),'Model output'!J19&lt;=I20),'Model output'!J19,IF(ISNUMBER(SEARCH("0/",'Model output'!J19)),0,1)))</f>
        <v>0</v>
      </c>
      <c r="K20" t="str" cm="1">
        <f t="array" ref="K20">IF(COUNT(FIND({0,1,2,3,4,5,6,7,8,9},'Model output'!K19))&gt;0,'Model output'!K19,"")</f>
        <v/>
      </c>
      <c r="L20" s="8" t="str">
        <f t="shared" si="5"/>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 carcinoma</v>
      </c>
      <c r="O20" t="str">
        <f>IF('Model output'!M19="","",'Model output'!M19)</f>
        <v>Oncocytic variant, Encapsulated with oncolytic features</v>
      </c>
      <c r="P20" t="str">
        <f>IF('Model output'!N19="","",'Model output'!N19)</f>
        <v>1.5 cm</v>
      </c>
      <c r="Q20" t="str">
        <f t="shared" si="1"/>
        <v>1.5cm</v>
      </c>
      <c r="R20" cm="1">
        <f t="array" ref="R20">IF(Q20="","",IF(ISNUMBER(SEARCH("cm",Q20)),MAX(VALUE(SUBSTITUTE(_xlfn.FILTERXML("&lt;t&gt;&lt;s&gt;"&amp;SUBSTITUTE(Q20,",","&lt;/s&gt;&lt;s&gt;")&amp;"&lt;/s&gt;&lt;/t&gt;","//s"),"cm",""))),MAX(VALUE(SUBSTITUTE(_xlfn.FILTERXML("&lt;t&gt;&lt;s&gt;"&amp;SUBSTITUTE(Q20,",","&lt;/s&gt;&lt;s&gt;")&amp;"&lt;/s&gt;&lt;/t&gt;","//s"),"mm","")))/10))</f>
        <v>1.5</v>
      </c>
      <c r="S20" t="str">
        <f>IF(OR('Model output'!P19="",ISNUMBER(SEARCH("Not identified", 'Model output'!P19)),ISNUMBER(SEARCH("Absent",'Model output'!P19)),AND(ISNUMBER(SEARCH("No",'Model output'!P19)),NOT(ISNUMBER(SEARCH("diagnostic",'Model output'!P19)))),ISNUMBER(SEARCH("Negative",'Model output'!P19))),"negative","positive")</f>
        <v>negative</v>
      </c>
      <c r="T20">
        <f>IF('Model output'!O19="","",'Model output'!O19)</f>
        <v>2</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negative</v>
      </c>
      <c r="X20" t="str">
        <f>IF('Model output'!S19="","", IF('Model output'!S19= "[]", "", 'Model output'!S19))</f>
        <v/>
      </c>
      <c r="Y20" t="str">
        <f>IF(OR('Model output'!S19="",ISNUMBER(SEARCH("Absent",'Model output'!S19)),ISNUMBER(SEARCH("Not identified",'Model output'!S19)),ISNUMBER(SEARCH("No",'Model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 IF('Model output'!T19="[]", "", IF('Model output'!T19="Not mentioned", "No", "Yes")))</f>
        <v/>
      </c>
      <c r="AB20" t="str">
        <f>IF(AA20&lt;&gt;"Yes","",IF(OR('Model output'!U19="",'Model output'!U19="[]",ISNUMBER(SEARCH("Not identified",'Model output'!U19))),"",'Model output'!U19))</f>
        <v/>
      </c>
      <c r="AC20" s="1" t="str">
        <f>IF(OR('Model output'!V19="",'Model output'!V19="No",AND(ISERROR(SEARCH("Positive",'Model output'!V19)), ISNUMBER(SEARCH("Negative",'Model output'!V19))), ISNUMBER(SEARCH("Uninvolved",'Model output'!V19)), ISNUMBER(SEARCH("not involved",'Model output'!V19)), ISNUMBER(SEARCH("none",'Model output'!V19)), ISNUMBER(SEARCH("Free",'Model output'!V19)), ISNUMBER(SEARCH("1 mm",'Model output'!V19)), ISNUMBER(SEARCH("0.1 CM",'Model output'!V19)), ISNUMBER(SEARCH("less than 0.2 mm",'Model output'!V19)), ISNUMBER(SEARCH("less than 0.5 mm",'Model output'!V19)), ISNUMBER(SEARCH("abut",'Model output'!V19))), "negative", "positive")</f>
        <v>negative</v>
      </c>
      <c r="AE20" s="32"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cribriform",O20,1)),ISNUMBER(SEARCH("diffuse",O20,1)),ISNUMBER(SEARCH("columnar",O20,1)),ISNUMBER(SEARCH("solid",O20,1)),ISNUMBER(SEARCH("tall",N20,1)),ISNUMBER(SEARCH("hobnail",N20,1)),ISNUMBER(SEARCH("cribriform",N20,1)),ISNUMBER(SEARCH("diffuse",N20,1)),ISNUMBER(SEARCH("columnar",N20,1)),ISNUMBER(SEARCH("solid",N20,1)),AND(ISNUMBER(SEARCH("papillary",N20,1)),S20="positive"),AND(AND(ISNUMBER(J20),J20&gt;=5),M20=""),AND(AND(ISNUMBER(J20),J20&gt;=5),AND(ISNUMBER(M20),M20&gt;=1)),AND(ISNUMBER(SERACH("papillary",N20)),OR(Y20="positive",Z20="positive"), ISNUMBER(SEARCH("BRAF",AB20)))),"intermediate","low"))</f>
        <v>low</v>
      </c>
      <c r="AF20" s="37" t="str">
        <f t="shared" si="2"/>
        <v>1b</v>
      </c>
      <c r="AG20" s="37" t="str">
        <f t="shared" si="3"/>
        <v>0</v>
      </c>
      <c r="AH20" s="33" t="str">
        <f t="shared" si="6"/>
        <v>0</v>
      </c>
      <c r="AI20" s="38" t="str">
        <f t="shared" si="7"/>
        <v>I</v>
      </c>
      <c r="AJ20" s="32" t="s">
        <v>957</v>
      </c>
      <c r="AK20" s="37" t="s">
        <v>961</v>
      </c>
      <c r="AL20" s="37" t="s">
        <v>962</v>
      </c>
      <c r="AM20" s="37" t="s">
        <v>965</v>
      </c>
      <c r="AN20" s="37" t="s">
        <v>70</v>
      </c>
      <c r="AO20" s="26">
        <f t="shared" ca="1" si="8"/>
        <v>1</v>
      </c>
      <c r="AP20" s="12">
        <f t="shared" si="9"/>
        <v>1</v>
      </c>
      <c r="AQ20" s="12">
        <f t="shared" si="10"/>
        <v>1</v>
      </c>
      <c r="AR20" s="12">
        <f t="shared" si="11"/>
        <v>1</v>
      </c>
      <c r="AS20" s="19">
        <f t="shared" si="4"/>
        <v>1</v>
      </c>
    </row>
    <row r="21" spans="1:45">
      <c r="A21" t="str">
        <f>'Model output'!A20</f>
        <v>TCGA-BJ-A2N7</v>
      </c>
      <c r="B21" s="44">
        <v>30</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3</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X</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X</v>
      </c>
      <c r="F21" t="str">
        <f t="shared" si="0"/>
        <v>negative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output'!G20)),OR(,ISNUMBER(SEARCH("II",'Model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output'!G20)),AND(ISNUMBER(SEARCH("V ",'Model output'!G20)),NOT(ISNUMBER(SEARCH("VI",'Model output'!G20)))),ISNUMBER(SEARCH("five",'Model output'!G20)),ISNUMBER(SEARCH("5",'Model output'!G20))))), "lateral", "central"))</f>
        <v/>
      </c>
      <c r="H21" t="str">
        <f>IF('Model output'!H20="","negative",IF('Model output'!H20="[]", "negative", IF(OR(ISNUMBER(SEARCH("lymph node",'Model output'!H20)),ISNUMBER(SEARCH("Not mentioned",'Model output'!H20)),ISNUMBER(SEARCH("neck",'Model output'!H20)),ISNUMBER(SEARCH("Not applicable",'Model output'!H20))),"negative","positive")))</f>
        <v>negative</v>
      </c>
      <c r="I21" t="str">
        <f>IF('Model output'!I20="","",IF(ISNUMBER('Model output'!I20),'Model output'!I20,1))</f>
        <v/>
      </c>
      <c r="J21" t="str">
        <f>IF('Model output'!J20="","",IF(AND(ISNUMBER('Model output'!J20),'Model output'!J20&lt;=I21),'Model output'!J20,IF(ISNUMBER(SEARCH("0/",'Model output'!J20)),0,1)))</f>
        <v/>
      </c>
      <c r="K21" t="str" cm="1">
        <f t="array" ref="K21">IF(COUNT(FIND({0,1,2,3,4,5,6,7,8,9},'Model output'!K20))&gt;0,'Model output'!K20,"")</f>
        <v/>
      </c>
      <c r="L21" s="8" t="str">
        <f t="shared" si="5"/>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 carcinoma</v>
      </c>
      <c r="O21" t="str">
        <f>IF('Model output'!M20="","",'Model output'!M20)</f>
        <v>with predominant follicular growth</v>
      </c>
      <c r="P21" t="str">
        <f>IF('Model output'!N20="","",'Model output'!N20)</f>
        <v>5.0 cm</v>
      </c>
      <c r="Q21" t="str">
        <f t="shared" si="1"/>
        <v>5.0cm</v>
      </c>
      <c r="R21" cm="1">
        <f t="array" ref="R21">IF(Q21="","",IF(ISNUMBER(SEARCH("cm",Q21)),MAX(VALUE(SUBSTITUTE(_xlfn.FILTERXML("&lt;t&gt;&lt;s&gt;"&amp;SUBSTITUTE(Q21,",","&lt;/s&gt;&lt;s&gt;")&amp;"&lt;/s&gt;&lt;/t&gt;","//s"),"cm",""))),MAX(VALUE(SUBSTITUTE(_xlfn.FILTERXML("&lt;t&gt;&lt;s&gt;"&amp;SUBSTITUTE(Q21,",","&lt;/s&gt;&lt;s&gt;")&amp;"&lt;/s&gt;&lt;/t&gt;","//s"),"mm","")))/10))</f>
        <v>5</v>
      </c>
      <c r="S21" t="str">
        <f>IF(OR('Model output'!P20="",ISNUMBER(SEARCH("Not identified", 'Model output'!P20)),ISNUMBER(SEARCH("Absent",'Model output'!P20)),AND(ISNUMBER(SEARCH("No",'Model output'!P20)),NOT(ISNUMBER(SEARCH("diagnostic",'Model output'!P20)))),ISNUMBER(SEARCH("Negative",'Model output'!P20))),"negative","positive")</f>
        <v>positive</v>
      </c>
      <c r="T21" t="str">
        <f>IF('Model output'!O20="","",'Model output'!O20)</f>
        <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f>
        <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extensive</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positive</v>
      </c>
      <c r="X21" t="str">
        <f>IF('Model output'!S20="","", IF('Model output'!S20= "[]", "", 'Model output'!S20))</f>
        <v>Absent</v>
      </c>
      <c r="Y21" t="str">
        <f>IF(OR('Model output'!S20="",ISNUMBER(SEARCH("Absent",'Model output'!S20)),ISNUMBER(SEARCH("Not identified",'Model output'!S20)),ISNUMBER(SEARCH("No",'Model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 IF('Model output'!T20="[]", "", IF('Model output'!T20="Not mentioned", "No", "Yes")))</f>
        <v>Yes</v>
      </c>
      <c r="AB21" t="str">
        <f>IF(AA21&lt;&gt;"Yes","",IF(OR('Model output'!U20="",'Model output'!U20="[]",ISNUMBER(SEARCH("Not identified",'Model output'!U20))),"",'Model output'!U20))</f>
        <v/>
      </c>
      <c r="AC21" s="1" t="str">
        <f>IF(OR('Model output'!V20="",'Model output'!V20="No",AND(ISERROR(SEARCH("Positive",'Model output'!V20)), ISNUMBER(SEARCH("Negative",'Model output'!V20))), ISNUMBER(SEARCH("Uninvolved",'Model output'!V20)), ISNUMBER(SEARCH("not involved",'Model output'!V20)), ISNUMBER(SEARCH("none",'Model output'!V20)), ISNUMBER(SEARCH("Free",'Model output'!V20)), ISNUMBER(SEARCH("1 mm",'Model output'!V20)), ISNUMBER(SEARCH("0.1 CM",'Model output'!V20)), ISNUMBER(SEARCH("less than 0.2 mm",'Model output'!V20)), ISNUMBER(SEARCH("less than 0.5 mm",'Model output'!V20)), ISNUMBER(SEARCH("abut",'Model output'!V20))), "negative", "positive")</f>
        <v>negative</v>
      </c>
      <c r="AE21" s="32"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cribriform",O21,1)),ISNUMBER(SEARCH("diffuse",O21,1)),ISNUMBER(SEARCH("columnar",O21,1)),ISNUMBER(SEARCH("solid",O21,1)),ISNUMBER(SEARCH("tall",N21,1)),ISNUMBER(SEARCH("hobnail",N21,1)),ISNUMBER(SEARCH("cribriform",N21,1)),ISNUMBER(SEARCH("diffuse",N21,1)),ISNUMBER(SEARCH("columnar",N21,1)),ISNUMBER(SEARCH("solid",N21,1)),AND(ISNUMBER(SEARCH("papillary",N21,1)),S21="positive"),AND(AND(ISNUMBER(J21),J21&gt;=5),M21=""),AND(AND(ISNUMBER(J21),J21&gt;=5),AND(ISNUMBER(M21),M21&gt;=1)),AND(ISNUMBER(SERACH("papillary",N21)),OR(Y21="positive",Z21="positive"), ISNUMBER(SEARCH("BRAF",AB21)))),"intermediate","low"))</f>
        <v>intermediate</v>
      </c>
      <c r="AF21" s="37" t="str">
        <f t="shared" si="2"/>
        <v>3a</v>
      </c>
      <c r="AG21" s="37" t="str">
        <f t="shared" si="3"/>
        <v>0</v>
      </c>
      <c r="AH21" s="33" t="str">
        <f t="shared" si="6"/>
        <v>0</v>
      </c>
      <c r="AI21" s="38" t="str">
        <f t="shared" si="7"/>
        <v>I</v>
      </c>
      <c r="AJ21" s="32" t="s">
        <v>958</v>
      </c>
      <c r="AK21" s="37" t="s">
        <v>967</v>
      </c>
      <c r="AL21" s="37" t="s">
        <v>965</v>
      </c>
      <c r="AM21" s="37" t="s">
        <v>965</v>
      </c>
      <c r="AN21" s="37" t="s">
        <v>70</v>
      </c>
      <c r="AO21" s="26">
        <f t="shared" ca="1" si="8"/>
        <v>1</v>
      </c>
      <c r="AP21" s="12">
        <f t="shared" si="9"/>
        <v>1</v>
      </c>
      <c r="AQ21" s="12">
        <f t="shared" si="10"/>
        <v>1</v>
      </c>
      <c r="AR21" s="12">
        <f t="shared" si="11"/>
        <v>1</v>
      </c>
      <c r="AS21" s="19">
        <f t="shared" si="4"/>
        <v>1</v>
      </c>
    </row>
    <row r="22" spans="1:45">
      <c r="A22" t="str">
        <f>'Model output'!A21</f>
        <v>TCGA-BJ-A2N8</v>
      </c>
      <c r="B22" s="44">
        <v>30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1b</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0</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X</v>
      </c>
      <c r="F22" t="str">
        <f t="shared" si="0"/>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output'!G21)),OR(,ISNUMBER(SEARCH("II",'Model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output'!G21)),AND(ISNUMBER(SEARCH("V ",'Model output'!G21)),NOT(ISNUMBER(SEARCH("VI",'Model output'!G21)))),ISNUMBER(SEARCH("five",'Model output'!G21)),ISNUMBER(SEARCH("5",'Model output'!G21))))), "lateral", "central"))</f>
        <v/>
      </c>
      <c r="H22" t="str">
        <f>IF('Model output'!H21="","negative",IF('Model output'!H21="[]", "negative", IF(OR(ISNUMBER(SEARCH("lymph node",'Model output'!H21)),ISNUMBER(SEARCH("Not mentioned",'Model output'!H21)),ISNUMBER(SEARCH("neck",'Model output'!H21)),ISNUMBER(SEARCH("Not applicable",'Model output'!H21))),"negative","positive")))</f>
        <v>negative</v>
      </c>
      <c r="I22">
        <f>IF('Model output'!I21="","",IF(ISNUMBER('Model output'!I21),'Model output'!I21,1))</f>
        <v>2</v>
      </c>
      <c r="J22">
        <f>IF('Model output'!J21="","",IF(AND(ISNUMBER('Model output'!J21),'Model output'!J21&lt;=I22),'Model output'!J21,IF(ISNUMBER(SEARCH("0/",'Model output'!J21)),0,1)))</f>
        <v>0</v>
      </c>
      <c r="K22" t="str" cm="1">
        <f t="array" ref="K22">IF(COUNT(FIND({0,1,2,3,4,5,6,7,8,9},'Model output'!K21))&gt;0,'Model output'!K21,"")</f>
        <v/>
      </c>
      <c r="L22" s="8" t="str">
        <f t="shared" si="5"/>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 carcinoma</v>
      </c>
      <c r="O22" t="str">
        <f>IF('Model output'!M21="","",'Model output'!M21)</f>
        <v>Conventional, Conventional with Prominent Follicular Pattern</v>
      </c>
      <c r="P22" t="str">
        <f>IF('Model output'!N21="","",'Model output'!N21)</f>
        <v>1.4 cm</v>
      </c>
      <c r="Q22" t="str">
        <f t="shared" si="1"/>
        <v>1.4cm</v>
      </c>
      <c r="R22" cm="1">
        <f t="array" ref="R22">IF(Q22="","",IF(ISNUMBER(SEARCH("cm",Q22)),MAX(VALUE(SUBSTITUTE(_xlfn.FILTERXML("&lt;t&gt;&lt;s&gt;"&amp;SUBSTITUTE(Q22,",","&lt;/s&gt;&lt;s&gt;")&amp;"&lt;/s&gt;&lt;/t&gt;","//s"),"cm",""))),MAX(VALUE(SUBSTITUTE(_xlfn.FILTERXML("&lt;t&gt;&lt;s&gt;"&amp;SUBSTITUTE(Q22,",","&lt;/s&gt;&lt;s&gt;")&amp;"&lt;/s&gt;&lt;/t&gt;","//s"),"mm","")))/10))</f>
        <v>1.4</v>
      </c>
      <c r="S22" t="str">
        <f>IF(OR('Model output'!P21="",ISNUMBER(SEARCH("Not identified", 'Model output'!P21)),ISNUMBER(SEARCH("Absent",'Model output'!P21)),AND(ISNUMBER(SEARCH("No",'Model output'!P21)),NOT(ISNUMBER(SEARCH("diagnostic",'Model output'!P21)))),ISNUMBER(SEARCH("Negative",'Model output'!P21))),"negative","positive")</f>
        <v>positive</v>
      </c>
      <c r="T22">
        <f>IF('Model output'!O21="","",'Model output'!O21)</f>
        <v>2</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t="str">
        <f>IF('Model output'!S21="","", IF('Model output'!S21= "[]", "", 'Model output'!S21))</f>
        <v>Not identified</v>
      </c>
      <c r="Y22" t="str">
        <f>IF(OR('Model output'!S21="",ISNUMBER(SEARCH("Absent",'Model output'!S21)),ISNUMBER(SEARCH("Not identified",'Model output'!S21)),ISNUMBER(SEARCH("No",'Model output'!S21)),ISNUMBER(SEARCH("negative",'Model output'!S21))),"negative",IF(Z22="positive","gETE", "positive"))</f>
        <v>negative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negative</v>
      </c>
      <c r="AA22" t="str">
        <f>IF('Model output'!T21="","", IF('Model output'!T21="[]", "", IF('Model output'!T21="Not mentioned", "No", "Yes")))</f>
        <v>Yes</v>
      </c>
      <c r="AB22" t="str">
        <f>IF(AA22&lt;&gt;"Yes","",IF(OR('Model output'!U21="",'Model output'!U21="[]",ISNUMBER(SEARCH("Not identified",'Model output'!U21))),"",'Model output'!U21))</f>
        <v>NRAS codon 61 mutation</v>
      </c>
      <c r="AC22" s="1" t="str">
        <f>IF(OR('Model output'!V21="",'Model output'!V21="No",AND(ISERROR(SEARCH("Positive",'Model output'!V21)), ISNUMBER(SEARCH("Negative",'Model output'!V21))), ISNUMBER(SEARCH("Uninvolved",'Model output'!V21)), ISNUMBER(SEARCH("not involved",'Model output'!V21)), ISNUMBER(SEARCH("none",'Model output'!V21)), ISNUMBER(SEARCH("Free",'Model output'!V21)), ISNUMBER(SEARCH("1 mm",'Model output'!V21)), ISNUMBER(SEARCH("0.1 CM",'Model output'!V21)), ISNUMBER(SEARCH("less than 0.2 mm",'Model output'!V21)), ISNUMBER(SEARCH("less than 0.5 mm",'Model output'!V21)), ISNUMBER(SEARCH("abut",'Model output'!V21))), "negative", "positive")</f>
        <v>negative</v>
      </c>
      <c r="AE22" s="32" t="str" cm="1">
        <f t="array" aca="1" ref="AE22" ca="1">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cribriform",O22,1)),ISNUMBER(SEARCH("diffuse",O22,1)),ISNUMBER(SEARCH("columnar",O22,1)),ISNUMBER(SEARCH("solid",O22,1)),ISNUMBER(SEARCH("tall",N22,1)),ISNUMBER(SEARCH("hobnail",N22,1)),ISNUMBER(SEARCH("cribriform",N22,1)),ISNUMBER(SEARCH("diffuse",N22,1)),ISNUMBER(SEARCH("columnar",N22,1)),ISNUMBER(SEARCH("solid",N22,1)),AND(ISNUMBER(SEARCH("papillary",N22,1)),S22="positive"),AND(AND(ISNUMBER(J22),J22&gt;=5),M22=""),AND(AND(ISNUMBER(J22),J22&gt;=5),AND(ISNUMBER(M22),M22&gt;=1)),AND(ISNUMBER(SERACH("papillary",N22)),OR(Y22="positive",Z22="positive"), ISNUMBER(SEARCH("BRAF",AB22)))),"intermediate","low"))</f>
        <v>intermediate</v>
      </c>
      <c r="AF22" s="37" t="str">
        <f t="shared" si="2"/>
        <v>1b</v>
      </c>
      <c r="AG22" s="37" t="str">
        <f t="shared" si="3"/>
        <v>0</v>
      </c>
      <c r="AH22" s="33" t="str">
        <f t="shared" si="6"/>
        <v>0</v>
      </c>
      <c r="AI22" s="38" t="str">
        <f t="shared" si="7"/>
        <v>I</v>
      </c>
      <c r="AJ22" s="32" t="s">
        <v>958</v>
      </c>
      <c r="AK22" s="37" t="s">
        <v>961</v>
      </c>
      <c r="AL22" s="37" t="s">
        <v>962</v>
      </c>
      <c r="AM22" s="37" t="s">
        <v>965</v>
      </c>
      <c r="AN22" s="37" t="s">
        <v>70</v>
      </c>
      <c r="AO22" s="26">
        <f t="shared" ca="1" si="8"/>
        <v>1</v>
      </c>
      <c r="AP22" s="12">
        <f t="shared" si="9"/>
        <v>1</v>
      </c>
      <c r="AQ22" s="12">
        <f t="shared" si="10"/>
        <v>1</v>
      </c>
      <c r="AR22" s="12">
        <f t="shared" si="11"/>
        <v>1</v>
      </c>
      <c r="AS22" s="19">
        <f t="shared" si="4"/>
        <v>1</v>
      </c>
    </row>
    <row r="23" spans="1:45">
      <c r="A23" t="str">
        <f>'Model output'!A22</f>
        <v>TCGA-BJ-A2N9</v>
      </c>
      <c r="B23" s="44">
        <v>42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0</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X</v>
      </c>
      <c r="F23" t="str">
        <f t="shared" si="0"/>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output'!G22)),OR(,ISNUMBER(SEARCH("II",'Model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output'!G22)),AND(ISNUMBER(SEARCH("V ",'Model output'!G22)),NOT(ISNUMBER(SEARCH("VI",'Model output'!G22)))),ISNUMBER(SEARCH("five",'Model output'!G22)),ISNUMBER(SEARCH("5",'Model output'!G22))))), "lateral", "central"))</f>
        <v/>
      </c>
      <c r="H23" t="str">
        <f>IF('Model output'!H22="","negative",IF('Model output'!H22="[]", "negative", IF(OR(ISNUMBER(SEARCH("lymph node",'Model output'!H22)),ISNUMBER(SEARCH("Not mentioned",'Model output'!H22)),ISNUMBER(SEARCH("neck",'Model output'!H22)),ISNUMBER(SEARCH("Not applicable",'Model output'!H22))),"negative","positive")))</f>
        <v>negative</v>
      </c>
      <c r="I23">
        <f>IF('Model output'!I22="","",IF(ISNUMBER('Model output'!I22),'Model output'!I22,1))</f>
        <v>11</v>
      </c>
      <c r="J23">
        <f>IF('Model output'!J22="","",IF(AND(ISNUMBER('Model output'!J22),'Model output'!J22&lt;=I23),'Model output'!J22,IF(ISNUMBER(SEARCH("0/",'Model output'!J22)),0,1)))</f>
        <v>0</v>
      </c>
      <c r="K23" t="str" cm="1">
        <f t="array" ref="K23">IF(COUNT(FIND({0,1,2,3,4,5,6,7,8,9},'Model output'!K22))&gt;0,'Model output'!K22,"")</f>
        <v/>
      </c>
      <c r="L23" s="8" t="str">
        <f t="shared" si="5"/>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 carcinoma</v>
      </c>
      <c r="O23" t="str">
        <f>IF('Model output'!M22="","",'Model output'!M22)</f>
        <v>Encapsulated follicular variant</v>
      </c>
      <c r="P23" t="str">
        <f>IF('Model output'!N22="","",'Model output'!N22)</f>
        <v>2.5 cm</v>
      </c>
      <c r="Q23" t="str">
        <f t="shared" si="1"/>
        <v>2.5cm</v>
      </c>
      <c r="R23" cm="1">
        <f t="array" ref="R23">IF(Q23="","",IF(ISNUMBER(SEARCH("cm",Q23)),MAX(VALUE(SUBSTITUTE(_xlfn.FILTERXML("&lt;t&gt;&lt;s&gt;"&amp;SUBSTITUTE(Q23,",","&lt;/s&gt;&lt;s&gt;")&amp;"&lt;/s&gt;&lt;/t&gt;","//s"),"cm",""))),MAX(VALUE(SUBSTITUTE(_xlfn.FILTERXML("&lt;t&gt;&lt;s&gt;"&amp;SUBSTITUTE(Q23,",","&lt;/s&gt;&lt;s&gt;")&amp;"&lt;/s&gt;&lt;/t&gt;","//s"),"mm","")))/10))</f>
        <v>2.5</v>
      </c>
      <c r="S23" t="str">
        <f>IF(OR('Model output'!P22="",ISNUMBER(SEARCH("Not identified", 'Model output'!P22)),ISNUMBER(SEARCH("Absent",'Model output'!P22)),AND(ISNUMBER(SEARCH("No",'Model output'!P22)),NOT(ISNUMBER(SEARCH("diagnostic",'Model output'!P22)))),ISNUMBER(SEARCH("Negative",'Model output'!P22))),"negative","positive")</f>
        <v>negative</v>
      </c>
      <c r="T23">
        <f>IF('Model output'!O22="","",'Model output'!O22)</f>
        <v>1</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t="str">
        <f>IF('Model output'!S22="","", IF('Model output'!S22= "[]", "", 'Model output'!S22))</f>
        <v>Not identified</v>
      </c>
      <c r="Y23" t="str">
        <f>IF(OR('Model output'!S22="",ISNUMBER(SEARCH("Absent",'Model output'!S22)),ISNUMBER(SEARCH("Not identified",'Model output'!S22)),ISNUMBER(SEARCH("No",'Model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 IF('Model output'!T22="[]", "", IF('Model output'!T22="Not mentioned", "No", "Yes")))</f>
        <v>Yes</v>
      </c>
      <c r="AB23" t="str">
        <f>IF(AA23&lt;&gt;"Yes","",IF(OR('Model output'!U22="",'Model output'!U22="[]",ISNUMBER(SEARCH("Not identified",'Model output'!U22))),"",'Model output'!U22))</f>
        <v/>
      </c>
      <c r="AC23" s="1" t="str">
        <f>IF(OR('Model output'!V22="",'Model output'!V22="No",AND(ISERROR(SEARCH("Positive",'Model output'!V22)), ISNUMBER(SEARCH("Negative",'Model output'!V22))), ISNUMBER(SEARCH("Uninvolved",'Model output'!V22)), ISNUMBER(SEARCH("not involved",'Model output'!V22)), ISNUMBER(SEARCH("none",'Model output'!V22)), ISNUMBER(SEARCH("Free",'Model output'!V22)), ISNUMBER(SEARCH("1 mm",'Model output'!V22)), ISNUMBER(SEARCH("0.1 CM",'Model output'!V22)), ISNUMBER(SEARCH("less than 0.2 mm",'Model output'!V22)), ISNUMBER(SEARCH("less than 0.5 mm",'Model output'!V22)), ISNUMBER(SEARCH("abut",'Model output'!V22))), "negative", "positive")</f>
        <v>negative</v>
      </c>
      <c r="AE23" s="32"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cribriform",O23,1)),ISNUMBER(SEARCH("diffuse",O23,1)),ISNUMBER(SEARCH("columnar",O23,1)),ISNUMBER(SEARCH("solid",O23,1)),ISNUMBER(SEARCH("tall",N23,1)),ISNUMBER(SEARCH("hobnail",N23,1)),ISNUMBER(SEARCH("cribriform",N23,1)),ISNUMBER(SEARCH("diffuse",N23,1)),ISNUMBER(SEARCH("columnar",N23,1)),ISNUMBER(SEARCH("solid",N23,1)),AND(ISNUMBER(SEARCH("papillary",N23,1)),S23="positive"),AND(AND(ISNUMBER(J23),J23&gt;=5),M23=""),AND(AND(ISNUMBER(J23),J23&gt;=5),AND(ISNUMBER(M23),M23&gt;=1)),AND(ISNUMBER(SERACH("papillary",N23)),OR(Y23="positive",Z23="positive"), ISNUMBER(SEARCH("BRAF",AB23)))),"intermediate","low"))</f>
        <v>low</v>
      </c>
      <c r="AF23" s="37" t="str">
        <f t="shared" si="2"/>
        <v>2</v>
      </c>
      <c r="AG23" s="37" t="str">
        <f t="shared" si="3"/>
        <v>0</v>
      </c>
      <c r="AH23" s="33" t="str">
        <f t="shared" si="6"/>
        <v>0</v>
      </c>
      <c r="AI23" s="38" t="str">
        <f t="shared" si="7"/>
        <v>I</v>
      </c>
      <c r="AJ23" s="32" t="s">
        <v>957</v>
      </c>
      <c r="AK23" s="37" t="s">
        <v>964</v>
      </c>
      <c r="AL23" s="37" t="s">
        <v>962</v>
      </c>
      <c r="AM23" s="37" t="s">
        <v>965</v>
      </c>
      <c r="AN23" s="37" t="s">
        <v>70</v>
      </c>
      <c r="AO23" s="26">
        <f t="shared" ca="1" si="8"/>
        <v>1</v>
      </c>
      <c r="AP23" s="12">
        <f t="shared" si="9"/>
        <v>1</v>
      </c>
      <c r="AQ23" s="12">
        <f t="shared" si="10"/>
        <v>1</v>
      </c>
      <c r="AR23" s="12">
        <f t="shared" si="11"/>
        <v>1</v>
      </c>
      <c r="AS23" s="19">
        <f t="shared" si="4"/>
        <v>1</v>
      </c>
    </row>
    <row r="24" spans="1:45">
      <c r="A24" t="str">
        <f>'Model output'!A23</f>
        <v>TCGA-BJ-A2NA</v>
      </c>
      <c r="B24" s="44">
        <v>77</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3</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0</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X</v>
      </c>
      <c r="F24" t="str">
        <f t="shared" si="0"/>
        <v>negative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output'!G23)),OR(,ISNUMBER(SEARCH("II",'Model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output'!G23)),AND(ISNUMBER(SEARCH("V ",'Model output'!G23)),NOT(ISNUMBER(SEARCH("VI",'Model output'!G23)))),ISNUMBER(SEARCH("five",'Model output'!G23)),ISNUMBER(SEARCH("5",'Model output'!G23))))), "lateral", "central"))</f>
        <v/>
      </c>
      <c r="H24" t="str">
        <f>IF('Model output'!H23="","negative",IF('Model output'!H23="[]", "negative", IF(OR(ISNUMBER(SEARCH("lymph node",'Model output'!H23)),ISNUMBER(SEARCH("Not mentioned",'Model output'!H23)),ISNUMBER(SEARCH("neck",'Model output'!H23)),ISNUMBER(SEARCH("Not applicable",'Model output'!H23))),"negative","positive")))</f>
        <v>negative</v>
      </c>
      <c r="I24">
        <f>IF('Model output'!I23="","",IF(ISNUMBER('Model output'!I23),'Model output'!I23,1))</f>
        <v>1</v>
      </c>
      <c r="J24">
        <f>IF('Model output'!J23="","",IF(AND(ISNUMBER('Model output'!J23),'Model output'!J23&lt;=I24),'Model output'!J23,IF(ISNUMBER(SEARCH("0/",'Model output'!J23)),0,1)))</f>
        <v>0</v>
      </c>
      <c r="K24" t="str" cm="1">
        <f t="array" ref="K24">IF(COUNT(FIND({0,1,2,3,4,5,6,7,8,9},'Model output'!K23))&gt;0,'Model output'!K23,"")</f>
        <v/>
      </c>
      <c r="L24" s="8" t="str">
        <f t="shared" si="5"/>
        <v/>
      </c>
      <c r="M24" t="str" cm="1">
        <f t="array" ref="M24">IF(L24="","",IF(ISNUMBER(SEARCH("cm",L24)),MAX(VALUE(SUBSTITUTE(_xlfn.FILTERXML("&lt;t&gt;&lt;s&gt;"&amp;SUBSTITUTE(L24,",","&lt;/s&gt;&lt;s&gt;")&amp;"&lt;/s&gt;&lt;/t&gt;","//s"),"cm",""))),MAX(VALUE(SUBSTITUTE(_xlfn.FILTERXML("&lt;t&gt;&lt;s&gt;"&amp;SUBSTITUTE(L24,",","&lt;/s&gt;&lt;s&gt;")&amp;"&lt;/s&gt;&lt;/t&gt;","//s"),"mm","")))/10))</f>
        <v/>
      </c>
      <c r="N24" t="str">
        <f>IF('Model output'!L23="","",'Model output'!L23)</f>
        <v>Papillary carcinoma</v>
      </c>
      <c r="O24" t="str">
        <f>IF('Model output'!M23="","",'Model output'!M23)</f>
        <v>Conventional, Focal tall cell features</v>
      </c>
      <c r="P24" t="str">
        <f>IF('Model output'!N23="","",'Model output'!N23)</f>
        <v>1.5 cm</v>
      </c>
      <c r="Q24" t="str">
        <f t="shared" si="1"/>
        <v>1.5cm</v>
      </c>
      <c r="R24" cm="1">
        <f t="array" ref="R24">IF(Q24="","",IF(ISNUMBER(SEARCH("cm",Q24)),MAX(VALUE(SUBSTITUTE(_xlfn.FILTERXML("&lt;t&gt;&lt;s&gt;"&amp;SUBSTITUTE(Q24,",","&lt;/s&gt;&lt;s&gt;")&amp;"&lt;/s&gt;&lt;/t&gt;","//s"),"cm",""))),MAX(VALUE(SUBSTITUTE(_xlfn.FILTERXML("&lt;t&gt;&lt;s&gt;"&amp;SUBSTITUTE(Q24,",","&lt;/s&gt;&lt;s&gt;")&amp;"&lt;/s&gt;&lt;/t&gt;","//s"),"mm","")))/10))</f>
        <v>1.5</v>
      </c>
      <c r="S24" t="str">
        <f>IF(OR('Model output'!P23="",ISNUMBER(SEARCH("Not identified", 'Model output'!P23)),ISNUMBER(SEARCH("Absent",'Model output'!P23)),AND(ISNUMBER(SEARCH("No",'Model output'!P23)),NOT(ISNUMBER(SEARCH("diagnostic",'Model output'!P23)))),ISNUMBER(SEARCH("Negative",'Model output'!P23))),"negative","positive")</f>
        <v>positive</v>
      </c>
      <c r="T24">
        <f>IF('Model output'!O23="","",'Model output'!O23)</f>
        <v>7</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negative</v>
      </c>
      <c r="X24" t="str">
        <f>IF('Model output'!S23="","", IF('Model output'!S23= "[]", "", 'Model output'!S23))</f>
        <v>Present, Minimal</v>
      </c>
      <c r="Y24" t="str">
        <f>IF(OR('Model output'!S23="",ISNUMBER(SEARCH("Absent",'Model output'!S23)),ISNUMBER(SEARCH("Not identified",'Model output'!S23)),ISNUMBER(SEARCH("No",'Model output'!S23)),ISNUMBER(SEARCH("negative",'Model output'!S23))),"negative",IF(Z24="positive","gETE", "positive"))</f>
        <v>positive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 IF('Model output'!T23="[]", "", IF('Model output'!T23="Not mentioned", "No", "Yes")))</f>
        <v>Yes</v>
      </c>
      <c r="AB24" t="str">
        <f>IF(AA24&lt;&gt;"Yes","",IF(OR('Model output'!U23="",'Model output'!U23="[]",ISNUMBER(SEARCH("Not identified",'Model output'!U23))),"",'Model output'!U23))</f>
        <v>BRAF mutation</v>
      </c>
      <c r="AC24" s="1" t="str">
        <f>IF(OR('Model output'!V23="",'Model output'!V23="No",AND(ISERROR(SEARCH("Positive",'Model output'!V23)), ISNUMBER(SEARCH("Negative",'Model output'!V23))), ISNUMBER(SEARCH("Uninvolved",'Model output'!V23)), ISNUMBER(SEARCH("not involved",'Model output'!V23)), ISNUMBER(SEARCH("none",'Model output'!V23)), ISNUMBER(SEARCH("Free",'Model output'!V23)), ISNUMBER(SEARCH("1 mm",'Model output'!V23)), ISNUMBER(SEARCH("0.1 CM",'Model output'!V23)), ISNUMBER(SEARCH("less than 0.2 mm",'Model output'!V23)), ISNUMBER(SEARCH("less than 0.5 mm",'Model output'!V23)), ISNUMBER(SEARCH("abut",'Model output'!V23))), "negative", "positive")</f>
        <v>positive</v>
      </c>
      <c r="AE24" s="32" t="str" cm="1">
        <f t="array" ref="AE24">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cribriform",O24,1)),ISNUMBER(SEARCH("diffuse",O24,1)),ISNUMBER(SEARCH("columnar",O24,1)),ISNUMBER(SEARCH("solid",O24,1)),ISNUMBER(SEARCH("tall",N24,1)),ISNUMBER(SEARCH("hobnail",N24,1)),ISNUMBER(SEARCH("cribriform",N24,1)),ISNUMBER(SEARCH("diffuse",N24,1)),ISNUMBER(SEARCH("columnar",N24,1)),ISNUMBER(SEARCH("solid",N24,1)),AND(ISNUMBER(SEARCH("papillary",N24,1)),S24="positive"),AND(AND(ISNUMBER(J24),J24&gt;=5),M24=""),AND(AND(ISNUMBER(J24),J24&gt;=5),AND(ISNUMBER(M24),M24&gt;=1)),AND(ISNUMBER(SERACH("papillary",N24)),OR(Y24="positive",Z24="positive"), ISNUMBER(SEARCH("BRAF",AB24)))),"intermediate","low"))</f>
        <v>high</v>
      </c>
      <c r="AF24" s="37" t="str">
        <f t="shared" si="2"/>
        <v>1b</v>
      </c>
      <c r="AG24" s="37" t="str">
        <f t="shared" si="3"/>
        <v>0</v>
      </c>
      <c r="AH24" s="33" t="str">
        <f t="shared" si="6"/>
        <v>0</v>
      </c>
      <c r="AI24" s="38" t="str">
        <f t="shared" si="7"/>
        <v>I</v>
      </c>
      <c r="AJ24" s="32" t="s">
        <v>956</v>
      </c>
      <c r="AK24" s="37" t="s">
        <v>961</v>
      </c>
      <c r="AL24" s="37" t="s">
        <v>962</v>
      </c>
      <c r="AM24" s="37" t="s">
        <v>965</v>
      </c>
      <c r="AN24" s="37" t="s">
        <v>70</v>
      </c>
      <c r="AO24" s="26">
        <f t="shared" si="8"/>
        <v>1</v>
      </c>
      <c r="AP24" s="12">
        <f t="shared" si="9"/>
        <v>1</v>
      </c>
      <c r="AQ24" s="12">
        <f t="shared" si="10"/>
        <v>1</v>
      </c>
      <c r="AR24" s="12">
        <f t="shared" si="11"/>
        <v>1</v>
      </c>
      <c r="AS24" s="19">
        <f t="shared" si="4"/>
        <v>1</v>
      </c>
    </row>
    <row r="25" spans="1:45">
      <c r="A25" t="str">
        <f>'Model output'!A24</f>
        <v>TCGA-BJ-A2P4</v>
      </c>
      <c r="B25" s="44">
        <v>29</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2</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X</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X</v>
      </c>
      <c r="F25" t="str">
        <f t="shared" si="0"/>
        <v>negative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output'!G24)),OR(,ISNUMBER(SEARCH("II",'Model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output'!G24)),AND(ISNUMBER(SEARCH("V ",'Model output'!G24)),NOT(ISNUMBER(SEARCH("VI",'Model output'!G24)))),ISNUMBER(SEARCH("five",'Model output'!G24)),ISNUMBER(SEARCH("5",'Model output'!G24))))), "lateral", "central"))</f>
        <v/>
      </c>
      <c r="H25" t="str">
        <f>IF('Model output'!H24="","negative",IF('Model output'!H24="[]", "negative", IF(OR(ISNUMBER(SEARCH("lymph node",'Model output'!H24)),ISNUMBER(SEARCH("Not mentioned",'Model output'!H24)),ISNUMBER(SEARCH("neck",'Model output'!H24)),ISNUMBER(SEARCH("Not applicable",'Model output'!H24))),"negative","positive")))</f>
        <v>negative</v>
      </c>
      <c r="I25" t="str">
        <f>IF('Model output'!I24="","",IF(ISNUMBER('Model output'!I24),'Model output'!I24,1))</f>
        <v/>
      </c>
      <c r="J25" t="str">
        <f>IF('Model output'!J24="","",IF(AND(ISNUMBER('Model output'!J24),'Model output'!J24&lt;=I25),'Model output'!J24,IF(ISNUMBER(SEARCH("0/",'Model output'!J24)),0,1)))</f>
        <v/>
      </c>
      <c r="K25" t="str" cm="1">
        <f t="array" ref="K25">IF(COUNT(FIND({0,1,2,3,4,5,6,7,8,9},'Model output'!K24))&gt;0,'Model output'!K24,"")</f>
        <v/>
      </c>
      <c r="L25" s="8" t="str">
        <f t="shared" si="5"/>
        <v/>
      </c>
      <c r="M25" t="str" cm="1">
        <f t="array" ref="M25">IF(L25="","",IF(ISNUMBER(SEARCH("cm",L25)),MAX(VALUE(SUBSTITUTE(_xlfn.FILTERXML("&lt;t&gt;&lt;s&gt;"&amp;SUBSTITUTE(L25,",","&lt;/s&gt;&lt;s&gt;")&amp;"&lt;/s&gt;&lt;/t&gt;","//s"),"cm",""))),MAX(VALUE(SUBSTITUTE(_xlfn.FILTERXML("&lt;t&gt;&lt;s&gt;"&amp;SUBSTITUTE(L25,",","&lt;/s&gt;&lt;s&gt;")&amp;"&lt;/s&gt;&lt;/t&gt;","//s"),"mm","")))/10))</f>
        <v/>
      </c>
      <c r="N25" t="str">
        <f>IF('Model output'!L24="","",'Model output'!L24)</f>
        <v>Papillary carcinoma</v>
      </c>
      <c r="O25" t="str">
        <f>IF('Model output'!M24="","",'Model output'!M24)</f>
        <v/>
      </c>
      <c r="P25" t="str">
        <f>IF('Model output'!N24="","",'Model output'!N24)</f>
        <v>3.3 cm</v>
      </c>
      <c r="Q25" t="str">
        <f t="shared" si="1"/>
        <v>3.3cm</v>
      </c>
      <c r="R25" cm="1">
        <f t="array" ref="R25">IF(Q25="","",IF(ISNUMBER(SEARCH("cm",Q25)),MAX(VALUE(SUBSTITUTE(_xlfn.FILTERXML("&lt;t&gt;&lt;s&gt;"&amp;SUBSTITUTE(Q25,",","&lt;/s&gt;&lt;s&gt;")&amp;"&lt;/s&gt;&lt;/t&gt;","//s"),"cm",""))),MAX(VALUE(SUBSTITUTE(_xlfn.FILTERXML("&lt;t&gt;&lt;s&gt;"&amp;SUBSTITUTE(Q25,",","&lt;/s&gt;&lt;s&gt;")&amp;"&lt;/s&gt;&lt;/t&gt;","//s"),"mm","")))/10))</f>
        <v>3.3</v>
      </c>
      <c r="S25" t="str">
        <f>IF(OR('Model output'!P24="",ISNUMBER(SEARCH("Not identified", 'Model output'!P24)),ISNUMBER(SEARCH("Absent",'Model output'!P24)),AND(ISNUMBER(SEARCH("No",'Model output'!P24)),NOT(ISNUMBER(SEARCH("diagnostic",'Model output'!P24)))),ISNUMBER(SEARCH("Negative",'Model output'!P24))),"negative","positive")</f>
        <v>negative</v>
      </c>
      <c r="T25" t="str">
        <f>IF('Model output'!O24="","",'Model output'!O24)</f>
        <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negative</v>
      </c>
      <c r="X25" t="str">
        <f>IF('Model output'!S24="","", IF('Model output'!S24= "[]", "", 'Model output'!S24))</f>
        <v>Absent</v>
      </c>
      <c r="Y25" t="str">
        <f>IF(OR('Model output'!S24="",ISNUMBER(SEARCH("Absent",'Model output'!S24)),ISNUMBER(SEARCH("Not identified",'Model output'!S24)),ISNUMBER(SEARCH("No",'Model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 IF('Model output'!T24="[]", "", IF('Model output'!T24="Not mentioned", "No", "Yes")))</f>
        <v>Yes</v>
      </c>
      <c r="AB25" t="str">
        <f>IF(AA25&lt;&gt;"Yes","",IF(OR('Model output'!U24="",'Model output'!U24="[]",ISNUMBER(SEARCH("Not identified",'Model output'!U24))),"",'Model output'!U24))</f>
        <v>HRAS mutation</v>
      </c>
      <c r="AC25" s="1" t="str">
        <f>IF(OR('Model output'!V24="",'Model output'!V24="No",AND(ISERROR(SEARCH("Positive",'Model output'!V24)), ISNUMBER(SEARCH("Negative",'Model output'!V24))), ISNUMBER(SEARCH("Uninvolved",'Model output'!V24)), ISNUMBER(SEARCH("not involved",'Model output'!V24)), ISNUMBER(SEARCH("none",'Model output'!V24)), ISNUMBER(SEARCH("Free",'Model output'!V24)), ISNUMBER(SEARCH("1 mm",'Model output'!V24)), ISNUMBER(SEARCH("0.1 CM",'Model output'!V24)), ISNUMBER(SEARCH("less than 0.2 mm",'Model output'!V24)), ISNUMBER(SEARCH("less than 0.5 mm",'Model output'!V24)), ISNUMBER(SEARCH("abut",'Model output'!V24))), "negative", "positive")</f>
        <v>negative</v>
      </c>
      <c r="AE25" s="32"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cribriform",O25,1)),ISNUMBER(SEARCH("diffuse",O25,1)),ISNUMBER(SEARCH("columnar",O25,1)),ISNUMBER(SEARCH("solid",O25,1)),ISNUMBER(SEARCH("tall",N25,1)),ISNUMBER(SEARCH("hobnail",N25,1)),ISNUMBER(SEARCH("cribriform",N25,1)),ISNUMBER(SEARCH("diffuse",N25,1)),ISNUMBER(SEARCH("columnar",N25,1)),ISNUMBER(SEARCH("solid",N25,1)),AND(ISNUMBER(SEARCH("papillary",N25,1)),S25="positive"),AND(AND(ISNUMBER(J25),J25&gt;=5),M25=""),AND(AND(ISNUMBER(J25),J25&gt;=5),AND(ISNUMBER(M25),M25&gt;=1)),AND(ISNUMBER(SERACH("papillary",N25)),OR(Y25="positive",Z25="positive"), ISNUMBER(SEARCH("BRAF",AB25)))),"intermediate","low"))</f>
        <v>low</v>
      </c>
      <c r="AF25" s="37" t="str">
        <f t="shared" si="2"/>
        <v>2</v>
      </c>
      <c r="AG25" s="37" t="str">
        <f t="shared" si="3"/>
        <v>0</v>
      </c>
      <c r="AH25" s="33" t="str">
        <f t="shared" si="6"/>
        <v>0</v>
      </c>
      <c r="AI25" s="38" t="str">
        <f t="shared" si="7"/>
        <v>I</v>
      </c>
      <c r="AJ25" s="32" t="s">
        <v>957</v>
      </c>
      <c r="AK25" s="37" t="s">
        <v>964</v>
      </c>
      <c r="AL25" s="37" t="s">
        <v>965</v>
      </c>
      <c r="AM25" s="37" t="s">
        <v>965</v>
      </c>
      <c r="AN25" s="37" t="s">
        <v>70</v>
      </c>
      <c r="AO25" s="26">
        <f t="shared" ca="1" si="8"/>
        <v>1</v>
      </c>
      <c r="AP25" s="12">
        <f t="shared" si="9"/>
        <v>1</v>
      </c>
      <c r="AQ25" s="12">
        <f t="shared" si="10"/>
        <v>1</v>
      </c>
      <c r="AR25" s="12">
        <f t="shared" si="11"/>
        <v>1</v>
      </c>
      <c r="AS25" s="19">
        <f t="shared" si="4"/>
        <v>1</v>
      </c>
    </row>
    <row r="26" spans="1:45">
      <c r="A26" t="str">
        <f>'Model output'!A25</f>
        <v>TCGA-BJ-A3EZ</v>
      </c>
      <c r="B26" s="44">
        <v>51</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3</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1b</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X</v>
      </c>
      <c r="F26" t="str">
        <f t="shared" si="0"/>
        <v>positive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output'!G25)),OR(,ISNUMBER(SEARCH("II",'Model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output'!G25)),AND(ISNUMBER(SEARCH("V ",'Model output'!G25)),NOT(ISNUMBER(SEARCH("VI",'Model output'!G25)))),ISNUMBER(SEARCH("five",'Model output'!G25)),ISNUMBER(SEARCH("5",'Model output'!G25))))), "lateral", "central"))</f>
        <v>lateral</v>
      </c>
      <c r="H26" t="str">
        <f>IF('Model output'!H25="","negative",IF('Model output'!H25="[]", "negative", IF(OR(ISNUMBER(SEARCH("lymph node",'Model output'!H25)),ISNUMBER(SEARCH("Not mentioned",'Model output'!H25)),ISNUMBER(SEARCH("neck",'Model output'!H25)),ISNUMBER(SEARCH("Not applicable",'Model output'!H25))),"negative","positive")))</f>
        <v>negative</v>
      </c>
      <c r="I26">
        <f>IF('Model output'!I25="","",IF(ISNUMBER('Model output'!I25),'Model output'!I25,1))</f>
        <v>42</v>
      </c>
      <c r="J26">
        <f>IF('Model output'!J25="","",IF(AND(ISNUMBER('Model output'!J25),'Model output'!J25&lt;=I26),'Model output'!J25,IF(ISNUMBER(SEARCH("0/",'Model output'!J25)),0,1)))</f>
        <v>6</v>
      </c>
      <c r="K26" t="str" cm="1">
        <f t="array" ref="K26">IF(COUNT(FIND({0,1,2,3,4,5,6,7,8,9},'Model output'!K25))&gt;0,'Model output'!K25,"")</f>
        <v/>
      </c>
      <c r="L26" s="8" t="str">
        <f t="shared" si="5"/>
        <v/>
      </c>
      <c r="M26" t="str" cm="1">
        <f t="array" ref="M26">IF(L26="","",IF(ISNUMBER(SEARCH("cm",L26)),MAX(VALUE(SUBSTITUTE(_xlfn.FILTERXML("&lt;t&gt;&lt;s&gt;"&amp;SUBSTITUTE(L26,",","&lt;/s&gt;&lt;s&gt;")&amp;"&lt;/s&gt;&lt;/t&gt;","//s"),"cm",""))),MAX(VALUE(SUBSTITUTE(_xlfn.FILTERXML("&lt;t&gt;&lt;s&gt;"&amp;SUBSTITUTE(L26,",","&lt;/s&gt;&lt;s&gt;")&amp;"&lt;/s&gt;&lt;/t&gt;","//s"),"mm","")))/10))</f>
        <v/>
      </c>
      <c r="N26" t="str">
        <f>IF('Model output'!L25="","",'Model output'!L25)</f>
        <v>Papillary carcinoma</v>
      </c>
      <c r="O26" t="str">
        <f>IF('Model output'!M25="","",'Model output'!M25)</f>
        <v>Conventional, Angioinvasive</v>
      </c>
      <c r="P26" t="str">
        <f>IF('Model output'!N25="","",'Model output'!N25)</f>
        <v>2.4 cm</v>
      </c>
      <c r="Q26" t="str">
        <f t="shared" si="1"/>
        <v>2.4cm</v>
      </c>
      <c r="R26" cm="1">
        <f t="array" ref="R26">IF(Q26="","",IF(ISNUMBER(SEARCH("cm",Q26)),MAX(VALUE(SUBSTITUTE(_xlfn.FILTERXML("&lt;t&gt;&lt;s&gt;"&amp;SUBSTITUTE(Q26,",","&lt;/s&gt;&lt;s&gt;")&amp;"&lt;/s&gt;&lt;/t&gt;","//s"),"cm",""))),MAX(VALUE(SUBSTITUTE(_xlfn.FILTERXML("&lt;t&gt;&lt;s&gt;"&amp;SUBSTITUTE(Q26,",","&lt;/s&gt;&lt;s&gt;")&amp;"&lt;/s&gt;&lt;/t&gt;","//s"),"mm","")))/10))</f>
        <v>2.4</v>
      </c>
      <c r="S26" t="str">
        <f>IF(OR('Model output'!P25="",ISNUMBER(SEARCH("Not identified", 'Model output'!P25)),ISNUMBER(SEARCH("Absent",'Model output'!P25)),AND(ISNUMBER(SEARCH("No",'Model output'!P25)),NOT(ISNUMBER(SEARCH("diagnostic",'Model output'!P25)))),ISNUMBER(SEARCH("Negative",'Model output'!P25))),"negative","positive")</f>
        <v>positive</v>
      </c>
      <c r="T26">
        <f>IF('Model output'!O25="","",'Model output'!O25)</f>
        <v>3</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negative</v>
      </c>
      <c r="X26" t="str">
        <f>IF('Model output'!S25="","", IF('Model output'!S25= "[]", "", 'Model output'!S25))</f>
        <v>Present, Extensive, right skeletal muscle</v>
      </c>
      <c r="Y26" t="str">
        <f>IF(OR('Model output'!S25="",ISNUMBER(SEARCH("Absent",'Model output'!S25)),ISNUMBER(SEARCH("Not identified",'Model output'!S25)),ISNUMBER(SEARCH("No",'Model output'!S25)),ISNUMBER(SEARCH("negative",'Model output'!S25))),"negative",IF(Z26="positive","gETE", "positive"))</f>
        <v>gETE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positive</v>
      </c>
      <c r="AA26" t="str">
        <f>IF('Model output'!T25="","", IF('Model output'!T25="[]", "", IF('Model output'!T25="Not mentioned", "No", "Yes")))</f>
        <v/>
      </c>
      <c r="AB26" t="str">
        <f>IF(AA26&lt;&gt;"Yes","",IF(OR('Model output'!U25="",'Model output'!U25="[]",ISNUMBER(SEARCH("Not identified",'Model output'!U25))),"",'Model output'!U25))</f>
        <v/>
      </c>
      <c r="AC26" s="1" t="str">
        <f>IF(OR('Model output'!V25="",'Model output'!V25="No",AND(ISERROR(SEARCH("Positive",'Model output'!V25)), ISNUMBER(SEARCH("Negative",'Model output'!V25))), ISNUMBER(SEARCH("Uninvolved",'Model output'!V25)), ISNUMBER(SEARCH("not involved",'Model output'!V25)), ISNUMBER(SEARCH("none",'Model output'!V25)), ISNUMBER(SEARCH("Free",'Model output'!V25)), ISNUMBER(SEARCH("1 mm",'Model output'!V25)), ISNUMBER(SEARCH("0.1 CM",'Model output'!V25)), ISNUMBER(SEARCH("less than 0.2 mm",'Model output'!V25)), ISNUMBER(SEARCH("less than 0.5 mm",'Model output'!V25)), ISNUMBER(SEARCH("abut",'Model output'!V25))), "negative", "positive")</f>
        <v>positive</v>
      </c>
      <c r="AE26" s="32" t="str" cm="1">
        <f t="array" ref="AE26">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cribriform",O26,1)),ISNUMBER(SEARCH("diffuse",O26,1)),ISNUMBER(SEARCH("columnar",O26,1)),ISNUMBER(SEARCH("solid",O26,1)),ISNUMBER(SEARCH("tall",N26,1)),ISNUMBER(SEARCH("hobnail",N26,1)),ISNUMBER(SEARCH("cribriform",N26,1)),ISNUMBER(SEARCH("diffuse",N26,1)),ISNUMBER(SEARCH("columnar",N26,1)),ISNUMBER(SEARCH("solid",N26,1)),AND(ISNUMBER(SEARCH("papillary",N26,1)),S26="positive"),AND(AND(ISNUMBER(J26),J26&gt;=5),M26=""),AND(AND(ISNUMBER(J26),J26&gt;=5),AND(ISNUMBER(M26),M26&gt;=1)),AND(ISNUMBER(SERACH("papillary",N26)),OR(Y26="positive",Z26="positive"), ISNUMBER(SEARCH("BRAF",AB26)))),"intermediate","low"))</f>
        <v>high</v>
      </c>
      <c r="AF26" s="37" t="str">
        <f t="shared" si="2"/>
        <v>3b</v>
      </c>
      <c r="AG26" s="37" t="str">
        <f t="shared" si="3"/>
        <v>1b</v>
      </c>
      <c r="AH26" s="33" t="str">
        <f t="shared" si="6"/>
        <v>0</v>
      </c>
      <c r="AI26" s="38" t="str">
        <f t="shared" si="7"/>
        <v>I</v>
      </c>
      <c r="AJ26" s="32" t="s">
        <v>956</v>
      </c>
      <c r="AK26" s="37" t="s">
        <v>960</v>
      </c>
      <c r="AL26" s="37" t="s">
        <v>961</v>
      </c>
      <c r="AM26" s="37" t="s">
        <v>965</v>
      </c>
      <c r="AN26" s="37" t="s">
        <v>70</v>
      </c>
      <c r="AO26" s="26">
        <f t="shared" si="8"/>
        <v>1</v>
      </c>
      <c r="AP26" s="12">
        <f t="shared" si="9"/>
        <v>1</v>
      </c>
      <c r="AQ26" s="12">
        <f t="shared" si="10"/>
        <v>1</v>
      </c>
      <c r="AR26" s="12">
        <f t="shared" si="11"/>
        <v>1</v>
      </c>
      <c r="AS26" s="19">
        <f t="shared" si="4"/>
        <v>1</v>
      </c>
    </row>
    <row r="27" spans="1:45">
      <c r="A27" t="str">
        <f>'Model output'!A26</f>
        <v>TCGA-BJ-A3F0</v>
      </c>
      <c r="B27" s="44">
        <v>64</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1b</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X</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X</v>
      </c>
      <c r="F27" t="str">
        <f t="shared" si="0"/>
        <v>negative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output'!G26)),OR(,ISNUMBER(SEARCH("II",'Model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output'!G26)),AND(ISNUMBER(SEARCH("V ",'Model output'!G26)),NOT(ISNUMBER(SEARCH("VI",'Model output'!G26)))),ISNUMBER(SEARCH("five",'Model output'!G26)),ISNUMBER(SEARCH("5",'Model output'!G26))))), "lateral", "central"))</f>
        <v/>
      </c>
      <c r="H27" t="str">
        <f>IF('Model output'!H26="","negative",IF('Model output'!H26="[]", "negative", IF(OR(ISNUMBER(SEARCH("lymph node",'Model output'!H26)),ISNUMBER(SEARCH("Not mentioned",'Model output'!H26)),ISNUMBER(SEARCH("neck",'Model output'!H26)),ISNUMBER(SEARCH("Not applicable",'Model output'!H26))),"negative","positive")))</f>
        <v>negative</v>
      </c>
      <c r="I27" t="str">
        <f>IF('Model output'!I26="","",IF(ISNUMBER('Model output'!I26),'Model output'!I26,1))</f>
        <v/>
      </c>
      <c r="J27" t="str">
        <f>IF('Model output'!J26="","",IF(AND(ISNUMBER('Model output'!J26),'Model output'!J26&lt;=I27),'Model output'!J26,IF(ISNUMBER(SEARCH("0/",'Model output'!J26)),0,1)))</f>
        <v/>
      </c>
      <c r="K27" t="str" cm="1">
        <f t="array" ref="K27">IF(COUNT(FIND({0,1,2,3,4,5,6,7,8,9},'Model output'!K26))&gt;0,'Model output'!K26,"")</f>
        <v/>
      </c>
      <c r="L27" s="8" t="str">
        <f t="shared" si="5"/>
        <v/>
      </c>
      <c r="M27" t="str" cm="1">
        <f t="array" ref="M27">IF(L27="","",IF(ISNUMBER(SEARCH("cm",L27)),MAX(VALUE(SUBSTITUTE(_xlfn.FILTERXML("&lt;t&gt;&lt;s&gt;"&amp;SUBSTITUTE(L27,",","&lt;/s&gt;&lt;s&gt;")&amp;"&lt;/s&gt;&lt;/t&gt;","//s"),"cm",""))),MAX(VALUE(SUBSTITUTE(_xlfn.FILTERXML("&lt;t&gt;&lt;s&gt;"&amp;SUBSTITUTE(L27,",","&lt;/s&gt;&lt;s&gt;")&amp;"&lt;/s&gt;&lt;/t&gt;","//s"),"mm","")))/10))</f>
        <v/>
      </c>
      <c r="N27" t="str">
        <f>IF('Model output'!L26="","",'Model output'!L26)</f>
        <v>Papillary carcinoma</v>
      </c>
      <c r="O27" t="str">
        <f>IF('Model output'!M26="","",'Model output'!M26)</f>
        <v>Encapsulated follicular variant</v>
      </c>
      <c r="P27" t="str">
        <f>IF('Model output'!N26="","",'Model output'!N26)</f>
        <v>1.4 cm</v>
      </c>
      <c r="Q27" t="str">
        <f t="shared" si="1"/>
        <v>1.4cm</v>
      </c>
      <c r="R27" cm="1">
        <f t="array" ref="R27">IF(Q27="","",IF(ISNUMBER(SEARCH("cm",Q27)),MAX(VALUE(SUBSTITUTE(_xlfn.FILTERXML("&lt;t&gt;&lt;s&gt;"&amp;SUBSTITUTE(Q27,",","&lt;/s&gt;&lt;s&gt;")&amp;"&lt;/s&gt;&lt;/t&gt;","//s"),"cm",""))),MAX(VALUE(SUBSTITUTE(_xlfn.FILTERXML("&lt;t&gt;&lt;s&gt;"&amp;SUBSTITUTE(Q27,",","&lt;/s&gt;&lt;s&gt;")&amp;"&lt;/s&gt;&lt;/t&gt;","//s"),"mm","")))/10))</f>
        <v>1.4</v>
      </c>
      <c r="S27" t="str">
        <f>IF(OR('Model output'!P26="",ISNUMBER(SEARCH("Not identified", 'Model output'!P26)),ISNUMBER(SEARCH("Absent",'Model output'!P26)),AND(ISNUMBER(SEARCH("No",'Model output'!P26)),NOT(ISNUMBER(SEARCH("diagnostic",'Model output'!P26)))),ISNUMBER(SEARCH("Negative",'Model output'!P26))),"negative","positive")</f>
        <v>negative</v>
      </c>
      <c r="T27" t="str">
        <f>IF('Model output'!O26="","",'Model output'!O26)</f>
        <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negative</v>
      </c>
      <c r="X27" t="str">
        <f>IF('Model output'!S26="","", IF('Model output'!S26= "[]", "", 'Model output'!S26))</f>
        <v>Not identified</v>
      </c>
      <c r="Y27" t="str">
        <f>IF(OR('Model output'!S26="",ISNUMBER(SEARCH("Absent",'Model output'!S26)),ISNUMBER(SEARCH("Not identified",'Model output'!S26)),ISNUMBER(SEARCH("No",'Model output'!S26)),ISNUMBER(SEARCH("negative",'Model output'!S26))),"negative",IF(Z27="positive","gETE", "positive"))</f>
        <v>negative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 IF('Model output'!T26="[]", "", IF('Model output'!T26="Not mentioned", "No", "Yes")))</f>
        <v/>
      </c>
      <c r="AB27" t="str">
        <f>IF(AA27&lt;&gt;"Yes","",IF(OR('Model output'!U26="",'Model output'!U26="[]",ISNUMBER(SEARCH("Not identified",'Model output'!U26))),"",'Model output'!U26))</f>
        <v/>
      </c>
      <c r="AC27" s="1" t="str">
        <f>IF(OR('Model output'!V26="",'Model output'!V26="No",AND(ISERROR(SEARCH("Positive",'Model output'!V26)), ISNUMBER(SEARCH("Negative",'Model output'!V26))), ISNUMBER(SEARCH("Uninvolved",'Model output'!V26)), ISNUMBER(SEARCH("not involved",'Model output'!V26)), ISNUMBER(SEARCH("none",'Model output'!V26)), ISNUMBER(SEARCH("Free",'Model output'!V26)), ISNUMBER(SEARCH("1 mm",'Model output'!V26)), ISNUMBER(SEARCH("0.1 CM",'Model output'!V26)), ISNUMBER(SEARCH("less than 0.2 mm",'Model output'!V26)), ISNUMBER(SEARCH("less than 0.5 mm",'Model output'!V26)), ISNUMBER(SEARCH("abut",'Model output'!V26))), "negative", "positive")</f>
        <v>negative</v>
      </c>
      <c r="AE27" s="32" t="str" cm="1">
        <f t="array" aca="1" ref="AE27" ca="1">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cribriform",O27,1)),ISNUMBER(SEARCH("diffuse",O27,1)),ISNUMBER(SEARCH("columnar",O27,1)),ISNUMBER(SEARCH("solid",O27,1)),ISNUMBER(SEARCH("tall",N27,1)),ISNUMBER(SEARCH("hobnail",N27,1)),ISNUMBER(SEARCH("cribriform",N27,1)),ISNUMBER(SEARCH("diffuse",N27,1)),ISNUMBER(SEARCH("columnar",N27,1)),ISNUMBER(SEARCH("solid",N27,1)),AND(ISNUMBER(SEARCH("papillary",N27,1)),S27="positive"),AND(AND(ISNUMBER(J27),J27&gt;=5),M27=""),AND(AND(ISNUMBER(J27),J27&gt;=5),AND(ISNUMBER(M27),M27&gt;=1)),AND(ISNUMBER(SERACH("papillary",N27)),OR(Y27="positive",Z27="positive"), ISNUMBER(SEARCH("BRAF",AB27)))),"intermediate","low"))</f>
        <v>low</v>
      </c>
      <c r="AF27" s="37" t="str">
        <f t="shared" si="2"/>
        <v>1b</v>
      </c>
      <c r="AG27" s="37" t="str">
        <f t="shared" si="3"/>
        <v>0</v>
      </c>
      <c r="AH27" s="33" t="str">
        <f t="shared" si="6"/>
        <v>0</v>
      </c>
      <c r="AI27" s="38" t="str">
        <f t="shared" si="7"/>
        <v>I</v>
      </c>
      <c r="AJ27" s="32" t="s">
        <v>957</v>
      </c>
      <c r="AK27" s="37" t="s">
        <v>961</v>
      </c>
      <c r="AL27" s="37" t="s">
        <v>965</v>
      </c>
      <c r="AM27" s="37" t="s">
        <v>965</v>
      </c>
      <c r="AN27" s="37" t="s">
        <v>70</v>
      </c>
      <c r="AO27" s="26">
        <f t="shared" ca="1" si="8"/>
        <v>1</v>
      </c>
      <c r="AP27" s="12">
        <f t="shared" si="9"/>
        <v>1</v>
      </c>
      <c r="AQ27" s="12">
        <f t="shared" si="10"/>
        <v>1</v>
      </c>
      <c r="AR27" s="12">
        <f t="shared" si="11"/>
        <v>1</v>
      </c>
      <c r="AS27" s="19">
        <f t="shared" si="4"/>
        <v>1</v>
      </c>
    </row>
    <row r="28" spans="1:45">
      <c r="A28" t="str">
        <f>'Model output'!A27</f>
        <v>TCGA-BJ-A3PR</v>
      </c>
      <c r="B28" s="44">
        <v>69</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1</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0</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X</v>
      </c>
      <c r="F28" t="str">
        <f t="shared" si="0"/>
        <v>negative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output'!G27)),OR(,ISNUMBER(SEARCH("II",'Model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output'!G27)),AND(ISNUMBER(SEARCH("V ",'Model output'!G27)),NOT(ISNUMBER(SEARCH("VI",'Model output'!G27)))),ISNUMBER(SEARCH("five",'Model output'!G27)),ISNUMBER(SEARCH("5",'Model output'!G27))))), "lateral", "central"))</f>
        <v/>
      </c>
      <c r="H28" t="str">
        <f>IF('Model output'!H27="","negative",IF('Model output'!H27="[]", "negative", IF(OR(ISNUMBER(SEARCH("lymph node",'Model output'!H27)),ISNUMBER(SEARCH("Not mentioned",'Model output'!H27)),ISNUMBER(SEARCH("neck",'Model output'!H27)),ISNUMBER(SEARCH("Not applicable",'Model output'!H27))),"negative","positive")))</f>
        <v>negative</v>
      </c>
      <c r="I28">
        <f>IF('Model output'!I27="","",IF(ISNUMBER('Model output'!I27),'Model output'!I27,1))</f>
        <v>6</v>
      </c>
      <c r="J28">
        <f>IF('Model output'!J27="","",IF(AND(ISNUMBER('Model output'!J27),'Model output'!J27&lt;=I28),'Model output'!J27,IF(ISNUMBER(SEARCH("0/",'Model output'!J27)),0,1)))</f>
        <v>0</v>
      </c>
      <c r="K28" t="str" cm="1">
        <f t="array" ref="K28">IF(COUNT(FIND({0,1,2,3,4,5,6,7,8,9},'Model output'!K27))&gt;0,'Model output'!K27,"")</f>
        <v/>
      </c>
      <c r="L28" s="8" t="str">
        <f t="shared" si="5"/>
        <v/>
      </c>
      <c r="M28" t="str" cm="1">
        <f t="array" ref="M28">IF(L28="","",IF(ISNUMBER(SEARCH("cm",L28)),MAX(VALUE(SUBSTITUTE(_xlfn.FILTERXML("&lt;t&gt;&lt;s&gt;"&amp;SUBSTITUTE(L28,",","&lt;/s&gt;&lt;s&gt;")&amp;"&lt;/s&gt;&lt;/t&gt;","//s"),"cm",""))),MAX(VALUE(SUBSTITUTE(_xlfn.FILTERXML("&lt;t&gt;&lt;s&gt;"&amp;SUBSTITUTE(L28,",","&lt;/s&gt;&lt;s&gt;")&amp;"&lt;/s&gt;&lt;/t&gt;","//s"),"mm","")))/10))</f>
        <v/>
      </c>
      <c r="N28" t="str">
        <f>IF('Model output'!L27="","",'Model output'!L27)</f>
        <v>Papillary Carcinoma</v>
      </c>
      <c r="O28" t="str">
        <f>IF('Model output'!M27="","",'Model output'!M27)</f>
        <v>Classical</v>
      </c>
      <c r="P28" t="str">
        <f>IF('Model output'!N27="","",'Model output'!N27)</f>
        <v>2.5 cm</v>
      </c>
      <c r="Q28" t="str">
        <f t="shared" si="1"/>
        <v>2.5cm</v>
      </c>
      <c r="R28" cm="1">
        <f t="array" ref="R28">IF(Q28="","",IF(ISNUMBER(SEARCH("cm",Q28)),MAX(VALUE(SUBSTITUTE(_xlfn.FILTERXML("&lt;t&gt;&lt;s&gt;"&amp;SUBSTITUTE(Q28,",","&lt;/s&gt;&lt;s&gt;")&amp;"&lt;/s&gt;&lt;/t&gt;","//s"),"cm",""))),MAX(VALUE(SUBSTITUTE(_xlfn.FILTERXML("&lt;t&gt;&lt;s&gt;"&amp;SUBSTITUTE(Q28,",","&lt;/s&gt;&lt;s&gt;")&amp;"&lt;/s&gt;&lt;/t&gt;","//s"),"mm","")))/10))</f>
        <v>2.5</v>
      </c>
      <c r="S28" t="str">
        <f>IF(OR('Model output'!P27="",ISNUMBER(SEARCH("Not identified", 'Model output'!P27)),ISNUMBER(SEARCH("Absent",'Model output'!P27)),AND(ISNUMBER(SEARCH("No",'Model output'!P27)),NOT(ISNUMBER(SEARCH("diagnostic",'Model output'!P27)))),ISNUMBER(SEARCH("Negative",'Model output'!P27))),"negative","positive")</f>
        <v>negative</v>
      </c>
      <c r="T28">
        <f>IF('Model output'!O27="","",'Model output'!O27)</f>
        <v>1</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negative</v>
      </c>
      <c r="X28" t="str">
        <f>IF('Model output'!S27="","", IF('Model output'!S27= "[]", "", 'Model output'!S27))</f>
        <v>Present</v>
      </c>
      <c r="Y28" t="str">
        <f>IF(OR('Model output'!S27="",ISNUMBER(SEARCH("Absent",'Model output'!S27)),ISNUMBER(SEARCH("Not identified",'Model output'!S27)),ISNUMBER(SEARCH("No",'Model output'!S27)),ISNUMBER(SEARCH("negative",'Model output'!S27))),"negative",IF(Z28="positive","gETE", "positive"))</f>
        <v>positive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negative</v>
      </c>
      <c r="AA28" t="str">
        <f>IF('Model output'!T27="","", IF('Model output'!T27="[]", "", IF('Model output'!T27="Not mentioned", "No", "Yes")))</f>
        <v/>
      </c>
      <c r="AB28" t="str">
        <f>IF(AA28&lt;&gt;"Yes","",IF(OR('Model output'!U27="",'Model output'!U27="[]",ISNUMBER(SEARCH("Not identified",'Model output'!U27))),"",'Model output'!U27))</f>
        <v/>
      </c>
      <c r="AC28" s="1" t="str">
        <f>IF(OR('Model output'!V27="",'Model output'!V27="No",AND(ISERROR(SEARCH("Positive",'Model output'!V27)), ISNUMBER(SEARCH("Negative",'Model output'!V27))), ISNUMBER(SEARCH("Uninvolved",'Model output'!V27)), ISNUMBER(SEARCH("not involved",'Model output'!V27)), ISNUMBER(SEARCH("none",'Model output'!V27)), ISNUMBER(SEARCH("Free",'Model output'!V27)), ISNUMBER(SEARCH("1 mm",'Model output'!V27)), ISNUMBER(SEARCH("0.1 CM",'Model output'!V27)), ISNUMBER(SEARCH("less than 0.2 mm",'Model output'!V27)), ISNUMBER(SEARCH("less than 0.5 mm",'Model output'!V27)), ISNUMBER(SEARCH("abut",'Model output'!V27))), "negative", "positive")</f>
        <v>positive</v>
      </c>
      <c r="AE28" s="32"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cribriform",O28,1)),ISNUMBER(SEARCH("diffuse",O28,1)),ISNUMBER(SEARCH("columnar",O28,1)),ISNUMBER(SEARCH("solid",O28,1)),ISNUMBER(SEARCH("tall",N28,1)),ISNUMBER(SEARCH("hobnail",N28,1)),ISNUMBER(SEARCH("cribriform",N28,1)),ISNUMBER(SEARCH("diffuse",N28,1)),ISNUMBER(SEARCH("columnar",N28,1)),ISNUMBER(SEARCH("solid",N28,1)),AND(ISNUMBER(SEARCH("papillary",N28,1)),S28="positive"),AND(AND(ISNUMBER(J28),J28&gt;=5),M28=""),AND(AND(ISNUMBER(J28),J28&gt;=5),AND(ISNUMBER(M28),M28&gt;=1)),AND(ISNUMBER(SERACH("papillary",N28)),OR(Y28="positive",Z28="positive"), ISNUMBER(SEARCH("BRAF",AB28)))),"intermediate","low"))</f>
        <v>high</v>
      </c>
      <c r="AF28" s="37" t="str">
        <f t="shared" si="2"/>
        <v>2</v>
      </c>
      <c r="AG28" s="37" t="str">
        <f t="shared" si="3"/>
        <v>0</v>
      </c>
      <c r="AH28" s="33" t="str">
        <f t="shared" si="6"/>
        <v>0</v>
      </c>
      <c r="AI28" s="38" t="str">
        <f t="shared" si="7"/>
        <v>I</v>
      </c>
      <c r="AJ28" s="32" t="s">
        <v>956</v>
      </c>
      <c r="AK28" s="37" t="s">
        <v>964</v>
      </c>
      <c r="AL28" s="37" t="s">
        <v>962</v>
      </c>
      <c r="AM28" s="37" t="s">
        <v>965</v>
      </c>
      <c r="AN28" s="37" t="s">
        <v>70</v>
      </c>
      <c r="AO28" s="26">
        <f t="shared" si="8"/>
        <v>1</v>
      </c>
      <c r="AP28" s="12">
        <f t="shared" si="9"/>
        <v>1</v>
      </c>
      <c r="AQ28" s="12">
        <f t="shared" si="10"/>
        <v>1</v>
      </c>
      <c r="AR28" s="12">
        <f t="shared" si="11"/>
        <v>1</v>
      </c>
      <c r="AS28" s="19">
        <f t="shared" si="4"/>
        <v>1</v>
      </c>
    </row>
    <row r="29" spans="1:45">
      <c r="A29" t="str">
        <f>'Model output'!A28</f>
        <v>TCGA-BJ-A3PT</v>
      </c>
      <c r="B29" s="44">
        <v>51</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3</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X</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X</v>
      </c>
      <c r="F29" t="str">
        <f t="shared" si="0"/>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output'!G28)),OR(,ISNUMBER(SEARCH("II",'Model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output'!G28)),AND(ISNUMBER(SEARCH("V ",'Model output'!G28)),NOT(ISNUMBER(SEARCH("VI",'Model output'!G28)))),ISNUMBER(SEARCH("five",'Model output'!G28)),ISNUMBER(SEARCH("5",'Model output'!G28))))), "lateral", "central"))</f>
        <v/>
      </c>
      <c r="H29" t="str">
        <f>IF('Model output'!H28="","negative",IF('Model output'!H28="[]", "negative", IF(OR(ISNUMBER(SEARCH("lymph node",'Model output'!H28)),ISNUMBER(SEARCH("Not mentioned",'Model output'!H28)),ISNUMBER(SEARCH("neck",'Model output'!H28)),ISNUMBER(SEARCH("Not applicable",'Model output'!H28))),"negative","positive")))</f>
        <v>negative</v>
      </c>
      <c r="I29">
        <f>IF('Model output'!I28="","",IF(ISNUMBER('Model output'!I28),'Model output'!I28,1))</f>
        <v>0</v>
      </c>
      <c r="J29">
        <f>IF('Model output'!J28="","",IF(AND(ISNUMBER('Model output'!J28),'Model output'!J28&lt;=I29),'Model output'!J28,IF(ISNUMBER(SEARCH("0/",'Model output'!J28)),0,1)))</f>
        <v>0</v>
      </c>
      <c r="K29" t="str" cm="1">
        <f t="array" ref="K29">IF(COUNT(FIND({0,1,2,3,4,5,6,7,8,9},'Model output'!K28))&gt;0,'Model output'!K28,"")</f>
        <v/>
      </c>
      <c r="L29" s="8" t="str">
        <f t="shared" si="5"/>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 carcinoma</v>
      </c>
      <c r="O29" t="str">
        <f>IF('Model output'!M28="","",'Model output'!M28)</f>
        <v>Follicular variant, non-encapsulated</v>
      </c>
      <c r="P29" t="str">
        <f>IF('Model output'!N28="","",'Model output'!N28)</f>
        <v>1.5 cm</v>
      </c>
      <c r="Q29" t="str">
        <f t="shared" si="1"/>
        <v>1.5cm</v>
      </c>
      <c r="R29" cm="1">
        <f t="array" ref="R29">IF(Q29="","",IF(ISNUMBER(SEARCH("cm",Q29)),MAX(VALUE(SUBSTITUTE(_xlfn.FILTERXML("&lt;t&gt;&lt;s&gt;"&amp;SUBSTITUTE(Q29,",","&lt;/s&gt;&lt;s&gt;")&amp;"&lt;/s&gt;&lt;/t&gt;","//s"),"cm",""))),MAX(VALUE(SUBSTITUTE(_xlfn.FILTERXML("&lt;t&gt;&lt;s&gt;"&amp;SUBSTITUTE(Q29,",","&lt;/s&gt;&lt;s&gt;")&amp;"&lt;/s&gt;&lt;/t&gt;","//s"),"mm","")))/10))</f>
        <v>1.5</v>
      </c>
      <c r="S29" t="str">
        <f>IF(OR('Model output'!P28="",ISNUMBER(SEARCH("Not identified", 'Model output'!P28)),ISNUMBER(SEARCH("Absent",'Model output'!P28)),AND(ISNUMBER(SEARCH("No",'Model output'!P28)),NOT(ISNUMBER(SEARCH("diagnostic",'Model output'!P28)))),ISNUMBER(SEARCH("Negative",'Model output'!P28))),"negative","positive")</f>
        <v>negative</v>
      </c>
      <c r="T29" t="str">
        <f>IF('Model output'!O28="","",'Model output'!O28)</f>
        <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negative</v>
      </c>
      <c r="X29" t="str">
        <f>IF('Model output'!S28="","", IF('Model output'!S28= "[]", "", 'Model output'!S28))</f>
        <v>Present, with focal extension to resection margin</v>
      </c>
      <c r="Y29" t="str">
        <f>IF(OR('Model output'!S28="",ISNUMBER(SEARCH("Absent",'Model output'!S28)),ISNUMBER(SEARCH("Not identified",'Model output'!S28)),ISNUMBER(SEARCH("No",'Model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 IF('Model output'!T28="[]", "", IF('Model output'!T28="Not mentioned", "No", "Yes")))</f>
        <v>Yes</v>
      </c>
      <c r="AB29" t="str">
        <f>IF(AA29&lt;&gt;"Yes","",IF(OR('Model output'!U28="",'Model output'!U28="[]",ISNUMBER(SEARCH("Not identified",'Model output'!U28))),"",'Model output'!U28))</f>
        <v>HRAS codon 61 mutation</v>
      </c>
      <c r="AC29" s="1" t="str">
        <f>IF(OR('Model output'!V28="",'Model output'!V28="No",AND(ISERROR(SEARCH("Positive",'Model output'!V28)), ISNUMBER(SEARCH("Negative",'Model output'!V28))), ISNUMBER(SEARCH("Uninvolved",'Model output'!V28)), ISNUMBER(SEARCH("not involved",'Model output'!V28)), ISNUMBER(SEARCH("none",'Model output'!V28)), ISNUMBER(SEARCH("Free",'Model output'!V28)), ISNUMBER(SEARCH("1 mm",'Model output'!V28)), ISNUMBER(SEARCH("0.1 CM",'Model output'!V28)), ISNUMBER(SEARCH("less than 0.2 mm",'Model output'!V28)), ISNUMBER(SEARCH("less than 0.5 mm",'Model output'!V28)), ISNUMBER(SEARCH("abut",'Model output'!V28))), "negative", "positive")</f>
        <v>positive</v>
      </c>
      <c r="AE29" s="32" t="str" cm="1">
        <f t="array" ref="AE29">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cribriform",O29,1)),ISNUMBER(SEARCH("diffuse",O29,1)),ISNUMBER(SEARCH("columnar",O29,1)),ISNUMBER(SEARCH("solid",O29,1)),ISNUMBER(SEARCH("tall",N29,1)),ISNUMBER(SEARCH("hobnail",N29,1)),ISNUMBER(SEARCH("cribriform",N29,1)),ISNUMBER(SEARCH("diffuse",N29,1)),ISNUMBER(SEARCH("columnar",N29,1)),ISNUMBER(SEARCH("solid",N29,1)),AND(ISNUMBER(SEARCH("papillary",N29,1)),S29="positive"),AND(AND(ISNUMBER(J29),J29&gt;=5),M29=""),AND(AND(ISNUMBER(J29),J29&gt;=5),AND(ISNUMBER(M29),M29&gt;=1)),AND(ISNUMBER(SERACH("papillary",N29)),OR(Y29="positive",Z29="positive"), ISNUMBER(SEARCH("BRAF",AB29)))),"intermediate","low"))</f>
        <v>high</v>
      </c>
      <c r="AF29" s="37" t="str">
        <f t="shared" si="2"/>
        <v>1b</v>
      </c>
      <c r="AG29" s="37" t="str">
        <f t="shared" si="3"/>
        <v>0</v>
      </c>
      <c r="AH29" s="33" t="str">
        <f t="shared" si="6"/>
        <v>0</v>
      </c>
      <c r="AI29" s="38" t="str">
        <f t="shared" si="7"/>
        <v>I</v>
      </c>
      <c r="AJ29" s="32" t="s">
        <v>956</v>
      </c>
      <c r="AK29" s="37" t="s">
        <v>961</v>
      </c>
      <c r="AL29" s="37" t="s">
        <v>965</v>
      </c>
      <c r="AM29" s="37" t="s">
        <v>965</v>
      </c>
      <c r="AN29" s="37" t="s">
        <v>70</v>
      </c>
      <c r="AO29" s="26">
        <f t="shared" si="8"/>
        <v>1</v>
      </c>
      <c r="AP29" s="12">
        <f t="shared" si="9"/>
        <v>1</v>
      </c>
      <c r="AQ29" s="12">
        <f t="shared" si="10"/>
        <v>1</v>
      </c>
      <c r="AR29" s="12">
        <f t="shared" si="11"/>
        <v>1</v>
      </c>
      <c r="AS29" s="19">
        <f t="shared" si="4"/>
        <v>1</v>
      </c>
    </row>
    <row r="30" spans="1:45">
      <c r="A30" t="str">
        <f>'Model output'!A29</f>
        <v>TCGA-BJ-A3PU</v>
      </c>
      <c r="B30" s="44">
        <v>52</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3</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1a</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X</v>
      </c>
      <c r="F30" t="str">
        <f t="shared" si="0"/>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output'!G29)),OR(,ISNUMBER(SEARCH("II",'Model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output'!G29)),AND(ISNUMBER(SEARCH("V ",'Model output'!G29)),NOT(ISNUMBER(SEARCH("VI",'Model output'!G29)))),ISNUMBER(SEARCH("five",'Model output'!G29)),ISNUMBER(SEARCH("5",'Model output'!G29))))), "lateral", "central"))</f>
        <v>central</v>
      </c>
      <c r="H30" t="str">
        <f>IF('Model output'!H29="","negative",IF('Model output'!H29="[]", "negative", IF(OR(ISNUMBER(SEARCH("lymph node",'Model output'!H29)),ISNUMBER(SEARCH("Not mentioned",'Model output'!H29)),ISNUMBER(SEARCH("neck",'Model output'!H29)),ISNUMBER(SEARCH("Not applicable",'Model output'!H29))),"negative","positive")))</f>
        <v>negative</v>
      </c>
      <c r="I30">
        <f>IF('Model output'!I29="","",IF(ISNUMBER('Model output'!I29),'Model output'!I29,1))</f>
        <v>7</v>
      </c>
      <c r="J30">
        <f>IF('Model output'!J29="","",IF(AND(ISNUMBER('Model output'!J29),'Model output'!J29&lt;=I30),'Model output'!J29,IF(ISNUMBER(SEARCH("0/",'Model output'!J29)),0,1)))</f>
        <v>6</v>
      </c>
      <c r="K30" t="str" cm="1">
        <f t="array" ref="K30">IF(COUNT(FIND({0,1,2,3,4,5,6,7,8,9},'Model output'!K29))&gt;0,'Model output'!K29,"")</f>
        <v/>
      </c>
      <c r="L30" s="8" t="str">
        <f t="shared" si="5"/>
        <v/>
      </c>
      <c r="M30" t="str" cm="1">
        <f t="array" ref="M30">IF(L30="","",IF(ISNUMBER(SEARCH("cm",L30)),MAX(VALUE(SUBSTITUTE(_xlfn.FILTERXML("&lt;t&gt;&lt;s&gt;"&amp;SUBSTITUTE(L30,",","&lt;/s&gt;&lt;s&gt;")&amp;"&lt;/s&gt;&lt;/t&gt;","//s"),"cm",""))),MAX(VALUE(SUBSTITUTE(_xlfn.FILTERXML("&lt;t&gt;&lt;s&gt;"&amp;SUBSTITUTE(L30,",","&lt;/s&gt;&lt;s&gt;")&amp;"&lt;/s&gt;&lt;/t&gt;","//s"),"mm","")))/10))</f>
        <v/>
      </c>
      <c r="N30" t="str">
        <f>IF('Model output'!L29="","",'Model output'!L29)</f>
        <v>Papillary carcinoma</v>
      </c>
      <c r="O30" t="str">
        <f>IF('Model output'!M29="","",'Model output'!M29)</f>
        <v>Follicular variant</v>
      </c>
      <c r="P30" t="str">
        <f>IF('Model output'!N29="","",'Model output'!N29)</f>
        <v>2.6 cm</v>
      </c>
      <c r="Q30" t="str">
        <f t="shared" si="1"/>
        <v>2.6cm</v>
      </c>
      <c r="R30" cm="1">
        <f t="array" ref="R30">IF(Q30="","",IF(ISNUMBER(SEARCH("cm",Q30)),MAX(VALUE(SUBSTITUTE(_xlfn.FILTERXML("&lt;t&gt;&lt;s&gt;"&amp;SUBSTITUTE(Q30,",","&lt;/s&gt;&lt;s&gt;")&amp;"&lt;/s&gt;&lt;/t&gt;","//s"),"cm",""))),MAX(VALUE(SUBSTITUTE(_xlfn.FILTERXML("&lt;t&gt;&lt;s&gt;"&amp;SUBSTITUTE(Q30,",","&lt;/s&gt;&lt;s&gt;")&amp;"&lt;/s&gt;&lt;/t&gt;","//s"),"mm","")))/10))</f>
        <v>2.6</v>
      </c>
      <c r="S30" t="str">
        <f>IF(OR('Model output'!P29="",ISNUMBER(SEARCH("Not identified", 'Model output'!P29)),ISNUMBER(SEARCH("Absent",'Model output'!P29)),AND(ISNUMBER(SEARCH("No",'Model output'!P29)),NOT(ISNUMBER(SEARCH("diagnostic",'Model output'!P29)))),ISNUMBER(SEARCH("Negative",'Model output'!P29))),"negative","positive")</f>
        <v>positive</v>
      </c>
      <c r="T30">
        <f>IF('Model output'!O29="","",'Model output'!O29)</f>
        <v>1</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negative</v>
      </c>
      <c r="X30" t="str">
        <f>IF('Model output'!S29="","", IF('Model output'!S29= "[]", "", 'Model output'!S29))</f>
        <v>Present, perithyroidal soft tissue and skeletal muscle</v>
      </c>
      <c r="Y30" t="str">
        <f>IF(OR('Model output'!S29="",ISNUMBER(SEARCH("Absent",'Model output'!S29)),ISNUMBER(SEARCH("Not identified",'Model output'!S29)),ISNUMBER(SEARCH("No",'Model output'!S29)),ISNUMBER(SEARCH("negative",'Model output'!S29))),"negative",IF(Z30="positive","gETE", "positive"))</f>
        <v>gETE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positive</v>
      </c>
      <c r="AA30" t="str">
        <f>IF('Model output'!T29="","", IF('Model output'!T29="[]", "", IF('Model output'!T29="Not mentioned", "No", "Yes")))</f>
        <v/>
      </c>
      <c r="AB30" t="str">
        <f>IF(AA30&lt;&gt;"Yes","",IF(OR('Model output'!U29="",'Model output'!U29="[]",ISNUMBER(SEARCH("Not identified",'Model output'!U29))),"",'Model output'!U29))</f>
        <v/>
      </c>
      <c r="AC30" s="1" t="str">
        <f>IF(OR('Model output'!V29="",'Model output'!V29="No",AND(ISERROR(SEARCH("Positive",'Model output'!V29)), ISNUMBER(SEARCH("Negative",'Model output'!V29))), ISNUMBER(SEARCH("Uninvolved",'Model output'!V29)), ISNUMBER(SEARCH("not involved",'Model output'!V29)), ISNUMBER(SEARCH("none",'Model output'!V29)), ISNUMBER(SEARCH("Free",'Model output'!V29)), ISNUMBER(SEARCH("1 mm",'Model output'!V29)), ISNUMBER(SEARCH("0.1 CM",'Model output'!V29)), ISNUMBER(SEARCH("less than 0.2 mm",'Model output'!V29)), ISNUMBER(SEARCH("less than 0.5 mm",'Model output'!V29)), ISNUMBER(SEARCH("abut",'Model output'!V29))), "negative", "positive")</f>
        <v>positive</v>
      </c>
      <c r="AE30" s="32" t="str" cm="1">
        <f t="array" ref="AE30">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cribriform",O30,1)),ISNUMBER(SEARCH("diffuse",O30,1)),ISNUMBER(SEARCH("columnar",O30,1)),ISNUMBER(SEARCH("solid",O30,1)),ISNUMBER(SEARCH("tall",N30,1)),ISNUMBER(SEARCH("hobnail",N30,1)),ISNUMBER(SEARCH("cribriform",N30,1)),ISNUMBER(SEARCH("diffuse",N30,1)),ISNUMBER(SEARCH("columnar",N30,1)),ISNUMBER(SEARCH("solid",N30,1)),AND(ISNUMBER(SEARCH("papillary",N30,1)),S30="positive"),AND(AND(ISNUMBER(J30),J30&gt;=5),M30=""),AND(AND(ISNUMBER(J30),J30&gt;=5),AND(ISNUMBER(M30),M30&gt;=1)),AND(ISNUMBER(SERACH("papillary",N30)),OR(Y30="positive",Z30="positive"), ISNUMBER(SEARCH("BRAF",AB30)))),"intermediate","low"))</f>
        <v>high</v>
      </c>
      <c r="AF30" s="37" t="str">
        <f t="shared" si="2"/>
        <v>3b</v>
      </c>
      <c r="AG30" s="37" t="str">
        <f t="shared" si="3"/>
        <v>1a</v>
      </c>
      <c r="AH30" s="33" t="str">
        <f t="shared" si="6"/>
        <v>0</v>
      </c>
      <c r="AI30" s="38" t="str">
        <f t="shared" si="7"/>
        <v>I</v>
      </c>
      <c r="AJ30" s="32" t="s">
        <v>956</v>
      </c>
      <c r="AK30" s="37" t="s">
        <v>960</v>
      </c>
      <c r="AL30" s="37" t="s">
        <v>966</v>
      </c>
      <c r="AM30" s="37" t="s">
        <v>965</v>
      </c>
      <c r="AN30" s="37" t="s">
        <v>70</v>
      </c>
      <c r="AO30" s="26">
        <f t="shared" si="8"/>
        <v>1</v>
      </c>
      <c r="AP30" s="12">
        <f t="shared" si="9"/>
        <v>1</v>
      </c>
      <c r="AQ30" s="12">
        <f t="shared" si="10"/>
        <v>1</v>
      </c>
      <c r="AR30" s="12">
        <f t="shared" si="11"/>
        <v>1</v>
      </c>
      <c r="AS30" s="19">
        <f t="shared" si="4"/>
        <v>1</v>
      </c>
    </row>
    <row r="31" spans="1:45">
      <c r="A31" t="str">
        <f>'Model output'!A30</f>
        <v>TCGA-BJ-A45D</v>
      </c>
      <c r="B31" s="44">
        <v>36</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2</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0</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X</v>
      </c>
      <c r="F31" t="str">
        <f t="shared" si="0"/>
        <v>negative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output'!G30)),OR(,ISNUMBER(SEARCH("II",'Model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output'!G30)),AND(ISNUMBER(SEARCH("V ",'Model output'!G30)),NOT(ISNUMBER(SEARCH("VI",'Model output'!G30)))),ISNUMBER(SEARCH("five",'Model output'!G30)),ISNUMBER(SEARCH("5",'Model output'!G30))))), "lateral", "central"))</f>
        <v/>
      </c>
      <c r="H31" t="str">
        <f>IF('Model output'!H30="","negative",IF('Model output'!H30="[]", "negative", IF(OR(ISNUMBER(SEARCH("lymph node",'Model output'!H30)),ISNUMBER(SEARCH("Not mentioned",'Model output'!H30)),ISNUMBER(SEARCH("neck",'Model output'!H30)),ISNUMBER(SEARCH("Not applicable",'Model output'!H30))),"negative","positive")))</f>
        <v>negative</v>
      </c>
      <c r="I31">
        <f>IF('Model output'!I30="","",IF(ISNUMBER('Model output'!I30),'Model output'!I30,1))</f>
        <v>1</v>
      </c>
      <c r="J31">
        <f>IF('Model output'!J30="","",IF(AND(ISNUMBER('Model output'!J30),'Model output'!J30&lt;=I31),'Model output'!J30,IF(ISNUMBER(SEARCH("0/",'Model output'!J30)),0,1)))</f>
        <v>0</v>
      </c>
      <c r="K31" t="str" cm="1">
        <f t="array" ref="K31">IF(COUNT(FIND({0,1,2,3,4,5,6,7,8,9},'Model output'!K30))&gt;0,'Model output'!K30,"")</f>
        <v/>
      </c>
      <c r="L31" s="8" t="str">
        <f t="shared" si="5"/>
        <v/>
      </c>
      <c r="M31" t="str" cm="1">
        <f t="array" ref="M31">IF(L31="","",IF(ISNUMBER(SEARCH("cm",L31)),MAX(VALUE(SUBSTITUTE(_xlfn.FILTERXML("&lt;t&gt;&lt;s&gt;"&amp;SUBSTITUTE(L31,",","&lt;/s&gt;&lt;s&gt;")&amp;"&lt;/s&gt;&lt;/t&gt;","//s"),"cm",""))),MAX(VALUE(SUBSTITUTE(_xlfn.FILTERXML("&lt;t&gt;&lt;s&gt;"&amp;SUBSTITUTE(L31,",","&lt;/s&gt;&lt;s&gt;")&amp;"&lt;/s&gt;&lt;/t&gt;","//s"),"mm","")))/10))</f>
        <v/>
      </c>
      <c r="N31" t="str">
        <f>IF('Model output'!L30="","",'Model output'!L30)</f>
        <v>Papillary carcinoma</v>
      </c>
      <c r="O31" t="str">
        <f>IF('Model output'!M30="","",'Model output'!M30)</f>
        <v>Encapsulated follicular variant</v>
      </c>
      <c r="P31" t="str">
        <f>IF('Model output'!N30="","",'Model output'!N30)</f>
        <v>2.5 cm</v>
      </c>
      <c r="Q31" t="str">
        <f t="shared" si="1"/>
        <v>2.5cm</v>
      </c>
      <c r="R31" cm="1">
        <f t="array" ref="R31">IF(Q31="","",IF(ISNUMBER(SEARCH("cm",Q31)),MAX(VALUE(SUBSTITUTE(_xlfn.FILTERXML("&lt;t&gt;&lt;s&gt;"&amp;SUBSTITUTE(Q31,",","&lt;/s&gt;&lt;s&gt;")&amp;"&lt;/s&gt;&lt;/t&gt;","//s"),"cm",""))),MAX(VALUE(SUBSTITUTE(_xlfn.FILTERXML("&lt;t&gt;&lt;s&gt;"&amp;SUBSTITUTE(Q31,",","&lt;/s&gt;&lt;s&gt;")&amp;"&lt;/s&gt;&lt;/t&gt;","//s"),"mm","")))/10))</f>
        <v>2.5</v>
      </c>
      <c r="S31" t="str">
        <f>IF(OR('Model output'!P30="",ISNUMBER(SEARCH("Not identified", 'Model output'!P30)),ISNUMBER(SEARCH("Absent",'Model output'!P30)),AND(ISNUMBER(SEARCH("No",'Model output'!P30)),NOT(ISNUMBER(SEARCH("diagnostic",'Model output'!P30)))),ISNUMBER(SEARCH("Negative",'Model output'!P30))),"negative","positive")</f>
        <v>positive</v>
      </c>
      <c r="T31">
        <f>IF('Model output'!O30="","",'Model output'!O30)</f>
        <v>1</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t="str">
        <f>IF('Model output'!S30="","", IF('Model output'!S30= "[]", "", 'Model output'!S30))</f>
        <v/>
      </c>
      <c r="Y31" t="str">
        <f>IF(OR('Model output'!S30="",ISNUMBER(SEARCH("Absent",'Model output'!S30)),ISNUMBER(SEARCH("Not identified",'Model output'!S30)),ISNUMBER(SEARCH("No",'Model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 IF('Model output'!T30="[]", "", IF('Model output'!T30="Not mentioned", "No", "Yes")))</f>
        <v/>
      </c>
      <c r="AB31" t="str">
        <f>IF(AA31&lt;&gt;"Yes","",IF(OR('Model output'!U30="",'Model output'!U30="[]",ISNUMBER(SEARCH("Not identified",'Model output'!U30))),"",'Model output'!U30))</f>
        <v/>
      </c>
      <c r="AC31" s="1" t="str">
        <f>IF(OR('Model output'!V30="",'Model output'!V30="No",AND(ISERROR(SEARCH("Positive",'Model output'!V30)), ISNUMBER(SEARCH("Negative",'Model output'!V30))), ISNUMBER(SEARCH("Uninvolved",'Model output'!V30)), ISNUMBER(SEARCH("not involved",'Model output'!V30)), ISNUMBER(SEARCH("none",'Model output'!V30)), ISNUMBER(SEARCH("Free",'Model output'!V30)), ISNUMBER(SEARCH("1 mm",'Model output'!V30)), ISNUMBER(SEARCH("0.1 CM",'Model output'!V30)), ISNUMBER(SEARCH("less than 0.2 mm",'Model output'!V30)), ISNUMBER(SEARCH("less than 0.5 mm",'Model output'!V30)), ISNUMBER(SEARCH("abut",'Model output'!V30))), "negative", "positive")</f>
        <v>negative</v>
      </c>
      <c r="AE31" s="32"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cribriform",O31,1)),ISNUMBER(SEARCH("diffuse",O31,1)),ISNUMBER(SEARCH("columnar",O31,1)),ISNUMBER(SEARCH("solid",O31,1)),ISNUMBER(SEARCH("tall",N31,1)),ISNUMBER(SEARCH("hobnail",N31,1)),ISNUMBER(SEARCH("cribriform",N31,1)),ISNUMBER(SEARCH("diffuse",N31,1)),ISNUMBER(SEARCH("columnar",N31,1)),ISNUMBER(SEARCH("solid",N31,1)),AND(ISNUMBER(SEARCH("papillary",N31,1)),S31="positive"),AND(AND(ISNUMBER(J31),J31&gt;=5),M31=""),AND(AND(ISNUMBER(J31),J31&gt;=5),AND(ISNUMBER(M31),M31&gt;=1)),AND(ISNUMBER(SERACH("papillary",N31)),OR(Y31="positive",Z31="positive"), ISNUMBER(SEARCH("BRAF",AB31)))),"intermediate","low"))</f>
        <v>intermediate</v>
      </c>
      <c r="AF31" s="37" t="str">
        <f t="shared" si="2"/>
        <v>2</v>
      </c>
      <c r="AG31" s="37" t="str">
        <f t="shared" si="3"/>
        <v>0</v>
      </c>
      <c r="AH31" s="33" t="str">
        <f t="shared" si="6"/>
        <v>0</v>
      </c>
      <c r="AI31" s="38" t="str">
        <f t="shared" si="7"/>
        <v>I</v>
      </c>
      <c r="AJ31" s="32" t="s">
        <v>957</v>
      </c>
      <c r="AK31" s="37" t="s">
        <v>964</v>
      </c>
      <c r="AL31" s="37" t="s">
        <v>962</v>
      </c>
      <c r="AM31" s="37" t="s">
        <v>965</v>
      </c>
      <c r="AN31" s="37" t="s">
        <v>70</v>
      </c>
      <c r="AO31" s="26">
        <f t="shared" ca="1" si="8"/>
        <v>0</v>
      </c>
      <c r="AP31" s="12">
        <f t="shared" si="9"/>
        <v>1</v>
      </c>
      <c r="AQ31" s="12">
        <f t="shared" si="10"/>
        <v>1</v>
      </c>
      <c r="AR31" s="12">
        <f t="shared" si="11"/>
        <v>1</v>
      </c>
      <c r="AS31" s="19">
        <f t="shared" si="4"/>
        <v>1</v>
      </c>
    </row>
    <row r="32" spans="1:45">
      <c r="A32" t="str">
        <f>'Model output'!A31</f>
        <v>TCGA-BJ-A45E</v>
      </c>
      <c r="B32" s="44">
        <v>46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1a</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0</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X</v>
      </c>
      <c r="F32" t="str">
        <f t="shared" si="0"/>
        <v>negative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output'!G31)),OR(,ISNUMBER(SEARCH("II",'Model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output'!G31)),AND(ISNUMBER(SEARCH("V ",'Model output'!G31)),NOT(ISNUMBER(SEARCH("VI",'Model output'!G31)))),ISNUMBER(SEARCH("five",'Model output'!G31)),ISNUMBER(SEARCH("5",'Model output'!G31))))), "lateral", "central"))</f>
        <v/>
      </c>
      <c r="H32" t="str">
        <f>IF('Model output'!H31="","negative",IF('Model output'!H31="[]", "negative", IF(OR(ISNUMBER(SEARCH("lymph node",'Model output'!H31)),ISNUMBER(SEARCH("Not mentioned",'Model output'!H31)),ISNUMBER(SEARCH("neck",'Model output'!H31)),ISNUMBER(SEARCH("Not applicable",'Model output'!H31))),"negative","positive")))</f>
        <v>negative</v>
      </c>
      <c r="I32">
        <f>IF('Model output'!I31="","",IF(ISNUMBER('Model output'!I31),'Model output'!I31,1))</f>
        <v>4</v>
      </c>
      <c r="J32">
        <f>IF('Model output'!J31="","",IF(AND(ISNUMBER('Model output'!J31),'Model output'!J31&lt;=I32),'Model output'!J31,IF(ISNUMBER(SEARCH("0/",'Model output'!J31)),0,1)))</f>
        <v>0</v>
      </c>
      <c r="K32" t="str" cm="1">
        <f t="array" ref="K32">IF(COUNT(FIND({0,1,2,3,4,5,6,7,8,9},'Model output'!K31))&gt;0,'Model output'!K31,"")</f>
        <v/>
      </c>
      <c r="L32" s="8" t="str">
        <f t="shared" si="5"/>
        <v/>
      </c>
      <c r="M32" t="str" cm="1">
        <f t="array" ref="M32">IF(L32="","",IF(ISNUMBER(SEARCH("cm",L32)),MAX(VALUE(SUBSTITUTE(_xlfn.FILTERXML("&lt;t&gt;&lt;s&gt;"&amp;SUBSTITUTE(L32,",","&lt;/s&gt;&lt;s&gt;")&amp;"&lt;/s&gt;&lt;/t&gt;","//s"),"cm",""))),MAX(VALUE(SUBSTITUTE(_xlfn.FILTERXML("&lt;t&gt;&lt;s&gt;"&amp;SUBSTITUTE(L32,",","&lt;/s&gt;&lt;s&gt;")&amp;"&lt;/s&gt;&lt;/t&gt;","//s"),"mm","")))/10))</f>
        <v/>
      </c>
      <c r="N32" t="str">
        <f>IF('Model output'!L31="","",'Model output'!L31)</f>
        <v>Papillary carcinoma</v>
      </c>
      <c r="O32" t="str">
        <f>IF('Model output'!M31="","",'Model output'!M31)</f>
        <v>Oncocytic/Warthin-like variant</v>
      </c>
      <c r="P32" t="str">
        <f>IF('Model output'!N31="","",'Model output'!N31)</f>
        <v>0.5 cm</v>
      </c>
      <c r="Q32" t="str">
        <f t="shared" si="1"/>
        <v>0.5cm</v>
      </c>
      <c r="R32" cm="1">
        <f t="array" ref="R32">IF(Q32="","",IF(ISNUMBER(SEARCH("cm",Q32)),MAX(VALUE(SUBSTITUTE(_xlfn.FILTERXML("&lt;t&gt;&lt;s&gt;"&amp;SUBSTITUTE(Q32,",","&lt;/s&gt;&lt;s&gt;")&amp;"&lt;/s&gt;&lt;/t&gt;","//s"),"cm",""))),MAX(VALUE(SUBSTITUTE(_xlfn.FILTERXML("&lt;t&gt;&lt;s&gt;"&amp;SUBSTITUTE(Q32,",","&lt;/s&gt;&lt;s&gt;")&amp;"&lt;/s&gt;&lt;/t&gt;","//s"),"mm","")))/10))</f>
        <v>0.5</v>
      </c>
      <c r="S32" t="str">
        <f>IF(OR('Model output'!P31="",ISNUMBER(SEARCH("Not identified", 'Model output'!P31)),ISNUMBER(SEARCH("Absent",'Model output'!P31)),AND(ISNUMBER(SEARCH("No",'Model output'!P31)),NOT(ISNUMBER(SEARCH("diagnostic",'Model output'!P31)))),ISNUMBER(SEARCH("Negative",'Model output'!P31))),"negative","positive")</f>
        <v>positive</v>
      </c>
      <c r="T32" t="str">
        <f>IF('Model output'!O31="","",'Model output'!O31)</f>
        <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f>
        <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positive</v>
      </c>
      <c r="X32" t="str">
        <f>IF('Model output'!S31="","", IF('Model output'!S31= "[]", "", 'Model output'!S31))</f>
        <v/>
      </c>
      <c r="Y32" t="str">
        <f>IF(OR('Model output'!S31="",ISNUMBER(SEARCH("Absent",'Model output'!S31)),ISNUMBER(SEARCH("Not identified",'Model output'!S31)),ISNUMBER(SEARCH("No",'Model output'!S31)),ISNUMBER(SEARCH("negative",'Model output'!S31))),"negative",IF(Z32="positive","gETE", "positive"))</f>
        <v>negative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 IF('Model output'!T31="[]", "", IF('Model output'!T31="Not mentioned", "No", "Yes")))</f>
        <v>Yes</v>
      </c>
      <c r="AB32" t="str">
        <f>IF(AA32&lt;&gt;"Yes","",IF(OR('Model output'!U31="",'Model output'!U31="[]",ISNUMBER(SEARCH("Not identified",'Model output'!U31))),"",'Model output'!U31))</f>
        <v/>
      </c>
      <c r="AC32" s="1" t="str">
        <f>IF(OR('Model output'!V31="",'Model output'!V31="No",AND(ISERROR(SEARCH("Positive",'Model output'!V31)), ISNUMBER(SEARCH("Negative",'Model output'!V31))), ISNUMBER(SEARCH("Uninvolved",'Model output'!V31)), ISNUMBER(SEARCH("not involved",'Model output'!V31)), ISNUMBER(SEARCH("none",'Model output'!V31)), ISNUMBER(SEARCH("Free",'Model output'!V31)), ISNUMBER(SEARCH("1 mm",'Model output'!V31)), ISNUMBER(SEARCH("0.1 CM",'Model output'!V31)), ISNUMBER(SEARCH("less than 0.2 mm",'Model output'!V31)), ISNUMBER(SEARCH("less than 0.5 mm",'Model output'!V31)), ISNUMBER(SEARCH("abut",'Model output'!V31))), "negative", "positive")</f>
        <v>negative</v>
      </c>
      <c r="AE32" s="32"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cribriform",O32,1)),ISNUMBER(SEARCH("diffuse",O32,1)),ISNUMBER(SEARCH("columnar",O32,1)),ISNUMBER(SEARCH("solid",O32,1)),ISNUMBER(SEARCH("tall",N32,1)),ISNUMBER(SEARCH("hobnail",N32,1)),ISNUMBER(SEARCH("cribriform",N32,1)),ISNUMBER(SEARCH("diffuse",N32,1)),ISNUMBER(SEARCH("columnar",N32,1)),ISNUMBER(SEARCH("solid",N32,1)),AND(ISNUMBER(SEARCH("papillary",N32,1)),S32="positive"),AND(AND(ISNUMBER(J32),J32&gt;=5),M32=""),AND(AND(ISNUMBER(J32),J32&gt;=5),AND(ISNUMBER(M32),M32&gt;=1)),AND(ISNUMBER(SERACH("papillary",N32)),OR(Y32="positive",Z32="positive"), ISNUMBER(SEARCH("BRAF",AB32)))),"intermediate","low"))</f>
        <v>intermediate</v>
      </c>
      <c r="AF32" s="37" t="str">
        <f t="shared" si="2"/>
        <v>1a</v>
      </c>
      <c r="AG32" s="37" t="str">
        <f t="shared" si="3"/>
        <v>0</v>
      </c>
      <c r="AH32" s="33" t="str">
        <f t="shared" si="6"/>
        <v>0</v>
      </c>
      <c r="AI32" s="38" t="str">
        <f t="shared" si="7"/>
        <v>I</v>
      </c>
      <c r="AJ32" s="32" t="s">
        <v>957</v>
      </c>
      <c r="AK32" s="37" t="s">
        <v>966</v>
      </c>
      <c r="AL32" s="37" t="s">
        <v>962</v>
      </c>
      <c r="AM32" s="37" t="s">
        <v>965</v>
      </c>
      <c r="AN32" s="37" t="s">
        <v>70</v>
      </c>
      <c r="AO32" s="26">
        <f t="shared" ca="1" si="8"/>
        <v>0</v>
      </c>
      <c r="AP32" s="12">
        <f t="shared" si="9"/>
        <v>1</v>
      </c>
      <c r="AQ32" s="12">
        <f t="shared" si="10"/>
        <v>1</v>
      </c>
      <c r="AR32" s="12">
        <f t="shared" si="11"/>
        <v>1</v>
      </c>
      <c r="AS32" s="19">
        <f t="shared" si="4"/>
        <v>1</v>
      </c>
    </row>
    <row r="33" spans="1:45">
      <c r="A33" t="str">
        <f>'Model output'!A32</f>
        <v>TCGA-BJ-A45G</v>
      </c>
      <c r="B33" s="44">
        <v>48</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2</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1a</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X</v>
      </c>
      <c r="F33" t="str">
        <f t="shared" si="0"/>
        <v>positive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output'!G32)),OR(,ISNUMBER(SEARCH("II",'Model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output'!G32)),AND(ISNUMBER(SEARCH("V ",'Model output'!G32)),NOT(ISNUMBER(SEARCH("VI",'Model output'!G32)))),ISNUMBER(SEARCH("five",'Model output'!G32)),ISNUMBER(SEARCH("5",'Model output'!G32))))), "lateral", "central"))</f>
        <v>central</v>
      </c>
      <c r="H33" t="str">
        <f>IF('Model output'!H32="","negative",IF('Model output'!H32="[]", "negative", IF(OR(ISNUMBER(SEARCH("lymph node",'Model output'!H32)),ISNUMBER(SEARCH("Not mentioned",'Model output'!H32)),ISNUMBER(SEARCH("neck",'Model output'!H32)),ISNUMBER(SEARCH("Not applicable",'Model output'!H32))),"negative","positive")))</f>
        <v>negative</v>
      </c>
      <c r="I33">
        <f>IF('Model output'!I32="","",IF(ISNUMBER('Model output'!I32),'Model output'!I32,1))</f>
        <v>7</v>
      </c>
      <c r="J33">
        <f>IF('Model output'!J32="","",IF(AND(ISNUMBER('Model output'!J32),'Model output'!J32&lt;=I33),'Model output'!J32,IF(ISNUMBER(SEARCH("0/",'Model output'!J32)),0,1)))</f>
        <v>4</v>
      </c>
      <c r="K33" t="str" cm="1">
        <f t="array" ref="K33">IF(COUNT(FIND({0,1,2,3,4,5,6,7,8,9},'Model output'!K32))&gt;0,'Model output'!K32,"")</f>
        <v/>
      </c>
      <c r="L33" s="8" t="str">
        <f t="shared" si="5"/>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 carcinoma</v>
      </c>
      <c r="O33" t="str">
        <f>IF('Model output'!M32="","",'Model output'!M32)</f>
        <v>Encapsulated follicular variant</v>
      </c>
      <c r="P33" t="str">
        <f>IF('Model output'!N32="","",'Model output'!N32)</f>
        <v>2.5 cm</v>
      </c>
      <c r="Q33" t="str">
        <f t="shared" si="1"/>
        <v>2.5cm</v>
      </c>
      <c r="R33" cm="1">
        <f t="array" ref="R33">IF(Q33="","",IF(ISNUMBER(SEARCH("cm",Q33)),MAX(VALUE(SUBSTITUTE(_xlfn.FILTERXML("&lt;t&gt;&lt;s&gt;"&amp;SUBSTITUTE(Q33,",","&lt;/s&gt;&lt;s&gt;")&amp;"&lt;/s&gt;&lt;/t&gt;","//s"),"cm",""))),MAX(VALUE(SUBSTITUTE(_xlfn.FILTERXML("&lt;t&gt;&lt;s&gt;"&amp;SUBSTITUTE(Q33,",","&lt;/s&gt;&lt;s&gt;")&amp;"&lt;/s&gt;&lt;/t&gt;","//s"),"mm","")))/10))</f>
        <v>2.5</v>
      </c>
      <c r="S33" t="str">
        <f>IF(OR('Model output'!P32="",ISNUMBER(SEARCH("Not identified", 'Model output'!P32)),ISNUMBER(SEARCH("Absent",'Model output'!P32)),AND(ISNUMBER(SEARCH("No",'Model output'!P32)),NOT(ISNUMBER(SEARCH("diagnostic",'Model output'!P32)))),ISNUMBER(SEARCH("Negative",'Model output'!P32))),"negative","positive")</f>
        <v>positive</v>
      </c>
      <c r="T33">
        <f>IF('Model output'!O32="","",'Model output'!O32)</f>
        <v>2</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positive</v>
      </c>
      <c r="X33" t="str">
        <f>IF('Model output'!S32="","", IF('Model output'!S32= "[]", "", 'Model output'!S32))</f>
        <v>Not Identified</v>
      </c>
      <c r="Y33" t="str">
        <f>IF(OR('Model output'!S32="",ISNUMBER(SEARCH("Absent",'Model output'!S32)),ISNUMBER(SEARCH("Not identified",'Model output'!S32)),ISNUMBER(SEARCH("No",'Model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 IF('Model output'!T32="[]", "", IF('Model output'!T32="Not mentioned", "No", "Yes")))</f>
        <v/>
      </c>
      <c r="AB33" t="str">
        <f>IF(AA33&lt;&gt;"Yes","",IF(OR('Model output'!U32="",'Model output'!U32="[]",ISNUMBER(SEARCH("Not identified",'Model output'!U32))),"",'Model output'!U32))</f>
        <v/>
      </c>
      <c r="AC33" s="1" t="str">
        <f>IF(OR('Model output'!V32="",'Model output'!V32="No",AND(ISERROR(SEARCH("Positive",'Model output'!V32)), ISNUMBER(SEARCH("Negative",'Model output'!V32))), ISNUMBER(SEARCH("Uninvolved",'Model output'!V32)), ISNUMBER(SEARCH("not involved",'Model output'!V32)), ISNUMBER(SEARCH("none",'Model output'!V32)), ISNUMBER(SEARCH("Free",'Model output'!V32)), ISNUMBER(SEARCH("1 mm",'Model output'!V32)), ISNUMBER(SEARCH("0.1 CM",'Model output'!V32)), ISNUMBER(SEARCH("less than 0.2 mm",'Model output'!V32)), ISNUMBER(SEARCH("less than 0.5 mm",'Model output'!V32)), ISNUMBER(SEARCH("abut",'Model output'!V32))), "negative", "positive")</f>
        <v>negative</v>
      </c>
      <c r="AE33" s="32"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cribriform",O33,1)),ISNUMBER(SEARCH("diffuse",O33,1)),ISNUMBER(SEARCH("columnar",O33,1)),ISNUMBER(SEARCH("solid",O33,1)),ISNUMBER(SEARCH("tall",N33,1)),ISNUMBER(SEARCH("hobnail",N33,1)),ISNUMBER(SEARCH("cribriform",N33,1)),ISNUMBER(SEARCH("diffuse",N33,1)),ISNUMBER(SEARCH("columnar",N33,1)),ISNUMBER(SEARCH("solid",N33,1)),AND(ISNUMBER(SEARCH("papillary",N33,1)),S33="positive"),AND(AND(ISNUMBER(J33),J33&gt;=5),M33=""),AND(AND(ISNUMBER(J33),J33&gt;=5),AND(ISNUMBER(M33),M33&gt;=1)),AND(ISNUMBER(SERACH("papillary",N33)),OR(Y33="positive",Z33="positive"), ISNUMBER(SEARCH("BRAF",AB33)))),"intermediate","low"))</f>
        <v>intermediate</v>
      </c>
      <c r="AF33" s="37" t="str">
        <f t="shared" si="2"/>
        <v>2</v>
      </c>
      <c r="AG33" s="37" t="str">
        <f t="shared" si="3"/>
        <v>1a</v>
      </c>
      <c r="AH33" s="33" t="str">
        <f t="shared" si="6"/>
        <v>0</v>
      </c>
      <c r="AI33" s="38" t="str">
        <f t="shared" si="7"/>
        <v>I</v>
      </c>
      <c r="AJ33" s="32" t="s">
        <v>958</v>
      </c>
      <c r="AK33" s="37" t="s">
        <v>964</v>
      </c>
      <c r="AL33" s="37" t="s">
        <v>966</v>
      </c>
      <c r="AM33" s="37" t="s">
        <v>965</v>
      </c>
      <c r="AN33" s="37" t="s">
        <v>70</v>
      </c>
      <c r="AO33" s="26">
        <f t="shared" ca="1" si="8"/>
        <v>1</v>
      </c>
      <c r="AP33" s="12">
        <f t="shared" si="9"/>
        <v>1</v>
      </c>
      <c r="AQ33" s="12">
        <f t="shared" si="10"/>
        <v>1</v>
      </c>
      <c r="AR33" s="12">
        <f t="shared" si="11"/>
        <v>1</v>
      </c>
      <c r="AS33" s="19">
        <f t="shared" si="4"/>
        <v>1</v>
      </c>
    </row>
    <row r="34" spans="1:45">
      <c r="A34" t="str">
        <f>'Model output'!A33</f>
        <v>TCGA-BJ-A45H</v>
      </c>
      <c r="B34" s="44">
        <v>45</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3</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X</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X</v>
      </c>
      <c r="F34" t="str">
        <f t="shared" si="0"/>
        <v>negative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output'!G33)),OR(,ISNUMBER(SEARCH("II",'Model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output'!G33)),AND(ISNUMBER(SEARCH("V ",'Model output'!G33)),NOT(ISNUMBER(SEARCH("VI",'Model output'!G33)))),ISNUMBER(SEARCH("five",'Model output'!G33)),ISNUMBER(SEARCH("5",'Model output'!G33))))), "lateral", "central"))</f>
        <v/>
      </c>
      <c r="H34" t="str">
        <f>IF('Model output'!H33="","negative",IF('Model output'!H33="[]", "negative", IF(OR(ISNUMBER(SEARCH("lymph node",'Model output'!H33)),ISNUMBER(SEARCH("Not mentioned",'Model output'!H33)),ISNUMBER(SEARCH("neck",'Model output'!H33)),ISNUMBER(SEARCH("Not applicable",'Model output'!H33))),"negative","positive")))</f>
        <v>negative</v>
      </c>
      <c r="I34" t="str">
        <f>IF('Model output'!I33="","",IF(ISNUMBER('Model output'!I33),'Model output'!I33,1))</f>
        <v/>
      </c>
      <c r="J34" t="str">
        <f>IF('Model output'!J33="","",IF(AND(ISNUMBER('Model output'!J33),'Model output'!J33&lt;=I34),'Model output'!J33,IF(ISNUMBER(SEARCH("0/",'Model output'!J33)),0,1)))</f>
        <v/>
      </c>
      <c r="K34" t="str" cm="1">
        <f t="array" ref="K34">IF(COUNT(FIND({0,1,2,3,4,5,6,7,8,9},'Model output'!K33))&gt;0,'Model output'!K33,"")</f>
        <v/>
      </c>
      <c r="L34" s="8" t="str">
        <f t="shared" si="5"/>
        <v/>
      </c>
      <c r="M34" t="str" cm="1">
        <f t="array" ref="M34">IF(L34="","",IF(ISNUMBER(SEARCH("cm",L34)),MAX(VALUE(SUBSTITUTE(_xlfn.FILTERXML("&lt;t&gt;&lt;s&gt;"&amp;SUBSTITUTE(L34,",","&lt;/s&gt;&lt;s&gt;")&amp;"&lt;/s&gt;&lt;/t&gt;","//s"),"cm",""))),MAX(VALUE(SUBSTITUTE(_xlfn.FILTERXML("&lt;t&gt;&lt;s&gt;"&amp;SUBSTITUTE(L34,",","&lt;/s&gt;&lt;s&gt;")&amp;"&lt;/s&gt;&lt;/t&gt;","//s"),"mm","")))/10))</f>
        <v/>
      </c>
      <c r="N34" t="str">
        <f>IF('Model output'!L33="","",'Model output'!L33)</f>
        <v>Papillary carcinoma</v>
      </c>
      <c r="O34" t="str">
        <f>IF('Model output'!M33="","",'Model output'!M33)</f>
        <v>Conventional</v>
      </c>
      <c r="P34" t="str">
        <f>IF('Model output'!N33="","",'Model output'!N33)</f>
        <v>1.5 cm</v>
      </c>
      <c r="Q34" t="str">
        <f t="shared" si="1"/>
        <v>1.5cm</v>
      </c>
      <c r="R34" cm="1">
        <f t="array" ref="R34">IF(Q34="","",IF(ISNUMBER(SEARCH("cm",Q34)),MAX(VALUE(SUBSTITUTE(_xlfn.FILTERXML("&lt;t&gt;&lt;s&gt;"&amp;SUBSTITUTE(Q34,",","&lt;/s&gt;&lt;s&gt;")&amp;"&lt;/s&gt;&lt;/t&gt;","//s"),"cm",""))),MAX(VALUE(SUBSTITUTE(_xlfn.FILTERXML("&lt;t&gt;&lt;s&gt;"&amp;SUBSTITUTE(Q34,",","&lt;/s&gt;&lt;s&gt;")&amp;"&lt;/s&gt;&lt;/t&gt;","//s"),"mm","")))/10))</f>
        <v>1.5</v>
      </c>
      <c r="S34" t="str">
        <f>IF(OR('Model output'!P33="",ISNUMBER(SEARCH("Not identified", 'Model output'!P33)),ISNUMBER(SEARCH("Absent",'Model output'!P33)),AND(ISNUMBER(SEARCH("No",'Model output'!P33)),NOT(ISNUMBER(SEARCH("diagnostic",'Model output'!P33)))),ISNUMBER(SEARCH("Negative",'Model output'!P33))),"negative","positive")</f>
        <v>positive</v>
      </c>
      <c r="T34">
        <f>IF('Model output'!O33="","",'Model output'!O33)</f>
        <v>2</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f>
        <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negative</v>
      </c>
      <c r="X34" t="str">
        <f>IF('Model output'!S33="","", IF('Model output'!S33= "[]", "", 'Model output'!S33))</f>
        <v>Present, perithyroidal fibradipose tissue</v>
      </c>
      <c r="Y34" t="str">
        <f>IF(OR('Model output'!S33="",ISNUMBER(SEARCH("Absent",'Model output'!S33)),ISNUMBER(SEARCH("Not identified",'Model output'!S33)),ISNUMBER(SEARCH("No",'Model output'!S33)),ISNUMBER(SEARCH("negative",'Model output'!S33))),"negative",IF(Z34="positive","gETE", "positive"))</f>
        <v>positive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 IF('Model output'!T33="[]", "", IF('Model output'!T33="Not mentioned", "No", "Yes")))</f>
        <v>Yes</v>
      </c>
      <c r="AB34" t="str">
        <f>IF(AA34&lt;&gt;"Yes","",IF(OR('Model output'!U33="",'Model output'!U33="[]",ISNUMBER(SEARCH("Not identified",'Model output'!U33))),"",'Model output'!U33))</f>
        <v>BRAF codon 600 mutation (p.V600E)</v>
      </c>
      <c r="AC34" s="1" t="str">
        <f>IF(OR('Model output'!V33="",'Model output'!V33="No",AND(ISERROR(SEARCH("Positive",'Model output'!V33)), ISNUMBER(SEARCH("Negative",'Model output'!V33))), ISNUMBER(SEARCH("Uninvolved",'Model output'!V33)), ISNUMBER(SEARCH("not involved",'Model output'!V33)), ISNUMBER(SEARCH("none",'Model output'!V33)), ISNUMBER(SEARCH("Free",'Model output'!V33)), ISNUMBER(SEARCH("1 mm",'Model output'!V33)), ISNUMBER(SEARCH("0.1 CM",'Model output'!V33)), ISNUMBER(SEARCH("less than 0.2 mm",'Model output'!V33)), ISNUMBER(SEARCH("less than 0.5 mm",'Model output'!V33)), ISNUMBER(SEARCH("abut",'Model output'!V33))), "negative", "positive")</f>
        <v>positive</v>
      </c>
      <c r="AE34" s="32" t="str" cm="1">
        <f t="array" ref="AE34">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cribriform",O34,1)),ISNUMBER(SEARCH("diffuse",O34,1)),ISNUMBER(SEARCH("columnar",O34,1)),ISNUMBER(SEARCH("solid",O34,1)),ISNUMBER(SEARCH("tall",N34,1)),ISNUMBER(SEARCH("hobnail",N34,1)),ISNUMBER(SEARCH("cribriform",N34,1)),ISNUMBER(SEARCH("diffuse",N34,1)),ISNUMBER(SEARCH("columnar",N34,1)),ISNUMBER(SEARCH("solid",N34,1)),AND(ISNUMBER(SEARCH("papillary",N34,1)),S34="positive"),AND(AND(ISNUMBER(J34),J34&gt;=5),M34=""),AND(AND(ISNUMBER(J34),J34&gt;=5),AND(ISNUMBER(M34),M34&gt;=1)),AND(ISNUMBER(SERACH("papillary",N34)),OR(Y34="positive",Z34="positive"), ISNUMBER(SEARCH("BRAF",AB34)))),"intermediate","low"))</f>
        <v>high</v>
      </c>
      <c r="AF34" s="37" t="str">
        <f t="shared" si="2"/>
        <v>1b</v>
      </c>
      <c r="AG34" s="37" t="str">
        <f t="shared" si="3"/>
        <v>0</v>
      </c>
      <c r="AH34" s="33" t="str">
        <f t="shared" si="6"/>
        <v>0</v>
      </c>
      <c r="AI34" s="38" t="str">
        <f t="shared" si="7"/>
        <v>I</v>
      </c>
      <c r="AJ34" s="32" t="s">
        <v>956</v>
      </c>
      <c r="AK34" s="37" t="s">
        <v>960</v>
      </c>
      <c r="AL34" s="37" t="s">
        <v>965</v>
      </c>
      <c r="AM34" s="37" t="s">
        <v>965</v>
      </c>
      <c r="AN34" s="37" t="s">
        <v>70</v>
      </c>
      <c r="AO34" s="26">
        <f t="shared" si="8"/>
        <v>1</v>
      </c>
      <c r="AP34" s="12">
        <f t="shared" si="9"/>
        <v>0</v>
      </c>
      <c r="AQ34" s="12">
        <f t="shared" si="10"/>
        <v>1</v>
      </c>
      <c r="AR34" s="12">
        <f t="shared" si="11"/>
        <v>1</v>
      </c>
      <c r="AS34" s="19">
        <f t="shared" si="4"/>
        <v>1</v>
      </c>
    </row>
    <row r="35" spans="1:45">
      <c r="A35" t="str">
        <f>'Model output'!A34</f>
        <v>TCGA-BJ-A45I</v>
      </c>
      <c r="B35" s="44">
        <v>51</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3</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0</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X</v>
      </c>
      <c r="F35" t="str">
        <f t="shared" si="0"/>
        <v>negative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output'!G34)),OR(,ISNUMBER(SEARCH("II",'Model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output'!G34)),AND(ISNUMBER(SEARCH("V ",'Model output'!G34)),NOT(ISNUMBER(SEARCH("VI",'Model output'!G34)))),ISNUMBER(SEARCH("five",'Model output'!G34)),ISNUMBER(SEARCH("5",'Model output'!G34))))), "lateral", "central"))</f>
        <v/>
      </c>
      <c r="H35" t="str">
        <f>IF('Model output'!H34="","negative",IF('Model output'!H34="[]", "negative", IF(OR(ISNUMBER(SEARCH("lymph node",'Model output'!H34)),ISNUMBER(SEARCH("Not mentioned",'Model output'!H34)),ISNUMBER(SEARCH("neck",'Model output'!H34)),ISNUMBER(SEARCH("Not applicable",'Model output'!H34))),"negative","positive")))</f>
        <v>negative</v>
      </c>
      <c r="I35">
        <f>IF('Model output'!I34="","",IF(ISNUMBER('Model output'!I34),'Model output'!I34,1))</f>
        <v>6</v>
      </c>
      <c r="J35">
        <f>IF('Model output'!J34="","",IF(AND(ISNUMBER('Model output'!J34),'Model output'!J34&lt;=I35),'Model output'!J34,IF(ISNUMBER(SEARCH("0/",'Model output'!J34)),0,1)))</f>
        <v>0</v>
      </c>
      <c r="K35" t="str" cm="1">
        <f t="array" ref="K35">IF(COUNT(FIND({0,1,2,3,4,5,6,7,8,9},'Model output'!K34))&gt;0,'Model output'!K34,"")</f>
        <v/>
      </c>
      <c r="L35" s="8" t="str">
        <f t="shared" si="5"/>
        <v/>
      </c>
      <c r="M35" t="str" cm="1">
        <f t="array" ref="M35">IF(L35="","",IF(ISNUMBER(SEARCH("cm",L35)),MAX(VALUE(SUBSTITUTE(_xlfn.FILTERXML("&lt;t&gt;&lt;s&gt;"&amp;SUBSTITUTE(L35,",","&lt;/s&gt;&lt;s&gt;")&amp;"&lt;/s&gt;&lt;/t&gt;","//s"),"cm",""))),MAX(VALUE(SUBSTITUTE(_xlfn.FILTERXML("&lt;t&gt;&lt;s&gt;"&amp;SUBSTITUTE(L35,",","&lt;/s&gt;&lt;s&gt;")&amp;"&lt;/s&gt;&lt;/t&gt;","//s"),"mm","")))/10))</f>
        <v/>
      </c>
      <c r="N35" t="str">
        <f>IF('Model output'!L34="","",'Model output'!L34)</f>
        <v>Papillary carcinoma</v>
      </c>
      <c r="O35" t="str">
        <f>IF('Model output'!M34="","",'Model output'!M34)</f>
        <v>Tall cell variant</v>
      </c>
      <c r="P35" t="str">
        <f>IF('Model output'!N34="","",'Model output'!N34)</f>
        <v>2.1 cm</v>
      </c>
      <c r="Q35" t="str">
        <f t="shared" si="1"/>
        <v>2.1cm</v>
      </c>
      <c r="R35" cm="1">
        <f t="array" ref="R35">IF(Q35="","",IF(ISNUMBER(SEARCH("cm",Q35)),MAX(VALUE(SUBSTITUTE(_xlfn.FILTERXML("&lt;t&gt;&lt;s&gt;"&amp;SUBSTITUTE(Q35,",","&lt;/s&gt;&lt;s&gt;")&amp;"&lt;/s&gt;&lt;/t&gt;","//s"),"cm",""))),MAX(VALUE(SUBSTITUTE(_xlfn.FILTERXML("&lt;t&gt;&lt;s&gt;"&amp;SUBSTITUTE(Q35,",","&lt;/s&gt;&lt;s&gt;")&amp;"&lt;/s&gt;&lt;/t&gt;","//s"),"mm","")))/10))</f>
        <v>2.1</v>
      </c>
      <c r="S35" t="str">
        <f>IF(OR('Model output'!P34="",ISNUMBER(SEARCH("Not identified", 'Model output'!P34)),ISNUMBER(SEARCH("Absent",'Model output'!P34)),AND(ISNUMBER(SEARCH("No",'Model output'!P34)),NOT(ISNUMBER(SEARCH("diagnostic",'Model output'!P34)))),ISNUMBER(SEARCH("Negative",'Model output'!P34))),"negative","positive")</f>
        <v>negative</v>
      </c>
      <c r="T35" t="str">
        <f>IF('Model output'!O34="","",'Model output'!O34)</f>
        <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negative</v>
      </c>
      <c r="X35" t="str">
        <f>IF('Model output'!S34="","", IF('Model output'!S34= "[]", "", 'Model output'!S34))</f>
        <v>Present, to resection margin</v>
      </c>
      <c r="Y35" t="str">
        <f>IF(OR('Model output'!S34="",ISNUMBER(SEARCH("Absent",'Model output'!S34)),ISNUMBER(SEARCH("Not identified",'Model output'!S34)),ISNUMBER(SEARCH("No",'Model output'!S34)),ISNUMBER(SEARCH("negative",'Model output'!S34))),"negative",IF(Z35="positive","gETE", "positive"))</f>
        <v>positive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 IF('Model output'!T34="[]", "", IF('Model output'!T34="Not mentioned", "No", "Yes")))</f>
        <v>Yes</v>
      </c>
      <c r="AB35" t="str">
        <f>IF(AA35&lt;&gt;"Yes","",IF(OR('Model output'!U34="",'Model output'!U34="[]",ISNUMBER(SEARCH("Not identified",'Model output'!U34))),"",'Model output'!U34))</f>
        <v>DRAF mutation</v>
      </c>
      <c r="AC35" s="1" t="str">
        <f>IF(OR('Model output'!V34="",'Model output'!V34="No",AND(ISERROR(SEARCH("Positive",'Model output'!V34)), ISNUMBER(SEARCH("Negative",'Model output'!V34))), ISNUMBER(SEARCH("Uninvolved",'Model output'!V34)), ISNUMBER(SEARCH("not involved",'Model output'!V34)), ISNUMBER(SEARCH("none",'Model output'!V34)), ISNUMBER(SEARCH("Free",'Model output'!V34)), ISNUMBER(SEARCH("1 mm",'Model output'!V34)), ISNUMBER(SEARCH("0.1 CM",'Model output'!V34)), ISNUMBER(SEARCH("less than 0.2 mm",'Model output'!V34)), ISNUMBER(SEARCH("less than 0.5 mm",'Model output'!V34)), ISNUMBER(SEARCH("abut",'Model output'!V34))), "negative", "positive")</f>
        <v>positive</v>
      </c>
      <c r="AE35" s="32"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cribriform",O35,1)),ISNUMBER(SEARCH("diffuse",O35,1)),ISNUMBER(SEARCH("columnar",O35,1)),ISNUMBER(SEARCH("solid",O35,1)),ISNUMBER(SEARCH("tall",N35,1)),ISNUMBER(SEARCH("hobnail",N35,1)),ISNUMBER(SEARCH("cribriform",N35,1)),ISNUMBER(SEARCH("diffuse",N35,1)),ISNUMBER(SEARCH("columnar",N35,1)),ISNUMBER(SEARCH("solid",N35,1)),AND(ISNUMBER(SEARCH("papillary",N35,1)),S35="positive"),AND(AND(ISNUMBER(J35),J35&gt;=5),M35=""),AND(AND(ISNUMBER(J35),J35&gt;=5),AND(ISNUMBER(M35),M35&gt;=1)),AND(ISNUMBER(SERACH("papillary",N35)),OR(Y35="positive",Z35="positive"), ISNUMBER(SEARCH("BRAF",AB35)))),"intermediate","low"))</f>
        <v>high</v>
      </c>
      <c r="AF35" s="37" t="str">
        <f t="shared" si="2"/>
        <v>2</v>
      </c>
      <c r="AG35" s="37" t="str">
        <f t="shared" si="3"/>
        <v>0</v>
      </c>
      <c r="AH35" s="33" t="str">
        <f t="shared" si="6"/>
        <v>0</v>
      </c>
      <c r="AI35" s="38" t="str">
        <f t="shared" si="7"/>
        <v>I</v>
      </c>
      <c r="AJ35" s="32" t="s">
        <v>956</v>
      </c>
      <c r="AK35" s="37" t="s">
        <v>960</v>
      </c>
      <c r="AL35" s="37" t="s">
        <v>962</v>
      </c>
      <c r="AM35" s="37" t="s">
        <v>965</v>
      </c>
      <c r="AN35" s="37" t="s">
        <v>70</v>
      </c>
      <c r="AO35" s="26">
        <f t="shared" si="8"/>
        <v>1</v>
      </c>
      <c r="AP35" s="12">
        <f t="shared" si="9"/>
        <v>0</v>
      </c>
      <c r="AQ35" s="12">
        <f t="shared" si="10"/>
        <v>1</v>
      </c>
      <c r="AR35" s="12">
        <f t="shared" si="11"/>
        <v>1</v>
      </c>
      <c r="AS35" s="19">
        <f t="shared" si="4"/>
        <v>1</v>
      </c>
    </row>
    <row r="36" spans="1:45">
      <c r="A36" t="str">
        <f>'Model output'!A35</f>
        <v>TCGA-BJ-A45J</v>
      </c>
      <c r="B36" s="44">
        <v>39</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1a</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1a</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X</v>
      </c>
      <c r="F36" t="str">
        <f t="shared" si="0"/>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output'!G35)),OR(,ISNUMBER(SEARCH("II",'Model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output'!G35)),AND(ISNUMBER(SEARCH("V ",'Model output'!G35)),NOT(ISNUMBER(SEARCH("VI",'Model output'!G35)))),ISNUMBER(SEARCH("five",'Model output'!G35)),ISNUMBER(SEARCH("5",'Model output'!G35))))), "lateral", "central"))</f>
        <v>central</v>
      </c>
      <c r="H36" t="str">
        <f>IF('Model output'!H35="","negative",IF('Model output'!H35="[]", "negative", IF(OR(ISNUMBER(SEARCH("lymph node",'Model output'!H35)),ISNUMBER(SEARCH("Not mentioned",'Model output'!H35)),ISNUMBER(SEARCH("neck",'Model output'!H35)),ISNUMBER(SEARCH("Not applicable",'Model output'!H35))),"negative","positive")))</f>
        <v>negative</v>
      </c>
      <c r="I36">
        <f>IF('Model output'!I35="","",IF(ISNUMBER('Model output'!I35),'Model output'!I35,1))</f>
        <v>2</v>
      </c>
      <c r="J36">
        <f>IF('Model output'!J35="","",IF(AND(ISNUMBER('Model output'!J35),'Model output'!J35&lt;=I36),'Model output'!J35,IF(ISNUMBER(SEARCH("0/",'Model output'!J35)),0,1)))</f>
        <v>2</v>
      </c>
      <c r="K36" t="str" cm="1">
        <f t="array" ref="K36">IF(COUNT(FIND({0,1,2,3,4,5,6,7,8,9},'Model output'!K35))&gt;0,'Model output'!K35,"")</f>
        <v>1/1 cm</v>
      </c>
      <c r="L36" s="8" t="str">
        <f t="shared" si="5"/>
        <v>1,1cm</v>
      </c>
      <c r="M36" cm="1">
        <f t="array" ref="M36">IF(L36="","",IF(ISNUMBER(SEARCH("cm",L36)),MAX(VALUE(SUBSTITUTE(_xlfn.FILTERXML("&lt;t&gt;&lt;s&gt;"&amp;SUBSTITUTE(L36,",","&lt;/s&gt;&lt;s&gt;")&amp;"&lt;/s&gt;&lt;/t&gt;","//s"),"cm",""))),MAX(VALUE(SUBSTITUTE(_xlfn.FILTERXML("&lt;t&gt;&lt;s&gt;"&amp;SUBSTITUTE(L36,",","&lt;/s&gt;&lt;s&gt;")&amp;"&lt;/s&gt;&lt;/t&gt;","//s"),"mm","")))/10))</f>
        <v>1</v>
      </c>
      <c r="N36" t="str">
        <f>IF('Model output'!L35="","",'Model output'!L35)</f>
        <v>Papillary carcinoma</v>
      </c>
      <c r="O36" t="str">
        <f>IF('Model output'!M35="","",'Model output'!M35)</f>
        <v>Tall cell variant</v>
      </c>
      <c r="P36" t="str">
        <f>IF('Model output'!N35="","",'Model output'!N35)</f>
        <v>0.3 cm</v>
      </c>
      <c r="Q36" t="str">
        <f t="shared" si="1"/>
        <v>0.3cm</v>
      </c>
      <c r="R36" cm="1">
        <f t="array" ref="R36">IF(Q36="","",IF(ISNUMBER(SEARCH("cm",Q36)),MAX(VALUE(SUBSTITUTE(_xlfn.FILTERXML("&lt;t&gt;&lt;s&gt;"&amp;SUBSTITUTE(Q36,",","&lt;/s&gt;&lt;s&gt;")&amp;"&lt;/s&gt;&lt;/t&gt;","//s"),"cm",""))),MAX(VALUE(SUBSTITUTE(_xlfn.FILTERXML("&lt;t&gt;&lt;s&gt;"&amp;SUBSTITUTE(Q36,",","&lt;/s&gt;&lt;s&gt;")&amp;"&lt;/s&gt;&lt;/t&gt;","//s"),"mm","")))/10))</f>
        <v>0.3</v>
      </c>
      <c r="S36" t="str">
        <f>IF(OR('Model output'!P35="",ISNUMBER(SEARCH("Not identified", 'Model output'!P35)),ISNUMBER(SEARCH("Absent",'Model output'!P35)),AND(ISNUMBER(SEARCH("No",'Model output'!P35)),NOT(ISNUMBER(SEARCH("diagnostic",'Model output'!P35)))),ISNUMBER(SEARCH("Negative",'Model output'!P35))),"negative","positive")</f>
        <v>positive</v>
      </c>
      <c r="T36" t="str">
        <f>IF('Model output'!O35="","",'Model output'!O35)</f>
        <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negative</v>
      </c>
      <c r="X36" t="str">
        <f>IF('Model output'!S35="","", IF('Model output'!S35= "[]", "", 'Model output'!S35))</f>
        <v>Not Identified</v>
      </c>
      <c r="Y36" t="str">
        <f>IF(OR('Model output'!S35="",ISNUMBER(SEARCH("Absent",'Model output'!S35)),ISNUMBER(SEARCH("Not identified",'Model output'!S35)),ISNUMBER(SEARCH("No",'Model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 IF('Model output'!T35="[]", "", IF('Model output'!T35="Not mentioned", "No", "Yes")))</f>
        <v>Yes</v>
      </c>
      <c r="AB36" t="str">
        <f>IF(AA36&lt;&gt;"Yes","",IF(OR('Model output'!U35="",'Model output'!U35="[]",ISNUMBER(SEARCH("Not identified",'Model output'!U35))),"",'Model output'!U35))</f>
        <v>BRAF (p.V600E, c.099T&gt;A)</v>
      </c>
      <c r="AC36" s="1" t="str">
        <f>IF(OR('Model output'!V35="",'Model output'!V35="No",AND(ISERROR(SEARCH("Positive",'Model output'!V35)), ISNUMBER(SEARCH("Negative",'Model output'!V35))), ISNUMBER(SEARCH("Uninvolved",'Model output'!V35)), ISNUMBER(SEARCH("not involved",'Model output'!V35)), ISNUMBER(SEARCH("none",'Model output'!V35)), ISNUMBER(SEARCH("Free",'Model output'!V35)), ISNUMBER(SEARCH("1 mm",'Model output'!V35)), ISNUMBER(SEARCH("0.1 CM",'Model output'!V35)), ISNUMBER(SEARCH("less than 0.2 mm",'Model output'!V35)), ISNUMBER(SEARCH("less than 0.5 mm",'Model output'!V35)), ISNUMBER(SEARCH("abut",'Model output'!V35))), "negative", "positive")</f>
        <v>negative</v>
      </c>
      <c r="AE36" s="32" t="str" cm="1">
        <f t="array" aca="1" ref="AE36" ca="1">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cribriform",O36,1)),ISNUMBER(SEARCH("diffuse",O36,1)),ISNUMBER(SEARCH("columnar",O36,1)),ISNUMBER(SEARCH("solid",O36,1)),ISNUMBER(SEARCH("tall",N36,1)),ISNUMBER(SEARCH("hobnail",N36,1)),ISNUMBER(SEARCH("cribriform",N36,1)),ISNUMBER(SEARCH("diffuse",N36,1)),ISNUMBER(SEARCH("columnar",N36,1)),ISNUMBER(SEARCH("solid",N36,1)),AND(ISNUMBER(SEARCH("papillary",N36,1)),S36="positive"),AND(AND(ISNUMBER(J36),J36&gt;=5),M36=""),AND(AND(ISNUMBER(J36),J36&gt;=5),AND(ISNUMBER(M36),M36&gt;=1)),AND(ISNUMBER(SERACH("papillary",N36)),OR(Y36="positive",Z36="positive"), ISNUMBER(SEARCH("BRAF",AB36)))),"intermediate","low"))</f>
        <v>intermediate</v>
      </c>
      <c r="AF36" s="37" t="str">
        <f t="shared" si="2"/>
        <v>1a</v>
      </c>
      <c r="AG36" s="37" t="str">
        <f t="shared" si="3"/>
        <v>1a</v>
      </c>
      <c r="AH36" s="33" t="str">
        <f t="shared" si="6"/>
        <v>0</v>
      </c>
      <c r="AI36" s="38" t="str">
        <f t="shared" si="7"/>
        <v>I</v>
      </c>
      <c r="AJ36" s="32" t="s">
        <v>958</v>
      </c>
      <c r="AK36" s="37" t="s">
        <v>966</v>
      </c>
      <c r="AL36" s="37" t="s">
        <v>966</v>
      </c>
      <c r="AM36" s="37" t="s">
        <v>965</v>
      </c>
      <c r="AN36" s="37" t="s">
        <v>70</v>
      </c>
      <c r="AO36" s="26">
        <f t="shared" ca="1" si="8"/>
        <v>1</v>
      </c>
      <c r="AP36" s="12">
        <f t="shared" si="9"/>
        <v>1</v>
      </c>
      <c r="AQ36" s="12">
        <f t="shared" si="10"/>
        <v>1</v>
      </c>
      <c r="AR36" s="12">
        <f t="shared" si="11"/>
        <v>1</v>
      </c>
      <c r="AS36" s="19">
        <f t="shared" si="4"/>
        <v>1</v>
      </c>
    </row>
    <row r="37" spans="1:45">
      <c r="A37" t="str">
        <f>'Model output'!A36</f>
        <v>TCGA-BJ-A45K</v>
      </c>
      <c r="B37" s="44">
        <v>33</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2</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X</v>
      </c>
      <c r="F37" t="str">
        <f t="shared" si="0"/>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output'!G36)),OR(,ISNUMBER(SEARCH("II",'Model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output'!G36)),AND(ISNUMBER(SEARCH("V ",'Model output'!G36)),NOT(ISNUMBER(SEARCH("VI",'Model output'!G36)))),ISNUMBER(SEARCH("five",'Model output'!G36)),ISNUMBER(SEARCH("5",'Model output'!G36))))), "lateral", "central"))</f>
        <v/>
      </c>
      <c r="H37" t="str">
        <f>IF('Model output'!H36="","negative",IF('Model output'!H36="[]", "negative", IF(OR(ISNUMBER(SEARCH("lymph node",'Model output'!H36)),ISNUMBER(SEARCH("Not mentioned",'Model output'!H36)),ISNUMBER(SEARCH("neck",'Model output'!H36)),ISNUMBER(SEARCH("Not applicable",'Model output'!H36))),"negative","positive")))</f>
        <v>negative</v>
      </c>
      <c r="I37">
        <f>IF('Model output'!I36="","",IF(ISNUMBER('Model output'!I36),'Model output'!I36,1))</f>
        <v>8</v>
      </c>
      <c r="J37">
        <f>IF('Model output'!J36="","",IF(AND(ISNUMBER('Model output'!J36),'Model output'!J36&lt;=I37),'Model output'!J36,IF(ISNUMBER(SEARCH("0/",'Model output'!J36)),0,1)))</f>
        <v>0</v>
      </c>
      <c r="K37" t="str" cm="1">
        <f t="array" ref="K37">IF(COUNT(FIND({0,1,2,3,4,5,6,7,8,9},'Model output'!K36))&gt;0,'Model output'!K36,"")</f>
        <v/>
      </c>
      <c r="L37" s="8" t="str">
        <f t="shared" si="5"/>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 carcinoma</v>
      </c>
      <c r="O37" t="str">
        <f>IF('Model output'!M36="","",'Model output'!M36)</f>
        <v>Follicular variant, Conventional</v>
      </c>
      <c r="P37" t="str">
        <f>IF('Model output'!N36="","",'Model output'!N36)</f>
        <v>2.3 cm</v>
      </c>
      <c r="Q37" t="str">
        <f t="shared" si="1"/>
        <v>2.3cm</v>
      </c>
      <c r="R37" cm="1">
        <f t="array" ref="R37">IF(Q37="","",IF(ISNUMBER(SEARCH("cm",Q37)),MAX(VALUE(SUBSTITUTE(_xlfn.FILTERXML("&lt;t&gt;&lt;s&gt;"&amp;SUBSTITUTE(Q37,",","&lt;/s&gt;&lt;s&gt;")&amp;"&lt;/s&gt;&lt;/t&gt;","//s"),"cm",""))),MAX(VALUE(SUBSTITUTE(_xlfn.FILTERXML("&lt;t&gt;&lt;s&gt;"&amp;SUBSTITUTE(Q37,",","&lt;/s&gt;&lt;s&gt;")&amp;"&lt;/s&gt;&lt;/t&gt;","//s"),"mm","")))/10))</f>
        <v>2.2999999999999998</v>
      </c>
      <c r="S37" t="str">
        <f>IF(OR('Model output'!P36="",ISNUMBER(SEARCH("Not identified", 'Model output'!P36)),ISNUMBER(SEARCH("Absent",'Model output'!P36)),AND(ISNUMBER(SEARCH("No",'Model output'!P36)),NOT(ISNUMBER(SEARCH("diagnostic",'Model output'!P36)))),ISNUMBER(SEARCH("Negative",'Model output'!P36))),"negative","positive")</f>
        <v>negative</v>
      </c>
      <c r="T37">
        <f>IF('Model output'!O36="","",'Model output'!O36)</f>
        <v>2</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f>
        <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negative</v>
      </c>
      <c r="X37" t="str">
        <f>IF('Model output'!S36="","", IF('Model output'!S36= "[]", "", 'Model output'!S36))</f>
        <v/>
      </c>
      <c r="Y37" t="str">
        <f>IF(OR('Model output'!S36="",ISNUMBER(SEARCH("Absent",'Model output'!S36)),ISNUMBER(SEARCH("Not identified",'Model output'!S36)),ISNUMBER(SEARCH("No",'Model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 IF('Model output'!T36="[]", "", IF('Model output'!T36="Not mentioned", "No", "Yes")))</f>
        <v/>
      </c>
      <c r="AB37" t="str">
        <f>IF(AA37&lt;&gt;"Yes","",IF(OR('Model output'!U36="",'Model output'!U36="[]",ISNUMBER(SEARCH("Not identified",'Model output'!U36))),"",'Model output'!U36))</f>
        <v/>
      </c>
      <c r="AC37" s="1" t="str">
        <f>IF(OR('Model output'!V36="",'Model output'!V36="No",AND(ISERROR(SEARCH("Positive",'Model output'!V36)), ISNUMBER(SEARCH("Negative",'Model output'!V36))), ISNUMBER(SEARCH("Uninvolved",'Model output'!V36)), ISNUMBER(SEARCH("not involved",'Model output'!V36)), ISNUMBER(SEARCH("none",'Model output'!V36)), ISNUMBER(SEARCH("Free",'Model output'!V36)), ISNUMBER(SEARCH("1 mm",'Model output'!V36)), ISNUMBER(SEARCH("0.1 CM",'Model output'!V36)), ISNUMBER(SEARCH("less than 0.2 mm",'Model output'!V36)), ISNUMBER(SEARCH("less than 0.5 mm",'Model output'!V36)), ISNUMBER(SEARCH("abut",'Model output'!V36))), "negative", "positive")</f>
        <v>negative</v>
      </c>
      <c r="AE37" s="32" t="str" cm="1">
        <f t="array" aca="1" ref="AE37" ca="1">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cribriform",O37,1)),ISNUMBER(SEARCH("diffuse",O37,1)),ISNUMBER(SEARCH("columnar",O37,1)),ISNUMBER(SEARCH("solid",O37,1)),ISNUMBER(SEARCH("tall",N37,1)),ISNUMBER(SEARCH("hobnail",N37,1)),ISNUMBER(SEARCH("cribriform",N37,1)),ISNUMBER(SEARCH("diffuse",N37,1)),ISNUMBER(SEARCH("columnar",N37,1)),ISNUMBER(SEARCH("solid",N37,1)),AND(ISNUMBER(SEARCH("papillary",N37,1)),S37="positive"),AND(AND(ISNUMBER(J37),J37&gt;=5),M37=""),AND(AND(ISNUMBER(J37),J37&gt;=5),AND(ISNUMBER(M37),M37&gt;=1)),AND(ISNUMBER(SERACH("papillary",N37)),OR(Y37="positive",Z37="positive"), ISNUMBER(SEARCH("BRAF",AB37)))),"intermediate","low"))</f>
        <v>low</v>
      </c>
      <c r="AF37" s="37" t="str">
        <f t="shared" si="2"/>
        <v>2</v>
      </c>
      <c r="AG37" s="37" t="str">
        <f t="shared" si="3"/>
        <v>0</v>
      </c>
      <c r="AH37" s="33" t="str">
        <f t="shared" si="6"/>
        <v>0</v>
      </c>
      <c r="AI37" s="38" t="str">
        <f t="shared" si="7"/>
        <v>I</v>
      </c>
      <c r="AJ37" s="32" t="s">
        <v>957</v>
      </c>
      <c r="AK37" s="37" t="s">
        <v>964</v>
      </c>
      <c r="AL37" s="37" t="s">
        <v>962</v>
      </c>
      <c r="AM37" s="37" t="s">
        <v>965</v>
      </c>
      <c r="AN37" s="37" t="s">
        <v>70</v>
      </c>
      <c r="AO37" s="26">
        <f t="shared" ca="1" si="8"/>
        <v>1</v>
      </c>
      <c r="AP37" s="12">
        <f t="shared" si="9"/>
        <v>1</v>
      </c>
      <c r="AQ37" s="12">
        <f t="shared" si="10"/>
        <v>1</v>
      </c>
      <c r="AR37" s="12">
        <f t="shared" si="11"/>
        <v>1</v>
      </c>
      <c r="AS37" s="19">
        <f t="shared" si="4"/>
        <v>1</v>
      </c>
    </row>
    <row r="38" spans="1:45">
      <c r="A38" t="str">
        <f>'Model output'!A37</f>
        <v>TCGA-BJ-A4O8</v>
      </c>
      <c r="B38" s="44">
        <v>47</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3</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1a</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X</v>
      </c>
      <c r="F38" t="str">
        <f t="shared" si="0"/>
        <v>positive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output'!G37)),OR(,ISNUMBER(SEARCH("II",'Model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output'!G37)),AND(ISNUMBER(SEARCH("V ",'Model output'!G37)),NOT(ISNUMBER(SEARCH("VI",'Model output'!G37)))),ISNUMBER(SEARCH("five",'Model output'!G37)),ISNUMBER(SEARCH("5",'Model output'!G37))))), "lateral", "central"))</f>
        <v>central</v>
      </c>
      <c r="H38" t="str">
        <f>IF('Model output'!H37="","negative",IF('Model output'!H37="[]", "negative", IF(OR(ISNUMBER(SEARCH("lymph node",'Model output'!H37)),ISNUMBER(SEARCH("Not mentioned",'Model output'!H37)),ISNUMBER(SEARCH("neck",'Model output'!H37)),ISNUMBER(SEARCH("Not applicable",'Model output'!H37))),"negative","positive")))</f>
        <v>negative</v>
      </c>
      <c r="I38">
        <f>IF('Model output'!I37="","",IF(ISNUMBER('Model output'!I37),'Model output'!I37,1))</f>
        <v>14</v>
      </c>
      <c r="J38">
        <f>IF('Model output'!J37="","",IF(AND(ISNUMBER('Model output'!J37),'Model output'!J37&lt;=I38),'Model output'!J37,IF(ISNUMBER(SEARCH("0/",'Model output'!J37)),0,1)))</f>
        <v>6</v>
      </c>
      <c r="K38" t="str" cm="1">
        <f t="array" ref="K38">IF(COUNT(FIND({0,1,2,3,4,5,6,7,8,9},'Model output'!K37))&gt;0,'Model output'!K37,"")</f>
        <v/>
      </c>
      <c r="L38" s="8" t="str">
        <f t="shared" si="5"/>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Papillary carcinoma</v>
      </c>
      <c r="O38" t="str">
        <f>IF('Model output'!M37="","",'Model output'!M37)</f>
        <v>Conventional, Infiltrative</v>
      </c>
      <c r="P38" t="str">
        <f>IF('Model output'!N37="","",'Model output'!N37)</f>
        <v>1.5 cm</v>
      </c>
      <c r="Q38" t="str">
        <f t="shared" si="1"/>
        <v>1.5cm</v>
      </c>
      <c r="R38" cm="1">
        <f t="array" ref="R38">IF(Q38="","",IF(ISNUMBER(SEARCH("cm",Q38)),MAX(VALUE(SUBSTITUTE(_xlfn.FILTERXML("&lt;t&gt;&lt;s&gt;"&amp;SUBSTITUTE(Q38,",","&lt;/s&gt;&lt;s&gt;")&amp;"&lt;/s&gt;&lt;/t&gt;","//s"),"cm",""))),MAX(VALUE(SUBSTITUTE(_xlfn.FILTERXML("&lt;t&gt;&lt;s&gt;"&amp;SUBSTITUTE(Q38,",","&lt;/s&gt;&lt;s&gt;")&amp;"&lt;/s&gt;&lt;/t&gt;","//s"),"mm","")))/10))</f>
        <v>1.5</v>
      </c>
      <c r="S38" t="str">
        <f>IF(OR('Model output'!P37="",ISNUMBER(SEARCH("Not identified", 'Model output'!P37)),ISNUMBER(SEARCH("Absent",'Model output'!P37)),AND(ISNUMBER(SEARCH("No",'Model output'!P37)),NOT(ISNUMBER(SEARCH("diagnostic",'Model output'!P37)))),ISNUMBER(SEARCH("Negative",'Model output'!P37))),"negative","positive")</f>
        <v>negative</v>
      </c>
      <c r="T38">
        <f>IF('Model output'!O37="","",'Model output'!O37)</f>
        <v>2</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negative</v>
      </c>
      <c r="X38" t="str">
        <f>IF('Model output'!S37="","", IF('Model output'!S37= "[]", "", 'Model output'!S37))</f>
        <v>Present, Minimal</v>
      </c>
      <c r="Y38" t="str">
        <f>IF(OR('Model output'!S37="",ISNUMBER(SEARCH("Absent",'Model output'!S37)),ISNUMBER(SEARCH("Not identified",'Model output'!S37)),ISNUMBER(SEARCH("No",'Model output'!S37)),ISNUMBER(SEARCH("negative",'Model output'!S37))),"negative",IF(Z38="positive","gETE", "positive"))</f>
        <v>positive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 IF('Model output'!T37="[]", "", IF('Model output'!T37="Not mentioned", "No", "Yes")))</f>
        <v>Yes</v>
      </c>
      <c r="AB38" t="str">
        <f>IF(AA38&lt;&gt;"Yes","",IF(OR('Model output'!U37="",'Model output'!U37="[]",ISNUMBER(SEARCH("Not identified",'Model output'!U37))),"",'Model output'!U37))</f>
        <v>BRAF p.V600E</v>
      </c>
      <c r="AC38" s="1" t="str">
        <f>IF(OR('Model output'!V37="",'Model output'!V37="No",AND(ISERROR(SEARCH("Positive",'Model output'!V37)), ISNUMBER(SEARCH("Negative",'Model output'!V37))), ISNUMBER(SEARCH("Uninvolved",'Model output'!V37)), ISNUMBER(SEARCH("not involved",'Model output'!V37)), ISNUMBER(SEARCH("none",'Model output'!V37)), ISNUMBER(SEARCH("Free",'Model output'!V37)), ISNUMBER(SEARCH("1 mm",'Model output'!V37)), ISNUMBER(SEARCH("0.1 CM",'Model output'!V37)), ISNUMBER(SEARCH("less than 0.2 mm",'Model output'!V37)), ISNUMBER(SEARCH("less than 0.5 mm",'Model output'!V37)), ISNUMBER(SEARCH("abut",'Model output'!V37))), "negative", "positive")</f>
        <v>negative</v>
      </c>
      <c r="AE38" s="32"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cribriform",O38,1)),ISNUMBER(SEARCH("diffuse",O38,1)),ISNUMBER(SEARCH("columnar",O38,1)),ISNUMBER(SEARCH("solid",O38,1)),ISNUMBER(SEARCH("tall",N38,1)),ISNUMBER(SEARCH("hobnail",N38,1)),ISNUMBER(SEARCH("cribriform",N38,1)),ISNUMBER(SEARCH("diffuse",N38,1)),ISNUMBER(SEARCH("columnar",N38,1)),ISNUMBER(SEARCH("solid",N38,1)),AND(ISNUMBER(SEARCH("papillary",N38,1)),S38="positive"),AND(AND(ISNUMBER(J38),J38&gt;=5),M38=""),AND(AND(ISNUMBER(J38),J38&gt;=5),AND(ISNUMBER(M38),M38&gt;=1)),AND(ISNUMBER(SERACH("papillary",N38)),OR(Y38="positive",Z38="positive"), ISNUMBER(SEARCH("BRAF",AB38)))),"intermediate","low"))</f>
        <v>intermediate</v>
      </c>
      <c r="AF38" s="37" t="str">
        <f t="shared" si="2"/>
        <v>1b</v>
      </c>
      <c r="AG38" s="37" t="str">
        <f t="shared" si="3"/>
        <v>1a</v>
      </c>
      <c r="AH38" s="33" t="str">
        <f t="shared" si="6"/>
        <v>0</v>
      </c>
      <c r="AI38" s="38" t="str">
        <f t="shared" si="7"/>
        <v>I</v>
      </c>
      <c r="AJ38" s="32" t="s">
        <v>958</v>
      </c>
      <c r="AK38" s="37" t="s">
        <v>961</v>
      </c>
      <c r="AL38" s="37" t="s">
        <v>966</v>
      </c>
      <c r="AM38" s="37" t="s">
        <v>965</v>
      </c>
      <c r="AN38" s="37" t="s">
        <v>70</v>
      </c>
      <c r="AO38" s="26">
        <f t="shared" ca="1" si="8"/>
        <v>1</v>
      </c>
      <c r="AP38" s="12">
        <f t="shared" si="9"/>
        <v>1</v>
      </c>
      <c r="AQ38" s="12">
        <f t="shared" si="10"/>
        <v>1</v>
      </c>
      <c r="AR38" s="12">
        <f t="shared" si="11"/>
        <v>1</v>
      </c>
      <c r="AS38" s="19">
        <f t="shared" si="4"/>
        <v>1</v>
      </c>
    </row>
    <row r="39" spans="1:45">
      <c r="A39" t="str">
        <f>'Model output'!A38</f>
        <v>TCGA-BJ-A4O9</v>
      </c>
      <c r="B39" s="44">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2</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X</v>
      </c>
      <c r="F39" t="str">
        <f t="shared" si="0"/>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output'!G38)),OR(,ISNUMBER(SEARCH("II",'Model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output'!G38)),AND(ISNUMBER(SEARCH("V ",'Model output'!G38)),NOT(ISNUMBER(SEARCH("VI",'Model output'!G38)))),ISNUMBER(SEARCH("five",'Model output'!G38)),ISNUMBER(SEARCH("5",'Model output'!G38))))), "lateral", "central"))</f>
        <v/>
      </c>
      <c r="H39" t="str">
        <f>IF('Model output'!H38="","negative",IF('Model output'!H38="[]", "negative", IF(OR(ISNUMBER(SEARCH("lymph node",'Model output'!H38)),ISNUMBER(SEARCH("Not mentioned",'Model output'!H38)),ISNUMBER(SEARCH("neck",'Model output'!H38)),ISNUMBER(SEARCH("Not applicable",'Model output'!H38))),"negative","positive")))</f>
        <v>negative</v>
      </c>
      <c r="I39">
        <f>IF('Model output'!I38="","",IF(ISNUMBER('Model output'!I38),'Model output'!I38,1))</f>
        <v>8</v>
      </c>
      <c r="J39">
        <f>IF('Model output'!J38="","",IF(AND(ISNUMBER('Model output'!J38),'Model output'!J38&lt;=I39),'Model output'!J38,IF(ISNUMBER(SEARCH("0/",'Model output'!J38)),0,1)))</f>
        <v>0</v>
      </c>
      <c r="K39" t="str" cm="1">
        <f t="array" ref="K39">IF(COUNT(FIND({0,1,2,3,4,5,6,7,8,9},'Model output'!K38))&gt;0,'Model output'!K38,"")</f>
        <v/>
      </c>
      <c r="L39" s="8" t="str">
        <f t="shared" si="5"/>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 carcinoma</v>
      </c>
      <c r="O39" t="str">
        <f>IF('Model output'!M38="","",'Model output'!M38)</f>
        <v>Encapsulated follicular variant</v>
      </c>
      <c r="P39" t="str">
        <f>IF('Model output'!N38="","",'Model output'!N38)</f>
        <v>3.8 cm</v>
      </c>
      <c r="Q39" t="str">
        <f t="shared" si="1"/>
        <v>3.8cm</v>
      </c>
      <c r="R39" cm="1">
        <f t="array" ref="R39">IF(Q39="","",IF(ISNUMBER(SEARCH("cm",Q39)),MAX(VALUE(SUBSTITUTE(_xlfn.FILTERXML("&lt;t&gt;&lt;s&gt;"&amp;SUBSTITUTE(Q39,",","&lt;/s&gt;&lt;s&gt;")&amp;"&lt;/s&gt;&lt;/t&gt;","//s"),"cm",""))),MAX(VALUE(SUBSTITUTE(_xlfn.FILTERXML("&lt;t&gt;&lt;s&gt;"&amp;SUBSTITUTE(Q39,",","&lt;/s&gt;&lt;s&gt;")&amp;"&lt;/s&gt;&lt;/t&gt;","//s"),"mm","")))/10))</f>
        <v>3.8</v>
      </c>
      <c r="S39" t="str">
        <f>IF(OR('Model output'!P38="",ISNUMBER(SEARCH("Not identified", 'Model output'!P38)),ISNUMBER(SEARCH("Absent",'Model output'!P38)),AND(ISNUMBER(SEARCH("No",'Model output'!P38)),NOT(ISNUMBER(SEARCH("diagnostic",'Model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t="str">
        <f>IF('Model output'!S38="","", IF('Model output'!S38= "[]", "", 'Model output'!S38))</f>
        <v>Not Identified</v>
      </c>
      <c r="Y39" t="str">
        <f>IF(OR('Model output'!S38="",ISNUMBER(SEARCH("Absent",'Model output'!S38)),ISNUMBER(SEARCH("Not identified",'Model output'!S38)),ISNUMBER(SEARCH("No",'Model output'!S38)),ISNUMBER(SEARCH("negative",'Model output'!S38))),"negative",IF(Z39="positive","gETE", "positive"))</f>
        <v>negative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 IF('Model output'!T38="[]", "", IF('Model output'!T38="Not mentioned", "No", "Yes")))</f>
        <v>Yes</v>
      </c>
      <c r="AB39" t="str">
        <f>IF(AA39&lt;&gt;"Yes","",IF(OR('Model output'!U38="",'Model output'!U38="[]",ISNUMBER(SEARCH("Not identified",'Model output'!U38))),"",'Model output'!U38))</f>
        <v>BRAF (p.V600E)</v>
      </c>
      <c r="AC39" s="1" t="str">
        <f>IF(OR('Model output'!V38="",'Model output'!V38="No",AND(ISERROR(SEARCH("Positive",'Model output'!V38)), ISNUMBER(SEARCH("Negative",'Model output'!V38))), ISNUMBER(SEARCH("Uninvolved",'Model output'!V38)), ISNUMBER(SEARCH("not involved",'Model output'!V38)), ISNUMBER(SEARCH("none",'Model output'!V38)), ISNUMBER(SEARCH("Free",'Model output'!V38)), ISNUMBER(SEARCH("1 mm",'Model output'!V38)), ISNUMBER(SEARCH("0.1 CM",'Model output'!V38)), ISNUMBER(SEARCH("less than 0.2 mm",'Model output'!V38)), ISNUMBER(SEARCH("less than 0.5 mm",'Model output'!V38)), ISNUMBER(SEARCH("abut",'Model output'!V38))), "negative", "positive")</f>
        <v>negative</v>
      </c>
      <c r="AE39" s="32"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cribriform",O39,1)),ISNUMBER(SEARCH("diffuse",O39,1)),ISNUMBER(SEARCH("columnar",O39,1)),ISNUMBER(SEARCH("solid",O39,1)),ISNUMBER(SEARCH("tall",N39,1)),ISNUMBER(SEARCH("hobnail",N39,1)),ISNUMBER(SEARCH("cribriform",N39,1)),ISNUMBER(SEARCH("diffuse",N39,1)),ISNUMBER(SEARCH("columnar",N39,1)),ISNUMBER(SEARCH("solid",N39,1)),AND(ISNUMBER(SEARCH("papillary",N39,1)),S39="positive"),AND(AND(ISNUMBER(J39),J39&gt;=5),M39=""),AND(AND(ISNUMBER(J39),J39&gt;=5),AND(ISNUMBER(M39),M39&gt;=1)),AND(ISNUMBER(SERACH("papillary",N39)),OR(Y39="positive",Z39="positive"), ISNUMBER(SEARCH("BRAF",AB39)))),"intermediate","low"))</f>
        <v>low</v>
      </c>
      <c r="AF39" s="37" t="str">
        <f t="shared" si="2"/>
        <v>2</v>
      </c>
      <c r="AG39" s="37" t="str">
        <f t="shared" si="3"/>
        <v>0</v>
      </c>
      <c r="AH39" s="33" t="str">
        <f t="shared" si="6"/>
        <v>0</v>
      </c>
      <c r="AI39" s="38" t="str">
        <f t="shared" si="7"/>
        <v>I</v>
      </c>
      <c r="AJ39" s="32" t="s">
        <v>957</v>
      </c>
      <c r="AK39" s="37" t="s">
        <v>964</v>
      </c>
      <c r="AL39" s="37" t="s">
        <v>962</v>
      </c>
      <c r="AM39" s="37" t="s">
        <v>965</v>
      </c>
      <c r="AN39" s="37" t="s">
        <v>70</v>
      </c>
      <c r="AO39" s="26">
        <f t="shared" ca="1" si="8"/>
        <v>1</v>
      </c>
      <c r="AP39" s="12">
        <f t="shared" si="9"/>
        <v>1</v>
      </c>
      <c r="AQ39" s="12">
        <f t="shared" si="10"/>
        <v>1</v>
      </c>
      <c r="AR39" s="12">
        <f t="shared" si="11"/>
        <v>1</v>
      </c>
      <c r="AS39" s="19">
        <f t="shared" si="4"/>
        <v>1</v>
      </c>
    </row>
    <row r="40" spans="1:45">
      <c r="A40" t="str">
        <f>'Model output'!A39</f>
        <v>TCGA-DE-A0Y2</v>
      </c>
      <c r="B40" s="44">
        <v>30</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1a</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X</v>
      </c>
      <c r="F40" t="str">
        <f t="shared" si="0"/>
        <v>positive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output'!G39)),OR(,ISNUMBER(SEARCH("II",'Model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output'!G39)),AND(ISNUMBER(SEARCH("V ",'Model output'!G39)),NOT(ISNUMBER(SEARCH("VI",'Model output'!G39)))),ISNUMBER(SEARCH("five",'Model output'!G39)),ISNUMBER(SEARCH("5",'Model output'!G39))))), "lateral", "central"))</f>
        <v>lateral</v>
      </c>
      <c r="H40" t="str">
        <f>IF('Model output'!H39="","negative",IF('Model output'!H39="[]", "negative", IF(OR(ISNUMBER(SEARCH("lymph node",'Model output'!H39)),ISNUMBER(SEARCH("Not mentioned",'Model output'!H39)),ISNUMBER(SEARCH("neck",'Model output'!H39)),ISNUMBER(SEARCH("Not applicable",'Model output'!H39))),"negative","positive")))</f>
        <v>negative</v>
      </c>
      <c r="I40">
        <f>IF('Model output'!I39="","",IF(ISNUMBER('Model output'!I39),'Model output'!I39,1))</f>
        <v>10</v>
      </c>
      <c r="J40">
        <f>IF('Model output'!J39="","",IF(AND(ISNUMBER('Model output'!J39),'Model output'!J39&lt;=I40),'Model output'!J39,IF(ISNUMBER(SEARCH("0/",'Model output'!J39)),0,1)))</f>
        <v>5</v>
      </c>
      <c r="K40" t="str" cm="1">
        <f t="array" ref="K40">IF(COUNT(FIND({0,1,2,3,4,5,6,7,8,9},'Model output'!K39))&gt;0,'Model output'!K39,"")</f>
        <v>5 mm</v>
      </c>
      <c r="L40" s="8" t="str">
        <f t="shared" si="5"/>
        <v>5mm</v>
      </c>
      <c r="M40" cm="1">
        <f t="array" ref="M40">IF(L40="","",IF(ISNUMBER(SEARCH("cm",L40)),MAX(VALUE(SUBSTITUTE(_xlfn.FILTERXML("&lt;t&gt;&lt;s&gt;"&amp;SUBSTITUTE(L40,",","&lt;/s&gt;&lt;s&gt;")&amp;"&lt;/s&gt;&lt;/t&gt;","//s"),"cm",""))),MAX(VALUE(SUBSTITUTE(_xlfn.FILTERXML("&lt;t&gt;&lt;s&gt;"&amp;SUBSTITUTE(L40,",","&lt;/s&gt;&lt;s&gt;")&amp;"&lt;/s&gt;&lt;/t&gt;","//s"),"mm","")))/10))</f>
        <v>0.5</v>
      </c>
      <c r="N40" t="str">
        <f>IF('Model output'!L39="","",'Model output'!L39)</f>
        <v>papillary</v>
      </c>
      <c r="O40" t="str">
        <f>IF('Model output'!M39="","",'Model output'!M39)</f>
        <v>classical</v>
      </c>
      <c r="P40" t="str">
        <f>IF('Model output'!N39="","",'Model output'!N39)</f>
        <v>2.4 cm</v>
      </c>
      <c r="Q40" t="str">
        <f t="shared" si="1"/>
        <v>2.4cm</v>
      </c>
      <c r="R40" cm="1">
        <f t="array" ref="R40">IF(Q40="","",IF(ISNUMBER(SEARCH("cm",Q40)),MAX(VALUE(SUBSTITUTE(_xlfn.FILTERXML("&lt;t&gt;&lt;s&gt;"&amp;SUBSTITUTE(Q40,",","&lt;/s&gt;&lt;s&gt;")&amp;"&lt;/s&gt;&lt;/t&gt;","//s"),"cm",""))),MAX(VALUE(SUBSTITUTE(_xlfn.FILTERXML("&lt;t&gt;&lt;s&gt;"&amp;SUBSTITUTE(Q40,",","&lt;/s&gt;&lt;s&gt;")&amp;"&lt;/s&gt;&lt;/t&gt;","//s"),"mm","")))/10))</f>
        <v>2.4</v>
      </c>
      <c r="S40" t="str">
        <f>IF(OR('Model output'!P39="",ISNUMBER(SEARCH("Not identified", 'Model output'!P39)),ISNUMBER(SEARCH("Absent",'Model output'!P39)),AND(ISNUMBER(SEARCH("No",'Model output'!P39)),NOT(ISNUMBER(SEARCH("diagnostic",'Model output'!P39)))),ISNUMBER(SEARCH("Negative",'Model output'!P39))),"negative","positive")</f>
        <v>negative</v>
      </c>
      <c r="T40" t="str">
        <f>IF('Model output'!O39="","",'Model output'!O39)</f>
        <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f>
        <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t="str">
        <f>IF('Model output'!S39="","", IF('Model output'!S39= "[]", "", 'Model output'!S39))</f>
        <v/>
      </c>
      <c r="Y40" t="str">
        <f>IF(OR('Model output'!S39="",ISNUMBER(SEARCH("Absent",'Model output'!S39)),ISNUMBER(SEARCH("Not identified",'Model output'!S39)),ISNUMBER(SEARCH("No",'Model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 IF('Model output'!T39="[]", "", IF('Model output'!T39="Not mentioned", "No", "Yes")))</f>
        <v/>
      </c>
      <c r="AB40" t="str">
        <f>IF(AA40&lt;&gt;"Yes","",IF(OR('Model output'!U39="",'Model output'!U39="[]",ISNUMBER(SEARCH("Not identified",'Model output'!U39))),"",'Model output'!U39))</f>
        <v/>
      </c>
      <c r="AC40" s="1" t="str">
        <f>IF(OR('Model output'!V39="",'Model output'!V39="No",AND(ISERROR(SEARCH("Positive",'Model output'!V39)), ISNUMBER(SEARCH("Negative",'Model output'!V39))), ISNUMBER(SEARCH("Uninvolved",'Model output'!V39)), ISNUMBER(SEARCH("not involved",'Model output'!V39)), ISNUMBER(SEARCH("none",'Model output'!V39)), ISNUMBER(SEARCH("Free",'Model output'!V39)), ISNUMBER(SEARCH("1 mm",'Model output'!V39)), ISNUMBER(SEARCH("0.1 CM",'Model output'!V39)), ISNUMBER(SEARCH("less than 0.2 mm",'Model output'!V39)), ISNUMBER(SEARCH("less than 0.5 mm",'Model output'!V39)), ISNUMBER(SEARCH("abut",'Model output'!V39))), "negative", "positive")</f>
        <v>negative</v>
      </c>
      <c r="AE40" s="32"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cribriform",O40,1)),ISNUMBER(SEARCH("diffuse",O40,1)),ISNUMBER(SEARCH("columnar",O40,1)),ISNUMBER(SEARCH("solid",O40,1)),ISNUMBER(SEARCH("tall",N40,1)),ISNUMBER(SEARCH("hobnail",N40,1)),ISNUMBER(SEARCH("cribriform",N40,1)),ISNUMBER(SEARCH("diffuse",N40,1)),ISNUMBER(SEARCH("columnar",N40,1)),ISNUMBER(SEARCH("solid",N40,1)),AND(ISNUMBER(SEARCH("papillary",N40,1)),S40="positive"),AND(AND(ISNUMBER(J40),J40&gt;=5),M40=""),AND(AND(ISNUMBER(J40),J40&gt;=5),AND(ISNUMBER(M40),M40&gt;=1)),AND(ISNUMBER(SERACH("papillary",N40)),OR(Y40="positive",Z40="positive"), ISNUMBER(SEARCH("BRAF",AB40)))),"intermediate","low"))</f>
        <v>intermediate</v>
      </c>
      <c r="AF40" s="37" t="str">
        <f t="shared" si="2"/>
        <v>2</v>
      </c>
      <c r="AG40" s="37" t="str">
        <f t="shared" si="3"/>
        <v>1b</v>
      </c>
      <c r="AH40" s="33" t="str">
        <f t="shared" si="6"/>
        <v>0</v>
      </c>
      <c r="AI40" s="38" t="str">
        <f t="shared" si="7"/>
        <v>I</v>
      </c>
      <c r="AJ40" s="32" t="s">
        <v>958</v>
      </c>
      <c r="AK40" s="37" t="s">
        <v>964</v>
      </c>
      <c r="AL40" s="37" t="s">
        <v>966</v>
      </c>
      <c r="AM40" s="37" t="s">
        <v>965</v>
      </c>
      <c r="AN40" s="37" t="s">
        <v>70</v>
      </c>
      <c r="AO40" s="26">
        <f t="shared" ca="1" si="8"/>
        <v>1</v>
      </c>
      <c r="AP40" s="12">
        <f t="shared" si="9"/>
        <v>1</v>
      </c>
      <c r="AQ40" s="12">
        <f t="shared" si="10"/>
        <v>0</v>
      </c>
      <c r="AR40" s="12">
        <f t="shared" si="11"/>
        <v>1</v>
      </c>
      <c r="AS40" s="19">
        <f t="shared" si="4"/>
        <v>1</v>
      </c>
    </row>
    <row r="41" spans="1:45">
      <c r="A41" t="str">
        <f>'Model output'!A40</f>
        <v>TCGA-DE-A2OL</v>
      </c>
      <c r="B41" s="44">
        <v>44</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X</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0"/>
        <v>negative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output'!G40)),OR(,ISNUMBER(SEARCH("II",'Model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output'!G40)),AND(ISNUMBER(SEARCH("V ",'Model output'!G40)),NOT(ISNUMBER(SEARCH("VI",'Model output'!G40)))),ISNUMBER(SEARCH("five",'Model output'!G40)),ISNUMBER(SEARCH("5",'Model output'!G40))))), "lateral", "central"))</f>
        <v/>
      </c>
      <c r="H41" t="str">
        <f>IF('Model output'!H40="","negative",IF('Model output'!H40="[]", "negative", IF(OR(ISNUMBER(SEARCH("lymph node",'Model output'!H40)),ISNUMBER(SEARCH("Not mentioned",'Model output'!H40)),ISNUMBER(SEARCH("neck",'Model output'!H40)),ISNUMBER(SEARCH("Not applicable",'Model output'!H40))),"negative","positive")))</f>
        <v>negative</v>
      </c>
      <c r="I41" t="str">
        <f>IF('Model output'!I40="","",IF(ISNUMBER('Model output'!I40),'Model output'!I40,1))</f>
        <v/>
      </c>
      <c r="J41" t="str">
        <f>IF('Model output'!J40="","",IF(AND(ISNUMBER('Model output'!J40),'Model output'!J40&lt;=I41),'Model output'!J40,IF(ISNUMBER(SEARCH("0/",'Model output'!J40)),0,1)))</f>
        <v/>
      </c>
      <c r="K41" t="str" cm="1">
        <f t="array" ref="K41">IF(COUNT(FIND({0,1,2,3,4,5,6,7,8,9},'Model output'!K40))&gt;0,'Model output'!K40,"")</f>
        <v/>
      </c>
      <c r="L41" s="8" t="str">
        <f t="shared" si="5"/>
        <v/>
      </c>
      <c r="M41" t="str" cm="1">
        <f t="array" ref="M41">IF(L41="","",IF(ISNUMBER(SEARCH("cm",L41)),MAX(VALUE(SUBSTITUTE(_xlfn.FILTERXML("&lt;t&gt;&lt;s&gt;"&amp;SUBSTITUTE(L41,",","&lt;/s&gt;&lt;s&gt;")&amp;"&lt;/s&gt;&lt;/t&gt;","//s"),"cm",""))),MAX(VALUE(SUBSTITUTE(_xlfn.FILTERXML("&lt;t&gt;&lt;s&gt;"&amp;SUBSTITUTE(L41,",","&lt;/s&gt;&lt;s&gt;")&amp;"&lt;/s&gt;&lt;/t&gt;","//s"),"mm","")))/10))</f>
        <v/>
      </c>
      <c r="N41" t="str">
        <f>IF('Model output'!L40="","",'Model output'!L40)</f>
        <v>Papillary</v>
      </c>
      <c r="O41" t="str">
        <f>IF('Model output'!M40="","",'Model output'!M40)</f>
        <v>Follicular variant, encapsulated</v>
      </c>
      <c r="P41" t="str">
        <f>IF('Model output'!N40="","",'Model output'!N40)</f>
        <v>2.9 cm</v>
      </c>
      <c r="Q41" t="str">
        <f t="shared" si="1"/>
        <v>2.9cm</v>
      </c>
      <c r="R41" cm="1">
        <f t="array" ref="R41">IF(Q41="","",IF(ISNUMBER(SEARCH("cm",Q41)),MAX(VALUE(SUBSTITUTE(_xlfn.FILTERXML("&lt;t&gt;&lt;s&gt;"&amp;SUBSTITUTE(Q41,",","&lt;/s&gt;&lt;s&gt;")&amp;"&lt;/s&gt;&lt;/t&gt;","//s"),"cm",""))),MAX(VALUE(SUBSTITUTE(_xlfn.FILTERXML("&lt;t&gt;&lt;s&gt;"&amp;SUBSTITUTE(Q41,",","&lt;/s&gt;&lt;s&gt;")&amp;"&lt;/s&gt;&lt;/t&gt;","//s"),"mm","")))/10))</f>
        <v>2.9</v>
      </c>
      <c r="S41" t="str">
        <f>IF(OR('Model output'!P40="",ISNUMBER(SEARCH("Not identified", 'Model output'!P40)),ISNUMBER(SEARCH("Absent",'Model output'!P40)),AND(ISNUMBER(SEARCH("No",'Model output'!P40)),NOT(ISNUMBER(SEARCH("diagnostic",'Model output'!P40)))),ISNUMBER(SEARCH("Negative",'Model output'!P40))),"negative","positive")</f>
        <v>negative</v>
      </c>
      <c r="T41" t="str">
        <f>IF('Model output'!O40="","",'Model output'!O40)</f>
        <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t="str">
        <f>IF('Model output'!S40="","", IF('Model output'!S40= "[]", "", 'Model output'!S40))</f>
        <v>Negative</v>
      </c>
      <c r="Y41" t="str">
        <f>IF(OR('Model output'!S40="",ISNUMBER(SEARCH("Absent",'Model output'!S40)),ISNUMBER(SEARCH("Not identified",'Model output'!S40)),ISNUMBER(SEARCH("No",'Model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 IF('Model output'!T40="[]", "", IF('Model output'!T40="Not mentioned", "No", "Yes")))</f>
        <v/>
      </c>
      <c r="AB41" t="str">
        <f>IF(AA41&lt;&gt;"Yes","",IF(OR('Model output'!U40="",'Model output'!U40="[]",ISNUMBER(SEARCH("Not identified",'Model output'!U40))),"",'Model output'!U40))</f>
        <v/>
      </c>
      <c r="AC41" s="1" t="str">
        <f>IF(OR('Model output'!V40="",'Model output'!V40="No",AND(ISERROR(SEARCH("Positive",'Model output'!V40)), ISNUMBER(SEARCH("Negative",'Model output'!V40))), ISNUMBER(SEARCH("Uninvolved",'Model output'!V40)), ISNUMBER(SEARCH("not involved",'Model output'!V40)), ISNUMBER(SEARCH("none",'Model output'!V40)), ISNUMBER(SEARCH("Free",'Model output'!V40)), ISNUMBER(SEARCH("1 mm",'Model output'!V40)), ISNUMBER(SEARCH("0.1 CM",'Model output'!V40)), ISNUMBER(SEARCH("less than 0.2 mm",'Model output'!V40)), ISNUMBER(SEARCH("less than 0.5 mm",'Model output'!V40)), ISNUMBER(SEARCH("abut",'Model output'!V40))), "negative", "positive")</f>
        <v>negative</v>
      </c>
      <c r="AE41" s="32"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cribriform",O41,1)),ISNUMBER(SEARCH("diffuse",O41,1)),ISNUMBER(SEARCH("columnar",O41,1)),ISNUMBER(SEARCH("solid",O41,1)),ISNUMBER(SEARCH("tall",N41,1)),ISNUMBER(SEARCH("hobnail",N41,1)),ISNUMBER(SEARCH("cribriform",N41,1)),ISNUMBER(SEARCH("diffuse",N41,1)),ISNUMBER(SEARCH("columnar",N41,1)),ISNUMBER(SEARCH("solid",N41,1)),AND(ISNUMBER(SEARCH("papillary",N41,1)),S41="positive"),AND(AND(ISNUMBER(J41),J41&gt;=5),M41=""),AND(AND(ISNUMBER(J41),J41&gt;=5),AND(ISNUMBER(M41),M41&gt;=1)),AND(ISNUMBER(SERACH("papillary",N41)),OR(Y41="positive",Z41="positive"), ISNUMBER(SEARCH("BRAF",AB41)))),"intermediate","low"))</f>
        <v>low</v>
      </c>
      <c r="AF41" s="37" t="str">
        <f t="shared" si="2"/>
        <v>2</v>
      </c>
      <c r="AG41" s="37" t="str">
        <f t="shared" si="3"/>
        <v>0</v>
      </c>
      <c r="AH41" s="33" t="str">
        <f t="shared" si="6"/>
        <v>0</v>
      </c>
      <c r="AI41" s="38" t="str">
        <f t="shared" si="7"/>
        <v>I</v>
      </c>
      <c r="AJ41" s="32" t="s">
        <v>957</v>
      </c>
      <c r="AK41" s="37" t="s">
        <v>964</v>
      </c>
      <c r="AL41" s="37" t="s">
        <v>965</v>
      </c>
      <c r="AM41" s="37" t="s">
        <v>965</v>
      </c>
      <c r="AN41" s="37" t="s">
        <v>70</v>
      </c>
      <c r="AO41" s="26">
        <f t="shared" ca="1" si="8"/>
        <v>1</v>
      </c>
      <c r="AP41" s="12">
        <f t="shared" si="9"/>
        <v>1</v>
      </c>
      <c r="AQ41" s="12">
        <f t="shared" si="10"/>
        <v>1</v>
      </c>
      <c r="AR41" s="12">
        <f t="shared" si="11"/>
        <v>1</v>
      </c>
      <c r="AS41" s="19">
        <f t="shared" si="4"/>
        <v>1</v>
      </c>
    </row>
    <row r="42" spans="1:45">
      <c r="A42" t="str">
        <f>'Model output'!A41</f>
        <v>TCGA-DE-A3KN</v>
      </c>
      <c r="B42" s="44">
        <v>49</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3</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1b</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
      </c>
      <c r="F42" t="str">
        <f t="shared" si="0"/>
        <v>positive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output'!G41)),OR(,ISNUMBER(SEARCH("II",'Model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output'!G41)),AND(ISNUMBER(SEARCH("V ",'Model output'!G41)),NOT(ISNUMBER(SEARCH("VI",'Model output'!G41)))),ISNUMBER(SEARCH("five",'Model output'!G41)),ISNUMBER(SEARCH("5",'Model output'!G41))))), "lateral", "central"))</f>
        <v>lateral</v>
      </c>
      <c r="H42" t="str">
        <f>IF('Model output'!H41="","negative",IF('Model output'!H41="[]", "negative", IF(OR(ISNUMBER(SEARCH("lymph node",'Model output'!H41)),ISNUMBER(SEARCH("Not mentioned",'Model output'!H41)),ISNUMBER(SEARCH("neck",'Model output'!H41)),ISNUMBER(SEARCH("Not applicable",'Model output'!H41))),"negative","positive")))</f>
        <v>negative</v>
      </c>
      <c r="I42">
        <f>IF('Model output'!I41="","",IF(ISNUMBER('Model output'!I41),'Model output'!I41,1))</f>
        <v>9</v>
      </c>
      <c r="J42">
        <f>IF('Model output'!J41="","",IF(AND(ISNUMBER('Model output'!J41),'Model output'!J41&lt;=I42),'Model output'!J41,IF(ISNUMBER(SEARCH("0/",'Model output'!J41)),0,1)))</f>
        <v>5</v>
      </c>
      <c r="K42" t="str" cm="1">
        <f t="array" ref="K42">IF(COUNT(FIND({0,1,2,3,4,5,6,7,8,9},'Model output'!K41))&gt;0,'Model output'!K41,"")</f>
        <v>0.6 cm</v>
      </c>
      <c r="L42" s="8" t="str">
        <f t="shared" si="5"/>
        <v>0.6cm</v>
      </c>
      <c r="M42" cm="1">
        <f t="array" ref="M42">IF(L42="","",IF(ISNUMBER(SEARCH("cm",L42)),MAX(VALUE(SUBSTITUTE(_xlfn.FILTERXML("&lt;t&gt;&lt;s&gt;"&amp;SUBSTITUTE(L42,",","&lt;/s&gt;&lt;s&gt;")&amp;"&lt;/s&gt;&lt;/t&gt;","//s"),"cm",""))),MAX(VALUE(SUBSTITUTE(_xlfn.FILTERXML("&lt;t&gt;&lt;s&gt;"&amp;SUBSTITUTE(L42,",","&lt;/s&gt;&lt;s&gt;")&amp;"&lt;/s&gt;&lt;/t&gt;","//s"),"mm","")))/10))</f>
        <v>0.6</v>
      </c>
      <c r="N42" t="str">
        <f>IF('Model output'!L41="","",'Model output'!L41)</f>
        <v>papillary carcinoma</v>
      </c>
      <c r="O42" t="str">
        <f>IF('Model output'!M41="","",'Model output'!M41)</f>
        <v>mixed follicular and papillary variants</v>
      </c>
      <c r="P42" t="str">
        <f>IF('Model output'!N41="","",'Model output'!N41)</f>
        <v>4.5 x 2.5 x 2.0 cm</v>
      </c>
      <c r="Q42" t="str">
        <f t="shared" si="1"/>
        <v>4.5,2.5,2.0cm</v>
      </c>
      <c r="R42" cm="1">
        <f t="array" ref="R42">IF(Q42="","",IF(ISNUMBER(SEARCH("cm",Q42)),MAX(VALUE(SUBSTITUTE(_xlfn.FILTERXML("&lt;t&gt;&lt;s&gt;"&amp;SUBSTITUTE(Q42,",","&lt;/s&gt;&lt;s&gt;")&amp;"&lt;/s&gt;&lt;/t&gt;","//s"),"cm",""))),MAX(VALUE(SUBSTITUTE(_xlfn.FILTERXML("&lt;t&gt;&lt;s&gt;"&amp;SUBSTITUTE(Q42,",","&lt;/s&gt;&lt;s&gt;")&amp;"&lt;/s&gt;&lt;/t&gt;","//s"),"mm","")))/10))</f>
        <v>4.5</v>
      </c>
      <c r="S42" t="str">
        <f>IF(OR('Model output'!P41="",ISNUMBER(SEARCH("Not identified", 'Model output'!P41)),ISNUMBER(SEARCH("Absent",'Model output'!P41)),AND(ISNUMBER(SEARCH("No",'Model output'!P41)),NOT(ISNUMBER(SEARCH("diagnostic",'Model output'!P41)))),ISNUMBER(SEARCH("Negative",'Model output'!P41))),"negative","positive")</f>
        <v>negative</v>
      </c>
      <c r="T42" t="str">
        <f>IF('Model output'!O41="","",'Model output'!O41)</f>
        <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t="str">
        <f>IF('Model output'!S41="","", IF('Model output'!S41= "[]", "", 'Model output'!S41))</f>
        <v>present, focal extension into perithyroidal soft tissues (C4)</v>
      </c>
      <c r="Y42" t="str">
        <f>IF(OR('Model output'!S41="",ISNUMBER(SEARCH("Absent",'Model output'!S41)),ISNUMBER(SEARCH("Not identified",'Model output'!S41)),ISNUMBER(SEARCH("No",'Model output'!S41)),ISNUMBER(SEARCH("negative",'Model output'!S41))),"negative",IF(Z42="positive","gETE", "positive"))</f>
        <v>positive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 IF('Model output'!T41="[]", "", IF('Model output'!T41="Not mentioned", "No", "Yes")))</f>
        <v/>
      </c>
      <c r="AB42" t="str">
        <f>IF(AA42&lt;&gt;"Yes","",IF(OR('Model output'!U41="",'Model output'!U41="[]",ISNUMBER(SEARCH("Not identified",'Model output'!U41))),"",'Model output'!U41))</f>
        <v/>
      </c>
      <c r="AC42" s="1" t="str">
        <f>IF(OR('Model output'!V41="",'Model output'!V41="No",AND(ISERROR(SEARCH("Positive",'Model output'!V41)), ISNUMBER(SEARCH("Negative",'Model output'!V41))), ISNUMBER(SEARCH("Uninvolved",'Model output'!V41)), ISNUMBER(SEARCH("not involved",'Model output'!V41)), ISNUMBER(SEARCH("none",'Model output'!V41)), ISNUMBER(SEARCH("Free",'Model output'!V41)), ISNUMBER(SEARCH("1 mm",'Model output'!V41)), ISNUMBER(SEARCH("0.1 CM",'Model output'!V41)), ISNUMBER(SEARCH("less than 0.2 mm",'Model output'!V41)), ISNUMBER(SEARCH("less than 0.5 mm",'Model output'!V41)), ISNUMBER(SEARCH("abut",'Model output'!V41))), "negative", "positive")</f>
        <v>negative</v>
      </c>
      <c r="AE42" s="32"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cribriform",O42,1)),ISNUMBER(SEARCH("diffuse",O42,1)),ISNUMBER(SEARCH("columnar",O42,1)),ISNUMBER(SEARCH("solid",O42,1)),ISNUMBER(SEARCH("tall",N42,1)),ISNUMBER(SEARCH("hobnail",N42,1)),ISNUMBER(SEARCH("cribriform",N42,1)),ISNUMBER(SEARCH("diffuse",N42,1)),ISNUMBER(SEARCH("columnar",N42,1)),ISNUMBER(SEARCH("solid",N42,1)),AND(ISNUMBER(SEARCH("papillary",N42,1)),S42="positive"),AND(AND(ISNUMBER(J42),J42&gt;=5),M42=""),AND(AND(ISNUMBER(J42),J42&gt;=5),AND(ISNUMBER(M42),M42&gt;=1)),AND(ISNUMBER(SERACH("papillary",N42)),OR(Y42="positive",Z42="positive"), ISNUMBER(SEARCH("BRAF",AB42)))),"intermediate","low"))</f>
        <v>intermediate</v>
      </c>
      <c r="AF42" s="37" t="str">
        <f t="shared" si="2"/>
        <v>3a</v>
      </c>
      <c r="AG42" s="37" t="str">
        <f t="shared" si="3"/>
        <v>1b</v>
      </c>
      <c r="AH42" s="33" t="str">
        <f t="shared" si="6"/>
        <v>0</v>
      </c>
      <c r="AI42" s="38" t="str">
        <f t="shared" si="7"/>
        <v>I</v>
      </c>
      <c r="AJ42" s="32" t="s">
        <v>958</v>
      </c>
      <c r="AK42" s="37" t="s">
        <v>967</v>
      </c>
      <c r="AL42" s="37" t="s">
        <v>966</v>
      </c>
      <c r="AM42" s="37" t="s">
        <v>965</v>
      </c>
      <c r="AN42" s="37" t="s">
        <v>70</v>
      </c>
      <c r="AO42" s="26">
        <f t="shared" ca="1" si="8"/>
        <v>1</v>
      </c>
      <c r="AP42" s="12">
        <f t="shared" si="9"/>
        <v>1</v>
      </c>
      <c r="AQ42" s="12">
        <f t="shared" si="10"/>
        <v>0</v>
      </c>
      <c r="AR42" s="12">
        <f t="shared" si="11"/>
        <v>1</v>
      </c>
      <c r="AS42" s="19">
        <f t="shared" si="4"/>
        <v>1</v>
      </c>
    </row>
    <row r="43" spans="1:45">
      <c r="A43" t="str">
        <f>'Model output'!A42</f>
        <v>TCGA-DE-A4M9</v>
      </c>
      <c r="B43" s="44">
        <v>28</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2</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x</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x</v>
      </c>
      <c r="F43" t="str">
        <f t="shared" si="0"/>
        <v>negative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output'!G42)),OR(,ISNUMBER(SEARCH("II",'Model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output'!G42)),AND(ISNUMBER(SEARCH("V ",'Model output'!G42)),NOT(ISNUMBER(SEARCH("VI",'Model output'!G42)))),ISNUMBER(SEARCH("five",'Model output'!G42)),ISNUMBER(SEARCH("5",'Model output'!G42))))), "lateral", "central"))</f>
        <v/>
      </c>
      <c r="H43" t="str">
        <f>IF('Model output'!H42="","negative",IF('Model output'!H42="[]", "negative", IF(OR(ISNUMBER(SEARCH("lymph node",'Model output'!H42)),ISNUMBER(SEARCH("Not mentioned",'Model output'!H42)),ISNUMBER(SEARCH("neck",'Model output'!H42)),ISNUMBER(SEARCH("Not applicable",'Model output'!H42))),"negative","positive")))</f>
        <v>negative</v>
      </c>
      <c r="I43" t="str">
        <f>IF('Model output'!I42="","",IF(ISNUMBER('Model output'!I42),'Model output'!I42,1))</f>
        <v/>
      </c>
      <c r="J43" t="str">
        <f>IF('Model output'!J42="","",IF(AND(ISNUMBER('Model output'!J42),'Model output'!J42&lt;=I43),'Model output'!J42,IF(ISNUMBER(SEARCH("0/",'Model output'!J42)),0,1)))</f>
        <v/>
      </c>
      <c r="K43" t="str" cm="1">
        <f t="array" ref="K43">IF(COUNT(FIND({0,1,2,3,4,5,6,7,8,9},'Model output'!K42))&gt;0,'Model output'!K42,"")</f>
        <v/>
      </c>
      <c r="L43" s="8" t="str">
        <f t="shared" si="5"/>
        <v/>
      </c>
      <c r="M43" t="str" cm="1">
        <f t="array" ref="M43">IF(L43="","",IF(ISNUMBER(SEARCH("cm",L43)),MAX(VALUE(SUBSTITUTE(_xlfn.FILTERXML("&lt;t&gt;&lt;s&gt;"&amp;SUBSTITUTE(L43,",","&lt;/s&gt;&lt;s&gt;")&amp;"&lt;/s&gt;&lt;/t&gt;","//s"),"cm",""))),MAX(VALUE(SUBSTITUTE(_xlfn.FILTERXML("&lt;t&gt;&lt;s&gt;"&amp;SUBSTITUTE(L43,",","&lt;/s&gt;&lt;s&gt;")&amp;"&lt;/s&gt;&lt;/t&gt;","//s"),"mm","")))/10))</f>
        <v/>
      </c>
      <c r="N43" t="str">
        <f>IF('Model output'!L42="","",'Model output'!L42)</f>
        <v>Papillary</v>
      </c>
      <c r="O43" t="str">
        <f>IF('Model output'!M42="","",'Model output'!M42)</f>
        <v>Follicular and solid types</v>
      </c>
      <c r="P43" t="str">
        <f>IF('Model output'!N42="","",'Model output'!N42)</f>
        <v>3.0 cm</v>
      </c>
      <c r="Q43" t="str">
        <f t="shared" si="1"/>
        <v>3.0cm</v>
      </c>
      <c r="R43" cm="1">
        <f t="array" ref="R43">IF(Q43="","",IF(ISNUMBER(SEARCH("cm",Q43)),MAX(VALUE(SUBSTITUTE(_xlfn.FILTERXML("&lt;t&gt;&lt;s&gt;"&amp;SUBSTITUTE(Q43,",","&lt;/s&gt;&lt;s&gt;")&amp;"&lt;/s&gt;&lt;/t&gt;","//s"),"cm",""))),MAX(VALUE(SUBSTITUTE(_xlfn.FILTERXML("&lt;t&gt;&lt;s&gt;"&amp;SUBSTITUTE(Q43,",","&lt;/s&gt;&lt;s&gt;")&amp;"&lt;/s&gt;&lt;/t&gt;","//s"),"mm","")))/10))</f>
        <v>3</v>
      </c>
      <c r="S43" t="str">
        <f>IF(OR('Model output'!P42="",ISNUMBER(SEARCH("Not identified", 'Model output'!P42)),ISNUMBER(SEARCH("Absent",'Model output'!P42)),AND(ISNUMBER(SEARCH("No",'Model output'!P42)),NOT(ISNUMBER(SEARCH("diagnostic",'Model output'!P42)))),ISNUMBER(SEARCH("Negative",'Model output'!P42))),"negative","positive")</f>
        <v>positive</v>
      </c>
      <c r="T43">
        <f>IF('Model output'!O42="","",'Model output'!O42)</f>
        <v>2</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negative</v>
      </c>
      <c r="X43" t="str">
        <f>IF('Model output'!S42="","", IF('Model output'!S42= "[]", "", 'Model output'!S42))</f>
        <v>Not identified</v>
      </c>
      <c r="Y43" t="str">
        <f>IF(OR('Model output'!S42="",ISNUMBER(SEARCH("Absent",'Model output'!S42)),ISNUMBER(SEARCH("Not identified",'Model output'!S42)),ISNUMBER(SEARCH("No",'Model output'!S42)),ISNUMBER(SEARCH("negative",'Model output'!S42))),"negative",IF(Z43="positive","gETE", "positive"))</f>
        <v>negative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 IF('Model output'!T42="[]", "", IF('Model output'!T42="Not mentioned", "No", "Yes")))</f>
        <v/>
      </c>
      <c r="AB43" t="str">
        <f>IF(AA43&lt;&gt;"Yes","",IF(OR('Model output'!U42="",'Model output'!U42="[]",ISNUMBER(SEARCH("Not identified",'Model output'!U42))),"",'Model output'!U42))</f>
        <v/>
      </c>
      <c r="AC43" s="1" t="str">
        <f>IF(OR('Model output'!V42="",'Model output'!V42="No",AND(ISERROR(SEARCH("Positive",'Model output'!V42)), ISNUMBER(SEARCH("Negative",'Model output'!V42))), ISNUMBER(SEARCH("Uninvolved",'Model output'!V42)), ISNUMBER(SEARCH("not involved",'Model output'!V42)), ISNUMBER(SEARCH("none",'Model output'!V42)), ISNUMBER(SEARCH("Free",'Model output'!V42)), ISNUMBER(SEARCH("1 mm",'Model output'!V42)), ISNUMBER(SEARCH("0.1 CM",'Model output'!V42)), ISNUMBER(SEARCH("less than 0.2 mm",'Model output'!V42)), ISNUMBER(SEARCH("less than 0.5 mm",'Model output'!V42)), ISNUMBER(SEARCH("abut",'Model output'!V42))), "negative", "positive")</f>
        <v>positive</v>
      </c>
      <c r="AE43" s="32"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cribriform",O43,1)),ISNUMBER(SEARCH("diffuse",O43,1)),ISNUMBER(SEARCH("columnar",O43,1)),ISNUMBER(SEARCH("solid",O43,1)),ISNUMBER(SEARCH("tall",N43,1)),ISNUMBER(SEARCH("hobnail",N43,1)),ISNUMBER(SEARCH("cribriform",N43,1)),ISNUMBER(SEARCH("diffuse",N43,1)),ISNUMBER(SEARCH("columnar",N43,1)),ISNUMBER(SEARCH("solid",N43,1)),AND(ISNUMBER(SEARCH("papillary",N43,1)),S43="positive"),AND(AND(ISNUMBER(J43),J43&gt;=5),M43=""),AND(AND(ISNUMBER(J43),J43&gt;=5),AND(ISNUMBER(M43),M43&gt;=1)),AND(ISNUMBER(SERACH("papillary",N43)),OR(Y43="positive",Z43="positive"), ISNUMBER(SEARCH("BRAF",AB43)))),"intermediate","low"))</f>
        <v>high</v>
      </c>
      <c r="AF43" s="37" t="str">
        <f t="shared" si="2"/>
        <v>2</v>
      </c>
      <c r="AG43" s="37" t="str">
        <f t="shared" si="3"/>
        <v>0</v>
      </c>
      <c r="AH43" s="33" t="str">
        <f t="shared" si="6"/>
        <v>0</v>
      </c>
      <c r="AI43" s="38" t="str">
        <f t="shared" si="7"/>
        <v>I</v>
      </c>
      <c r="AJ43" s="32" t="s">
        <v>956</v>
      </c>
      <c r="AK43" s="37" t="s">
        <v>964</v>
      </c>
      <c r="AL43" s="37" t="s">
        <v>965</v>
      </c>
      <c r="AM43" s="37" t="s">
        <v>965</v>
      </c>
      <c r="AN43" s="37" t="s">
        <v>70</v>
      </c>
      <c r="AO43" s="26">
        <f t="shared" si="8"/>
        <v>1</v>
      </c>
      <c r="AP43" s="12">
        <f t="shared" si="9"/>
        <v>1</v>
      </c>
      <c r="AQ43" s="12">
        <f t="shared" si="10"/>
        <v>1</v>
      </c>
      <c r="AR43" s="12">
        <f t="shared" si="11"/>
        <v>1</v>
      </c>
      <c r="AS43" s="19">
        <f t="shared" si="4"/>
        <v>1</v>
      </c>
    </row>
    <row r="44" spans="1:45">
      <c r="A44" t="str">
        <f>'Model output'!A43</f>
        <v>TCGA-DE-A4MA</v>
      </c>
      <c r="B44" s="44">
        <v>52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3</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X</v>
      </c>
      <c r="F44" t="str">
        <f t="shared" si="0"/>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output'!G43)),OR(,ISNUMBER(SEARCH("II",'Model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output'!G43)),AND(ISNUMBER(SEARCH("V ",'Model output'!G43)),NOT(ISNUMBER(SEARCH("VI",'Model output'!G43)))),ISNUMBER(SEARCH("five",'Model output'!G43)),ISNUMBER(SEARCH("5",'Model output'!G43))))), "lateral", "central"))</f>
        <v>central</v>
      </c>
      <c r="H44" t="str">
        <f>IF('Model output'!H43="","negative",IF('Model output'!H43="[]", "negative", IF(OR(ISNUMBER(SEARCH("lymph node",'Model output'!H43)),ISNUMBER(SEARCH("Not mentioned",'Model output'!H43)),ISNUMBER(SEARCH("neck",'Model output'!H43)),ISNUMBER(SEARCH("Not applicable",'Model output'!H43))),"negative","positive")))</f>
        <v>negative</v>
      </c>
      <c r="I44">
        <f>IF('Model output'!I43="","",IF(ISNUMBER('Model output'!I43),'Model output'!I43,1))</f>
        <v>8</v>
      </c>
      <c r="J44">
        <f>IF('Model output'!J43="","",IF(AND(ISNUMBER('Model output'!J43),'Model output'!J43&lt;=I44),'Model output'!J43,IF(ISNUMBER(SEARCH("0/",'Model output'!J43)),0,1)))</f>
        <v>7</v>
      </c>
      <c r="K44" t="str" cm="1">
        <f t="array" ref="K44">IF(COUNT(FIND({0,1,2,3,4,5,6,7,8,9},'Model output'!K43))&gt;0,'Model output'!K43,"")</f>
        <v>0.5 cm</v>
      </c>
      <c r="L44" s="8" t="str">
        <f t="shared" si="5"/>
        <v>0.5cm</v>
      </c>
      <c r="M44" cm="1">
        <f t="array" ref="M44">IF(L44="","",IF(ISNUMBER(SEARCH("cm",L44)),MAX(VALUE(SUBSTITUTE(_xlfn.FILTERXML("&lt;t&gt;&lt;s&gt;"&amp;SUBSTITUTE(L44,",","&lt;/s&gt;&lt;s&gt;")&amp;"&lt;/s&gt;&lt;/t&gt;","//s"),"cm",""))),MAX(VALUE(SUBSTITUTE(_xlfn.FILTERXML("&lt;t&gt;&lt;s&gt;"&amp;SUBSTITUTE(L44,",","&lt;/s&gt;&lt;s&gt;")&amp;"&lt;/s&gt;&lt;/t&gt;","//s"),"mm","")))/10))</f>
        <v>0.5</v>
      </c>
      <c r="N44" t="str">
        <f>IF('Model output'!L43="","",'Model output'!L43)</f>
        <v>Papillary</v>
      </c>
      <c r="O44" t="str">
        <f>IF('Model output'!M43="","",'Model output'!M43)</f>
        <v>Usual, with focal oncocytic cytoplasmic features</v>
      </c>
      <c r="P44" t="str">
        <f>IF('Model output'!N43="","",'Model output'!N43)</f>
        <v>4.2 x 3 x 2.2 cm</v>
      </c>
      <c r="Q44" t="str">
        <f t="shared" si="1"/>
        <v>4.2,3,2.2cm</v>
      </c>
      <c r="R44" cm="1">
        <f t="array" ref="R44">IF(Q44="","",IF(ISNUMBER(SEARCH("cm",Q44)),MAX(VALUE(SUBSTITUTE(_xlfn.FILTERXML("&lt;t&gt;&lt;s&gt;"&amp;SUBSTITUTE(Q44,",","&lt;/s&gt;&lt;s&gt;")&amp;"&lt;/s&gt;&lt;/t&gt;","//s"),"cm",""))),MAX(VALUE(SUBSTITUTE(_xlfn.FILTERXML("&lt;t&gt;&lt;s&gt;"&amp;SUBSTITUTE(Q44,",","&lt;/s&gt;&lt;s&gt;")&amp;"&lt;/s&gt;&lt;/t&gt;","//s"),"mm","")))/10))</f>
        <v>4.2</v>
      </c>
      <c r="S44" t="str">
        <f>IF(OR('Model output'!P43="",ISNUMBER(SEARCH("Not identified", 'Model output'!P43)),ISNUMBER(SEARCH("Absent",'Model output'!P43)),AND(ISNUMBER(SEARCH("No",'Model output'!P43)),NOT(ISNUMBER(SEARCH("diagnostic",'Model output'!P43)))),ISNUMBER(SEARCH("Negative",'Model output'!P43))),"negative","positive")</f>
        <v>positive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f>
        <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extensive</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positive</v>
      </c>
      <c r="X44" t="str">
        <f>IF('Model output'!S43="","", IF('Model output'!S43= "[]", "", 'Model output'!S43))</f>
        <v>Adipose tissue, focus suspicious for extra thyroidal involvement</v>
      </c>
      <c r="Y44" t="str">
        <f>IF(OR('Model output'!S43="",ISNUMBER(SEARCH("Absent",'Model output'!S43)),ISNUMBER(SEARCH("Not identified",'Model output'!S43)),ISNUMBER(SEARCH("No",'Model output'!S43)),ISNUMBER(SEARCH("negative",'Model output'!S43))),"negative",IF(Z44="positive","gETE", "positive"))</f>
        <v>positive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 IF('Model output'!T43="[]", "", IF('Model output'!T43="Not mentioned", "No", "Yes")))</f>
        <v/>
      </c>
      <c r="AB44" t="str">
        <f>IF(AA44&lt;&gt;"Yes","",IF(OR('Model output'!U43="",'Model output'!U43="[]",ISNUMBER(SEARCH("Not identified",'Model output'!U43))),"",'Model output'!U43))</f>
        <v/>
      </c>
      <c r="AC44" s="1" t="str">
        <f>IF(OR('Model output'!V43="",'Model output'!V43="No",AND(ISERROR(SEARCH("Positive",'Model output'!V43)), ISNUMBER(SEARCH("Negative",'Model output'!V43))), ISNUMBER(SEARCH("Uninvolved",'Model output'!V43)), ISNUMBER(SEARCH("not involved",'Model output'!V43)), ISNUMBER(SEARCH("none",'Model output'!V43)), ISNUMBER(SEARCH("Free",'Model output'!V43)), ISNUMBER(SEARCH("1 mm",'Model output'!V43)), ISNUMBER(SEARCH("0.1 CM",'Model output'!V43)), ISNUMBER(SEARCH("less than 0.2 mm",'Model output'!V43)), ISNUMBER(SEARCH("less than 0.5 mm",'Model output'!V43)), ISNUMBER(SEARCH("abut",'Model output'!V43))), "negative", "positive")</f>
        <v>negative</v>
      </c>
      <c r="AE44" s="32" t="str" cm="1">
        <f t="array" aca="1" ref="AE44" ca="1">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cribriform",O44,1)),ISNUMBER(SEARCH("diffuse",O44,1)),ISNUMBER(SEARCH("columnar",O44,1)),ISNUMBER(SEARCH("solid",O44,1)),ISNUMBER(SEARCH("tall",N44,1)),ISNUMBER(SEARCH("hobnail",N44,1)),ISNUMBER(SEARCH("cribriform",N44,1)),ISNUMBER(SEARCH("diffuse",N44,1)),ISNUMBER(SEARCH("columnar",N44,1)),ISNUMBER(SEARCH("solid",N44,1)),AND(ISNUMBER(SEARCH("papillary",N44,1)),S44="positive"),AND(AND(ISNUMBER(J44),J44&gt;=5),M44=""),AND(AND(ISNUMBER(J44),J44&gt;=5),AND(ISNUMBER(M44),M44&gt;=1)),AND(ISNUMBER(SERACH("papillary",N44)),OR(Y44="positive",Z44="positive"), ISNUMBER(SEARCH("BRAF",AB44)))),"intermediate","low"))</f>
        <v>intermediate</v>
      </c>
      <c r="AF44" s="37" t="str">
        <f t="shared" si="2"/>
        <v>3a</v>
      </c>
      <c r="AG44" s="37" t="str">
        <f t="shared" si="3"/>
        <v>1a</v>
      </c>
      <c r="AH44" s="33" t="str">
        <f t="shared" si="6"/>
        <v>0</v>
      </c>
      <c r="AI44" s="38" t="str">
        <f t="shared" si="7"/>
        <v>I</v>
      </c>
      <c r="AJ44" s="32" t="s">
        <v>958</v>
      </c>
      <c r="AK44" s="37" t="s">
        <v>967</v>
      </c>
      <c r="AL44" s="37" t="s">
        <v>966</v>
      </c>
      <c r="AM44" s="37" t="s">
        <v>965</v>
      </c>
      <c r="AN44" s="37" t="s">
        <v>70</v>
      </c>
      <c r="AO44" s="26">
        <f t="shared" ca="1" si="8"/>
        <v>1</v>
      </c>
      <c r="AP44" s="12">
        <f t="shared" si="9"/>
        <v>1</v>
      </c>
      <c r="AQ44" s="12">
        <f t="shared" si="10"/>
        <v>1</v>
      </c>
      <c r="AR44" s="12">
        <f t="shared" si="11"/>
        <v>1</v>
      </c>
      <c r="AS44" s="19">
        <f t="shared" si="4"/>
        <v>1</v>
      </c>
    </row>
    <row r="45" spans="1:45">
      <c r="A45" t="str">
        <f>'Model output'!A44</f>
        <v>TCGA-DE-A4MC</v>
      </c>
      <c r="B45" s="44">
        <v>43</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3</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1b</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
      </c>
      <c r="F45" t="str">
        <f t="shared" si="0"/>
        <v>positive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output'!G44)),OR(,ISNUMBER(SEARCH("II",'Model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output'!G44)),AND(ISNUMBER(SEARCH("V ",'Model output'!G44)),NOT(ISNUMBER(SEARCH("VI",'Model output'!G44)))),ISNUMBER(SEARCH("five",'Model output'!G44)),ISNUMBER(SEARCH("5",'Model output'!G44))))), "lateral", "central"))</f>
        <v>lateral</v>
      </c>
      <c r="H45" t="str">
        <f>IF('Model output'!H44="","negative",IF('Model output'!H44="[]", "negative", IF(OR(ISNUMBER(SEARCH("lymph node",'Model output'!H44)),ISNUMBER(SEARCH("Not mentioned",'Model output'!H44)),ISNUMBER(SEARCH("neck",'Model output'!H44)),ISNUMBER(SEARCH("Not applicable",'Model output'!H44))),"negative","positive")))</f>
        <v>negative</v>
      </c>
      <c r="I45" t="str">
        <f>IF('Model output'!I44="","",IF(ISNUMBER('Model output'!I44),'Model output'!I44,1))</f>
        <v/>
      </c>
      <c r="J45">
        <f>IF('Model output'!J44="","",IF(AND(ISNUMBER('Model output'!J44),'Model output'!J44&lt;=I45),'Model output'!J44,IF(ISNUMBER(SEARCH("0/",'Model output'!J44)),0,1)))</f>
        <v>1</v>
      </c>
      <c r="K45" t="str" cm="1">
        <f t="array" ref="K45">IF(COUNT(FIND({0,1,2,3,4,5,6,7,8,9},'Model output'!K44))&gt;0,'Model output'!K44,"")</f>
        <v>7mm</v>
      </c>
      <c r="L45" s="8" t="str">
        <f t="shared" si="5"/>
        <v>7mm</v>
      </c>
      <c r="M45" cm="1">
        <f t="array" ref="M45">IF(L45="","",IF(ISNUMBER(SEARCH("cm",L45)),MAX(VALUE(SUBSTITUTE(_xlfn.FILTERXML("&lt;t&gt;&lt;s&gt;"&amp;SUBSTITUTE(L45,",","&lt;/s&gt;&lt;s&gt;")&amp;"&lt;/s&gt;&lt;/t&gt;","//s"),"cm",""))),MAX(VALUE(SUBSTITUTE(_xlfn.FILTERXML("&lt;t&gt;&lt;s&gt;"&amp;SUBSTITUTE(L45,",","&lt;/s&gt;&lt;s&gt;")&amp;"&lt;/s&gt;&lt;/t&gt;","//s"),"mm","")))/10))</f>
        <v>0.7</v>
      </c>
      <c r="N45" t="str">
        <f>IF('Model output'!L44="","",'Model output'!L44)</f>
        <v>Papillary</v>
      </c>
      <c r="O45" t="str">
        <f>IF('Model output'!M44="","",'Model output'!M44)</f>
        <v>Classical</v>
      </c>
      <c r="P45" t="str">
        <f>IF('Model output'!N44="","",'Model output'!N44)</f>
        <v>2.8 cm</v>
      </c>
      <c r="Q45" t="str">
        <f t="shared" si="1"/>
        <v>2.8cm</v>
      </c>
      <c r="R45" cm="1">
        <f t="array" ref="R45">IF(Q45="","",IF(ISNUMBER(SEARCH("cm",Q45)),MAX(VALUE(SUBSTITUTE(_xlfn.FILTERXML("&lt;t&gt;&lt;s&gt;"&amp;SUBSTITUTE(Q45,",","&lt;/s&gt;&lt;s&gt;")&amp;"&lt;/s&gt;&lt;/t&gt;","//s"),"cm",""))),MAX(VALUE(SUBSTITUTE(_xlfn.FILTERXML("&lt;t&gt;&lt;s&gt;"&amp;SUBSTITUTE(Q45,",","&lt;/s&gt;&lt;s&gt;")&amp;"&lt;/s&gt;&lt;/t&gt;","//s"),"mm","")))/10))</f>
        <v>2.8</v>
      </c>
      <c r="S45" t="str">
        <f>IF(OR('Model output'!P44="",ISNUMBER(SEARCH("Not identified", 'Model output'!P44)),ISNUMBER(SEARCH("Absent",'Model output'!P44)),AND(ISNUMBER(SEARCH("No",'Model output'!P44)),NOT(ISNUMBER(SEARCH("diagnostic",'Model output'!P44)))),ISNUMBER(SEARCH("Negative",'Model output'!P44))),"negative","positive")</f>
        <v>negative</v>
      </c>
      <c r="T45">
        <f>IF('Model output'!O44="","",'Model output'!O44)</f>
        <v>1</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t="str">
        <f>IF('Model output'!S44="","", IF('Model output'!S44= "[]", "", 'Model output'!S44))</f>
        <v>Present (A1, A3)</v>
      </c>
      <c r="Y45" t="str">
        <f>IF(OR('Model output'!S44="",ISNUMBER(SEARCH("Absent",'Model output'!S44)),ISNUMBER(SEARCH("Not identified",'Model output'!S44)),ISNUMBER(SEARCH("No",'Model output'!S44)),ISNUMBER(SEARCH("negative",'Model output'!S44))),"negative",IF(Z45="positive","gETE", "positive"))</f>
        <v>positive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 IF('Model output'!T44="[]", "", IF('Model output'!T44="Not mentioned", "No", "Yes")))</f>
        <v/>
      </c>
      <c r="AB45" t="str">
        <f>IF(AA45&lt;&gt;"Yes","",IF(OR('Model output'!U44="",'Model output'!U44="[]",ISNUMBER(SEARCH("Not identified",'Model output'!U44))),"",'Model output'!U44))</f>
        <v/>
      </c>
      <c r="AC45" s="1" t="str">
        <f>IF(OR('Model output'!V44="",'Model output'!V44="No",AND(ISERROR(SEARCH("Positive",'Model output'!V44)), ISNUMBER(SEARCH("Negative",'Model output'!V44))), ISNUMBER(SEARCH("Uninvolved",'Model output'!V44)), ISNUMBER(SEARCH("not involved",'Model output'!V44)), ISNUMBER(SEARCH("none",'Model output'!V44)), ISNUMBER(SEARCH("Free",'Model output'!V44)), ISNUMBER(SEARCH("1 mm",'Model output'!V44)), ISNUMBER(SEARCH("0.1 CM",'Model output'!V44)), ISNUMBER(SEARCH("less than 0.2 mm",'Model output'!V44)), ISNUMBER(SEARCH("less than 0.5 mm",'Model output'!V44)), ISNUMBER(SEARCH("abut",'Model output'!V44))), "negative", "positive")</f>
        <v>negative</v>
      </c>
      <c r="AE45" s="32"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cribriform",O45,1)),ISNUMBER(SEARCH("diffuse",O45,1)),ISNUMBER(SEARCH("columnar",O45,1)),ISNUMBER(SEARCH("solid",O45,1)),ISNUMBER(SEARCH("tall",N45,1)),ISNUMBER(SEARCH("hobnail",N45,1)),ISNUMBER(SEARCH("cribriform",N45,1)),ISNUMBER(SEARCH("diffuse",N45,1)),ISNUMBER(SEARCH("columnar",N45,1)),ISNUMBER(SEARCH("solid",N45,1)),AND(ISNUMBER(SEARCH("papillary",N45,1)),S45="positive"),AND(AND(ISNUMBER(J45),J45&gt;=5),M45=""),AND(AND(ISNUMBER(J45),J45&gt;=5),AND(ISNUMBER(M45),M45&gt;=1)),AND(ISNUMBER(SERACH("papillary",N45)),OR(Y45="positive",Z45="positive"), ISNUMBER(SEARCH("BRAF",AB45)))),"intermediate","low"))</f>
        <v>intermediate</v>
      </c>
      <c r="AF45" s="37" t="str">
        <f t="shared" si="2"/>
        <v>2</v>
      </c>
      <c r="AG45" s="37" t="str">
        <f t="shared" si="3"/>
        <v>1b</v>
      </c>
      <c r="AH45" s="33" t="str">
        <f t="shared" si="6"/>
        <v>0</v>
      </c>
      <c r="AI45" s="38" t="str">
        <f t="shared" si="7"/>
        <v>I</v>
      </c>
      <c r="AJ45" s="32" t="s">
        <v>958</v>
      </c>
      <c r="AK45" s="37" t="s">
        <v>964</v>
      </c>
      <c r="AL45" s="37" t="s">
        <v>961</v>
      </c>
      <c r="AM45" s="37" t="s">
        <v>962</v>
      </c>
      <c r="AN45" s="37" t="s">
        <v>70</v>
      </c>
      <c r="AO45" s="26">
        <f t="shared" ca="1" si="8"/>
        <v>1</v>
      </c>
      <c r="AP45" s="12">
        <f t="shared" si="9"/>
        <v>1</v>
      </c>
      <c r="AQ45" s="12">
        <f t="shared" si="10"/>
        <v>1</v>
      </c>
      <c r="AR45" s="12">
        <f t="shared" si="11"/>
        <v>1</v>
      </c>
      <c r="AS45" s="19">
        <f t="shared" si="4"/>
        <v>1</v>
      </c>
    </row>
    <row r="46" spans="1:45">
      <c r="A46" t="str">
        <f>'Model output'!A45</f>
        <v>TCGA-DE-A4MD</v>
      </c>
      <c r="B46" s="44">
        <v>71</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
      </c>
      <c r="F46" t="str">
        <f t="shared" si="0"/>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output'!G45)),OR(,ISNUMBER(SEARCH("II",'Model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output'!G45)),AND(ISNUMBER(SEARCH("V ",'Model output'!G45)),NOT(ISNUMBER(SEARCH("VI",'Model output'!G45)))),ISNUMBER(SEARCH("five",'Model output'!G45)),ISNUMBER(SEARCH("5",'Model output'!G45))))), "lateral", "central"))</f>
        <v>lateral</v>
      </c>
      <c r="H46" t="str">
        <f>IF('Model output'!H45="","negative",IF('Model output'!H45="[]", "negative", IF(OR(ISNUMBER(SEARCH("lymph node",'Model output'!H45)),ISNUMBER(SEARCH("Not mentioned",'Model output'!H45)),ISNUMBER(SEARCH("neck",'Model output'!H45)),ISNUMBER(SEARCH("Not applicable",'Model output'!H45))),"negative","positive")))</f>
        <v>negative</v>
      </c>
      <c r="I46">
        <f>IF('Model output'!I45="","",IF(ISNUMBER('Model output'!I45),'Model output'!I45,1))</f>
        <v>41</v>
      </c>
      <c r="J46">
        <f>IF('Model output'!J45="","",IF(AND(ISNUMBER('Model output'!J45),'Model output'!J45&lt;=I46),'Model output'!J45,IF(ISNUMBER(SEARCH("0/",'Model output'!J45)),0,1)))</f>
        <v>9</v>
      </c>
      <c r="K46" t="str" cm="1">
        <f t="array" ref="K46">IF(COUNT(FIND({0,1,2,3,4,5,6,7,8,9},'Model output'!K45))&gt;0,'Model output'!K45,"")</f>
        <v>6.0 cm</v>
      </c>
      <c r="L46" s="8" t="str">
        <f t="shared" si="5"/>
        <v>6.0cm</v>
      </c>
      <c r="M46" cm="1">
        <f t="array" ref="M46">IF(L46="","",IF(ISNUMBER(SEARCH("cm",L46)),MAX(VALUE(SUBSTITUTE(_xlfn.FILTERXML("&lt;t&gt;&lt;s&gt;"&amp;SUBSTITUTE(L46,",","&lt;/s&gt;&lt;s&gt;")&amp;"&lt;/s&gt;&lt;/t&gt;","//s"),"cm",""))),MAX(VALUE(SUBSTITUTE(_xlfn.FILTERXML("&lt;t&gt;&lt;s&gt;"&amp;SUBSTITUTE(L46,",","&lt;/s&gt;&lt;s&gt;")&amp;"&lt;/s&gt;&lt;/t&gt;","//s"),"mm","")))/10))</f>
        <v>6</v>
      </c>
      <c r="N46" t="str">
        <f>IF('Model output'!L45="","",'Model output'!L45)</f>
        <v>papillary</v>
      </c>
      <c r="O46" t="str">
        <f>IF('Model output'!M45="","",'Model output'!M45)</f>
        <v>microcarcinoma, tall cell, conventional</v>
      </c>
      <c r="P46" t="str">
        <f>IF('Model output'!N45="","",'Model output'!N45)</f>
        <v>6.0 cm</v>
      </c>
      <c r="Q46" t="str">
        <f t="shared" si="1"/>
        <v>6.0cm</v>
      </c>
      <c r="R46" cm="1">
        <f t="array" ref="R46">IF(Q46="","",IF(ISNUMBER(SEARCH("cm",Q46)),MAX(VALUE(SUBSTITUTE(_xlfn.FILTERXML("&lt;t&gt;&lt;s&gt;"&amp;SUBSTITUTE(Q46,",","&lt;/s&gt;&lt;s&gt;")&amp;"&lt;/s&gt;&lt;/t&gt;","//s"),"cm",""))),MAX(VALUE(SUBSTITUTE(_xlfn.FILTERXML("&lt;t&gt;&lt;s&gt;"&amp;SUBSTITUTE(Q46,",","&lt;/s&gt;&lt;s&gt;")&amp;"&lt;/s&gt;&lt;/t&gt;","//s"),"mm","")))/10))</f>
        <v>6</v>
      </c>
      <c r="S46" t="str">
        <f>IF(OR('Model output'!P45="",ISNUMBER(SEARCH("Not identified", 'Model output'!P45)),ISNUMBER(SEARCH("Absent",'Model output'!P45)),AND(ISNUMBER(SEARCH("No",'Model output'!P45)),NOT(ISNUMBER(SEARCH("diagnostic",'Model output'!P45)))),ISNUMBER(SEARCH("Negative",'Model output'!P45))),"negative","positive")</f>
        <v>positive</v>
      </c>
      <c r="T46" t="str">
        <f>IF('Model output'!O45="","",'Model output'!O45)</f>
        <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f>
        <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negative</v>
      </c>
      <c r="X46" t="str">
        <f>IF('Model output'!S45="","", IF('Model output'!S45= "[]", "", 'Model output'!S45))</f>
        <v>not identified</v>
      </c>
      <c r="Y46" t="str">
        <f>IF(OR('Model output'!S45="",ISNUMBER(SEARCH("Absent",'Model output'!S45)),ISNUMBER(SEARCH("Not identified",'Model output'!S45)),ISNUMBER(SEARCH("No",'Model output'!S45)),ISNUMBER(SEARCH("negative",'Model output'!S45))),"negative",IF(Z46="positive","gETE", "positive"))</f>
        <v>negative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 IF('Model output'!T45="[]", "", IF('Model output'!T45="Not mentioned", "No", "Yes")))</f>
        <v/>
      </c>
      <c r="AB46" t="str">
        <f>IF(AA46&lt;&gt;"Yes","",IF(OR('Model output'!U45="",'Model output'!U45="[]",ISNUMBER(SEARCH("Not identified",'Model output'!U45))),"",'Model output'!U45))</f>
        <v/>
      </c>
      <c r="AC46" s="1" t="str">
        <f>IF(OR('Model output'!V45="",'Model output'!V45="No",AND(ISERROR(SEARCH("Positive",'Model output'!V45)), ISNUMBER(SEARCH("Negative",'Model output'!V45))), ISNUMBER(SEARCH("Uninvolved",'Model output'!V45)), ISNUMBER(SEARCH("not involved",'Model output'!V45)), ISNUMBER(SEARCH("none",'Model output'!V45)), ISNUMBER(SEARCH("Free",'Model output'!V45)), ISNUMBER(SEARCH("1 mm",'Model output'!V45)), ISNUMBER(SEARCH("0.1 CM",'Model output'!V45)), ISNUMBER(SEARCH("less than 0.2 mm",'Model output'!V45)), ISNUMBER(SEARCH("less than 0.5 mm",'Model output'!V45)), ISNUMBER(SEARCH("abut",'Model output'!V45))), "negative", "positive")</f>
        <v>negative</v>
      </c>
      <c r="AE46" s="32"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cribriform",O46,1)),ISNUMBER(SEARCH("diffuse",O46,1)),ISNUMBER(SEARCH("columnar",O46,1)),ISNUMBER(SEARCH("solid",O46,1)),ISNUMBER(SEARCH("tall",N46,1)),ISNUMBER(SEARCH("hobnail",N46,1)),ISNUMBER(SEARCH("cribriform",N46,1)),ISNUMBER(SEARCH("diffuse",N46,1)),ISNUMBER(SEARCH("columnar",N46,1)),ISNUMBER(SEARCH("solid",N46,1)),AND(ISNUMBER(SEARCH("papillary",N46,1)),S46="positive"),AND(AND(ISNUMBER(J46),J46&gt;=5),M46=""),AND(AND(ISNUMBER(J46),J46&gt;=5),AND(ISNUMBER(M46),M46&gt;=1)),AND(ISNUMBER(SERACH("papillary",N46)),OR(Y46="positive",Z46="positive"), ISNUMBER(SEARCH("BRAF",AB46)))),"intermediate","low"))</f>
        <v>high</v>
      </c>
      <c r="AF46" s="37" t="str">
        <f t="shared" si="2"/>
        <v>3a</v>
      </c>
      <c r="AG46" s="37" t="str">
        <f t="shared" si="3"/>
        <v>1b</v>
      </c>
      <c r="AH46" s="33" t="str">
        <f t="shared" si="6"/>
        <v>0</v>
      </c>
      <c r="AI46" s="38" t="str">
        <f t="shared" si="7"/>
        <v>II</v>
      </c>
      <c r="AJ46" s="32" t="s">
        <v>956</v>
      </c>
      <c r="AK46" s="37" t="s">
        <v>967</v>
      </c>
      <c r="AL46" s="37" t="s">
        <v>961</v>
      </c>
      <c r="AM46" s="37" t="s">
        <v>965</v>
      </c>
      <c r="AN46" s="37" t="s">
        <v>963</v>
      </c>
      <c r="AO46" s="26">
        <f t="shared" si="8"/>
        <v>1</v>
      </c>
      <c r="AP46" s="12">
        <f t="shared" si="9"/>
        <v>1</v>
      </c>
      <c r="AQ46" s="12">
        <f t="shared" si="10"/>
        <v>1</v>
      </c>
      <c r="AR46" s="12">
        <f t="shared" si="11"/>
        <v>1</v>
      </c>
      <c r="AS46" s="19">
        <f t="shared" si="4"/>
        <v>1</v>
      </c>
    </row>
    <row r="47" spans="1:45">
      <c r="A47" t="str">
        <f>'Model output'!A46</f>
        <v>TCGA-DE-A69J</v>
      </c>
      <c r="B47" s="44">
        <v>34</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2</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x</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X</v>
      </c>
      <c r="F47" t="str">
        <f t="shared" si="0"/>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output'!G46)),OR(,ISNUMBER(SEARCH("II",'Model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output'!G46)),AND(ISNUMBER(SEARCH("V ",'Model output'!G46)),NOT(ISNUMBER(SEARCH("VI",'Model output'!G46)))),ISNUMBER(SEARCH("five",'Model output'!G46)),ISNUMBER(SEARCH("5",'Model output'!G46))))), "lateral", "central"))</f>
        <v/>
      </c>
      <c r="H47" t="str">
        <f>IF('Model output'!H46="","negative",IF('Model output'!H46="[]", "negative", IF(OR(ISNUMBER(SEARCH("lymph node",'Model output'!H46)),ISNUMBER(SEARCH("Not mentioned",'Model output'!H46)),ISNUMBER(SEARCH("neck",'Model output'!H46)),ISNUMBER(SEARCH("Not applicable",'Model output'!H46))),"negative","positive")))</f>
        <v>negative</v>
      </c>
      <c r="I47" t="str">
        <f>IF('Model output'!I46="","",IF(ISNUMBER('Model output'!I46),'Model output'!I46,1))</f>
        <v/>
      </c>
      <c r="J47" t="str">
        <f>IF('Model output'!J46="","",IF(AND(ISNUMBER('Model output'!J46),'Model output'!J46&lt;=I47),'Model output'!J46,IF(ISNUMBER(SEARCH("0/",'Model output'!J46)),0,1)))</f>
        <v/>
      </c>
      <c r="K47" t="str" cm="1">
        <f t="array" ref="K47">IF(COUNT(FIND({0,1,2,3,4,5,6,7,8,9},'Model output'!K46))&gt;0,'Model output'!K46,"")</f>
        <v/>
      </c>
      <c r="L47" s="8" t="str">
        <f t="shared" si="5"/>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v>
      </c>
      <c r="O47" t="str">
        <f>IF('Model output'!M46="","",'Model output'!M46)</f>
        <v>Multifocal</v>
      </c>
      <c r="P47" t="str">
        <f>IF('Model output'!N46="","",'Model output'!N46)</f>
        <v>2.5 cm</v>
      </c>
      <c r="Q47" t="str">
        <f t="shared" si="1"/>
        <v>2.5cm</v>
      </c>
      <c r="R47" cm="1">
        <f t="array" ref="R47">IF(Q47="","",IF(ISNUMBER(SEARCH("cm",Q47)),MAX(VALUE(SUBSTITUTE(_xlfn.FILTERXML("&lt;t&gt;&lt;s&gt;"&amp;SUBSTITUTE(Q47,",","&lt;/s&gt;&lt;s&gt;")&amp;"&lt;/s&gt;&lt;/t&gt;","//s"),"cm",""))),MAX(VALUE(SUBSTITUTE(_xlfn.FILTERXML("&lt;t&gt;&lt;s&gt;"&amp;SUBSTITUTE(Q47,",","&lt;/s&gt;&lt;s&gt;")&amp;"&lt;/s&gt;&lt;/t&gt;","//s"),"mm","")))/10))</f>
        <v>2.5</v>
      </c>
      <c r="S47" t="str">
        <f>IF(OR('Model output'!P46="",ISNUMBER(SEARCH("Not identified", 'Model output'!P46)),ISNUMBER(SEARCH("Absent",'Model output'!P46)),AND(ISNUMBER(SEARCH("No",'Model output'!P46)),NOT(ISNUMBER(SEARCH("diagnostic",'Model output'!P46)))),ISNUMBER(SEARCH("Negative",'Model output'!P46))),"negative","positive")</f>
        <v>negative</v>
      </c>
      <c r="T47">
        <f>IF('Model output'!O46="","",'Model output'!O46)</f>
        <v>2</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f>
        <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t="str">
        <f>IF('Model output'!S46="","", IF('Model output'!S46= "[]", "", 'Model output'!S46))</f>
        <v>Not identified</v>
      </c>
      <c r="Y47" t="str">
        <f>IF(OR('Model output'!S46="",ISNUMBER(SEARCH("Absent",'Model output'!S46)),ISNUMBER(SEARCH("Not identified",'Model output'!S46)),ISNUMBER(SEARCH("No",'Model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 IF('Model output'!T46="[]", "", IF('Model output'!T46="Not mentioned", "No", "Yes")))</f>
        <v/>
      </c>
      <c r="AB47" t="str">
        <f>IF(AA47&lt;&gt;"Yes","",IF(OR('Model output'!U46="",'Model output'!U46="[]",ISNUMBER(SEARCH("Not identified",'Model output'!U46))),"",'Model output'!U46))</f>
        <v/>
      </c>
      <c r="AC47" s="1" t="str">
        <f>IF(OR('Model output'!V46="",'Model output'!V46="No",AND(ISERROR(SEARCH("Positive",'Model output'!V46)), ISNUMBER(SEARCH("Negative",'Model output'!V46))), ISNUMBER(SEARCH("Uninvolved",'Model output'!V46)), ISNUMBER(SEARCH("not involved",'Model output'!V46)), ISNUMBER(SEARCH("none",'Model output'!V46)), ISNUMBER(SEARCH("Free",'Model output'!V46)), ISNUMBER(SEARCH("1 mm",'Model output'!V46)), ISNUMBER(SEARCH("0.1 CM",'Model output'!V46)), ISNUMBER(SEARCH("less than 0.2 mm",'Model output'!V46)), ISNUMBER(SEARCH("less than 0.5 mm",'Model output'!V46)), ISNUMBER(SEARCH("abut",'Model output'!V46))), "negative", "positive")</f>
        <v>negative</v>
      </c>
      <c r="AE47" s="32"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cribriform",O47,1)),ISNUMBER(SEARCH("diffuse",O47,1)),ISNUMBER(SEARCH("columnar",O47,1)),ISNUMBER(SEARCH("solid",O47,1)),ISNUMBER(SEARCH("tall",N47,1)),ISNUMBER(SEARCH("hobnail",N47,1)),ISNUMBER(SEARCH("cribriform",N47,1)),ISNUMBER(SEARCH("diffuse",N47,1)),ISNUMBER(SEARCH("columnar",N47,1)),ISNUMBER(SEARCH("solid",N47,1)),AND(ISNUMBER(SEARCH("papillary",N47,1)),S47="positive"),AND(AND(ISNUMBER(J47),J47&gt;=5),M47=""),AND(AND(ISNUMBER(J47),J47&gt;=5),AND(ISNUMBER(M47),M47&gt;=1)),AND(ISNUMBER(SERACH("papillary",N47)),OR(Y47="positive",Z47="positive"), ISNUMBER(SEARCH("BRAF",AB47)))),"intermediate","low"))</f>
        <v>low</v>
      </c>
      <c r="AF47" s="37" t="str">
        <f t="shared" si="2"/>
        <v>2</v>
      </c>
      <c r="AG47" s="37" t="str">
        <f t="shared" si="3"/>
        <v>0</v>
      </c>
      <c r="AH47" s="33" t="str">
        <f t="shared" si="6"/>
        <v>0</v>
      </c>
      <c r="AI47" s="38" t="str">
        <f t="shared" si="7"/>
        <v>I</v>
      </c>
      <c r="AJ47" s="32" t="s">
        <v>957</v>
      </c>
      <c r="AK47" s="37" t="s">
        <v>964</v>
      </c>
      <c r="AL47" s="37" t="s">
        <v>965</v>
      </c>
      <c r="AM47" s="37" t="s">
        <v>965</v>
      </c>
      <c r="AN47" s="37" t="s">
        <v>70</v>
      </c>
      <c r="AO47" s="26">
        <f t="shared" ca="1" si="8"/>
        <v>1</v>
      </c>
      <c r="AP47" s="12">
        <f t="shared" si="9"/>
        <v>1</v>
      </c>
      <c r="AQ47" s="12">
        <f t="shared" si="10"/>
        <v>1</v>
      </c>
      <c r="AR47" s="12">
        <f t="shared" si="11"/>
        <v>1</v>
      </c>
      <c r="AS47" s="19">
        <f t="shared" si="4"/>
        <v>1</v>
      </c>
    </row>
    <row r="48" spans="1:45">
      <c r="A48" t="str">
        <f>'Model output'!A47</f>
        <v>TCGA-DJ-A13L</v>
      </c>
      <c r="B48" s="44">
        <v>85</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1</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X</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X</v>
      </c>
      <c r="F48" t="str">
        <f t="shared" si="0"/>
        <v>positive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output'!G47)),OR(,ISNUMBER(SEARCH("II",'Model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output'!G47)),AND(ISNUMBER(SEARCH("V ",'Model output'!G47)),NOT(ISNUMBER(SEARCH("VI",'Model output'!G47)))),ISNUMBER(SEARCH("five",'Model output'!G47)),ISNUMBER(SEARCH("5",'Model output'!G47))))), "lateral", "central"))</f>
        <v/>
      </c>
      <c r="H48" t="str">
        <f>IF('Model output'!H47="","negative",IF('Model output'!H47="[]", "negative", IF(OR(ISNUMBER(SEARCH("lymph node",'Model output'!H47)),ISNUMBER(SEARCH("Not mentioned",'Model output'!H47)),ISNUMBER(SEARCH("neck",'Model output'!H47)),ISNUMBER(SEARCH("Not applicable",'Model output'!H47))),"negative","positive")))</f>
        <v>negative</v>
      </c>
      <c r="I48">
        <f>IF('Model output'!I47="","",IF(ISNUMBER('Model output'!I47),'Model output'!I47,1))</f>
        <v>10</v>
      </c>
      <c r="J48">
        <f>IF('Model output'!J47="","",IF(AND(ISNUMBER('Model output'!J47),'Model output'!J47&lt;=I48),'Model output'!J47,IF(ISNUMBER(SEARCH("0/",'Model output'!J47)),0,1)))</f>
        <v>2</v>
      </c>
      <c r="K48" t="str" cm="1">
        <f t="array" ref="K48">IF(COUNT(FIND({0,1,2,3,4,5,6,7,8,9},'Model output'!K47))&gt;0,'Model output'!K47,"")</f>
        <v>0.9 cm</v>
      </c>
      <c r="L48" s="8" t="str">
        <f t="shared" si="5"/>
        <v>0.9cm</v>
      </c>
      <c r="M48" cm="1">
        <f t="array" ref="M48">IF(L48="","",IF(ISNUMBER(SEARCH("cm",L48)),MAX(VALUE(SUBSTITUTE(_xlfn.FILTERXML("&lt;t&gt;&lt;s&gt;"&amp;SUBSTITUTE(L48,",","&lt;/s&gt;&lt;s&gt;")&amp;"&lt;/s&gt;&lt;/t&gt;","//s"),"cm",""))),MAX(VALUE(SUBSTITUTE(_xlfn.FILTERXML("&lt;t&gt;&lt;s&gt;"&amp;SUBSTITUTE(L48,",","&lt;/s&gt;&lt;s&gt;")&amp;"&lt;/s&gt;&lt;/t&gt;","//s"),"mm","")))/10))</f>
        <v>0.9</v>
      </c>
      <c r="N48" t="str">
        <f>IF('Model output'!L47="","",'Model output'!L47)</f>
        <v>Papillary carcinoma</v>
      </c>
      <c r="O48" t="str">
        <f>IF('Model output'!M47="","",'Model output'!M47)</f>
        <v>Tall cell variant</v>
      </c>
      <c r="P48" t="str">
        <f>IF('Model output'!N47="","",'Model output'!N47)</f>
        <v>1.4 cm</v>
      </c>
      <c r="Q48" t="str">
        <f t="shared" si="1"/>
        <v>1.4cm</v>
      </c>
      <c r="R48" cm="1">
        <f t="array" ref="R48">IF(Q48="","",IF(ISNUMBER(SEARCH("cm",Q48)),MAX(VALUE(SUBSTITUTE(_xlfn.FILTERXML("&lt;t&gt;&lt;s&gt;"&amp;SUBSTITUTE(Q48,",","&lt;/s&gt;&lt;s&gt;")&amp;"&lt;/s&gt;&lt;/t&gt;","//s"),"cm",""))),MAX(VALUE(SUBSTITUTE(_xlfn.FILTERXML("&lt;t&gt;&lt;s&gt;"&amp;SUBSTITUTE(Q48,",","&lt;/s&gt;&lt;s&gt;")&amp;"&lt;/s&gt;&lt;/t&gt;","//s"),"mm","")))/10))</f>
        <v>1.4</v>
      </c>
      <c r="S48" t="str">
        <f>IF(OR('Model output'!P47="",ISNUMBER(SEARCH("Not identified", 'Model output'!P47)),ISNUMBER(SEARCH("Absent",'Model output'!P47)),AND(ISNUMBER(SEARCH("No",'Model output'!P47)),NOT(ISNUMBER(SEARCH("diagnostic",'Model output'!P47)))),ISNUMBER(SEARCH("Negative",'Model output'!P47))),"negative","positive")</f>
        <v>negative</v>
      </c>
      <c r="T48" t="str">
        <f>IF('Model output'!O47="","",'Model output'!O47)</f>
        <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f>
        <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t="str">
        <f>IF('Model output'!S47="","", IF('Model output'!S47= "[]", "", 'Model output'!S47))</f>
        <v>No definite extrathyroidal extension is noted</v>
      </c>
      <c r="Y48" t="str">
        <f>IF(OR('Model output'!S47="",ISNUMBER(SEARCH("Absent",'Model output'!S47)),ISNUMBER(SEARCH("Not identified",'Model output'!S47)),ISNUMBER(SEARCH("No",'Model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 IF('Model output'!T47="[]", "", IF('Model output'!T47="Not mentioned", "No", "Yes")))</f>
        <v/>
      </c>
      <c r="AB48" t="str">
        <f>IF(AA48&lt;&gt;"Yes","",IF(OR('Model output'!U47="",'Model output'!U47="[]",ISNUMBER(SEARCH("Not identified",'Model output'!U47))),"",'Model output'!U47))</f>
        <v/>
      </c>
      <c r="AC48" s="1" t="str">
        <f>IF(OR('Model output'!V47="",'Model output'!V47="No",AND(ISERROR(SEARCH("Positive",'Model output'!V47)), ISNUMBER(SEARCH("Negative",'Model output'!V47))), ISNUMBER(SEARCH("Uninvolved",'Model output'!V47)), ISNUMBER(SEARCH("not involved",'Model output'!V47)), ISNUMBER(SEARCH("none",'Model output'!V47)), ISNUMBER(SEARCH("Free",'Model output'!V47)), ISNUMBER(SEARCH("1 mm",'Model output'!V47)), ISNUMBER(SEARCH("0.1 CM",'Model output'!V47)), ISNUMBER(SEARCH("less than 0.2 mm",'Model output'!V47)), ISNUMBER(SEARCH("less than 0.5 mm",'Model output'!V47)), ISNUMBER(SEARCH("abut",'Model output'!V47))), "negative", "positive")</f>
        <v>negative</v>
      </c>
      <c r="AE48" s="32"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cribriform",O48,1)),ISNUMBER(SEARCH("diffuse",O48,1)),ISNUMBER(SEARCH("columnar",O48,1)),ISNUMBER(SEARCH("solid",O48,1)),ISNUMBER(SEARCH("tall",N48,1)),ISNUMBER(SEARCH("hobnail",N48,1)),ISNUMBER(SEARCH("cribriform",N48,1)),ISNUMBER(SEARCH("diffuse",N48,1)),ISNUMBER(SEARCH("columnar",N48,1)),ISNUMBER(SEARCH("solid",N48,1)),AND(ISNUMBER(SEARCH("papillary",N48,1)),S48="positive"),AND(AND(ISNUMBER(J48),J48&gt;=5),M48=""),AND(AND(ISNUMBER(J48),J48&gt;=5),AND(ISNUMBER(M48),M48&gt;=1)),AND(ISNUMBER(SERACH("papillary",N48)),OR(Y48="positive",Z48="positive"), ISNUMBER(SEARCH("BRAF",AB48)))),"intermediate","low"))</f>
        <v>intermediate</v>
      </c>
      <c r="AF48" s="37" t="str">
        <f t="shared" si="2"/>
        <v>1b</v>
      </c>
      <c r="AG48" s="37" t="str">
        <f t="shared" si="3"/>
        <v>1a</v>
      </c>
      <c r="AH48" s="33" t="str">
        <f t="shared" si="6"/>
        <v>0</v>
      </c>
      <c r="AI48" s="38" t="str">
        <f t="shared" si="7"/>
        <v>II</v>
      </c>
      <c r="AJ48" s="32" t="s">
        <v>958</v>
      </c>
      <c r="AK48" s="37" t="s">
        <v>961</v>
      </c>
      <c r="AL48" s="37" t="s">
        <v>965</v>
      </c>
      <c r="AM48" s="37" t="s">
        <v>965</v>
      </c>
      <c r="AN48" s="37" t="s">
        <v>70</v>
      </c>
      <c r="AO48" s="26">
        <f t="shared" ca="1" si="8"/>
        <v>1</v>
      </c>
      <c r="AP48" s="12">
        <f t="shared" si="9"/>
        <v>1</v>
      </c>
      <c r="AQ48" s="12">
        <f t="shared" si="10"/>
        <v>0</v>
      </c>
      <c r="AR48" s="12">
        <f t="shared" si="11"/>
        <v>1</v>
      </c>
      <c r="AS48" s="19">
        <f t="shared" si="4"/>
        <v>0</v>
      </c>
    </row>
    <row r="49" spans="1:45">
      <c r="A49" t="str">
        <f>'Model output'!A48</f>
        <v>TCGA-DJ-A13M</v>
      </c>
      <c r="B49" s="44">
        <v>28</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X</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X</v>
      </c>
      <c r="F49" t="str">
        <f t="shared" si="0"/>
        <v>negative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output'!G48)),OR(,ISNUMBER(SEARCH("II",'Model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output'!G48)),AND(ISNUMBER(SEARCH("V ",'Model output'!G48)),NOT(ISNUMBER(SEARCH("VI",'Model output'!G48)))),ISNUMBER(SEARCH("five",'Model output'!G48)),ISNUMBER(SEARCH("5",'Model output'!G48))))), "lateral", "central"))</f>
        <v/>
      </c>
      <c r="H49" t="str">
        <f>IF('Model output'!H48="","negative",IF('Model output'!H48="[]", "negative", IF(OR(ISNUMBER(SEARCH("lymph node",'Model output'!H48)),ISNUMBER(SEARCH("Not mentioned",'Model output'!H48)),ISNUMBER(SEARCH("neck",'Model output'!H48)),ISNUMBER(SEARCH("Not applicable",'Model output'!H48))),"negative","positive")))</f>
        <v>negative</v>
      </c>
      <c r="I49">
        <f>IF('Model output'!I48="","",IF(ISNUMBER('Model output'!I48),'Model output'!I48,1))</f>
        <v>4</v>
      </c>
      <c r="J49">
        <f>IF('Model output'!J48="","",IF(AND(ISNUMBER('Model output'!J48),'Model output'!J48&lt;=I49),'Model output'!J48,IF(ISNUMBER(SEARCH("0/",'Model output'!J48)),0,1)))</f>
        <v>0</v>
      </c>
      <c r="K49" t="str" cm="1">
        <f t="array" ref="K49">IF(COUNT(FIND({0,1,2,3,4,5,6,7,8,9},'Model output'!K48))&gt;0,'Model output'!K48,"")</f>
        <v/>
      </c>
      <c r="L49" s="8" t="str">
        <f t="shared" si="5"/>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 carcinoma</v>
      </c>
      <c r="O49" t="str">
        <f>IF('Model output'!M48="","",'Model output'!M48)</f>
        <v>Follicular variant</v>
      </c>
      <c r="P49" t="str">
        <f>IF('Model output'!N48="","",'Model output'!N48)</f>
        <v>2.0 cm</v>
      </c>
      <c r="Q49" t="str">
        <f t="shared" si="1"/>
        <v>2.0cm</v>
      </c>
      <c r="R49" cm="1">
        <f t="array" ref="R49">IF(Q49="","",IF(ISNUMBER(SEARCH("cm",Q49)),MAX(VALUE(SUBSTITUTE(_xlfn.FILTERXML("&lt;t&gt;&lt;s&gt;"&amp;SUBSTITUTE(Q49,",","&lt;/s&gt;&lt;s&gt;")&amp;"&lt;/s&gt;&lt;/t&gt;","//s"),"cm",""))),MAX(VALUE(SUBSTITUTE(_xlfn.FILTERXML("&lt;t&gt;&lt;s&gt;"&amp;SUBSTITUTE(Q49,",","&lt;/s&gt;&lt;s&gt;")&amp;"&lt;/s&gt;&lt;/t&gt;","//s"),"mm","")))/10))</f>
        <v>2</v>
      </c>
      <c r="S49" t="str">
        <f>IF(OR('Model output'!P48="",ISNUMBER(SEARCH("Not identified", 'Model output'!P48)),ISNUMBER(SEARCH("Absent",'Model output'!P48)),AND(ISNUMBER(SEARCH("No",'Model output'!P48)),NOT(ISNUMBER(SEARCH("diagnostic",'Model output'!P48)))),ISNUMBER(SEARCH("Negative",'Model output'!P48))),"negative","positive")</f>
        <v>negative</v>
      </c>
      <c r="T49">
        <f>IF('Model output'!O48="","",'Model output'!O48)</f>
        <v>1</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f>
        <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t="str">
        <f>IF('Model output'!S48="","", IF('Model output'!S48= "[]", "", 'Model output'!S48))</f>
        <v>Not Identified</v>
      </c>
      <c r="Y49" t="str">
        <f>IF(OR('Model output'!S48="",ISNUMBER(SEARCH("Absent",'Model output'!S48)),ISNUMBER(SEARCH("Not identified",'Model output'!S48)),ISNUMBER(SEARCH("No",'Model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 IF('Model output'!T48="[]", "", IF('Model output'!T48="Not mentioned", "No", "Yes")))</f>
        <v/>
      </c>
      <c r="AB49" t="str">
        <f>IF(AA49&lt;&gt;"Yes","",IF(OR('Model output'!U48="",'Model output'!U48="[]",ISNUMBER(SEARCH("Not identified",'Model output'!U48))),"",'Model output'!U48))</f>
        <v/>
      </c>
      <c r="AC49" s="1" t="str">
        <f>IF(OR('Model output'!V48="",'Model output'!V48="No",AND(ISERROR(SEARCH("Positive",'Model output'!V48)), ISNUMBER(SEARCH("Negative",'Model output'!V48))), ISNUMBER(SEARCH("Uninvolved",'Model output'!V48)), ISNUMBER(SEARCH("not involved",'Model output'!V48)), ISNUMBER(SEARCH("none",'Model output'!V48)), ISNUMBER(SEARCH("Free",'Model output'!V48)), ISNUMBER(SEARCH("1 mm",'Model output'!V48)), ISNUMBER(SEARCH("0.1 CM",'Model output'!V48)), ISNUMBER(SEARCH("less than 0.2 mm",'Model output'!V48)), ISNUMBER(SEARCH("less than 0.5 mm",'Model output'!V48)), ISNUMBER(SEARCH("abut",'Model output'!V48))), "negative", "positive")</f>
        <v>negative</v>
      </c>
      <c r="AE49" s="32"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cribriform",O49,1)),ISNUMBER(SEARCH("diffuse",O49,1)),ISNUMBER(SEARCH("columnar",O49,1)),ISNUMBER(SEARCH("solid",O49,1)),ISNUMBER(SEARCH("tall",N49,1)),ISNUMBER(SEARCH("hobnail",N49,1)),ISNUMBER(SEARCH("cribriform",N49,1)),ISNUMBER(SEARCH("diffuse",N49,1)),ISNUMBER(SEARCH("columnar",N49,1)),ISNUMBER(SEARCH("solid",N49,1)),AND(ISNUMBER(SEARCH("papillary",N49,1)),S49="positive"),AND(AND(ISNUMBER(J49),J49&gt;=5),M49=""),AND(AND(ISNUMBER(J49),J49&gt;=5),AND(ISNUMBER(M49),M49&gt;=1)),AND(ISNUMBER(SERACH("papillary",N49)),OR(Y49="positive",Z49="positive"), ISNUMBER(SEARCH("BRAF",AB49)))),"intermediate","low"))</f>
        <v>low</v>
      </c>
      <c r="AF49" s="37" t="str">
        <f t="shared" si="2"/>
        <v>1b</v>
      </c>
      <c r="AG49" s="37" t="str">
        <f t="shared" si="3"/>
        <v>0</v>
      </c>
      <c r="AH49" s="33" t="str">
        <f t="shared" si="6"/>
        <v>0</v>
      </c>
      <c r="AI49" s="38" t="str">
        <f t="shared" si="7"/>
        <v>I</v>
      </c>
      <c r="AJ49" s="32" t="s">
        <v>957</v>
      </c>
      <c r="AK49" s="37" t="s">
        <v>961</v>
      </c>
      <c r="AL49" s="37" t="s">
        <v>962</v>
      </c>
      <c r="AM49" s="37" t="s">
        <v>965</v>
      </c>
      <c r="AN49" s="37" t="s">
        <v>70</v>
      </c>
      <c r="AO49" s="26">
        <f t="shared" ca="1" si="8"/>
        <v>1</v>
      </c>
      <c r="AP49" s="12">
        <f t="shared" si="9"/>
        <v>1</v>
      </c>
      <c r="AQ49" s="12">
        <f t="shared" si="10"/>
        <v>1</v>
      </c>
      <c r="AR49" s="12">
        <f t="shared" si="11"/>
        <v>1</v>
      </c>
      <c r="AS49" s="19">
        <f t="shared" si="4"/>
        <v>1</v>
      </c>
    </row>
    <row r="50" spans="1:45">
      <c r="A50" t="str">
        <f>'Model output'!A49</f>
        <v>TCGA-DJ-A13O</v>
      </c>
      <c r="B50" s="44">
        <v>56</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1</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X</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X</v>
      </c>
      <c r="F50" t="str">
        <f t="shared" si="0"/>
        <v>negative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output'!G49)),OR(,ISNUMBER(SEARCH("II",'Model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output'!G49)),AND(ISNUMBER(SEARCH("V ",'Model output'!G49)),NOT(ISNUMBER(SEARCH("VI",'Model output'!G49)))),ISNUMBER(SEARCH("five",'Model output'!G49)),ISNUMBER(SEARCH("5",'Model output'!G49))))), "lateral", "central"))</f>
        <v/>
      </c>
      <c r="H50" t="str">
        <f>IF('Model output'!H49="","negative",IF('Model output'!H49="[]", "negative", IF(OR(ISNUMBER(SEARCH("lymph node",'Model output'!H49)),ISNUMBER(SEARCH("Not mentioned",'Model output'!H49)),ISNUMBER(SEARCH("neck",'Model output'!H49)),ISNUMBER(SEARCH("Not applicable",'Model output'!H49))),"negative","positive")))</f>
        <v>negative</v>
      </c>
      <c r="I50">
        <f>IF('Model output'!I49="","",IF(ISNUMBER('Model output'!I49),'Model output'!I49,1))</f>
        <v>2</v>
      </c>
      <c r="J50">
        <f>IF('Model output'!J49="","",IF(AND(ISNUMBER('Model output'!J49),'Model output'!J49&lt;=I50),'Model output'!J49,IF(ISNUMBER(SEARCH("0/",'Model output'!J49)),0,1)))</f>
        <v>0</v>
      </c>
      <c r="K50" t="str" cm="1">
        <f t="array" ref="K50">IF(COUNT(FIND({0,1,2,3,4,5,6,7,8,9},'Model output'!K49))&gt;0,'Model output'!K49,"")</f>
        <v/>
      </c>
      <c r="L50" s="8" t="str">
        <f t="shared" si="5"/>
        <v/>
      </c>
      <c r="M50" t="str" cm="1">
        <f t="array" ref="M50">IF(L50="","",IF(ISNUMBER(SEARCH("cm",L50)),MAX(VALUE(SUBSTITUTE(_xlfn.FILTERXML("&lt;t&gt;&lt;s&gt;"&amp;SUBSTITUTE(L50,",","&lt;/s&gt;&lt;s&gt;")&amp;"&lt;/s&gt;&lt;/t&gt;","//s"),"cm",""))),MAX(VALUE(SUBSTITUTE(_xlfn.FILTERXML("&lt;t&gt;&lt;s&gt;"&amp;SUBSTITUTE(L50,",","&lt;/s&gt;&lt;s&gt;")&amp;"&lt;/s&gt;&lt;/t&gt;","//s"),"mm","")))/10))</f>
        <v/>
      </c>
      <c r="N50" t="str">
        <f>IF('Model output'!L49="","",'Model output'!L49)</f>
        <v>Papillary</v>
      </c>
      <c r="O50" t="str">
        <f>IF('Model output'!M49="","",'Model output'!M49)</f>
        <v>Classical, Tall cell</v>
      </c>
      <c r="P50" t="str">
        <f>IF('Model output'!N49="","",'Model output'!N49)</f>
        <v>1.1 cm</v>
      </c>
      <c r="Q50" t="str">
        <f t="shared" si="1"/>
        <v>1.1cm</v>
      </c>
      <c r="R50" cm="1">
        <f t="array" ref="R50">IF(Q50="","",IF(ISNUMBER(SEARCH("cm",Q50)),MAX(VALUE(SUBSTITUTE(_xlfn.FILTERXML("&lt;t&gt;&lt;s&gt;"&amp;SUBSTITUTE(Q50,",","&lt;/s&gt;&lt;s&gt;")&amp;"&lt;/s&gt;&lt;/t&gt;","//s"),"cm",""))),MAX(VALUE(SUBSTITUTE(_xlfn.FILTERXML("&lt;t&gt;&lt;s&gt;"&amp;SUBSTITUTE(Q50,",","&lt;/s&gt;&lt;s&gt;")&amp;"&lt;/s&gt;&lt;/t&gt;","//s"),"mm","")))/10))</f>
        <v>1.1000000000000001</v>
      </c>
      <c r="S50" t="str">
        <f>IF(OR('Model output'!P49="",ISNUMBER(SEARCH("Not identified", 'Model output'!P49)),ISNUMBER(SEARCH("Absent",'Model output'!P49)),AND(ISNUMBER(SEARCH("No",'Model output'!P49)),NOT(ISNUMBER(SEARCH("diagnostic",'Model output'!P49)))),ISNUMBER(SEARCH("Negative",'Model output'!P49))),"negative","positive")</f>
        <v>negative</v>
      </c>
      <c r="T50">
        <f>IF('Model output'!O49="","",'Model output'!O49)</f>
        <v>1</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t="str">
        <f>IF('Model output'!S49="","", IF('Model output'!S49= "[]", "", 'Model output'!S49))</f>
        <v>Not identified</v>
      </c>
      <c r="Y50" t="str">
        <f>IF(OR('Model output'!S49="",ISNUMBER(SEARCH("Absent",'Model output'!S49)),ISNUMBER(SEARCH("Not identified",'Model output'!S49)),ISNUMBER(SEARCH("No",'Model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 IF('Model output'!T49="[]", "", IF('Model output'!T49="Not mentioned", "No", "Yes")))</f>
        <v/>
      </c>
      <c r="AB50" t="str">
        <f>IF(AA50&lt;&gt;"Yes","",IF(OR('Model output'!U49="",'Model output'!U49="[]",ISNUMBER(SEARCH("Not identified",'Model output'!U49))),"",'Model output'!U49))</f>
        <v/>
      </c>
      <c r="AC50" s="1" t="str">
        <f>IF(OR('Model output'!V49="",'Model output'!V49="No",AND(ISERROR(SEARCH("Positive",'Model output'!V49)), ISNUMBER(SEARCH("Negative",'Model output'!V49))), ISNUMBER(SEARCH("Uninvolved",'Model output'!V49)), ISNUMBER(SEARCH("not involved",'Model output'!V49)), ISNUMBER(SEARCH("none",'Model output'!V49)), ISNUMBER(SEARCH("Free",'Model output'!V49)), ISNUMBER(SEARCH("1 mm",'Model output'!V49)), ISNUMBER(SEARCH("0.1 CM",'Model output'!V49)), ISNUMBER(SEARCH("less than 0.2 mm",'Model output'!V49)), ISNUMBER(SEARCH("less than 0.5 mm",'Model output'!V49)), ISNUMBER(SEARCH("abut",'Model output'!V49))), "negative", "positive")</f>
        <v>negative</v>
      </c>
      <c r="AE50" s="32"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cribriform",O50,1)),ISNUMBER(SEARCH("diffuse",O50,1)),ISNUMBER(SEARCH("columnar",O50,1)),ISNUMBER(SEARCH("solid",O50,1)),ISNUMBER(SEARCH("tall",N50,1)),ISNUMBER(SEARCH("hobnail",N50,1)),ISNUMBER(SEARCH("cribriform",N50,1)),ISNUMBER(SEARCH("diffuse",N50,1)),ISNUMBER(SEARCH("columnar",N50,1)),ISNUMBER(SEARCH("solid",N50,1)),AND(ISNUMBER(SEARCH("papillary",N50,1)),S50="positive"),AND(AND(ISNUMBER(J50),J50&gt;=5),M50=""),AND(AND(ISNUMBER(J50),J50&gt;=5),AND(ISNUMBER(M50),M50&gt;=1)),AND(ISNUMBER(SERACH("papillary",N50)),OR(Y50="positive",Z50="positive"), ISNUMBER(SEARCH("BRAF",AB50)))),"intermediate","low"))</f>
        <v>intermediate</v>
      </c>
      <c r="AF50" s="37" t="str">
        <f t="shared" si="2"/>
        <v>1b</v>
      </c>
      <c r="AG50" s="37" t="str">
        <f t="shared" si="3"/>
        <v>0</v>
      </c>
      <c r="AH50" s="33" t="str">
        <f t="shared" si="6"/>
        <v>0</v>
      </c>
      <c r="AI50" s="38" t="str">
        <f t="shared" si="7"/>
        <v>I</v>
      </c>
      <c r="AJ50" s="32" t="s">
        <v>958</v>
      </c>
      <c r="AK50" s="37" t="s">
        <v>961</v>
      </c>
      <c r="AL50" s="37" t="s">
        <v>962</v>
      </c>
      <c r="AM50" s="37" t="s">
        <v>965</v>
      </c>
      <c r="AN50" s="37" t="s">
        <v>70</v>
      </c>
      <c r="AO50" s="26">
        <f t="shared" ca="1" si="8"/>
        <v>1</v>
      </c>
      <c r="AP50" s="12">
        <f t="shared" si="9"/>
        <v>1</v>
      </c>
      <c r="AQ50" s="12">
        <f t="shared" si="10"/>
        <v>1</v>
      </c>
      <c r="AR50" s="12">
        <f t="shared" si="11"/>
        <v>1</v>
      </c>
      <c r="AS50" s="19">
        <f t="shared" si="4"/>
        <v>1</v>
      </c>
    </row>
    <row r="51" spans="1:45">
      <c r="A51" t="str">
        <f>'Model output'!A50</f>
        <v>TCGA-DJ-A13R</v>
      </c>
      <c r="B51" s="44">
        <v>50</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4b</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X</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X</v>
      </c>
      <c r="F51" t="str">
        <f t="shared" si="0"/>
        <v>negative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output'!G50)),OR(,ISNUMBER(SEARCH("II",'Model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output'!G50)),AND(ISNUMBER(SEARCH("V ",'Model output'!G50)),NOT(ISNUMBER(SEARCH("VI",'Model output'!G50)))),ISNUMBER(SEARCH("five",'Model output'!G50)),ISNUMBER(SEARCH("5",'Model output'!G50))))), "lateral", "central"))</f>
        <v/>
      </c>
      <c r="H51" t="str">
        <f>IF('Model output'!H50="","negative",IF('Model output'!H50="[]", "negative", IF(OR(ISNUMBER(SEARCH("lymph node",'Model output'!H50)),ISNUMBER(SEARCH("Not mentioned",'Model output'!H50)),ISNUMBER(SEARCH("neck",'Model output'!H50)),ISNUMBER(SEARCH("Not applicable",'Model output'!H50))),"negative","positive")))</f>
        <v>negative</v>
      </c>
      <c r="I51">
        <f>IF('Model output'!I50="","",IF(ISNUMBER('Model output'!I50),'Model output'!I50,1))</f>
        <v>2</v>
      </c>
      <c r="J51">
        <f>IF('Model output'!J50="","",IF(AND(ISNUMBER('Model output'!J50),'Model output'!J50&lt;=I51),'Model output'!J50,IF(ISNUMBER(SEARCH("0/",'Model output'!J50)),0,1)))</f>
        <v>0</v>
      </c>
      <c r="K51" t="str" cm="1">
        <f t="array" ref="K51">IF(COUNT(FIND({0,1,2,3,4,5,6,7,8,9},'Model output'!K50))&gt;0,'Model output'!K50,"")</f>
        <v/>
      </c>
      <c r="L51" s="8" t="str">
        <f t="shared" si="5"/>
        <v/>
      </c>
      <c r="M51" t="str" cm="1">
        <f t="array" ref="M51">IF(L51="","",IF(ISNUMBER(SEARCH("cm",L51)),MAX(VALUE(SUBSTITUTE(_xlfn.FILTERXML("&lt;t&gt;&lt;s&gt;"&amp;SUBSTITUTE(L51,",","&lt;/s&gt;&lt;s&gt;")&amp;"&lt;/s&gt;&lt;/t&gt;","//s"),"cm",""))),MAX(VALUE(SUBSTITUTE(_xlfn.FILTERXML("&lt;t&gt;&lt;s&gt;"&amp;SUBSTITUTE(L51,",","&lt;/s&gt;&lt;s&gt;")&amp;"&lt;/s&gt;&lt;/t&gt;","//s"),"mm","")))/10))</f>
        <v/>
      </c>
      <c r="N51" t="str">
        <f>IF('Model output'!L50="","",'Model output'!L50)</f>
        <v>Papillary carcinoma</v>
      </c>
      <c r="O51" t="str">
        <f>IF('Model output'!M50="","",'Model output'!M50)</f>
        <v>Follicular variant with oncocytic features</v>
      </c>
      <c r="P51" t="str">
        <f>IF('Model output'!N50="","",'Model output'!N50)</f>
        <v>5 cm</v>
      </c>
      <c r="Q51" t="str">
        <f t="shared" si="1"/>
        <v>5cm</v>
      </c>
      <c r="R51" cm="1">
        <f t="array" ref="R51">IF(Q51="","",IF(ISNUMBER(SEARCH("cm",Q51)),MAX(VALUE(SUBSTITUTE(_xlfn.FILTERXML("&lt;t&gt;&lt;s&gt;"&amp;SUBSTITUTE(Q51,",","&lt;/s&gt;&lt;s&gt;")&amp;"&lt;/s&gt;&lt;/t&gt;","//s"),"cm",""))),MAX(VALUE(SUBSTITUTE(_xlfn.FILTERXML("&lt;t&gt;&lt;s&gt;"&amp;SUBSTITUTE(Q51,",","&lt;/s&gt;&lt;s&gt;")&amp;"&lt;/s&gt;&lt;/t&gt;","//s"),"mm","")))/10))</f>
        <v>5</v>
      </c>
      <c r="S51" t="str">
        <f>IF(OR('Model output'!P50="",ISNUMBER(SEARCH("Not identified", 'Model output'!P50)),ISNUMBER(SEARCH("Absent",'Model output'!P50)),AND(ISNUMBER(SEARCH("No",'Model output'!P50)),NOT(ISNUMBER(SEARCH("diagnostic",'Model output'!P50)))),ISNUMBER(SEARCH("Negative",'Model output'!P50))),"negative","positive")</f>
        <v>negative</v>
      </c>
      <c r="T51">
        <f>IF('Model output'!O50="","",'Model output'!O50)</f>
        <v>2</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negative</v>
      </c>
      <c r="X51" t="str">
        <f>IF('Model output'!S50="","", IF('Model output'!S50= "[]", "", 'Model output'!S50))</f>
        <v>Not Identified</v>
      </c>
      <c r="Y51" t="str">
        <f>IF(OR('Model output'!S50="",ISNUMBER(SEARCH("Absent",'Model output'!S50)),ISNUMBER(SEARCH("Not identified",'Model output'!S50)),ISNUMBER(SEARCH("No",'Model output'!S50)),ISNUMBER(SEARCH("negative",'Model output'!S50))),"negative",IF(Z51="positive","gETE", "positive"))</f>
        <v>negative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 IF('Model output'!T50="[]", "", IF('Model output'!T50="Not mentioned", "No", "Yes")))</f>
        <v/>
      </c>
      <c r="AB51" t="str">
        <f>IF(AA51&lt;&gt;"Yes","",IF(OR('Model output'!U50="",'Model output'!U50="[]",ISNUMBER(SEARCH("Not identified",'Model output'!U50))),"",'Model output'!U50))</f>
        <v/>
      </c>
      <c r="AC51" s="1" t="str">
        <f>IF(OR('Model output'!V50="",'Model output'!V50="No",AND(ISERROR(SEARCH("Positive",'Model output'!V50)), ISNUMBER(SEARCH("Negative",'Model output'!V50))), ISNUMBER(SEARCH("Uninvolved",'Model output'!V50)), ISNUMBER(SEARCH("not involved",'Model output'!V50)), ISNUMBER(SEARCH("none",'Model output'!V50)), ISNUMBER(SEARCH("Free",'Model output'!V50)), ISNUMBER(SEARCH("1 mm",'Model output'!V50)), ISNUMBER(SEARCH("0.1 CM",'Model output'!V50)), ISNUMBER(SEARCH("less than 0.2 mm",'Model output'!V50)), ISNUMBER(SEARCH("less than 0.5 mm",'Model output'!V50)), ISNUMBER(SEARCH("abut",'Model output'!V50))), "negative", "positive")</f>
        <v>negative</v>
      </c>
      <c r="AE51" s="32" t="str" cm="1">
        <f t="array" aca="1" ref="AE51" ca="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cribriform",O51,1)),ISNUMBER(SEARCH("diffuse",O51,1)),ISNUMBER(SEARCH("columnar",O51,1)),ISNUMBER(SEARCH("solid",O51,1)),ISNUMBER(SEARCH("tall",N51,1)),ISNUMBER(SEARCH("hobnail",N51,1)),ISNUMBER(SEARCH("cribriform",N51,1)),ISNUMBER(SEARCH("diffuse",N51,1)),ISNUMBER(SEARCH("columnar",N51,1)),ISNUMBER(SEARCH("solid",N51,1)),AND(ISNUMBER(SEARCH("papillary",N51,1)),S51="positive"),AND(AND(ISNUMBER(J51),J51&gt;=5),M51=""),AND(AND(ISNUMBER(J51),J51&gt;=5),AND(ISNUMBER(M51),M51&gt;=1)),AND(ISNUMBER(SERACH("papillary",N51)),OR(Y51="positive",Z51="positive"), ISNUMBER(SEARCH("BRAF",AB51)))),"intermediate","low"))</f>
        <v>low</v>
      </c>
      <c r="AF51" s="37" t="str">
        <f t="shared" si="2"/>
        <v>3a</v>
      </c>
      <c r="AG51" s="37" t="str">
        <f t="shared" si="3"/>
        <v>0</v>
      </c>
      <c r="AH51" s="33" t="str">
        <f t="shared" si="6"/>
        <v>0</v>
      </c>
      <c r="AI51" s="38" t="str">
        <f t="shared" si="7"/>
        <v>I</v>
      </c>
      <c r="AJ51" s="32" t="s">
        <v>957</v>
      </c>
      <c r="AK51" s="37" t="s">
        <v>967</v>
      </c>
      <c r="AL51" s="37" t="s">
        <v>962</v>
      </c>
      <c r="AM51" s="37" t="s">
        <v>965</v>
      </c>
      <c r="AN51" s="37" t="s">
        <v>70</v>
      </c>
      <c r="AO51" s="26">
        <f t="shared" ca="1" si="8"/>
        <v>1</v>
      </c>
      <c r="AP51" s="12">
        <f t="shared" si="9"/>
        <v>1</v>
      </c>
      <c r="AQ51" s="12">
        <f t="shared" si="10"/>
        <v>1</v>
      </c>
      <c r="AR51" s="12">
        <f t="shared" si="11"/>
        <v>1</v>
      </c>
      <c r="AS51" s="19">
        <f t="shared" si="4"/>
        <v>1</v>
      </c>
    </row>
    <row r="52" spans="1:45">
      <c r="A52" t="str">
        <f>'Model output'!A51</f>
        <v>TCGA-DJ-A13S</v>
      </c>
      <c r="B52" s="44">
        <v>19</v>
      </c>
      <c r="C52" s="1"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1</v>
      </c>
      <c r="D52" s="1"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X</v>
      </c>
      <c r="E52" s="1"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X</v>
      </c>
      <c r="F52" t="str">
        <f t="shared" si="0"/>
        <v>negative</v>
      </c>
      <c r="G5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output'!G51)),OR(,ISNUMBER(SEARCH("II",'Model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output'!G51)),AND(ISNUMBER(SEARCH("V ",'Model output'!G51)),NOT(ISNUMBER(SEARCH("VI",'Model output'!G51)))),ISNUMBER(SEARCH("five",'Model output'!G51)),ISNUMBER(SEARCH("5",'Model output'!G51))))), "lateral", "central"))</f>
        <v/>
      </c>
      <c r="H52" t="str">
        <f>IF('Model output'!H51="","negative",IF('Model output'!H51="[]", "negative", IF(OR(ISNUMBER(SEARCH("lymph node",'Model output'!H51)),ISNUMBER(SEARCH("Not mentioned",'Model output'!H51)),ISNUMBER(SEARCH("neck",'Model output'!H51)),ISNUMBER(SEARCH("Not applicable",'Model output'!H51))),"negative","positive")))</f>
        <v>negative</v>
      </c>
      <c r="I52" t="str">
        <f>IF('Model output'!I51="","",IF(ISNUMBER('Model output'!I51),'Model output'!I51,1))</f>
        <v/>
      </c>
      <c r="J52" t="str">
        <f>IF('Model output'!J51="","",IF(AND(ISNUMBER('Model output'!J51),'Model output'!J51&lt;=I52),'Model output'!J51,IF(ISNUMBER(SEARCH("0/",'Model output'!J51)),0,1)))</f>
        <v/>
      </c>
      <c r="K52" t="str" cm="1">
        <f t="array" ref="K52">IF(COUNT(FIND({0,1,2,3,4,5,6,7,8,9},'Model output'!K51))&gt;0,'Model output'!K51,"")</f>
        <v/>
      </c>
      <c r="L52" s="8" t="str">
        <f t="shared" si="5"/>
        <v/>
      </c>
      <c r="M52" t="str" cm="1">
        <f t="array" ref="M52">IF(L52="","",IF(ISNUMBER(SEARCH("cm",L52)),MAX(VALUE(SUBSTITUTE(_xlfn.FILTERXML("&lt;t&gt;&lt;s&gt;"&amp;SUBSTITUTE(L52,",","&lt;/s&gt;&lt;s&gt;")&amp;"&lt;/s&gt;&lt;/t&gt;","//s"),"cm",""))),MAX(VALUE(SUBSTITUTE(_xlfn.FILTERXML("&lt;t&gt;&lt;s&gt;"&amp;SUBSTITUTE(L52,",","&lt;/s&gt;&lt;s&gt;")&amp;"&lt;/s&gt;&lt;/t&gt;","//s"),"mm","")))/10))</f>
        <v/>
      </c>
      <c r="N52" t="str">
        <f>IF('Model output'!L51="","",'Model output'!L51)</f>
        <v>Papillary carcinoma</v>
      </c>
      <c r="O52" t="str">
        <f>IF('Model output'!M51="","",'Model output'!M51)</f>
        <v>Follicular variant</v>
      </c>
      <c r="P52" t="str">
        <f>IF('Model output'!N51="","",'Model output'!N51)</f>
        <v>1.8 cm</v>
      </c>
      <c r="Q52" t="str">
        <f t="shared" si="1"/>
        <v>1.8cm</v>
      </c>
      <c r="R52" cm="1">
        <f t="array" ref="R52">IF(Q52="","",IF(ISNUMBER(SEARCH("cm",Q52)),MAX(VALUE(SUBSTITUTE(_xlfn.FILTERXML("&lt;t&gt;&lt;s&gt;"&amp;SUBSTITUTE(Q52,",","&lt;/s&gt;&lt;s&gt;")&amp;"&lt;/s&gt;&lt;/t&gt;","//s"),"cm",""))),MAX(VALUE(SUBSTITUTE(_xlfn.FILTERXML("&lt;t&gt;&lt;s&gt;"&amp;SUBSTITUTE(Q52,",","&lt;/s&gt;&lt;s&gt;")&amp;"&lt;/s&gt;&lt;/t&gt;","//s"),"mm","")))/10))</f>
        <v>1.8</v>
      </c>
      <c r="S52" t="str">
        <f>IF(OR('Model output'!P51="",ISNUMBER(SEARCH("Not identified", 'Model output'!P51)),ISNUMBER(SEARCH("Absent",'Model output'!P51)),AND(ISNUMBER(SEARCH("No",'Model output'!P51)),NOT(ISNUMBER(SEARCH("diagnostic",'Model output'!P51)))),ISNUMBER(SEARCH("Negative",'Model output'!P51))),"negative","positive")</f>
        <v>negative</v>
      </c>
      <c r="T52" t="str">
        <f>IF('Model output'!O51="","",'Model output'!O51)</f>
        <v/>
      </c>
      <c r="U52"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f>
        <v/>
      </c>
      <c r="V52"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t="str">
        <f>IF('Model output'!S51="","", IF('Model output'!S51= "[]", "", 'Model output'!S51))</f>
        <v>Not identified</v>
      </c>
      <c r="Y52" t="str">
        <f>IF(OR('Model output'!S51="",ISNUMBER(SEARCH("Absent",'Model output'!S51)),ISNUMBER(SEARCH("Not identified",'Model output'!S51)),ISNUMBER(SEARCH("No",'Model output'!S51)),ISNUMBER(SEARCH("negative",'Model output'!S51))),"negative",IF(Z52="positive","gETE", "positive"))</f>
        <v>negative</v>
      </c>
      <c r="Z5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t="str">
        <f>IF('Model output'!T51="","", IF('Model output'!T51="[]", "", IF('Model output'!T51="Not mentioned", "No", "Yes")))</f>
        <v/>
      </c>
      <c r="AB52" t="str">
        <f>IF(AA52&lt;&gt;"Yes","",IF(OR('Model output'!U51="",'Model output'!U51="[]",ISNUMBER(SEARCH("Not identified",'Model output'!U51))),"",'Model output'!U51))</f>
        <v/>
      </c>
      <c r="AC52" s="1" t="str">
        <f>IF(OR('Model output'!V51="",'Model output'!V51="No",AND(ISERROR(SEARCH("Positive",'Model output'!V51)), ISNUMBER(SEARCH("Negative",'Model output'!V51))), ISNUMBER(SEARCH("Uninvolved",'Model output'!V51)), ISNUMBER(SEARCH("not involved",'Model output'!V51)), ISNUMBER(SEARCH("none",'Model output'!V51)), ISNUMBER(SEARCH("Free",'Model output'!V51)), ISNUMBER(SEARCH("1 mm",'Model output'!V51)), ISNUMBER(SEARCH("0.1 CM",'Model output'!V51)), ISNUMBER(SEARCH("less than 0.2 mm",'Model output'!V51)), ISNUMBER(SEARCH("less than 0.5 mm",'Model output'!V51)), ISNUMBER(SEARCH("abut",'Model output'!V51))), "negative", "positive")</f>
        <v>negative</v>
      </c>
      <c r="AE52" s="32" t="str" cm="1">
        <f t="array" aca="1" ref="AE52" ca="1">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cribriform",O52,1)),ISNUMBER(SEARCH("diffuse",O52,1)),ISNUMBER(SEARCH("columnar",O52,1)),ISNUMBER(SEARCH("solid",O52,1)),ISNUMBER(SEARCH("tall",N52,1)),ISNUMBER(SEARCH("hobnail",N52,1)),ISNUMBER(SEARCH("cribriform",N52,1)),ISNUMBER(SEARCH("diffuse",N52,1)),ISNUMBER(SEARCH("columnar",N52,1)),ISNUMBER(SEARCH("solid",N52,1)),AND(ISNUMBER(SEARCH("papillary",N52,1)),S52="positive"),AND(AND(ISNUMBER(J52),J52&gt;=5),M52=""),AND(AND(ISNUMBER(J52),J52&gt;=5),AND(ISNUMBER(M52),M52&gt;=1)),AND(ISNUMBER(SERACH("papillary",N52)),OR(Y52="positive",Z52="positive"), ISNUMBER(SEARCH("BRAF",AB52)))),"intermediate","low"))</f>
        <v>low</v>
      </c>
      <c r="AF52" s="37" t="str">
        <f t="shared" si="2"/>
        <v>1b</v>
      </c>
      <c r="AG52" s="37" t="str">
        <f t="shared" si="3"/>
        <v>0</v>
      </c>
      <c r="AH52" s="33" t="str">
        <f t="shared" si="6"/>
        <v>0</v>
      </c>
      <c r="AI52" s="38" t="str">
        <f t="shared" si="7"/>
        <v>I</v>
      </c>
      <c r="AJ52" s="32" t="s">
        <v>957</v>
      </c>
      <c r="AK52" s="37" t="s">
        <v>961</v>
      </c>
      <c r="AL52" s="37" t="s">
        <v>965</v>
      </c>
      <c r="AM52" s="37" t="s">
        <v>965</v>
      </c>
      <c r="AN52" s="37" t="s">
        <v>70</v>
      </c>
      <c r="AO52" s="26">
        <f t="shared" ca="1" si="8"/>
        <v>1</v>
      </c>
      <c r="AP52" s="12">
        <f t="shared" si="9"/>
        <v>1</v>
      </c>
      <c r="AQ52" s="12">
        <f t="shared" si="10"/>
        <v>1</v>
      </c>
      <c r="AR52" s="12">
        <f t="shared" si="11"/>
        <v>1</v>
      </c>
      <c r="AS52" s="19">
        <f t="shared" si="4"/>
        <v>1</v>
      </c>
    </row>
    <row r="53" spans="1:45">
      <c r="A53" t="str">
        <f>'Model output'!A52</f>
        <v>TCGA-DJ-A13T</v>
      </c>
      <c r="B53" s="44">
        <v>37</v>
      </c>
      <c r="C53" s="1" t="str">
        <f>IF(OR(ISNUMBER(SEARCH("0",'Model output'!D52)), ISNUMBER(SEARCH("1",'Model output'!D52)), ISNUMBER(SEARCH("1a",'Model output'!D52)), ISNUMBER(SEARCH("1b",'Model output'!D52)), ISNUMBER(SEARCH("2",'Model output'!D52)), ISNUMBER(SEARCH("3",'Model output'!D52)), ISNUMBER(SEARCH("4a",'Model output'!D52)), ISNUMBER(SEARCH("4b",'Model output'!D52))), IF(ISNUMBER(SEARCH("pT",'Model output'!D52)),IF(OR(ISNUMBER(SEARCH("a",'Model output'!D52)),ISNUMBER(SEARCH("b",'Model output'!D52))),MID(SUBSTITUTE('Model output'!D52," ",""),SEARCH("pT",'Model output'!D52)+2,2),MID(SUBSTITUTE('Model output'!D52," ",""),SEARCH("pT",'Model output'!D52)+2,1)),IF(ISNUMBER(SEARCH("T",'Model output'!D52)),IF(OR(ISNUMBER(SEARCH("a",'Model output'!D52)),ISNUMBER(SEARCH("b",'Model output'!D52))),MID(SUBSTITUTE('Model output'!D52," ",""),SEARCH("T",'Model output'!D52)+1,2),MID(SUBSTITUTE('Model output'!D52," ",""),SEARCH("T",'Model output'!D52)+1,1)),SUBSTITUTE('Model output'!D52," ",""))),"")</f>
        <v>1</v>
      </c>
      <c r="D53" s="1" t="str">
        <f>IF(ISNUMBER(SEARCH("lymph node",'Model output'!E52)),"1", IF(AND('Model output'!E52&lt;&gt;"",ISNUMBER('Model output'!E52),'Model output'!E52&gt;0),"1",IF(OR(ISNUMBER(SEARCH("0",'Model output'!E52)), ISNUMBER(SEARCH("1",'Model output'!E52)), ISNUMBER(SEARCH("1a",'Model output'!E52)), ISNUMBER(SEARCH("1b",'Model output'!E52)), ISNUMBER(SEARCH("X",'Model output'!E52))), IF(ISNUMBER(SEARCH("pN",'Model output'!E52)),IF(OR(ISNUMBER(SEARCH("a",'Model output'!E52)),ISNUMBER(SEARCH("b",'Model output'!E52))),MID(SUBSTITUTE('Model output'!E52," ",""),SEARCH("pN",'Model output'!E52)+2,2),MID(SUBSTITUTE('Model output'!E52," ",""),SEARCH("pN",'Model output'!E52)+2,1)),IF(ISNUMBER(SEARCH("N",'Model output'!E52)),IF(OR(ISNUMBER(SEARCH("a",'Model output'!E52)),ISNUMBER(SEARCH("b",'Model output'!E52))),MID(SUBSTITUTE('Model output'!E52," ",""),SEARCH("N",'Model output'!E52)+1,2),MID(SUBSTITUTE('Model output'!E52," ",""),SEARCH("N",'Model output'!E52)+1,1)),SUBSTITUTE('Model output'!E52," ",""))),"")))</f>
        <v>X</v>
      </c>
      <c r="E53" s="1" t="str">
        <f>IF(OR(ISNUMBER(SEARCH("Not applicable",'Model output'!F52)), ISNUMBER(SEARCH("N/A",'Model output'!F52))),"0",IF(OR(ISNUMBER(SEARCH("0",'Model output'!F52)), ISNUMBER(SEARCH("1",'Model output'!F52)), ISNUMBER(SEARCH("X",'Model output'!F52))), IF(ISNUMBER(SEARCH("pM",'Model output'!F52)),MID(SUBSTITUTE('Model output'!F52," ",""),SEARCH("pM",'Model output'!F52)+2,1),IF(ISNUMBER(SEARCH("M",'Model output'!F52)),MID(SUBSTITUTE('Model output'!F52," ",""),SEARCH("M",'Model output'!F52)+1,1),SUBSTITUTE('Model output'!F52," ",""))),""))</f>
        <v>X</v>
      </c>
      <c r="F53" t="str">
        <f t="shared" si="0"/>
        <v>negative</v>
      </c>
      <c r="G53" t="str">
        <f>IF(OR('Model output'!G52="",AND(ISNUMBER('Model output'!J52),'Model output'!J52&lt;1)),"",IF(OR(ISNUMBER(SEARCH("lateral",'Model output'!G52)),ISNUMBER(SEARCH("cervical",'Model output'!G52)),ISNUMBER(SEARCH("jugular",'Model output'!G52)),ISNUMBER(SEARCH("left neck",'Model output'!G52)),ISNUMBER(SEARCH("left anterior neck",'Model output'!G52)),ISNUMBER(SEARCH("left posterior neck",'Model output'!G52)),ISNUMBER(SEARCH("right neck",'Model output'!G52)),ISNUMBER(SEARCH("right anterior neck",'Model output'!G52)),ISNUMBER(SEARCH("right posterior neck",'Model output'!G52)),AND(ISNUMBER(SEARCH("level",'Model output'!G52)),OR(,ISNUMBER(SEARCH("II",'Model output'!G52)),ISNUMBER(SEARCH("two",'Model output'!G52)),ISNUMBER(SEARCH("2",'Model output'!G52)),ISNUMBER(SEARCH("III",'Model output'!G52)),ISNUMBER(SEARCH("three",'Model output'!G52)),ISNUMBER(SEARCH("3",'Model output'!G52)),ISNUMBER(SEARCH("IV",'Model output'!G52)),ISNUMBER(SEARCH("four",'Model output'!G52)),ISNUMBER(SEARCH("4",'Model output'!G52)),AND(ISNUMBER(SEARCH("V ",'Model output'!G52)),NOT(ISNUMBER(SEARCH("VI",'Model output'!G52)))),ISNUMBER(SEARCH("five",'Model output'!G52)),ISNUMBER(SEARCH("5",'Model output'!G52))))), "lateral", "central"))</f>
        <v/>
      </c>
      <c r="H53" t="str">
        <f>IF('Model output'!H52="","negative",IF('Model output'!H52="[]", "negative", IF(OR(ISNUMBER(SEARCH("lymph node",'Model output'!H52)),ISNUMBER(SEARCH("Not mentioned",'Model output'!H52)),ISNUMBER(SEARCH("neck",'Model output'!H52)),ISNUMBER(SEARCH("Not applicable",'Model output'!H52))),"negative","positive")))</f>
        <v>negative</v>
      </c>
      <c r="I53">
        <f>IF('Model output'!I52="","",IF(ISNUMBER('Model output'!I52),'Model output'!I52,1))</f>
        <v>5</v>
      </c>
      <c r="J53">
        <f>IF('Model output'!J52="","",IF(AND(ISNUMBER('Model output'!J52),'Model output'!J52&lt;=I53),'Model output'!J52,IF(ISNUMBER(SEARCH("0/",'Model output'!J52)),0,1)))</f>
        <v>0</v>
      </c>
      <c r="K53" t="str" cm="1">
        <f t="array" ref="K53">IF(COUNT(FIND({0,1,2,3,4,5,6,7,8,9},'Model output'!K52))&gt;0,'Model output'!K52,"")</f>
        <v/>
      </c>
      <c r="L53" s="8" t="str">
        <f t="shared" si="5"/>
        <v/>
      </c>
      <c r="M53" t="str" cm="1">
        <f t="array" ref="M53">IF(L53="","",IF(ISNUMBER(SEARCH("cm",L53)),MAX(VALUE(SUBSTITUTE(_xlfn.FILTERXML("&lt;t&gt;&lt;s&gt;"&amp;SUBSTITUTE(L53,",","&lt;/s&gt;&lt;s&gt;")&amp;"&lt;/s&gt;&lt;/t&gt;","//s"),"cm",""))),MAX(VALUE(SUBSTITUTE(_xlfn.FILTERXML("&lt;t&gt;&lt;s&gt;"&amp;SUBSTITUTE(L53,",","&lt;/s&gt;&lt;s&gt;")&amp;"&lt;/s&gt;&lt;/t&gt;","//s"),"mm","")))/10))</f>
        <v/>
      </c>
      <c r="N53" t="str">
        <f>IF('Model output'!L52="","",'Model output'!L52)</f>
        <v>Papillary carcinoma</v>
      </c>
      <c r="O53" t="str">
        <f>IF('Model output'!M52="","",'Model output'!M52)</f>
        <v>Classical</v>
      </c>
      <c r="P53" t="str">
        <f>IF('Model output'!N52="","",'Model output'!N52)</f>
        <v>2.2 cm</v>
      </c>
      <c r="Q53" t="str">
        <f t="shared" si="1"/>
        <v>2.2cm</v>
      </c>
      <c r="R53" cm="1">
        <f t="array" ref="R53">IF(Q53="","",IF(ISNUMBER(SEARCH("cm",Q53)),MAX(VALUE(SUBSTITUTE(_xlfn.FILTERXML("&lt;t&gt;&lt;s&gt;"&amp;SUBSTITUTE(Q53,",","&lt;/s&gt;&lt;s&gt;")&amp;"&lt;/s&gt;&lt;/t&gt;","//s"),"cm",""))),MAX(VALUE(SUBSTITUTE(_xlfn.FILTERXML("&lt;t&gt;&lt;s&gt;"&amp;SUBSTITUTE(Q53,",","&lt;/s&gt;&lt;s&gt;")&amp;"&lt;/s&gt;&lt;/t&gt;","//s"),"mm","")))/10))</f>
        <v>2.2000000000000002</v>
      </c>
      <c r="S53" t="str">
        <f>IF(OR('Model output'!P52="",ISNUMBER(SEARCH("Not identified", 'Model output'!P52)),ISNUMBER(SEARCH("Absent",'Model output'!P52)),AND(ISNUMBER(SEARCH("No",'Model output'!P52)),NOT(ISNUMBER(SEARCH("diagnostic",'Model output'!P52)))),ISNUMBER(SEARCH("Negative",'Model output'!P52))),"negative","positive")</f>
        <v>positive</v>
      </c>
      <c r="T53">
        <f>IF('Model output'!O52="","",'Model output'!O52)</f>
        <v>1</v>
      </c>
      <c r="U53" t="str">
        <f>IF('Model output'!Q52&lt;&gt;"",'Model output'!Q52,IF('Classification result'!S53="positive",IF(ISNUMBER(SEARCH("single",'Model output'!P52)),1,IF(OR(ISNUMBER(SEARCH("&lt;4",'Model output'!P52)),ISNUMBER(SEARCH("&lt; 4",'Model output'!P52)),ISNUMBER(SEARCH("less than 4",'Model output'!P52))),"&lt;4",IF(OR(ISNUMBER(SEARCH("&gt;4",'Model output'!P52)),ISNUMBER(SEARCH("&gt; 4",'Model output'!P52)),ISNUMBER(SEARCH("4 or more",'Model output'!P52))),"&gt;4",""))),""))</f>
        <v/>
      </c>
      <c r="V53" t="str">
        <f>IF(S53="negative","",IF(OR(ISNUMBER(SEARCH("Focal",'Model output'!P52)),'Classification result'!U53&lt;4,ISNUMBER(SEARCH("Focal",'Classification result'!U53)),ISNUMBER(SEARCH("&lt;4",'Classification result'!U53)),ISNUMBER(SEARCH("&lt; 4",'Classification result'!U53))),"minimal", IF(OR(ISNUMBER(SEARCH("Extensive",'Model output'!P52)),ISNUMBER(SEARCH("Extensive",'Classification result'!U53)),ISNUMBER(SEARCH("&gt;4",'Classification result'!U53)),ISNUMBER(SEARCH("&gt; 4",'Classification result'!U53)),ISNUMBER(SEARCH("4 or more",'Classification result'!U53))),"extensive","")))</f>
        <v>minimal</v>
      </c>
      <c r="W53" t="str">
        <f>IF(OR('Model output'!R52="",ISNUMBER(SEARCH("Not identified", 'Model output'!R52)),ISNUMBER(SEARCH("Absent",'Model output'!R52)),ISNUMBER(SEARCH("No",'Model output'!R52)),ISNUMBER(SEARCH("Negative",'Model output'!R52)),ISNUMBER(SEARCH("None seen",'Model output'!R52)),ISNUMBER(SEARCH("Free",'Model output'!R52)),ISNUMBER(SEARCH("Cannot be assessed",'Model output'!R52))),"negative","positive")</f>
        <v>positive</v>
      </c>
      <c r="X53" t="str">
        <f>IF('Model output'!S52="","", IF('Model output'!S52= "[]", "", 'Model output'!S52))</f>
        <v>Not identified</v>
      </c>
      <c r="Y53" t="str">
        <f>IF(OR('Model output'!S52="",ISNUMBER(SEARCH("Absent",'Model output'!S52)),ISNUMBER(SEARCH("Not identified",'Model output'!S52)),ISNUMBER(SEARCH("No",'Model output'!S52)),ISNUMBER(SEARCH("negative",'Model output'!S52))),"negative",IF(Z53="positive","gETE", "positive"))</f>
        <v>negative</v>
      </c>
      <c r="Z53" t="str">
        <f>IF(OR('Model output'!S52="",ISNUMBER(SEARCH("Absent",'Model output'!S52)),ISNUMBER(SEARCH("Not identified",'Model output'!S52)),ISNUMBER(SEARCH("No",'Model output'!S52)),ISNUMBER(SEARCH("Minimal",'Model output'!S52)),ISNUMBER(SEARCH("negative",'Model output'!S52))),"negative",IF(OR(ISNUMBER(SEARCH("extensive",X53)),ISNUMBER(SEARCH("skeletal muscle",X53)),ISNUMBER(SEARCH("larynx",X53)),ISNUMBER(SEARCH("trachea",X53)),ISNUMBER(SEARCH("esophagus",X53)),ISNUMBER(SEARCH("recurrent laryngeal nerve",X53))),"positive","negative"))</f>
        <v>negative</v>
      </c>
      <c r="AA53" t="str">
        <f>IF('Model output'!T52="","", IF('Model output'!T52="[]", "", IF('Model output'!T52="Not mentioned", "No", "Yes")))</f>
        <v/>
      </c>
      <c r="AB53" t="str">
        <f>IF(AA53&lt;&gt;"Yes","",IF(OR('Model output'!U52="",'Model output'!U52="[]",ISNUMBER(SEARCH("Not identified",'Model output'!U52))),"",'Model output'!U52))</f>
        <v/>
      </c>
      <c r="AC53" s="1" t="str">
        <f>IF(OR('Model output'!V52="",'Model output'!V52="No",AND(ISERROR(SEARCH("Positive",'Model output'!V52)), ISNUMBER(SEARCH("Negative",'Model output'!V52))), ISNUMBER(SEARCH("Uninvolved",'Model output'!V52)), ISNUMBER(SEARCH("not involved",'Model output'!V52)), ISNUMBER(SEARCH("none",'Model output'!V52)), ISNUMBER(SEARCH("Free",'Model output'!V52)), ISNUMBER(SEARCH("1 mm",'Model output'!V52)), ISNUMBER(SEARCH("0.1 CM",'Model output'!V52)), ISNUMBER(SEARCH("less than 0.2 mm",'Model output'!V52)), ISNUMBER(SEARCH("less than 0.5 mm",'Model output'!V52)), ISNUMBER(SEARCH("abut",'Model output'!V52))), "negative", "positive")</f>
        <v>negative</v>
      </c>
      <c r="AE53" s="32" t="str" cm="1">
        <f t="array" aca="1" ref="AE53" ca="1">IF(OR(AC53="positive",Z53="positive",AND(OR(ISNUMBER(SEARCH("Follicular carcinoma",N53)),ISNUMBER(SEARCH("Follicular thyroid carcinoma",N53))),V53="extensive"),AND(AND(ISNUMBER(J53),J53&gt;0),AND(ISNUMBER(M53),M53&gt;3)),OR(H53="positive",AH53=1)),"high",IF(OR(ISNUMBER(SEARCH("lateral",G53,1)),ISNUMBER(SEARCH("positive",Y53,1)),ISNUMBER(SEARCH("tall",O53,1)),ISNUMBER(SEARCH("hobnail",O53,1)),ISNUMBER(SEARCH("cribriform",O53,1)),ISNUMBER(SEARCH("diffuse",O53,1)),ISNUMBER(SEARCH("columnar",O53,1)),ISNUMBER(SEARCH("solid",O53,1)),ISNUMBER(SEARCH("tall",N53,1)),ISNUMBER(SEARCH("hobnail",N53,1)),ISNUMBER(SEARCH("cribriform",N53,1)),ISNUMBER(SEARCH("diffuse",N53,1)),ISNUMBER(SEARCH("columnar",N53,1)),ISNUMBER(SEARCH("solid",N53,1)),AND(ISNUMBER(SEARCH("papillary",N53,1)),S53="positive"),AND(AND(ISNUMBER(J53),J53&gt;=5),M53=""),AND(AND(ISNUMBER(J53),J53&gt;=5),AND(ISNUMBER(M53),M53&gt;=1)),AND(ISNUMBER(SERACH("papillary",N53)),OR(Y53="positive",Z53="positive"), ISNUMBER(SEARCH("BRAF",AB53)))),"intermediate","low"))</f>
        <v>intermediate</v>
      </c>
      <c r="AF53" s="37" t="str">
        <f t="shared" si="2"/>
        <v>2</v>
      </c>
      <c r="AG53" s="37" t="str">
        <f t="shared" si="3"/>
        <v>0</v>
      </c>
      <c r="AH53" s="33" t="str">
        <f t="shared" si="6"/>
        <v>0</v>
      </c>
      <c r="AI53" s="38" t="str">
        <f t="shared" si="7"/>
        <v>I</v>
      </c>
      <c r="AJ53" s="32" t="s">
        <v>958</v>
      </c>
      <c r="AK53" s="37" t="s">
        <v>964</v>
      </c>
      <c r="AL53" s="37" t="s">
        <v>962</v>
      </c>
      <c r="AM53" s="37" t="s">
        <v>965</v>
      </c>
      <c r="AN53" s="37" t="s">
        <v>70</v>
      </c>
      <c r="AO53" s="26">
        <f t="shared" ca="1" si="8"/>
        <v>1</v>
      </c>
      <c r="AP53" s="12">
        <f t="shared" si="9"/>
        <v>1</v>
      </c>
      <c r="AQ53" s="12">
        <f t="shared" si="10"/>
        <v>1</v>
      </c>
      <c r="AR53" s="12">
        <f t="shared" si="11"/>
        <v>1</v>
      </c>
      <c r="AS53" s="19">
        <f t="shared" si="4"/>
        <v>1</v>
      </c>
    </row>
    <row r="54" spans="1:45">
      <c r="A54" t="str">
        <f>'Model output'!A53</f>
        <v>TCGA-DJ-A13U</v>
      </c>
      <c r="B54" s="44">
        <v>60</v>
      </c>
      <c r="C54" s="1" t="str">
        <f>IF(OR(ISNUMBER(SEARCH("0",'Model output'!D53)), ISNUMBER(SEARCH("1",'Model output'!D53)), ISNUMBER(SEARCH("1a",'Model output'!D53)), ISNUMBER(SEARCH("1b",'Model output'!D53)), ISNUMBER(SEARCH("2",'Model output'!D53)), ISNUMBER(SEARCH("3",'Model output'!D53)), ISNUMBER(SEARCH("4a",'Model output'!D53)), ISNUMBER(SEARCH("4b",'Model output'!D53))), IF(ISNUMBER(SEARCH("pT",'Model output'!D53)),IF(OR(ISNUMBER(SEARCH("a",'Model output'!D53)),ISNUMBER(SEARCH("b",'Model output'!D53))),MID(SUBSTITUTE('Model output'!D53," ",""),SEARCH("pT",'Model output'!D53)+2,2),MID(SUBSTITUTE('Model output'!D53," ",""),SEARCH("pT",'Model output'!D53)+2,1)),IF(ISNUMBER(SEARCH("T",'Model output'!D53)),IF(OR(ISNUMBER(SEARCH("a",'Model output'!D53)),ISNUMBER(SEARCH("b",'Model output'!D53))),MID(SUBSTITUTE('Model output'!D53," ",""),SEARCH("T",'Model output'!D53)+1,2),MID(SUBSTITUTE('Model output'!D53," ",""),SEARCH("T",'Model output'!D53)+1,1)),SUBSTITUTE('Model output'!D53," ",""))),"")</f>
        <v>1</v>
      </c>
      <c r="D54" s="1" t="str">
        <f>IF(ISNUMBER(SEARCH("lymph node",'Model output'!E53)),"1", IF(AND('Model output'!E53&lt;&gt;"",ISNUMBER('Model output'!E53),'Model output'!E53&gt;0),"1",IF(OR(ISNUMBER(SEARCH("0",'Model output'!E53)), ISNUMBER(SEARCH("1",'Model output'!E53)), ISNUMBER(SEARCH("1a",'Model output'!E53)), ISNUMBER(SEARCH("1b",'Model output'!E53)), ISNUMBER(SEARCH("X",'Model output'!E53))), IF(ISNUMBER(SEARCH("pN",'Model output'!E53)),IF(OR(ISNUMBER(SEARCH("a",'Model output'!E53)),ISNUMBER(SEARCH("b",'Model output'!E53))),MID(SUBSTITUTE('Model output'!E53," ",""),SEARCH("pN",'Model output'!E53)+2,2),MID(SUBSTITUTE('Model output'!E53," ",""),SEARCH("pN",'Model output'!E53)+2,1)),IF(ISNUMBER(SEARCH("N",'Model output'!E53)),IF(OR(ISNUMBER(SEARCH("a",'Model output'!E53)),ISNUMBER(SEARCH("b",'Model output'!E53))),MID(SUBSTITUTE('Model output'!E53," ",""),SEARCH("N",'Model output'!E53)+1,2),MID(SUBSTITUTE('Model output'!E53," ",""),SEARCH("N",'Model output'!E53)+1,1)),SUBSTITUTE('Model output'!E53," ",""))),"")))</f>
        <v>X</v>
      </c>
      <c r="E54" s="1" t="str">
        <f>IF(OR(ISNUMBER(SEARCH("Not applicable",'Model output'!F53)), ISNUMBER(SEARCH("N/A",'Model output'!F53))),"0",IF(OR(ISNUMBER(SEARCH("0",'Model output'!F53)), ISNUMBER(SEARCH("1",'Model output'!F53)), ISNUMBER(SEARCH("X",'Model output'!F53))), IF(ISNUMBER(SEARCH("pM",'Model output'!F53)),MID(SUBSTITUTE('Model output'!F53," ",""),SEARCH("pM",'Model output'!F53)+2,1),IF(ISNUMBER(SEARCH("M",'Model output'!F53)),MID(SUBSTITUTE('Model output'!F53," ",""),SEARCH("M",'Model output'!F53)+1,1),SUBSTITUTE('Model output'!F53," ",""))),""))</f>
        <v>X</v>
      </c>
      <c r="F54" t="str">
        <f t="shared" si="0"/>
        <v>negative</v>
      </c>
      <c r="G54" t="str">
        <f>IF(OR('Model output'!G53="",AND(ISNUMBER('Model output'!J53),'Model output'!J53&lt;1)),"",IF(OR(ISNUMBER(SEARCH("lateral",'Model output'!G53)),ISNUMBER(SEARCH("cervical",'Model output'!G53)),ISNUMBER(SEARCH("jugular",'Model output'!G53)),ISNUMBER(SEARCH("left neck",'Model output'!G53)),ISNUMBER(SEARCH("left anterior neck",'Model output'!G53)),ISNUMBER(SEARCH("left posterior neck",'Model output'!G53)),ISNUMBER(SEARCH("right neck",'Model output'!G53)),ISNUMBER(SEARCH("right anterior neck",'Model output'!G53)),ISNUMBER(SEARCH("right posterior neck",'Model output'!G53)),AND(ISNUMBER(SEARCH("level",'Model output'!G53)),OR(,ISNUMBER(SEARCH("II",'Model output'!G53)),ISNUMBER(SEARCH("two",'Model output'!G53)),ISNUMBER(SEARCH("2",'Model output'!G53)),ISNUMBER(SEARCH("III",'Model output'!G53)),ISNUMBER(SEARCH("three",'Model output'!G53)),ISNUMBER(SEARCH("3",'Model output'!G53)),ISNUMBER(SEARCH("IV",'Model output'!G53)),ISNUMBER(SEARCH("four",'Model output'!G53)),ISNUMBER(SEARCH("4",'Model output'!G53)),AND(ISNUMBER(SEARCH("V ",'Model output'!G53)),NOT(ISNUMBER(SEARCH("VI",'Model output'!G53)))),ISNUMBER(SEARCH("five",'Model output'!G53)),ISNUMBER(SEARCH("5",'Model output'!G53))))), "lateral", "central"))</f>
        <v/>
      </c>
      <c r="H54" t="str">
        <f>IF('Model output'!H53="","negative",IF('Model output'!H53="[]", "negative", IF(OR(ISNUMBER(SEARCH("lymph node",'Model output'!H53)),ISNUMBER(SEARCH("Not mentioned",'Model output'!H53)),ISNUMBER(SEARCH("neck",'Model output'!H53)),ISNUMBER(SEARCH("Not applicable",'Model output'!H53))),"negative","positive")))</f>
        <v>negative</v>
      </c>
      <c r="I54" t="str">
        <f>IF('Model output'!I53="","",IF(ISNUMBER('Model output'!I53),'Model output'!I53,1))</f>
        <v/>
      </c>
      <c r="J54" t="str">
        <f>IF('Model output'!J53="","",IF(AND(ISNUMBER('Model output'!J53),'Model output'!J53&lt;=I54),'Model output'!J53,IF(ISNUMBER(SEARCH("0/",'Model output'!J53)),0,1)))</f>
        <v/>
      </c>
      <c r="K54" t="str" cm="1">
        <f t="array" ref="K54">IF(COUNT(FIND({0,1,2,3,4,5,6,7,8,9},'Model output'!K53))&gt;0,'Model output'!K53,"")</f>
        <v/>
      </c>
      <c r="L54" s="8" t="str">
        <f t="shared" si="5"/>
        <v/>
      </c>
      <c r="M54" t="str" cm="1">
        <f t="array" ref="M54">IF(L54="","",IF(ISNUMBER(SEARCH("cm",L54)),MAX(VALUE(SUBSTITUTE(_xlfn.FILTERXML("&lt;t&gt;&lt;s&gt;"&amp;SUBSTITUTE(L54,",","&lt;/s&gt;&lt;s&gt;")&amp;"&lt;/s&gt;&lt;/t&gt;","//s"),"cm",""))),MAX(VALUE(SUBSTITUTE(_xlfn.FILTERXML("&lt;t&gt;&lt;s&gt;"&amp;SUBSTITUTE(L54,",","&lt;/s&gt;&lt;s&gt;")&amp;"&lt;/s&gt;&lt;/t&gt;","//s"),"mm","")))/10))</f>
        <v/>
      </c>
      <c r="N54" t="str">
        <f>IF('Model output'!L53="","",'Model output'!L53)</f>
        <v>Papillary carcinoma</v>
      </c>
      <c r="O54" t="str">
        <f>IF('Model output'!M53="","",'Model output'!M53)</f>
        <v>Classical type</v>
      </c>
      <c r="P54" t="str">
        <f>IF('Model output'!N53="","",'Model output'!N53)</f>
        <v>1.1 cm</v>
      </c>
      <c r="Q54" t="str">
        <f t="shared" si="1"/>
        <v>1.1cm</v>
      </c>
      <c r="R54" cm="1">
        <f t="array" ref="R54">IF(Q54="","",IF(ISNUMBER(SEARCH("cm",Q54)),MAX(VALUE(SUBSTITUTE(_xlfn.FILTERXML("&lt;t&gt;&lt;s&gt;"&amp;SUBSTITUTE(Q54,",","&lt;/s&gt;&lt;s&gt;")&amp;"&lt;/s&gt;&lt;/t&gt;","//s"),"cm",""))),MAX(VALUE(SUBSTITUTE(_xlfn.FILTERXML("&lt;t&gt;&lt;s&gt;"&amp;SUBSTITUTE(Q54,",","&lt;/s&gt;&lt;s&gt;")&amp;"&lt;/s&gt;&lt;/t&gt;","//s"),"mm","")))/10))</f>
        <v>1.1000000000000001</v>
      </c>
      <c r="S54" t="str">
        <f>IF(OR('Model output'!P53="",ISNUMBER(SEARCH("Not identified", 'Model output'!P53)),ISNUMBER(SEARCH("Absent",'Model output'!P53)),AND(ISNUMBER(SEARCH("No",'Model output'!P53)),NOT(ISNUMBER(SEARCH("diagnostic",'Model output'!P53)))),ISNUMBER(SEARCH("Negative",'Model output'!P53))),"negative","positive")</f>
        <v>positive</v>
      </c>
      <c r="T54" t="str">
        <f>IF('Model output'!O53="","",'Model output'!O53)</f>
        <v/>
      </c>
      <c r="U54">
        <f>IF('Model output'!Q53&lt;&gt;"",'Model output'!Q53,IF('Classification result'!S54="positive",IF(ISNUMBER(SEARCH("single",'Model output'!P53)),1,IF(OR(ISNUMBER(SEARCH("&lt;4",'Model output'!P53)),ISNUMBER(SEARCH("&lt; 4",'Model output'!P53)),ISNUMBER(SEARCH("less than 4",'Model output'!P53))),"&lt;4",IF(OR(ISNUMBER(SEARCH("&gt;4",'Model output'!P53)),ISNUMBER(SEARCH("&gt; 4",'Model output'!P53)),ISNUMBER(SEARCH("4 or more",'Model output'!P53))),"&gt;4",""))),""))</f>
        <v>1</v>
      </c>
      <c r="V54" t="str">
        <f>IF(S54="negative","",IF(OR(ISNUMBER(SEARCH("Focal",'Model output'!P53)),'Classification result'!U54&lt;4,ISNUMBER(SEARCH("Focal",'Classification result'!U54)),ISNUMBER(SEARCH("&lt;4",'Classification result'!U54)),ISNUMBER(SEARCH("&lt; 4",'Classification result'!U54))),"minimal", IF(OR(ISNUMBER(SEARCH("Extensive",'Model output'!P53)),ISNUMBER(SEARCH("Extensive",'Classification result'!U54)),ISNUMBER(SEARCH("&gt;4",'Classification result'!U54)),ISNUMBER(SEARCH("&gt; 4",'Classification result'!U54)),ISNUMBER(SEARCH("4 or more",'Classification result'!U54))),"extensive","")))</f>
        <v>minimal</v>
      </c>
      <c r="W54" t="str">
        <f>IF(OR('Model output'!R53="",ISNUMBER(SEARCH("Not identified", 'Model output'!R53)),ISNUMBER(SEARCH("Absent",'Model output'!R53)),ISNUMBER(SEARCH("No",'Model output'!R53)),ISNUMBER(SEARCH("Negative",'Model output'!R53)),ISNUMBER(SEARCH("None seen",'Model output'!R53)),ISNUMBER(SEARCH("Free",'Model output'!R53)),ISNUMBER(SEARCH("Cannot be assessed",'Model output'!R53))),"negative","positive")</f>
        <v>negative</v>
      </c>
      <c r="X54" t="str">
        <f>IF('Model output'!S53="","", IF('Model output'!S53= "[]", "", 'Model output'!S53))</f>
        <v>Invades perithyroid fibroadipose tissue</v>
      </c>
      <c r="Y54" t="str">
        <f>IF(OR('Model output'!S53="",ISNUMBER(SEARCH("Absent",'Model output'!S53)),ISNUMBER(SEARCH("Not identified",'Model output'!S53)),ISNUMBER(SEARCH("No",'Model output'!S53)),ISNUMBER(SEARCH("negative",'Model output'!S53))),"negative",IF(Z54="positive","gETE", "positive"))</f>
        <v>positive</v>
      </c>
      <c r="Z54" t="str">
        <f>IF(OR('Model output'!S53="",ISNUMBER(SEARCH("Absent",'Model output'!S53)),ISNUMBER(SEARCH("Not identified",'Model output'!S53)),ISNUMBER(SEARCH("No",'Model output'!S53)),ISNUMBER(SEARCH("Minimal",'Model output'!S53)),ISNUMBER(SEARCH("negative",'Model output'!S53))),"negative",IF(OR(ISNUMBER(SEARCH("extensive",X54)),ISNUMBER(SEARCH("skeletal muscle",X54)),ISNUMBER(SEARCH("larynx",X54)),ISNUMBER(SEARCH("trachea",X54)),ISNUMBER(SEARCH("esophagus",X54)),ISNUMBER(SEARCH("recurrent laryngeal nerve",X54))),"positive","negative"))</f>
        <v>negative</v>
      </c>
      <c r="AA54" t="str">
        <f>IF('Model output'!T53="","", IF('Model output'!T53="[]", "", IF('Model output'!T53="Not mentioned", "No", "Yes")))</f>
        <v/>
      </c>
      <c r="AB54" t="str">
        <f>IF(AA54&lt;&gt;"Yes","",IF(OR('Model output'!U53="",'Model output'!U53="[]",ISNUMBER(SEARCH("Not identified",'Model output'!U53))),"",'Model output'!U53))</f>
        <v/>
      </c>
      <c r="AC54" s="1" t="str">
        <f>IF(OR('Model output'!V53="",'Model output'!V53="No",AND(ISERROR(SEARCH("Positive",'Model output'!V53)), ISNUMBER(SEARCH("Negative",'Model output'!V53))), ISNUMBER(SEARCH("Uninvolved",'Model output'!V53)), ISNUMBER(SEARCH("not involved",'Model output'!V53)), ISNUMBER(SEARCH("none",'Model output'!V53)), ISNUMBER(SEARCH("Free",'Model output'!V53)), ISNUMBER(SEARCH("1 mm",'Model output'!V53)), ISNUMBER(SEARCH("0.1 CM",'Model output'!V53)), ISNUMBER(SEARCH("less than 0.2 mm",'Model output'!V53)), ISNUMBER(SEARCH("less than 0.5 mm",'Model output'!V53)), ISNUMBER(SEARCH("abut",'Model output'!V53))), "negative", "positive")</f>
        <v>negative</v>
      </c>
      <c r="AE54" s="32" t="str" cm="1">
        <f t="array" aca="1" ref="AE54" ca="1">IF(OR(AC54="positive",Z54="positive",AND(OR(ISNUMBER(SEARCH("Follicular carcinoma",N54)),ISNUMBER(SEARCH("Follicular thyroid carcinoma",N54))),V54="extensive"),AND(AND(ISNUMBER(J54),J54&gt;0),AND(ISNUMBER(M54),M54&gt;3)),OR(H54="positive",AH54=1)),"high",IF(OR(ISNUMBER(SEARCH("lateral",G54,1)),ISNUMBER(SEARCH("positive",Y54,1)),ISNUMBER(SEARCH("tall",O54,1)),ISNUMBER(SEARCH("hobnail",O54,1)),ISNUMBER(SEARCH("cribriform",O54,1)),ISNUMBER(SEARCH("diffuse",O54,1)),ISNUMBER(SEARCH("columnar",O54,1)),ISNUMBER(SEARCH("solid",O54,1)),ISNUMBER(SEARCH("tall",N54,1)),ISNUMBER(SEARCH("hobnail",N54,1)),ISNUMBER(SEARCH("cribriform",N54,1)),ISNUMBER(SEARCH("diffuse",N54,1)),ISNUMBER(SEARCH("columnar",N54,1)),ISNUMBER(SEARCH("solid",N54,1)),AND(ISNUMBER(SEARCH("papillary",N54,1)),S54="positive"),AND(AND(ISNUMBER(J54),J54&gt;=5),M54=""),AND(AND(ISNUMBER(J54),J54&gt;=5),AND(ISNUMBER(M54),M54&gt;=1)),AND(ISNUMBER(SERACH("papillary",N54)),OR(Y54="positive",Z54="positive"), ISNUMBER(SEARCH("BRAF",AB54)))),"intermediate","low"))</f>
        <v>intermediate</v>
      </c>
      <c r="AF54" s="37" t="str">
        <f t="shared" si="2"/>
        <v>1b</v>
      </c>
      <c r="AG54" s="37" t="str">
        <f t="shared" si="3"/>
        <v>0</v>
      </c>
      <c r="AH54" s="33" t="str">
        <f t="shared" si="6"/>
        <v>0</v>
      </c>
      <c r="AI54" s="38" t="str">
        <f t="shared" si="7"/>
        <v>I</v>
      </c>
      <c r="AJ54" s="32" t="s">
        <v>958</v>
      </c>
      <c r="AK54" s="37" t="s">
        <v>961</v>
      </c>
      <c r="AL54" s="37" t="s">
        <v>965</v>
      </c>
      <c r="AM54" s="37" t="s">
        <v>962</v>
      </c>
      <c r="AN54" s="37" t="s">
        <v>70</v>
      </c>
      <c r="AO54" s="26">
        <f t="shared" ca="1" si="8"/>
        <v>1</v>
      </c>
      <c r="AP54" s="12">
        <f t="shared" si="9"/>
        <v>1</v>
      </c>
      <c r="AQ54" s="12">
        <f t="shared" si="10"/>
        <v>1</v>
      </c>
      <c r="AR54" s="12">
        <f t="shared" si="11"/>
        <v>1</v>
      </c>
      <c r="AS54" s="19">
        <f t="shared" si="4"/>
        <v>1</v>
      </c>
    </row>
    <row r="55" spans="1:45">
      <c r="A55" t="str">
        <f>'Model output'!A54</f>
        <v>TCGA-DJ-A13V</v>
      </c>
      <c r="B55" s="44">
        <v>21</v>
      </c>
      <c r="C55" s="1" t="str">
        <f>IF(OR(ISNUMBER(SEARCH("0",'Model output'!D54)), ISNUMBER(SEARCH("1",'Model output'!D54)), ISNUMBER(SEARCH("1a",'Model output'!D54)), ISNUMBER(SEARCH("1b",'Model output'!D54)), ISNUMBER(SEARCH("2",'Model output'!D54)), ISNUMBER(SEARCH("3",'Model output'!D54)), ISNUMBER(SEARCH("4a",'Model output'!D54)), ISNUMBER(SEARCH("4b",'Model output'!D54))), IF(ISNUMBER(SEARCH("pT",'Model output'!D54)),IF(OR(ISNUMBER(SEARCH("a",'Model output'!D54)),ISNUMBER(SEARCH("b",'Model output'!D54))),MID(SUBSTITUTE('Model output'!D54," ",""),SEARCH("pT",'Model output'!D54)+2,2),MID(SUBSTITUTE('Model output'!D54," ",""),SEARCH("pT",'Model output'!D54)+2,1)),IF(ISNUMBER(SEARCH("T",'Model output'!D54)),IF(OR(ISNUMBER(SEARCH("a",'Model output'!D54)),ISNUMBER(SEARCH("b",'Model output'!D54))),MID(SUBSTITUTE('Model output'!D54," ",""),SEARCH("T",'Model output'!D54)+1,2),MID(SUBSTITUTE('Model output'!D54," ",""),SEARCH("T",'Model output'!D54)+1,1)),SUBSTITUTE('Model output'!D54," ",""))),"")</f>
        <v>1</v>
      </c>
      <c r="D55" s="1" t="str">
        <f>IF(ISNUMBER(SEARCH("lymph node",'Model output'!E54)),"1", IF(AND('Model output'!E54&lt;&gt;"",ISNUMBER('Model output'!E54),'Model output'!E54&gt;0),"1",IF(OR(ISNUMBER(SEARCH("0",'Model output'!E54)), ISNUMBER(SEARCH("1",'Model output'!E54)), ISNUMBER(SEARCH("1a",'Model output'!E54)), ISNUMBER(SEARCH("1b",'Model output'!E54)), ISNUMBER(SEARCH("X",'Model output'!E54))), IF(ISNUMBER(SEARCH("pN",'Model output'!E54)),IF(OR(ISNUMBER(SEARCH("a",'Model output'!E54)),ISNUMBER(SEARCH("b",'Model output'!E54))),MID(SUBSTITUTE('Model output'!E54," ",""),SEARCH("pN",'Model output'!E54)+2,2),MID(SUBSTITUTE('Model output'!E54," ",""),SEARCH("pN",'Model output'!E54)+2,1)),IF(ISNUMBER(SEARCH("N",'Model output'!E54)),IF(OR(ISNUMBER(SEARCH("a",'Model output'!E54)),ISNUMBER(SEARCH("b",'Model output'!E54))),MID(SUBSTITUTE('Model output'!E54," ",""),SEARCH("N",'Model output'!E54)+1,2),MID(SUBSTITUTE('Model output'!E54," ",""),SEARCH("N",'Model output'!E54)+1,1)),SUBSTITUTE('Model output'!E54," ",""))),"")))</f>
        <v>1b</v>
      </c>
      <c r="E55" s="1" t="str">
        <f>IF(OR(ISNUMBER(SEARCH("Not applicable",'Model output'!F54)), ISNUMBER(SEARCH("N/A",'Model output'!F54))),"0",IF(OR(ISNUMBER(SEARCH("0",'Model output'!F54)), ISNUMBER(SEARCH("1",'Model output'!F54)), ISNUMBER(SEARCH("X",'Model output'!F54))), IF(ISNUMBER(SEARCH("pM",'Model output'!F54)),MID(SUBSTITUTE('Model output'!F54," ",""),SEARCH("pM",'Model output'!F54)+2,1),IF(ISNUMBER(SEARCH("M",'Model output'!F54)),MID(SUBSTITUTE('Model output'!F54," ",""),SEARCH("M",'Model output'!F54)+1,1),SUBSTITUTE('Model output'!F54," ",""))),""))</f>
        <v>X</v>
      </c>
      <c r="F55" t="str">
        <f t="shared" si="0"/>
        <v>positive</v>
      </c>
      <c r="G55" t="str">
        <f>IF(OR('Model output'!G54="",AND(ISNUMBER('Model output'!J54),'Model output'!J54&lt;1)),"",IF(OR(ISNUMBER(SEARCH("lateral",'Model output'!G54)),ISNUMBER(SEARCH("cervical",'Model output'!G54)),ISNUMBER(SEARCH("jugular",'Model output'!G54)),ISNUMBER(SEARCH("left neck",'Model output'!G54)),ISNUMBER(SEARCH("left anterior neck",'Model output'!G54)),ISNUMBER(SEARCH("left posterior neck",'Model output'!G54)),ISNUMBER(SEARCH("right neck",'Model output'!G54)),ISNUMBER(SEARCH("right anterior neck",'Model output'!G54)),ISNUMBER(SEARCH("right posterior neck",'Model output'!G54)),AND(ISNUMBER(SEARCH("level",'Model output'!G54)),OR(,ISNUMBER(SEARCH("II",'Model output'!G54)),ISNUMBER(SEARCH("two",'Model output'!G54)),ISNUMBER(SEARCH("2",'Model output'!G54)),ISNUMBER(SEARCH("III",'Model output'!G54)),ISNUMBER(SEARCH("three",'Model output'!G54)),ISNUMBER(SEARCH("3",'Model output'!G54)),ISNUMBER(SEARCH("IV",'Model output'!G54)),ISNUMBER(SEARCH("four",'Model output'!G54)),ISNUMBER(SEARCH("4",'Model output'!G54)),AND(ISNUMBER(SEARCH("V ",'Model output'!G54)),NOT(ISNUMBER(SEARCH("VI",'Model output'!G54)))),ISNUMBER(SEARCH("five",'Model output'!G54)),ISNUMBER(SEARCH("5",'Model output'!G54))))), "lateral", "central"))</f>
        <v>central</v>
      </c>
      <c r="H55" t="str">
        <f>IF('Model output'!H54="","negative",IF('Model output'!H54="[]", "negative", IF(OR(ISNUMBER(SEARCH("lymph node",'Model output'!H54)),ISNUMBER(SEARCH("Not mentioned",'Model output'!H54)),ISNUMBER(SEARCH("neck",'Model output'!H54)),ISNUMBER(SEARCH("Not applicable",'Model output'!H54))),"negative","positive")))</f>
        <v>negative</v>
      </c>
      <c r="I55">
        <f>IF('Model output'!I54="","",IF(ISNUMBER('Model output'!I54),'Model output'!I54,1))</f>
        <v>16</v>
      </c>
      <c r="J55">
        <f>IF('Model output'!J54="","",IF(AND(ISNUMBER('Model output'!J54),'Model output'!J54&lt;=I55),'Model output'!J54,IF(ISNUMBER(SEARCH("0/",'Model output'!J54)),0,1)))</f>
        <v>14</v>
      </c>
      <c r="K55" t="str" cm="1">
        <f t="array" ref="K55">IF(COUNT(FIND({0,1,2,3,4,5,6,7,8,9},'Model output'!K54))&gt;0,'Model output'!K54,"")</f>
        <v>1.4 cm</v>
      </c>
      <c r="L55" s="8" t="str">
        <f t="shared" si="5"/>
        <v>1.4cm</v>
      </c>
      <c r="M55" cm="1">
        <f t="array" ref="M55">IF(L55="","",IF(ISNUMBER(SEARCH("cm",L55)),MAX(VALUE(SUBSTITUTE(_xlfn.FILTERXML("&lt;t&gt;&lt;s&gt;"&amp;SUBSTITUTE(L55,",","&lt;/s&gt;&lt;s&gt;")&amp;"&lt;/s&gt;&lt;/t&gt;","//s"),"cm",""))),MAX(VALUE(SUBSTITUTE(_xlfn.FILTERXML("&lt;t&gt;&lt;s&gt;"&amp;SUBSTITUTE(L55,",","&lt;/s&gt;&lt;s&gt;")&amp;"&lt;/s&gt;&lt;/t&gt;","//s"),"mm","")))/10))</f>
        <v>1.4</v>
      </c>
      <c r="N55" t="str">
        <f>IF('Model output'!L54="","",'Model output'!L54)</f>
        <v>Papillary carcinoma</v>
      </c>
      <c r="O55" t="str">
        <f>IF('Model output'!M54="","",'Model output'!M54)</f>
        <v>Classical, Microcarcinoma</v>
      </c>
      <c r="P55" t="str">
        <f>IF('Model output'!N54="","",'Model output'!N54)</f>
        <v>2.9 cm</v>
      </c>
      <c r="Q55" t="str">
        <f t="shared" si="1"/>
        <v>2.9cm</v>
      </c>
      <c r="R55" cm="1">
        <f t="array" ref="R55">IF(Q55="","",IF(ISNUMBER(SEARCH("cm",Q55)),MAX(VALUE(SUBSTITUTE(_xlfn.FILTERXML("&lt;t&gt;&lt;s&gt;"&amp;SUBSTITUTE(Q55,",","&lt;/s&gt;&lt;s&gt;")&amp;"&lt;/s&gt;&lt;/t&gt;","//s"),"cm",""))),MAX(VALUE(SUBSTITUTE(_xlfn.FILTERXML("&lt;t&gt;&lt;s&gt;"&amp;SUBSTITUTE(Q55,",","&lt;/s&gt;&lt;s&gt;")&amp;"&lt;/s&gt;&lt;/t&gt;","//s"),"mm","")))/10))</f>
        <v>2.9</v>
      </c>
      <c r="S55" t="str">
        <f>IF(OR('Model output'!P54="",ISNUMBER(SEARCH("Not identified", 'Model output'!P54)),ISNUMBER(SEARCH("Absent",'Model output'!P54)),AND(ISNUMBER(SEARCH("No",'Model output'!P54)),NOT(ISNUMBER(SEARCH("diagnostic",'Model output'!P54)))),ISNUMBER(SEARCH("Negative",'Model output'!P54))),"negative","positive")</f>
        <v>negative</v>
      </c>
      <c r="T55" t="str">
        <f>IF('Model output'!O54="","",'Model output'!O54)</f>
        <v/>
      </c>
      <c r="U55" t="str">
        <f>IF('Model output'!Q54&lt;&gt;"",'Model output'!Q54,IF('Classification result'!S55="positive",IF(ISNUMBER(SEARCH("single",'Model output'!P54)),1,IF(OR(ISNUMBER(SEARCH("&lt;4",'Model output'!P54)),ISNUMBER(SEARCH("&lt; 4",'Model output'!P54)),ISNUMBER(SEARCH("less than 4",'Model output'!P54))),"&lt;4",IF(OR(ISNUMBER(SEARCH("&gt;4",'Model output'!P54)),ISNUMBER(SEARCH("&gt; 4",'Model output'!P54)),ISNUMBER(SEARCH("4 or more",'Model output'!P54))),"&gt;4",""))),""))</f>
        <v/>
      </c>
      <c r="V55" t="str">
        <f>IF(S55="negative","",IF(OR(ISNUMBER(SEARCH("Focal",'Model output'!P54)),'Classification result'!U55&lt;4,ISNUMBER(SEARCH("Focal",'Classification result'!U55)),ISNUMBER(SEARCH("&lt;4",'Classification result'!U55)),ISNUMBER(SEARCH("&lt; 4",'Classification result'!U55))),"minimal", IF(OR(ISNUMBER(SEARCH("Extensive",'Model output'!P54)),ISNUMBER(SEARCH("Extensive",'Classification result'!U55)),ISNUMBER(SEARCH("&gt;4",'Classification result'!U55)),ISNUMBER(SEARCH("&gt; 4",'Classification result'!U55)),ISNUMBER(SEARCH("4 or more",'Classification result'!U55))),"extensive","")))</f>
        <v/>
      </c>
      <c r="W55" t="str">
        <f>IF(OR('Model output'!R54="",ISNUMBER(SEARCH("Not identified", 'Model output'!R54)),ISNUMBER(SEARCH("Absent",'Model output'!R54)),ISNUMBER(SEARCH("No",'Model output'!R54)),ISNUMBER(SEARCH("Negative",'Model output'!R54)),ISNUMBER(SEARCH("None seen",'Model output'!R54)),ISNUMBER(SEARCH("Free",'Model output'!R54)),ISNUMBER(SEARCH("Cannot be assessed",'Model output'!R54))),"negative","positive")</f>
        <v>negative</v>
      </c>
      <c r="X55" t="str">
        <f>IF('Model output'!S54="","", IF('Model output'!S54= "[]", "", 'Model output'!S54))</f>
        <v>Fibroadipose tissue</v>
      </c>
      <c r="Y55" t="str">
        <f>IF(OR('Model output'!S54="",ISNUMBER(SEARCH("Absent",'Model output'!S54)),ISNUMBER(SEARCH("Not identified",'Model output'!S54)),ISNUMBER(SEARCH("No",'Model output'!S54)),ISNUMBER(SEARCH("negative",'Model output'!S54))),"negative",IF(Z55="positive","gETE", "positive"))</f>
        <v>positive</v>
      </c>
      <c r="Z55" t="str">
        <f>IF(OR('Model output'!S54="",ISNUMBER(SEARCH("Absent",'Model output'!S54)),ISNUMBER(SEARCH("Not identified",'Model output'!S54)),ISNUMBER(SEARCH("No",'Model output'!S54)),ISNUMBER(SEARCH("Minimal",'Model output'!S54)),ISNUMBER(SEARCH("negative",'Model output'!S54))),"negative",IF(OR(ISNUMBER(SEARCH("extensive",X55)),ISNUMBER(SEARCH("skeletal muscle",X55)),ISNUMBER(SEARCH("larynx",X55)),ISNUMBER(SEARCH("trachea",X55)),ISNUMBER(SEARCH("esophagus",X55)),ISNUMBER(SEARCH("recurrent laryngeal nerve",X55))),"positive","negative"))</f>
        <v>negative</v>
      </c>
      <c r="AA55" t="str">
        <f>IF('Model output'!T54="","", IF('Model output'!T54="[]", "", IF('Model output'!T54="Not mentioned", "No", "Yes")))</f>
        <v/>
      </c>
      <c r="AB55" t="str">
        <f>IF(AA55&lt;&gt;"Yes","",IF(OR('Model output'!U54="",'Model output'!U54="[]",ISNUMBER(SEARCH("Not identified",'Model output'!U54))),"",'Model output'!U54))</f>
        <v/>
      </c>
      <c r="AC55" s="1" t="str">
        <f>IF(OR('Model output'!V54="",'Model output'!V54="No",AND(ISERROR(SEARCH("Positive",'Model output'!V54)), ISNUMBER(SEARCH("Negative",'Model output'!V54))), ISNUMBER(SEARCH("Uninvolved",'Model output'!V54)), ISNUMBER(SEARCH("not involved",'Model output'!V54)), ISNUMBER(SEARCH("none",'Model output'!V54)), ISNUMBER(SEARCH("Free",'Model output'!V54)), ISNUMBER(SEARCH("1 mm",'Model output'!V54)), ISNUMBER(SEARCH("0.1 CM",'Model output'!V54)), ISNUMBER(SEARCH("less than 0.2 mm",'Model output'!V54)), ISNUMBER(SEARCH("less than 0.5 mm",'Model output'!V54)), ISNUMBER(SEARCH("abut",'Model output'!V54))), "negative", "positive")</f>
        <v>negative</v>
      </c>
      <c r="AE55" s="32" t="str" cm="1">
        <f t="array" aca="1" ref="AE55" ca="1">IF(OR(AC55="positive",Z55="positive",AND(OR(ISNUMBER(SEARCH("Follicular carcinoma",N55)),ISNUMBER(SEARCH("Follicular thyroid carcinoma",N55))),V55="extensive"),AND(AND(ISNUMBER(J55),J55&gt;0),AND(ISNUMBER(M55),M55&gt;3)),OR(H55="positive",AH55=1)),"high",IF(OR(ISNUMBER(SEARCH("lateral",G55,1)),ISNUMBER(SEARCH("positive",Y55,1)),ISNUMBER(SEARCH("tall",O55,1)),ISNUMBER(SEARCH("hobnail",O55,1)),ISNUMBER(SEARCH("cribriform",O55,1)),ISNUMBER(SEARCH("diffuse",O55,1)),ISNUMBER(SEARCH("columnar",O55,1)),ISNUMBER(SEARCH("solid",O55,1)),ISNUMBER(SEARCH("tall",N55,1)),ISNUMBER(SEARCH("hobnail",N55,1)),ISNUMBER(SEARCH("cribriform",N55,1)),ISNUMBER(SEARCH("diffuse",N55,1)),ISNUMBER(SEARCH("columnar",N55,1)),ISNUMBER(SEARCH("solid",N55,1)),AND(ISNUMBER(SEARCH("papillary",N55,1)),S55="positive"),AND(AND(ISNUMBER(J55),J55&gt;=5),M55=""),AND(AND(ISNUMBER(J55),J55&gt;=5),AND(ISNUMBER(M55),M55&gt;=1)),AND(ISNUMBER(SERACH("papillary",N55)),OR(Y55="positive",Z55="positive"), ISNUMBER(SEARCH("BRAF",AB55)))),"intermediate","low"))</f>
        <v>intermediate</v>
      </c>
      <c r="AF55" s="33" t="str">
        <f t="shared" si="2"/>
        <v>2</v>
      </c>
      <c r="AG55" s="33" t="str">
        <f t="shared" si="3"/>
        <v>1a</v>
      </c>
      <c r="AH55" s="33" t="str">
        <f t="shared" si="6"/>
        <v>0</v>
      </c>
      <c r="AI55" s="38" t="str">
        <f t="shared" si="7"/>
        <v>I</v>
      </c>
      <c r="AJ55" s="32" t="s">
        <v>958</v>
      </c>
      <c r="AK55" s="37" t="s">
        <v>964</v>
      </c>
      <c r="AL55" s="37" t="s">
        <v>966</v>
      </c>
      <c r="AM55" s="37" t="s">
        <v>965</v>
      </c>
      <c r="AN55" s="37" t="s">
        <v>70</v>
      </c>
      <c r="AO55" s="26">
        <f t="shared" ca="1" si="8"/>
        <v>1</v>
      </c>
      <c r="AP55" s="12">
        <f t="shared" si="9"/>
        <v>1</v>
      </c>
      <c r="AQ55" s="12">
        <f t="shared" si="10"/>
        <v>1</v>
      </c>
      <c r="AR55" s="12">
        <f t="shared" si="11"/>
        <v>1</v>
      </c>
      <c r="AS55" s="19">
        <f t="shared" si="4"/>
        <v>1</v>
      </c>
    </row>
    <row r="56" spans="1:45">
      <c r="A56" t="str">
        <f>'Model output'!A55</f>
        <v>TCGA-DJ-A13W</v>
      </c>
      <c r="B56" s="44">
        <v>45</v>
      </c>
      <c r="C56" s="1" t="str">
        <f>IF(OR(ISNUMBER(SEARCH("0",'Model output'!D55)), ISNUMBER(SEARCH("1",'Model output'!D55)), ISNUMBER(SEARCH("1a",'Model output'!D55)), ISNUMBER(SEARCH("1b",'Model output'!D55)), ISNUMBER(SEARCH("2",'Model output'!D55)), ISNUMBER(SEARCH("3",'Model output'!D55)), ISNUMBER(SEARCH("4a",'Model output'!D55)), ISNUMBER(SEARCH("4b",'Model output'!D55))), IF(ISNUMBER(SEARCH("pT",'Model output'!D55)),IF(OR(ISNUMBER(SEARCH("a",'Model output'!D55)),ISNUMBER(SEARCH("b",'Model output'!D55))),MID(SUBSTITUTE('Model output'!D55," ",""),SEARCH("pT",'Model output'!D55)+2,2),MID(SUBSTITUTE('Model output'!D55," ",""),SEARCH("pT",'Model output'!D55)+2,1)),IF(ISNUMBER(SEARCH("T",'Model output'!D55)),IF(OR(ISNUMBER(SEARCH("a",'Model output'!D55)),ISNUMBER(SEARCH("b",'Model output'!D55))),MID(SUBSTITUTE('Model output'!D55," ",""),SEARCH("T",'Model output'!D55)+1,2),MID(SUBSTITUTE('Model output'!D55," ",""),SEARCH("T",'Model output'!D55)+1,1)),SUBSTITUTE('Model output'!D55," ",""))),"")</f>
        <v>2</v>
      </c>
      <c r="D56" s="1" t="str">
        <f>IF(ISNUMBER(SEARCH("lymph node",'Model output'!E55)),"1", IF(AND('Model output'!E55&lt;&gt;"",ISNUMBER('Model output'!E55),'Model output'!E55&gt;0),"1",IF(OR(ISNUMBER(SEARCH("0",'Model output'!E55)), ISNUMBER(SEARCH("1",'Model output'!E55)), ISNUMBER(SEARCH("1a",'Model output'!E55)), ISNUMBER(SEARCH("1b",'Model output'!E55)), ISNUMBER(SEARCH("X",'Model output'!E55))), IF(ISNUMBER(SEARCH("pN",'Model output'!E55)),IF(OR(ISNUMBER(SEARCH("a",'Model output'!E55)),ISNUMBER(SEARCH("b",'Model output'!E55))),MID(SUBSTITUTE('Model output'!E55," ",""),SEARCH("pN",'Model output'!E55)+2,2),MID(SUBSTITUTE('Model output'!E55," ",""),SEARCH("pN",'Model output'!E55)+2,1)),IF(ISNUMBER(SEARCH("N",'Model output'!E55)),IF(OR(ISNUMBER(SEARCH("a",'Model output'!E55)),ISNUMBER(SEARCH("b",'Model output'!E55))),MID(SUBSTITUTE('Model output'!E55," ",""),SEARCH("N",'Model output'!E55)+1,2),MID(SUBSTITUTE('Model output'!E55," ",""),SEARCH("N",'Model output'!E55)+1,1)),SUBSTITUTE('Model output'!E55," ",""))),"")))</f>
        <v>X</v>
      </c>
      <c r="E56" s="1" t="str">
        <f>IF(OR(ISNUMBER(SEARCH("Not applicable",'Model output'!F55)), ISNUMBER(SEARCH("N/A",'Model output'!F55))),"0",IF(OR(ISNUMBER(SEARCH("0",'Model output'!F55)), ISNUMBER(SEARCH("1",'Model output'!F55)), ISNUMBER(SEARCH("X",'Model output'!F55))), IF(ISNUMBER(SEARCH("pM",'Model output'!F55)),MID(SUBSTITUTE('Model output'!F55," ",""),SEARCH("pM",'Model output'!F55)+2,1),IF(ISNUMBER(SEARCH("M",'Model output'!F55)),MID(SUBSTITUTE('Model output'!F55," ",""),SEARCH("M",'Model output'!F55)+1,1),SUBSTITUTE('Model output'!F55," ",""))),""))</f>
        <v>X</v>
      </c>
      <c r="F56" t="str">
        <f t="shared" si="0"/>
        <v>negative</v>
      </c>
      <c r="G56" t="str">
        <f>IF(OR('Model output'!G55="",AND(ISNUMBER('Model output'!J55),'Model output'!J55&lt;1)),"",IF(OR(ISNUMBER(SEARCH("lateral",'Model output'!G55)),ISNUMBER(SEARCH("cervical",'Model output'!G55)),ISNUMBER(SEARCH("jugular",'Model output'!G55)),ISNUMBER(SEARCH("left neck",'Model output'!G55)),ISNUMBER(SEARCH("left anterior neck",'Model output'!G55)),ISNUMBER(SEARCH("left posterior neck",'Model output'!G55)),ISNUMBER(SEARCH("right neck",'Model output'!G55)),ISNUMBER(SEARCH("right anterior neck",'Model output'!G55)),ISNUMBER(SEARCH("right posterior neck",'Model output'!G55)),AND(ISNUMBER(SEARCH("level",'Model output'!G55)),OR(,ISNUMBER(SEARCH("II",'Model output'!G55)),ISNUMBER(SEARCH("two",'Model output'!G55)),ISNUMBER(SEARCH("2",'Model output'!G55)),ISNUMBER(SEARCH("III",'Model output'!G55)),ISNUMBER(SEARCH("three",'Model output'!G55)),ISNUMBER(SEARCH("3",'Model output'!G55)),ISNUMBER(SEARCH("IV",'Model output'!G55)),ISNUMBER(SEARCH("four",'Model output'!G55)),ISNUMBER(SEARCH("4",'Model output'!G55)),AND(ISNUMBER(SEARCH("V ",'Model output'!G55)),NOT(ISNUMBER(SEARCH("VI",'Model output'!G55)))),ISNUMBER(SEARCH("five",'Model output'!G55)),ISNUMBER(SEARCH("5",'Model output'!G55))))), "lateral", "central"))</f>
        <v/>
      </c>
      <c r="H56" t="str">
        <f>IF('Model output'!H55="","negative",IF('Model output'!H55="[]", "negative", IF(OR(ISNUMBER(SEARCH("lymph node",'Model output'!H55)),ISNUMBER(SEARCH("Not mentioned",'Model output'!H55)),ISNUMBER(SEARCH("neck",'Model output'!H55)),ISNUMBER(SEARCH("Not applicable",'Model output'!H55))),"negative","positive")))</f>
        <v>negative</v>
      </c>
      <c r="I56">
        <f>IF('Model output'!I55="","",IF(ISNUMBER('Model output'!I55),'Model output'!I55,1))</f>
        <v>3</v>
      </c>
      <c r="J56">
        <f>IF('Model output'!J55="","",IF(AND(ISNUMBER('Model output'!J55),'Model output'!J55&lt;=I56),'Model output'!J55,IF(ISNUMBER(SEARCH("0/",'Model output'!J55)),0,1)))</f>
        <v>0</v>
      </c>
      <c r="K56" t="str" cm="1">
        <f t="array" ref="K56">IF(COUNT(FIND({0,1,2,3,4,5,6,7,8,9},'Model output'!K55))&gt;0,'Model output'!K55,"")</f>
        <v/>
      </c>
      <c r="L56" s="8" t="str">
        <f t="shared" si="5"/>
        <v/>
      </c>
      <c r="M56" t="str" cm="1">
        <f t="array" ref="M56">IF(L56="","",IF(ISNUMBER(SEARCH("cm",L56)),MAX(VALUE(SUBSTITUTE(_xlfn.FILTERXML("&lt;t&gt;&lt;s&gt;"&amp;SUBSTITUTE(L56,",","&lt;/s&gt;&lt;s&gt;")&amp;"&lt;/s&gt;&lt;/t&gt;","//s"),"cm",""))),MAX(VALUE(SUBSTITUTE(_xlfn.FILTERXML("&lt;t&gt;&lt;s&gt;"&amp;SUBSTITUTE(L56,",","&lt;/s&gt;&lt;s&gt;")&amp;"&lt;/s&gt;&lt;/t&gt;","//s"),"mm","")))/10))</f>
        <v/>
      </c>
      <c r="N56" t="str">
        <f>IF('Model output'!L55="","",'Model output'!L55)</f>
        <v>Papillary carcinoma</v>
      </c>
      <c r="O56" t="str">
        <f>IF('Model output'!M55="","",'Model output'!M55)</f>
        <v>Follicular variant</v>
      </c>
      <c r="P56" t="str">
        <f>IF('Model output'!N55="","",'Model output'!N55)</f>
        <v>2.0 cm</v>
      </c>
      <c r="Q56" t="str">
        <f t="shared" si="1"/>
        <v>2.0cm</v>
      </c>
      <c r="R56" cm="1">
        <f t="array" ref="R56">IF(Q56="","",IF(ISNUMBER(SEARCH("cm",Q56)),MAX(VALUE(SUBSTITUTE(_xlfn.FILTERXML("&lt;t&gt;&lt;s&gt;"&amp;SUBSTITUTE(Q56,",","&lt;/s&gt;&lt;s&gt;")&amp;"&lt;/s&gt;&lt;/t&gt;","//s"),"cm",""))),MAX(VALUE(SUBSTITUTE(_xlfn.FILTERXML("&lt;t&gt;&lt;s&gt;"&amp;SUBSTITUTE(Q56,",","&lt;/s&gt;&lt;s&gt;")&amp;"&lt;/s&gt;&lt;/t&gt;","//s"),"mm","")))/10))</f>
        <v>2</v>
      </c>
      <c r="S56" t="str">
        <f>IF(OR('Model output'!P55="",ISNUMBER(SEARCH("Not identified", 'Model output'!P55)),ISNUMBER(SEARCH("Absent",'Model output'!P55)),AND(ISNUMBER(SEARCH("No",'Model output'!P55)),NOT(ISNUMBER(SEARCH("diagnostic",'Model output'!P55)))),ISNUMBER(SEARCH("Negative",'Model output'!P55))),"negative","positive")</f>
        <v>negative</v>
      </c>
      <c r="T56">
        <f>IF('Model output'!O55="","",'Model output'!O55)</f>
        <v>1</v>
      </c>
      <c r="U56" t="str">
        <f>IF('Model output'!Q55&lt;&gt;"",'Model output'!Q55,IF('Classification result'!S56="positive",IF(ISNUMBER(SEARCH("single",'Model output'!P55)),1,IF(OR(ISNUMBER(SEARCH("&lt;4",'Model output'!P55)),ISNUMBER(SEARCH("&lt; 4",'Model output'!P55)),ISNUMBER(SEARCH("less than 4",'Model output'!P55))),"&lt;4",IF(OR(ISNUMBER(SEARCH("&gt;4",'Model output'!P55)),ISNUMBER(SEARCH("&gt; 4",'Model output'!P55)),ISNUMBER(SEARCH("4 or more",'Model output'!P55))),"&gt;4",""))),""))</f>
        <v/>
      </c>
      <c r="V56" t="str">
        <f>IF(S56="negative","",IF(OR(ISNUMBER(SEARCH("Focal",'Model output'!P55)),'Classification result'!U56&lt;4,ISNUMBER(SEARCH("Focal",'Classification result'!U56)),ISNUMBER(SEARCH("&lt;4",'Classification result'!U56)),ISNUMBER(SEARCH("&lt; 4",'Classification result'!U56))),"minimal", IF(OR(ISNUMBER(SEARCH("Extensive",'Model output'!P55)),ISNUMBER(SEARCH("Extensive",'Classification result'!U56)),ISNUMBER(SEARCH("&gt;4",'Classification result'!U56)),ISNUMBER(SEARCH("&gt; 4",'Classification result'!U56)),ISNUMBER(SEARCH("4 or more",'Classification result'!U56))),"extensive","")))</f>
        <v/>
      </c>
      <c r="W56" t="str">
        <f>IF(OR('Model output'!R55="",ISNUMBER(SEARCH("Not identified", 'Model output'!R55)),ISNUMBER(SEARCH("Absent",'Model output'!R55)),ISNUMBER(SEARCH("No",'Model output'!R55)),ISNUMBER(SEARCH("Negative",'Model output'!R55)),ISNUMBER(SEARCH("None seen",'Model output'!R55)),ISNUMBER(SEARCH("Free",'Model output'!R55)),ISNUMBER(SEARCH("Cannot be assessed",'Model output'!R55))),"negative","positive")</f>
        <v>negative</v>
      </c>
      <c r="X56" t="str">
        <f>IF('Model output'!S55="","", IF('Model output'!S55= "[]", "", 'Model output'!S55))</f>
        <v>Not Identified</v>
      </c>
      <c r="Y56" t="str">
        <f>IF(OR('Model output'!S55="",ISNUMBER(SEARCH("Absent",'Model output'!S55)),ISNUMBER(SEARCH("Not identified",'Model output'!S55)),ISNUMBER(SEARCH("No",'Model output'!S55)),ISNUMBER(SEARCH("negative",'Model output'!S55))),"negative",IF(Z56="positive","gETE", "positive"))</f>
        <v>negative</v>
      </c>
      <c r="Z56" t="str">
        <f>IF(OR('Model output'!S55="",ISNUMBER(SEARCH("Absent",'Model output'!S55)),ISNUMBER(SEARCH("Not identified",'Model output'!S55)),ISNUMBER(SEARCH("No",'Model output'!S55)),ISNUMBER(SEARCH("Minimal",'Model output'!S55)),ISNUMBER(SEARCH("negative",'Model output'!S55))),"negative",IF(OR(ISNUMBER(SEARCH("extensive",X56)),ISNUMBER(SEARCH("skeletal muscle",X56)),ISNUMBER(SEARCH("larynx",X56)),ISNUMBER(SEARCH("trachea",X56)),ISNUMBER(SEARCH("esophagus",X56)),ISNUMBER(SEARCH("recurrent laryngeal nerve",X56))),"positive","negative"))</f>
        <v>negative</v>
      </c>
      <c r="AA56" t="str">
        <f>IF('Model output'!T55="","", IF('Model output'!T55="[]", "", IF('Model output'!T55="Not mentioned", "No", "Yes")))</f>
        <v/>
      </c>
      <c r="AB56" t="str">
        <f>IF(AA56&lt;&gt;"Yes","",IF(OR('Model output'!U55="",'Model output'!U55="[]",ISNUMBER(SEARCH("Not identified",'Model output'!U55))),"",'Model output'!U55))</f>
        <v/>
      </c>
      <c r="AC56" s="1" t="str">
        <f>IF(OR('Model output'!V55="",'Model output'!V55="No",AND(ISERROR(SEARCH("Positive",'Model output'!V55)), ISNUMBER(SEARCH("Negative",'Model output'!V55))), ISNUMBER(SEARCH("Uninvolved",'Model output'!V55)), ISNUMBER(SEARCH("not involved",'Model output'!V55)), ISNUMBER(SEARCH("none",'Model output'!V55)), ISNUMBER(SEARCH("Free",'Model output'!V55)), ISNUMBER(SEARCH("1 mm",'Model output'!V55)), ISNUMBER(SEARCH("0.1 CM",'Model output'!V55)), ISNUMBER(SEARCH("less than 0.2 mm",'Model output'!V55)), ISNUMBER(SEARCH("less than 0.5 mm",'Model output'!V55)), ISNUMBER(SEARCH("abut",'Model output'!V55))), "negative", "positive")</f>
        <v>negative</v>
      </c>
      <c r="AE56" s="32" t="str" cm="1">
        <f t="array" aca="1" ref="AE56" ca="1">IF(OR(AC56="positive",Z56="positive",AND(OR(ISNUMBER(SEARCH("Follicular carcinoma",N56)),ISNUMBER(SEARCH("Follicular thyroid carcinoma",N56))),V56="extensive"),AND(AND(ISNUMBER(J56),J56&gt;0),AND(ISNUMBER(M56),M56&gt;3)),OR(H56="positive",AH56=1)),"high",IF(OR(ISNUMBER(SEARCH("lateral",G56,1)),ISNUMBER(SEARCH("positive",Y56,1)),ISNUMBER(SEARCH("tall",O56,1)),ISNUMBER(SEARCH("hobnail",O56,1)),ISNUMBER(SEARCH("cribriform",O56,1)),ISNUMBER(SEARCH("diffuse",O56,1)),ISNUMBER(SEARCH("columnar",O56,1)),ISNUMBER(SEARCH("solid",O56,1)),ISNUMBER(SEARCH("tall",N56,1)),ISNUMBER(SEARCH("hobnail",N56,1)),ISNUMBER(SEARCH("cribriform",N56,1)),ISNUMBER(SEARCH("diffuse",N56,1)),ISNUMBER(SEARCH("columnar",N56,1)),ISNUMBER(SEARCH("solid",N56,1)),AND(ISNUMBER(SEARCH("papillary",N56,1)),S56="positive"),AND(AND(ISNUMBER(J56),J56&gt;=5),M56=""),AND(AND(ISNUMBER(J56),J56&gt;=5),AND(ISNUMBER(M56),M56&gt;=1)),AND(ISNUMBER(SERACH("papillary",N56)),OR(Y56="positive",Z56="positive"), ISNUMBER(SEARCH("BRAF",AB56)))),"intermediate","low"))</f>
        <v>low</v>
      </c>
      <c r="AF56" s="33" t="str">
        <f t="shared" si="2"/>
        <v>1b</v>
      </c>
      <c r="AG56" s="33" t="str">
        <f t="shared" si="3"/>
        <v>0</v>
      </c>
      <c r="AH56" s="33" t="str">
        <f t="shared" si="6"/>
        <v>0</v>
      </c>
      <c r="AI56" s="38" t="str">
        <f t="shared" si="7"/>
        <v>I</v>
      </c>
      <c r="AJ56" s="32" t="s">
        <v>957</v>
      </c>
      <c r="AK56" s="37" t="s">
        <v>961</v>
      </c>
      <c r="AL56" s="37" t="s">
        <v>962</v>
      </c>
      <c r="AM56" s="37" t="s">
        <v>965</v>
      </c>
      <c r="AN56" s="37" t="s">
        <v>70</v>
      </c>
      <c r="AO56" s="26">
        <f t="shared" ca="1" si="8"/>
        <v>1</v>
      </c>
      <c r="AP56" s="12">
        <f t="shared" si="9"/>
        <v>1</v>
      </c>
      <c r="AQ56" s="12">
        <f t="shared" si="10"/>
        <v>1</v>
      </c>
      <c r="AR56" s="12">
        <f t="shared" si="11"/>
        <v>1</v>
      </c>
      <c r="AS56" s="19">
        <f t="shared" si="4"/>
        <v>1</v>
      </c>
    </row>
    <row r="57" spans="1:45">
      <c r="A57" t="str">
        <f>'Model output'!A56</f>
        <v>TCGA-DJ-A13X</v>
      </c>
      <c r="B57" s="44">
        <v>51</v>
      </c>
      <c r="C57" s="1" t="str">
        <f>IF(OR(ISNUMBER(SEARCH("0",'Model output'!D56)), ISNUMBER(SEARCH("1",'Model output'!D56)), ISNUMBER(SEARCH("1a",'Model output'!D56)), ISNUMBER(SEARCH("1b",'Model output'!D56)), ISNUMBER(SEARCH("2",'Model output'!D56)), ISNUMBER(SEARCH("3",'Model output'!D56)), ISNUMBER(SEARCH("4a",'Model output'!D56)), ISNUMBER(SEARCH("4b",'Model output'!D56))), IF(ISNUMBER(SEARCH("pT",'Model output'!D56)),IF(OR(ISNUMBER(SEARCH("a",'Model output'!D56)),ISNUMBER(SEARCH("b",'Model output'!D56))),MID(SUBSTITUTE('Model output'!D56," ",""),SEARCH("pT",'Model output'!D56)+2,2),MID(SUBSTITUTE('Model output'!D56," ",""),SEARCH("pT",'Model output'!D56)+2,1)),IF(ISNUMBER(SEARCH("T",'Model output'!D56)),IF(OR(ISNUMBER(SEARCH("a",'Model output'!D56)),ISNUMBER(SEARCH("b",'Model output'!D56))),MID(SUBSTITUTE('Model output'!D56," ",""),SEARCH("T",'Model output'!D56)+1,2),MID(SUBSTITUTE('Model output'!D56," ",""),SEARCH("T",'Model output'!D56)+1,1)),SUBSTITUTE('Model output'!D56," ",""))),"")</f>
        <v/>
      </c>
      <c r="D57" s="1" t="str">
        <f>IF(ISNUMBER(SEARCH("lymph node",'Model output'!E56)),"1", IF(AND('Model output'!E56&lt;&gt;"",ISNUMBER('Model output'!E56),'Model output'!E56&gt;0),"1",IF(OR(ISNUMBER(SEARCH("0",'Model output'!E56)), ISNUMBER(SEARCH("1",'Model output'!E56)), ISNUMBER(SEARCH("1a",'Model output'!E56)), ISNUMBER(SEARCH("1b",'Model output'!E56)), ISNUMBER(SEARCH("X",'Model output'!E56))), IF(ISNUMBER(SEARCH("pN",'Model output'!E56)),IF(OR(ISNUMBER(SEARCH("a",'Model output'!E56)),ISNUMBER(SEARCH("b",'Model output'!E56))),MID(SUBSTITUTE('Model output'!E56," ",""),SEARCH("pN",'Model output'!E56)+2,2),MID(SUBSTITUTE('Model output'!E56," ",""),SEARCH("pN",'Model output'!E56)+2,1)),IF(ISNUMBER(SEARCH("N",'Model output'!E56)),IF(OR(ISNUMBER(SEARCH("a",'Model output'!E56)),ISNUMBER(SEARCH("b",'Model output'!E56))),MID(SUBSTITUTE('Model output'!E56," ",""),SEARCH("N",'Model output'!E56)+1,2),MID(SUBSTITUTE('Model output'!E56," ",""),SEARCH("N",'Model output'!E56)+1,1)),SUBSTITUTE('Model output'!E56," ",""))),"")))</f>
        <v>X</v>
      </c>
      <c r="E57" s="1" t="str">
        <f>IF(OR(ISNUMBER(SEARCH("Not applicable",'Model output'!F56)), ISNUMBER(SEARCH("N/A",'Model output'!F56))),"0",IF(OR(ISNUMBER(SEARCH("0",'Model output'!F56)), ISNUMBER(SEARCH("1",'Model output'!F56)), ISNUMBER(SEARCH("X",'Model output'!F56))), IF(ISNUMBER(SEARCH("pM",'Model output'!F56)),MID(SUBSTITUTE('Model output'!F56," ",""),SEARCH("pM",'Model output'!F56)+2,1),IF(ISNUMBER(SEARCH("M",'Model output'!F56)),MID(SUBSTITUTE('Model output'!F56," ",""),SEARCH("M",'Model output'!F56)+1,1),SUBSTITUTE('Model output'!F56," ",""))),""))</f>
        <v>X</v>
      </c>
      <c r="F57" t="str">
        <f t="shared" si="0"/>
        <v>positive</v>
      </c>
      <c r="G57" t="str">
        <f>IF(OR('Model output'!G56="",AND(ISNUMBER('Model output'!J56),'Model output'!J56&lt;1)),"",IF(OR(ISNUMBER(SEARCH("lateral",'Model output'!G56)),ISNUMBER(SEARCH("cervical",'Model output'!G56)),ISNUMBER(SEARCH("jugular",'Model output'!G56)),ISNUMBER(SEARCH("left neck",'Model output'!G56)),ISNUMBER(SEARCH("left anterior neck",'Model output'!G56)),ISNUMBER(SEARCH("left posterior neck",'Model output'!G56)),ISNUMBER(SEARCH("right neck",'Model output'!G56)),ISNUMBER(SEARCH("right anterior neck",'Model output'!G56)),ISNUMBER(SEARCH("right posterior neck",'Model output'!G56)),AND(ISNUMBER(SEARCH("level",'Model output'!G56)),OR(,ISNUMBER(SEARCH("II",'Model output'!G56)),ISNUMBER(SEARCH("two",'Model output'!G56)),ISNUMBER(SEARCH("2",'Model output'!G56)),ISNUMBER(SEARCH("III",'Model output'!G56)),ISNUMBER(SEARCH("three",'Model output'!G56)),ISNUMBER(SEARCH("3",'Model output'!G56)),ISNUMBER(SEARCH("IV",'Model output'!G56)),ISNUMBER(SEARCH("four",'Model output'!G56)),ISNUMBER(SEARCH("4",'Model output'!G56)),AND(ISNUMBER(SEARCH("V ",'Model output'!G56)),NOT(ISNUMBER(SEARCH("VI",'Model output'!G56)))),ISNUMBER(SEARCH("five",'Model output'!G56)),ISNUMBER(SEARCH("5",'Model output'!G56))))), "lateral", "central"))</f>
        <v/>
      </c>
      <c r="H57" t="str">
        <f>IF('Model output'!H56="","negative",IF('Model output'!H56="[]", "negative", IF(OR(ISNUMBER(SEARCH("lymph node",'Model output'!H56)),ISNUMBER(SEARCH("Not mentioned",'Model output'!H56)),ISNUMBER(SEARCH("neck",'Model output'!H56)),ISNUMBER(SEARCH("Not applicable",'Model output'!H56))),"negative","positive")))</f>
        <v>negative</v>
      </c>
      <c r="I57">
        <f>IF('Model output'!I56="","",IF(ISNUMBER('Model output'!I56),'Model output'!I56,1))</f>
        <v>1</v>
      </c>
      <c r="J57">
        <f>IF('Model output'!J56="","",IF(AND(ISNUMBER('Model output'!J56),'Model output'!J56&lt;=I57),'Model output'!J56,IF(ISNUMBER(SEARCH("0/",'Model output'!J56)),0,1)))</f>
        <v>0</v>
      </c>
      <c r="K57" t="str" cm="1">
        <f t="array" ref="K57">IF(COUNT(FIND({0,1,2,3,4,5,6,7,8,9},'Model output'!K56))&gt;0,'Model output'!K56,"")</f>
        <v>0.6 cm</v>
      </c>
      <c r="L57" s="8" t="str">
        <f t="shared" si="5"/>
        <v>0.6cm</v>
      </c>
      <c r="M57" cm="1">
        <f t="array" ref="M57">IF(L57="","",IF(ISNUMBER(SEARCH("cm",L57)),MAX(VALUE(SUBSTITUTE(_xlfn.FILTERXML("&lt;t&gt;&lt;s&gt;"&amp;SUBSTITUTE(L57,",","&lt;/s&gt;&lt;s&gt;")&amp;"&lt;/s&gt;&lt;/t&gt;","//s"),"cm",""))),MAX(VALUE(SUBSTITUTE(_xlfn.FILTERXML("&lt;t&gt;&lt;s&gt;"&amp;SUBSTITUTE(L57,",","&lt;/s&gt;&lt;s&gt;")&amp;"&lt;/s&gt;&lt;/t&gt;","//s"),"mm","")))/10))</f>
        <v>0.6</v>
      </c>
      <c r="N57" t="str">
        <f>IF('Model output'!L56="","",'Model output'!L56)</f>
        <v>Papillary</v>
      </c>
      <c r="O57" t="str">
        <f>IF('Model output'!M56="","",'Model output'!M56)</f>
        <v>Follicular variant</v>
      </c>
      <c r="P57" t="str">
        <f>IF('Model output'!N56="","",'Model output'!N56)</f>
        <v>6.5 cm</v>
      </c>
      <c r="Q57" t="str">
        <f t="shared" si="1"/>
        <v>6.5cm</v>
      </c>
      <c r="R57" cm="1">
        <f t="array" ref="R57">IF(Q57="","",IF(ISNUMBER(SEARCH("cm",Q57)),MAX(VALUE(SUBSTITUTE(_xlfn.FILTERXML("&lt;t&gt;&lt;s&gt;"&amp;SUBSTITUTE(Q57,",","&lt;/s&gt;&lt;s&gt;")&amp;"&lt;/s&gt;&lt;/t&gt;","//s"),"cm",""))),MAX(VALUE(SUBSTITUTE(_xlfn.FILTERXML("&lt;t&gt;&lt;s&gt;"&amp;SUBSTITUTE(Q57,",","&lt;/s&gt;&lt;s&gt;")&amp;"&lt;/s&gt;&lt;/t&gt;","//s"),"mm","")))/10))</f>
        <v>6.5</v>
      </c>
      <c r="S57" t="str">
        <f>IF(OR('Model output'!P56="",ISNUMBER(SEARCH("Not identified", 'Model output'!P56)),ISNUMBER(SEARCH("Absent",'Model output'!P56)),AND(ISNUMBER(SEARCH("No",'Model output'!P56)),NOT(ISNUMBER(SEARCH("diagnostic",'Model output'!P56)))),ISNUMBER(SEARCH("Negative",'Model output'!P56))),"negative","positive")</f>
        <v>negative</v>
      </c>
      <c r="T57" t="str">
        <f>IF('Model output'!O56="","",'Model output'!O56)</f>
        <v/>
      </c>
      <c r="U57" t="str">
        <f>IF('Model output'!Q56&lt;&gt;"",'Model output'!Q56,IF('Classification result'!S57="positive",IF(ISNUMBER(SEARCH("single",'Model output'!P56)),1,IF(OR(ISNUMBER(SEARCH("&lt;4",'Model output'!P56)),ISNUMBER(SEARCH("&lt; 4",'Model output'!P56)),ISNUMBER(SEARCH("less than 4",'Model output'!P56))),"&lt;4",IF(OR(ISNUMBER(SEARCH("&gt;4",'Model output'!P56)),ISNUMBER(SEARCH("&gt; 4",'Model output'!P56)),ISNUMBER(SEARCH("4 or more",'Model output'!P56))),"&gt;4",""))),""))</f>
        <v/>
      </c>
      <c r="V57" t="str">
        <f>IF(S57="negative","",IF(OR(ISNUMBER(SEARCH("Focal",'Model output'!P56)),'Classification result'!U57&lt;4,ISNUMBER(SEARCH("Focal",'Classification result'!U57)),ISNUMBER(SEARCH("&lt;4",'Classification result'!U57)),ISNUMBER(SEARCH("&lt; 4",'Classification result'!U57))),"minimal", IF(OR(ISNUMBER(SEARCH("Extensive",'Model output'!P56)),ISNUMBER(SEARCH("Extensive",'Classification result'!U57)),ISNUMBER(SEARCH("&gt;4",'Classification result'!U57)),ISNUMBER(SEARCH("&gt; 4",'Classification result'!U57)),ISNUMBER(SEARCH("4 or more",'Classification result'!U57))),"extensive","")))</f>
        <v/>
      </c>
      <c r="W57" t="str">
        <f>IF(OR('Model output'!R56="",ISNUMBER(SEARCH("Not identified", 'Model output'!R56)),ISNUMBER(SEARCH("Absent",'Model output'!R56)),ISNUMBER(SEARCH("No",'Model output'!R56)),ISNUMBER(SEARCH("Negative",'Model output'!R56)),ISNUMBER(SEARCH("None seen",'Model output'!R56)),ISNUMBER(SEARCH("Free",'Model output'!R56)),ISNUMBER(SEARCH("Cannot be assessed",'Model output'!R56))),"negative","positive")</f>
        <v>positive</v>
      </c>
      <c r="X57" t="str">
        <f>IF('Model output'!S56="","", IF('Model output'!S56= "[]", "", 'Model output'!S56))</f>
        <v>Not identified</v>
      </c>
      <c r="Y57" t="str">
        <f>IF(OR('Model output'!S56="",ISNUMBER(SEARCH("Absent",'Model output'!S56)),ISNUMBER(SEARCH("Not identified",'Model output'!S56)),ISNUMBER(SEARCH("No",'Model output'!S56)),ISNUMBER(SEARCH("negative",'Model output'!S56))),"negative",IF(Z57="positive","gETE", "positive"))</f>
        <v>negative</v>
      </c>
      <c r="Z57" t="str">
        <f>IF(OR('Model output'!S56="",ISNUMBER(SEARCH("Absent",'Model output'!S56)),ISNUMBER(SEARCH("Not identified",'Model output'!S56)),ISNUMBER(SEARCH("No",'Model output'!S56)),ISNUMBER(SEARCH("Minimal",'Model output'!S56)),ISNUMBER(SEARCH("negative",'Model output'!S56))),"negative",IF(OR(ISNUMBER(SEARCH("extensive",X57)),ISNUMBER(SEARCH("skeletal muscle",X57)),ISNUMBER(SEARCH("larynx",X57)),ISNUMBER(SEARCH("trachea",X57)),ISNUMBER(SEARCH("esophagus",X57)),ISNUMBER(SEARCH("recurrent laryngeal nerve",X57))),"positive","negative"))</f>
        <v>negative</v>
      </c>
      <c r="AA57" t="str">
        <f>IF('Model output'!T56="","", IF('Model output'!T56="[]", "", IF('Model output'!T56="Not mentioned", "No", "Yes")))</f>
        <v/>
      </c>
      <c r="AB57" t="str">
        <f>IF(AA57&lt;&gt;"Yes","",IF(OR('Model output'!U56="",'Model output'!U56="[]",ISNUMBER(SEARCH("Not identified",'Model output'!U56))),"",'Model output'!U56))</f>
        <v/>
      </c>
      <c r="AC57" s="1" t="str">
        <f>IF(OR('Model output'!V56="",'Model output'!V56="No",AND(ISERROR(SEARCH("Positive",'Model output'!V56)), ISNUMBER(SEARCH("Negative",'Model output'!V56))), ISNUMBER(SEARCH("Uninvolved",'Model output'!V56)), ISNUMBER(SEARCH("not involved",'Model output'!V56)), ISNUMBER(SEARCH("none",'Model output'!V56)), ISNUMBER(SEARCH("Free",'Model output'!V56)), ISNUMBER(SEARCH("1 mm",'Model output'!V56)), ISNUMBER(SEARCH("0.1 CM",'Model output'!V56)), ISNUMBER(SEARCH("less than 0.2 mm",'Model output'!V56)), ISNUMBER(SEARCH("less than 0.5 mm",'Model output'!V56)), ISNUMBER(SEARCH("abut",'Model output'!V56))), "negative", "positive")</f>
        <v>negative</v>
      </c>
      <c r="AE57" s="32" t="str" cm="1">
        <f t="array" aca="1" ref="AE57" ca="1">IF(OR(AC57="positive",Z57="positive",AND(OR(ISNUMBER(SEARCH("Follicular carcinoma",N57)),ISNUMBER(SEARCH("Follicular thyroid carcinoma",N57))),V57="extensive"),AND(AND(ISNUMBER(J57),J57&gt;0),AND(ISNUMBER(M57),M57&gt;3)),OR(H57="positive",AH57=1)),"high",IF(OR(ISNUMBER(SEARCH("lateral",G57,1)),ISNUMBER(SEARCH("positive",Y57,1)),ISNUMBER(SEARCH("tall",O57,1)),ISNUMBER(SEARCH("hobnail",O57,1)),ISNUMBER(SEARCH("cribriform",O57,1)),ISNUMBER(SEARCH("diffuse",O57,1)),ISNUMBER(SEARCH("columnar",O57,1)),ISNUMBER(SEARCH("solid",O57,1)),ISNUMBER(SEARCH("tall",N57,1)),ISNUMBER(SEARCH("hobnail",N57,1)),ISNUMBER(SEARCH("cribriform",N57,1)),ISNUMBER(SEARCH("diffuse",N57,1)),ISNUMBER(SEARCH("columnar",N57,1)),ISNUMBER(SEARCH("solid",N57,1)),AND(ISNUMBER(SEARCH("papillary",N57,1)),S57="positive"),AND(AND(ISNUMBER(J57),J57&gt;=5),M57=""),AND(AND(ISNUMBER(J57),J57&gt;=5),AND(ISNUMBER(M57),M57&gt;=1)),AND(ISNUMBER(SERACH("papillary",N57)),OR(Y57="positive",Z57="positive"), ISNUMBER(SEARCH("BRAF",AB57)))),"intermediate","low"))</f>
        <v>low</v>
      </c>
      <c r="AF57" s="33" t="str">
        <f t="shared" si="2"/>
        <v>3a</v>
      </c>
      <c r="AG57" s="33" t="str">
        <f t="shared" si="3"/>
        <v>0</v>
      </c>
      <c r="AH57" s="33" t="str">
        <f t="shared" si="6"/>
        <v>0</v>
      </c>
      <c r="AI57" s="38" t="str">
        <f t="shared" si="7"/>
        <v>I</v>
      </c>
      <c r="AJ57" s="32" t="s">
        <v>957</v>
      </c>
      <c r="AK57" s="37" t="s">
        <v>967</v>
      </c>
      <c r="AL57" s="37" t="s">
        <v>962</v>
      </c>
      <c r="AM57" s="37" t="s">
        <v>965</v>
      </c>
      <c r="AN57" s="37" t="s">
        <v>70</v>
      </c>
      <c r="AO57" s="26">
        <f t="shared" ca="1" si="8"/>
        <v>1</v>
      </c>
      <c r="AP57" s="12">
        <f t="shared" si="9"/>
        <v>1</v>
      </c>
      <c r="AQ57" s="12">
        <f t="shared" si="10"/>
        <v>1</v>
      </c>
      <c r="AR57" s="12">
        <f t="shared" si="11"/>
        <v>1</v>
      </c>
      <c r="AS57" s="19">
        <f t="shared" si="4"/>
        <v>1</v>
      </c>
    </row>
    <row r="58" spans="1:45">
      <c r="A58" t="str">
        <f>'Model output'!A57</f>
        <v>TCGA-DJ-A1QG</v>
      </c>
      <c r="B58" s="44">
        <v>62</v>
      </c>
      <c r="C58" s="1" t="str">
        <f>IF(OR(ISNUMBER(SEARCH("0",'Model output'!D57)), ISNUMBER(SEARCH("1",'Model output'!D57)), ISNUMBER(SEARCH("1a",'Model output'!D57)), ISNUMBER(SEARCH("1b",'Model output'!D57)), ISNUMBER(SEARCH("2",'Model output'!D57)), ISNUMBER(SEARCH("3",'Model output'!D57)), ISNUMBER(SEARCH("4a",'Model output'!D57)), ISNUMBER(SEARCH("4b",'Model output'!D57))), IF(ISNUMBER(SEARCH("pT",'Model output'!D57)),IF(OR(ISNUMBER(SEARCH("a",'Model output'!D57)),ISNUMBER(SEARCH("b",'Model output'!D57))),MID(SUBSTITUTE('Model output'!D57," ",""),SEARCH("pT",'Model output'!D57)+2,2),MID(SUBSTITUTE('Model output'!D57," ",""),SEARCH("pT",'Model output'!D57)+2,1)),IF(ISNUMBER(SEARCH("T",'Model output'!D57)),IF(OR(ISNUMBER(SEARCH("a",'Model output'!D57)),ISNUMBER(SEARCH("b",'Model output'!D57))),MID(SUBSTITUTE('Model output'!D57," ",""),SEARCH("T",'Model output'!D57)+1,2),MID(SUBSTITUTE('Model output'!D57," ",""),SEARCH("T",'Model output'!D57)+1,1)),SUBSTITUTE('Model output'!D57," ",""))),"")</f>
        <v/>
      </c>
      <c r="D58" s="1" t="str">
        <f>IF(ISNUMBER(SEARCH("lymph node",'Model output'!E57)),"1", IF(AND('Model output'!E57&lt;&gt;"",ISNUMBER('Model output'!E57),'Model output'!E57&gt;0),"1",IF(OR(ISNUMBER(SEARCH("0",'Model output'!E57)), ISNUMBER(SEARCH("1",'Model output'!E57)), ISNUMBER(SEARCH("1a",'Model output'!E57)), ISNUMBER(SEARCH("1b",'Model output'!E57)), ISNUMBER(SEARCH("X",'Model output'!E57))), IF(ISNUMBER(SEARCH("pN",'Model output'!E57)),IF(OR(ISNUMBER(SEARCH("a",'Model output'!E57)),ISNUMBER(SEARCH("b",'Model output'!E57))),MID(SUBSTITUTE('Model output'!E57," ",""),SEARCH("pN",'Model output'!E57)+2,2),MID(SUBSTITUTE('Model output'!E57," ",""),SEARCH("pN",'Model output'!E57)+2,1)),IF(ISNUMBER(SEARCH("N",'Model output'!E57)),IF(OR(ISNUMBER(SEARCH("a",'Model output'!E57)),ISNUMBER(SEARCH("b",'Model output'!E57))),MID(SUBSTITUTE('Model output'!E57," ",""),SEARCH("N",'Model output'!E57)+1,2),MID(SUBSTITUTE('Model output'!E57," ",""),SEARCH("N",'Model output'!E57)+1,1)),SUBSTITUTE('Model output'!E57," ",""))),"")))</f>
        <v>X</v>
      </c>
      <c r="E58" s="1" t="str">
        <f>IF(OR(ISNUMBER(SEARCH("Not applicable",'Model output'!F57)), ISNUMBER(SEARCH("N/A",'Model output'!F57))),"0",IF(OR(ISNUMBER(SEARCH("0",'Model output'!F57)), ISNUMBER(SEARCH("1",'Model output'!F57)), ISNUMBER(SEARCH("X",'Model output'!F57))), IF(ISNUMBER(SEARCH("pM",'Model output'!F57)),MID(SUBSTITUTE('Model output'!F57," ",""),SEARCH("pM",'Model output'!F57)+2,1),IF(ISNUMBER(SEARCH("M",'Model output'!F57)),MID(SUBSTITUTE('Model output'!F57," ",""),SEARCH("M",'Model output'!F57)+1,1),SUBSTITUTE('Model output'!F57," ",""))),""))</f>
        <v>X</v>
      </c>
      <c r="F58" t="str">
        <f t="shared" si="0"/>
        <v>negative</v>
      </c>
      <c r="G58" t="str">
        <f>IF(OR('Model output'!G57="",AND(ISNUMBER('Model output'!J57),'Model output'!J57&lt;1)),"",IF(OR(ISNUMBER(SEARCH("lateral",'Model output'!G57)),ISNUMBER(SEARCH("cervical",'Model output'!G57)),ISNUMBER(SEARCH("jugular",'Model output'!G57)),ISNUMBER(SEARCH("left neck",'Model output'!G57)),ISNUMBER(SEARCH("left anterior neck",'Model output'!G57)),ISNUMBER(SEARCH("left posterior neck",'Model output'!G57)),ISNUMBER(SEARCH("right neck",'Model output'!G57)),ISNUMBER(SEARCH("right anterior neck",'Model output'!G57)),ISNUMBER(SEARCH("right posterior neck",'Model output'!G57)),AND(ISNUMBER(SEARCH("level",'Model output'!G57)),OR(,ISNUMBER(SEARCH("II",'Model output'!G57)),ISNUMBER(SEARCH("two",'Model output'!G57)),ISNUMBER(SEARCH("2",'Model output'!G57)),ISNUMBER(SEARCH("III",'Model output'!G57)),ISNUMBER(SEARCH("three",'Model output'!G57)),ISNUMBER(SEARCH("3",'Model output'!G57)),ISNUMBER(SEARCH("IV",'Model output'!G57)),ISNUMBER(SEARCH("four",'Model output'!G57)),ISNUMBER(SEARCH("4",'Model output'!G57)),AND(ISNUMBER(SEARCH("V ",'Model output'!G57)),NOT(ISNUMBER(SEARCH("VI",'Model output'!G57)))),ISNUMBER(SEARCH("five",'Model output'!G57)),ISNUMBER(SEARCH("5",'Model output'!G57))))), "lateral", "central"))</f>
        <v/>
      </c>
      <c r="H58" t="str">
        <f>IF('Model output'!H57="","negative",IF('Model output'!H57="[]", "negative", IF(OR(ISNUMBER(SEARCH("lymph node",'Model output'!H57)),ISNUMBER(SEARCH("Not mentioned",'Model output'!H57)),ISNUMBER(SEARCH("neck",'Model output'!H57)),ISNUMBER(SEARCH("Not applicable",'Model output'!H57))),"negative","positive")))</f>
        <v>negative</v>
      </c>
      <c r="I58">
        <f>IF('Model output'!I57="","",IF(ISNUMBER('Model output'!I57),'Model output'!I57,1))</f>
        <v>4</v>
      </c>
      <c r="J58">
        <f>IF('Model output'!J57="","",IF(AND(ISNUMBER('Model output'!J57),'Model output'!J57&lt;=I58),'Model output'!J57,IF(ISNUMBER(SEARCH("0/",'Model output'!J57)),0,1)))</f>
        <v>0</v>
      </c>
      <c r="K58" t="str" cm="1">
        <f t="array" ref="K58">IF(COUNT(FIND({0,1,2,3,4,5,6,7,8,9},'Model output'!K57))&gt;0,'Model output'!K57,"")</f>
        <v/>
      </c>
      <c r="L58" s="8" t="str">
        <f t="shared" si="5"/>
        <v/>
      </c>
      <c r="M58" t="str" cm="1">
        <f t="array" ref="M58">IF(L58="","",IF(ISNUMBER(SEARCH("cm",L58)),MAX(VALUE(SUBSTITUTE(_xlfn.FILTERXML("&lt;t&gt;&lt;s&gt;"&amp;SUBSTITUTE(L58,",","&lt;/s&gt;&lt;s&gt;")&amp;"&lt;/s&gt;&lt;/t&gt;","//s"),"cm",""))),MAX(VALUE(SUBSTITUTE(_xlfn.FILTERXML("&lt;t&gt;&lt;s&gt;"&amp;SUBSTITUTE(L58,",","&lt;/s&gt;&lt;s&gt;")&amp;"&lt;/s&gt;&lt;/t&gt;","//s"),"mm","")))/10))</f>
        <v/>
      </c>
      <c r="N58" t="str">
        <f>IF('Model output'!L57="","",'Model output'!L57)</f>
        <v>Papillary</v>
      </c>
      <c r="O58" t="str">
        <f>IF('Model output'!M57="","",'Model output'!M57)</f>
        <v>Classical, Follicular variant, Microcarcinoma</v>
      </c>
      <c r="P58" t="str">
        <f>IF('Model output'!N57="","",'Model output'!N57)</f>
        <v>1.8 cm</v>
      </c>
      <c r="Q58" t="str">
        <f t="shared" si="1"/>
        <v>1.8cm</v>
      </c>
      <c r="R58" cm="1">
        <f t="array" ref="R58">IF(Q58="","",IF(ISNUMBER(SEARCH("cm",Q58)),MAX(VALUE(SUBSTITUTE(_xlfn.FILTERXML("&lt;t&gt;&lt;s&gt;"&amp;SUBSTITUTE(Q58,",","&lt;/s&gt;&lt;s&gt;")&amp;"&lt;/s&gt;&lt;/t&gt;","//s"),"cm",""))),MAX(VALUE(SUBSTITUTE(_xlfn.FILTERXML("&lt;t&gt;&lt;s&gt;"&amp;SUBSTITUTE(Q58,",","&lt;/s&gt;&lt;s&gt;")&amp;"&lt;/s&gt;&lt;/t&gt;","//s"),"mm","")))/10))</f>
        <v>1.8</v>
      </c>
      <c r="S58" t="str">
        <f>IF(OR('Model output'!P57="",ISNUMBER(SEARCH("Not identified", 'Model output'!P57)),ISNUMBER(SEARCH("Absent",'Model output'!P57)),AND(ISNUMBER(SEARCH("No",'Model output'!P57)),NOT(ISNUMBER(SEARCH("diagnostic",'Model output'!P57)))),ISNUMBER(SEARCH("Negative",'Model output'!P57))),"negative","positive")</f>
        <v>negative</v>
      </c>
      <c r="T58">
        <f>IF('Model output'!O57="","",'Model output'!O57)</f>
        <v>4</v>
      </c>
      <c r="U58" t="str">
        <f>IF('Model output'!Q57&lt;&gt;"",'Model output'!Q57,IF('Classification result'!S58="positive",IF(ISNUMBER(SEARCH("single",'Model output'!P57)),1,IF(OR(ISNUMBER(SEARCH("&lt;4",'Model output'!P57)),ISNUMBER(SEARCH("&lt; 4",'Model output'!P57)),ISNUMBER(SEARCH("less than 4",'Model output'!P57))),"&lt;4",IF(OR(ISNUMBER(SEARCH("&gt;4",'Model output'!P57)),ISNUMBER(SEARCH("&gt; 4",'Model output'!P57)),ISNUMBER(SEARCH("4 or more",'Model output'!P57))),"&gt;4",""))),""))</f>
        <v/>
      </c>
      <c r="V58" t="str">
        <f>IF(S58="negative","",IF(OR(ISNUMBER(SEARCH("Focal",'Model output'!P57)),'Classification result'!U58&lt;4,ISNUMBER(SEARCH("Focal",'Classification result'!U58)),ISNUMBER(SEARCH("&lt;4",'Classification result'!U58)),ISNUMBER(SEARCH("&lt; 4",'Classification result'!U58))),"minimal", IF(OR(ISNUMBER(SEARCH("Extensive",'Model output'!P57)),ISNUMBER(SEARCH("Extensive",'Classification result'!U58)),ISNUMBER(SEARCH("&gt;4",'Classification result'!U58)),ISNUMBER(SEARCH("&gt; 4",'Classification result'!U58)),ISNUMBER(SEARCH("4 or more",'Classification result'!U58))),"extensive","")))</f>
        <v/>
      </c>
      <c r="W58" t="str">
        <f>IF(OR('Model output'!R57="",ISNUMBER(SEARCH("Not identified", 'Model output'!R57)),ISNUMBER(SEARCH("Absent",'Model output'!R57)),ISNUMBER(SEARCH("No",'Model output'!R57)),ISNUMBER(SEARCH("Negative",'Model output'!R57)),ISNUMBER(SEARCH("None seen",'Model output'!R57)),ISNUMBER(SEARCH("Free",'Model output'!R57)),ISNUMBER(SEARCH("Cannot be assessed",'Model output'!R57))),"negative","positive")</f>
        <v>positive</v>
      </c>
      <c r="X58" t="str">
        <f>IF('Model output'!S57="","", IF('Model output'!S57= "[]", "", 'Model output'!S57))</f>
        <v>Not identified</v>
      </c>
      <c r="Y58" t="str">
        <f>IF(OR('Model output'!S57="",ISNUMBER(SEARCH("Absent",'Model output'!S57)),ISNUMBER(SEARCH("Not identified",'Model output'!S57)),ISNUMBER(SEARCH("No",'Model output'!S57)),ISNUMBER(SEARCH("negative",'Model output'!S57))),"negative",IF(Z58="positive","gETE", "positive"))</f>
        <v>negative</v>
      </c>
      <c r="Z58" t="str">
        <f>IF(OR('Model output'!S57="",ISNUMBER(SEARCH("Absent",'Model output'!S57)),ISNUMBER(SEARCH("Not identified",'Model output'!S57)),ISNUMBER(SEARCH("No",'Model output'!S57)),ISNUMBER(SEARCH("Minimal",'Model output'!S57)),ISNUMBER(SEARCH("negative",'Model output'!S57))),"negative",IF(OR(ISNUMBER(SEARCH("extensive",X58)),ISNUMBER(SEARCH("skeletal muscle",X58)),ISNUMBER(SEARCH("larynx",X58)),ISNUMBER(SEARCH("trachea",X58)),ISNUMBER(SEARCH("esophagus",X58)),ISNUMBER(SEARCH("recurrent laryngeal nerve",X58))),"positive","negative"))</f>
        <v>negative</v>
      </c>
      <c r="AA58" t="str">
        <f>IF('Model output'!T57="","", IF('Model output'!T57="[]", "", IF('Model output'!T57="Not mentioned", "No", "Yes")))</f>
        <v/>
      </c>
      <c r="AB58" t="str">
        <f>IF(AA58&lt;&gt;"Yes","",IF(OR('Model output'!U57="",'Model output'!U57="[]",ISNUMBER(SEARCH("Not identified",'Model output'!U57))),"",'Model output'!U57))</f>
        <v/>
      </c>
      <c r="AC58" s="1" t="str">
        <f>IF(OR('Model output'!V57="",'Model output'!V57="No",AND(ISERROR(SEARCH("Positive",'Model output'!V57)), ISNUMBER(SEARCH("Negative",'Model output'!V57))), ISNUMBER(SEARCH("Uninvolved",'Model output'!V57)), ISNUMBER(SEARCH("not involved",'Model output'!V57)), ISNUMBER(SEARCH("none",'Model output'!V57)), ISNUMBER(SEARCH("Free",'Model output'!V57)), ISNUMBER(SEARCH("1 mm",'Model output'!V57)), ISNUMBER(SEARCH("0.1 CM",'Model output'!V57)), ISNUMBER(SEARCH("less than 0.2 mm",'Model output'!V57)), ISNUMBER(SEARCH("less than 0.5 mm",'Model output'!V57)), ISNUMBER(SEARCH("abut",'Model output'!V57))), "negative", "positive")</f>
        <v>negative</v>
      </c>
      <c r="AE58" s="32" t="str" cm="1">
        <f t="array" aca="1" ref="AE58" ca="1">IF(OR(AC58="positive",Z58="positive",AND(OR(ISNUMBER(SEARCH("Follicular carcinoma",N58)),ISNUMBER(SEARCH("Follicular thyroid carcinoma",N58))),V58="extensive"),AND(AND(ISNUMBER(J58),J58&gt;0),AND(ISNUMBER(M58),M58&gt;3)),OR(H58="positive",AH58=1)),"high",IF(OR(ISNUMBER(SEARCH("lateral",G58,1)),ISNUMBER(SEARCH("positive",Y58,1)),ISNUMBER(SEARCH("tall",O58,1)),ISNUMBER(SEARCH("hobnail",O58,1)),ISNUMBER(SEARCH("cribriform",O58,1)),ISNUMBER(SEARCH("diffuse",O58,1)),ISNUMBER(SEARCH("columnar",O58,1)),ISNUMBER(SEARCH("solid",O58,1)),ISNUMBER(SEARCH("tall",N58,1)),ISNUMBER(SEARCH("hobnail",N58,1)),ISNUMBER(SEARCH("cribriform",N58,1)),ISNUMBER(SEARCH("diffuse",N58,1)),ISNUMBER(SEARCH("columnar",N58,1)),ISNUMBER(SEARCH("solid",N58,1)),AND(ISNUMBER(SEARCH("papillary",N58,1)),S58="positive"),AND(AND(ISNUMBER(J58),J58&gt;=5),M58=""),AND(AND(ISNUMBER(J58),J58&gt;=5),AND(ISNUMBER(M58),M58&gt;=1)),AND(ISNUMBER(SERACH("papillary",N58)),OR(Y58="positive",Z58="positive"), ISNUMBER(SEARCH("BRAF",AB58)))),"intermediate","low"))</f>
        <v>low</v>
      </c>
      <c r="AF58" s="33" t="str">
        <f t="shared" si="2"/>
        <v>1b</v>
      </c>
      <c r="AG58" s="33" t="str">
        <f t="shared" si="3"/>
        <v>0</v>
      </c>
      <c r="AH58" s="33" t="str">
        <f t="shared" si="6"/>
        <v>0</v>
      </c>
      <c r="AI58" s="38" t="str">
        <f t="shared" si="7"/>
        <v>I</v>
      </c>
      <c r="AJ58" s="32" t="s">
        <v>957</v>
      </c>
      <c r="AK58" s="37" t="s">
        <v>961</v>
      </c>
      <c r="AL58" s="37" t="s">
        <v>962</v>
      </c>
      <c r="AM58" s="37" t="s">
        <v>965</v>
      </c>
      <c r="AN58" s="37" t="s">
        <v>70</v>
      </c>
      <c r="AO58" s="26">
        <f t="shared" ca="1" si="8"/>
        <v>1</v>
      </c>
      <c r="AP58" s="12">
        <f t="shared" si="9"/>
        <v>1</v>
      </c>
      <c r="AQ58" s="12">
        <f t="shared" si="10"/>
        <v>1</v>
      </c>
      <c r="AR58" s="12">
        <f t="shared" si="11"/>
        <v>1</v>
      </c>
      <c r="AS58" s="19">
        <f t="shared" si="4"/>
        <v>1</v>
      </c>
    </row>
    <row r="59" spans="1:45">
      <c r="A59" t="str">
        <f>'Model output'!A58</f>
        <v>TCGA-DJ-A1QH</v>
      </c>
      <c r="B59" s="44">
        <v>58</v>
      </c>
      <c r="C59" s="1" t="str">
        <f>IF(OR(ISNUMBER(SEARCH("0",'Model output'!D58)), ISNUMBER(SEARCH("1",'Model output'!D58)), ISNUMBER(SEARCH("1a",'Model output'!D58)), ISNUMBER(SEARCH("1b",'Model output'!D58)), ISNUMBER(SEARCH("2",'Model output'!D58)), ISNUMBER(SEARCH("3",'Model output'!D58)), ISNUMBER(SEARCH("4a",'Model output'!D58)), ISNUMBER(SEARCH("4b",'Model output'!D58))), IF(ISNUMBER(SEARCH("pT",'Model output'!D58)),IF(OR(ISNUMBER(SEARCH("a",'Model output'!D58)),ISNUMBER(SEARCH("b",'Model output'!D58))),MID(SUBSTITUTE('Model output'!D58," ",""),SEARCH("pT",'Model output'!D58)+2,2),MID(SUBSTITUTE('Model output'!D58," ",""),SEARCH("pT",'Model output'!D58)+2,1)),IF(ISNUMBER(SEARCH("T",'Model output'!D58)),IF(OR(ISNUMBER(SEARCH("a",'Model output'!D58)),ISNUMBER(SEARCH("b",'Model output'!D58))),MID(SUBSTITUTE('Model output'!D58," ",""),SEARCH("T",'Model output'!D58)+1,2),MID(SUBSTITUTE('Model output'!D58," ",""),SEARCH("T",'Model output'!D58)+1,1)),SUBSTITUTE('Model output'!D58," ",""))),"")</f>
        <v/>
      </c>
      <c r="D59" s="1" t="str">
        <f>IF(ISNUMBER(SEARCH("lymph node",'Model output'!E58)),"1", IF(AND('Model output'!E58&lt;&gt;"",ISNUMBER('Model output'!E58),'Model output'!E58&gt;0),"1",IF(OR(ISNUMBER(SEARCH("0",'Model output'!E58)), ISNUMBER(SEARCH("1",'Model output'!E58)), ISNUMBER(SEARCH("1a",'Model output'!E58)), ISNUMBER(SEARCH("1b",'Model output'!E58)), ISNUMBER(SEARCH("X",'Model output'!E58))), IF(ISNUMBER(SEARCH("pN",'Model output'!E58)),IF(OR(ISNUMBER(SEARCH("a",'Model output'!E58)),ISNUMBER(SEARCH("b",'Model output'!E58))),MID(SUBSTITUTE('Model output'!E58," ",""),SEARCH("pN",'Model output'!E58)+2,2),MID(SUBSTITUTE('Model output'!E58," ",""),SEARCH("pN",'Model output'!E58)+2,1)),IF(ISNUMBER(SEARCH("N",'Model output'!E58)),IF(OR(ISNUMBER(SEARCH("a",'Model output'!E58)),ISNUMBER(SEARCH("b",'Model output'!E58))),MID(SUBSTITUTE('Model output'!E58," ",""),SEARCH("N",'Model output'!E58)+1,2),MID(SUBSTITUTE('Model output'!E58," ",""),SEARCH("N",'Model output'!E58)+1,1)),SUBSTITUTE('Model output'!E58," ",""))),"")))</f>
        <v>1b</v>
      </c>
      <c r="E59" s="1" t="str">
        <f>IF(OR(ISNUMBER(SEARCH("Not applicable",'Model output'!F58)), ISNUMBER(SEARCH("N/A",'Model output'!F58))),"0",IF(OR(ISNUMBER(SEARCH("0",'Model output'!F58)), ISNUMBER(SEARCH("1",'Model output'!F58)), ISNUMBER(SEARCH("X",'Model output'!F58))), IF(ISNUMBER(SEARCH("pM",'Model output'!F58)),MID(SUBSTITUTE('Model output'!F58," ",""),SEARCH("pM",'Model output'!F58)+2,1),IF(ISNUMBER(SEARCH("M",'Model output'!F58)),MID(SUBSTITUTE('Model output'!F58," ",""),SEARCH("M",'Model output'!F58)+1,1),SUBSTITUTE('Model output'!F58," ",""))),""))</f>
        <v>X</v>
      </c>
      <c r="F59" t="str">
        <f t="shared" si="0"/>
        <v>positive</v>
      </c>
      <c r="G59" t="str">
        <f>IF(OR('Model output'!G58="",AND(ISNUMBER('Model output'!J58),'Model output'!J58&lt;1)),"",IF(OR(ISNUMBER(SEARCH("lateral",'Model output'!G58)),ISNUMBER(SEARCH("cervical",'Model output'!G58)),ISNUMBER(SEARCH("jugular",'Model output'!G58)),ISNUMBER(SEARCH("left neck",'Model output'!G58)),ISNUMBER(SEARCH("left anterior neck",'Model output'!G58)),ISNUMBER(SEARCH("left posterior neck",'Model output'!G58)),ISNUMBER(SEARCH("right neck",'Model output'!G58)),ISNUMBER(SEARCH("right anterior neck",'Model output'!G58)),ISNUMBER(SEARCH("right posterior neck",'Model output'!G58)),AND(ISNUMBER(SEARCH("level",'Model output'!G58)),OR(,ISNUMBER(SEARCH("II",'Model output'!G58)),ISNUMBER(SEARCH("two",'Model output'!G58)),ISNUMBER(SEARCH("2",'Model output'!G58)),ISNUMBER(SEARCH("III",'Model output'!G58)),ISNUMBER(SEARCH("three",'Model output'!G58)),ISNUMBER(SEARCH("3",'Model output'!G58)),ISNUMBER(SEARCH("IV",'Model output'!G58)),ISNUMBER(SEARCH("four",'Model output'!G58)),ISNUMBER(SEARCH("4",'Model output'!G58)),AND(ISNUMBER(SEARCH("V ",'Model output'!G58)),NOT(ISNUMBER(SEARCH("VI",'Model output'!G58)))),ISNUMBER(SEARCH("five",'Model output'!G58)),ISNUMBER(SEARCH("5",'Model output'!G58))))), "lateral", "central"))</f>
        <v>central</v>
      </c>
      <c r="H59" t="str">
        <f>IF('Model output'!H58="","negative",IF('Model output'!H58="[]", "negative", IF(OR(ISNUMBER(SEARCH("lymph node",'Model output'!H58)),ISNUMBER(SEARCH("Not mentioned",'Model output'!H58)),ISNUMBER(SEARCH("neck",'Model output'!H58)),ISNUMBER(SEARCH("Not applicable",'Model output'!H58))),"negative","positive")))</f>
        <v>negative</v>
      </c>
      <c r="I59">
        <f>IF('Model output'!I58="","",IF(ISNUMBER('Model output'!I58),'Model output'!I58,1))</f>
        <v>5</v>
      </c>
      <c r="J59">
        <f>IF('Model output'!J58="","",IF(AND(ISNUMBER('Model output'!J58),'Model output'!J58&lt;=I59),'Model output'!J58,IF(ISNUMBER(SEARCH("0/",'Model output'!J58)),0,1)))</f>
        <v>4</v>
      </c>
      <c r="K59" t="str" cm="1">
        <f t="array" ref="K59">IF(COUNT(FIND({0,1,2,3,4,5,6,7,8,9},'Model output'!K58))&gt;0,'Model output'!K58,"")</f>
        <v>1cm</v>
      </c>
      <c r="L59" s="8" t="str">
        <f t="shared" si="5"/>
        <v>1cm</v>
      </c>
      <c r="M59" cm="1">
        <f t="array" ref="M59">IF(L59="","",IF(ISNUMBER(SEARCH("cm",L59)),MAX(VALUE(SUBSTITUTE(_xlfn.FILTERXML("&lt;t&gt;&lt;s&gt;"&amp;SUBSTITUTE(L59,",","&lt;/s&gt;&lt;s&gt;")&amp;"&lt;/s&gt;&lt;/t&gt;","//s"),"cm",""))),MAX(VALUE(SUBSTITUTE(_xlfn.FILTERXML("&lt;t&gt;&lt;s&gt;"&amp;SUBSTITUTE(L59,",","&lt;/s&gt;&lt;s&gt;")&amp;"&lt;/s&gt;&lt;/t&gt;","//s"),"mm","")))/10))</f>
        <v>1</v>
      </c>
      <c r="N59" t="str">
        <f>IF('Model output'!L58="","",'Model output'!L58)</f>
        <v>Papillary carcinoma</v>
      </c>
      <c r="O59" t="str">
        <f>IF('Model output'!M58="","",'Model output'!M58)</f>
        <v>Tall cell variant</v>
      </c>
      <c r="P59" t="str">
        <f>IF('Model output'!N58="","",'Model output'!N58)</f>
        <v>7 cm</v>
      </c>
      <c r="Q59" t="str">
        <f t="shared" si="1"/>
        <v>7cm</v>
      </c>
      <c r="R59" cm="1">
        <f t="array" ref="R59">IF(Q59="","",IF(ISNUMBER(SEARCH("cm",Q59)),MAX(VALUE(SUBSTITUTE(_xlfn.FILTERXML("&lt;t&gt;&lt;s&gt;"&amp;SUBSTITUTE(Q59,",","&lt;/s&gt;&lt;s&gt;")&amp;"&lt;/s&gt;&lt;/t&gt;","//s"),"cm",""))),MAX(VALUE(SUBSTITUTE(_xlfn.FILTERXML("&lt;t&gt;&lt;s&gt;"&amp;SUBSTITUTE(Q59,",","&lt;/s&gt;&lt;s&gt;")&amp;"&lt;/s&gt;&lt;/t&gt;","//s"),"mm","")))/10))</f>
        <v>7</v>
      </c>
      <c r="S59" t="str">
        <f>IF(OR('Model output'!P58="",ISNUMBER(SEARCH("Not identified", 'Model output'!P58)),ISNUMBER(SEARCH("Absent",'Model output'!P58)),AND(ISNUMBER(SEARCH("No",'Model output'!P58)),NOT(ISNUMBER(SEARCH("diagnostic",'Model output'!P58)))),ISNUMBER(SEARCH("Negative",'Model output'!P58))),"negative","positive")</f>
        <v>negative</v>
      </c>
      <c r="T59" t="str">
        <f>IF('Model output'!O58="","",'Model output'!O58)</f>
        <v/>
      </c>
      <c r="U59" t="str">
        <f>IF('Model output'!Q58&lt;&gt;"",'Model output'!Q58,IF('Classification result'!S59="positive",IF(ISNUMBER(SEARCH("single",'Model output'!P58)),1,IF(OR(ISNUMBER(SEARCH("&lt;4",'Model output'!P58)),ISNUMBER(SEARCH("&lt; 4",'Model output'!P58)),ISNUMBER(SEARCH("less than 4",'Model output'!P58))),"&lt;4",IF(OR(ISNUMBER(SEARCH("&gt;4",'Model output'!P58)),ISNUMBER(SEARCH("&gt; 4",'Model output'!P58)),ISNUMBER(SEARCH("4 or more",'Model output'!P58))),"&gt;4",""))),""))</f>
        <v/>
      </c>
      <c r="V59" t="str">
        <f>IF(S59="negative","",IF(OR(ISNUMBER(SEARCH("Focal",'Model output'!P58)),'Classification result'!U59&lt;4,ISNUMBER(SEARCH("Focal",'Classification result'!U59)),ISNUMBER(SEARCH("&lt;4",'Classification result'!U59)),ISNUMBER(SEARCH("&lt; 4",'Classification result'!U59))),"minimal", IF(OR(ISNUMBER(SEARCH("Extensive",'Model output'!P58)),ISNUMBER(SEARCH("Extensive",'Classification result'!U59)),ISNUMBER(SEARCH("&gt;4",'Classification result'!U59)),ISNUMBER(SEARCH("&gt; 4",'Classification result'!U59)),ISNUMBER(SEARCH("4 or more",'Classification result'!U59))),"extensive","")))</f>
        <v/>
      </c>
      <c r="W59" t="str">
        <f>IF(OR('Model output'!R58="",ISNUMBER(SEARCH("Not identified", 'Model output'!R58)),ISNUMBER(SEARCH("Absent",'Model output'!R58)),ISNUMBER(SEARCH("No",'Model output'!R58)),ISNUMBER(SEARCH("Negative",'Model output'!R58)),ISNUMBER(SEARCH("None seen",'Model output'!R58)),ISNUMBER(SEARCH("Free",'Model output'!R58)),ISNUMBER(SEARCH("Cannot be assessed",'Model output'!R58))),"negative","positive")</f>
        <v>negative</v>
      </c>
      <c r="X59" t="str">
        <f>IF('Model output'!S58="","", IF('Model output'!S58= "[]", "", 'Model output'!S58))</f>
        <v>Peri-thyroidal fibroadipose tissue, skeletal muscle</v>
      </c>
      <c r="Y59" t="str">
        <f>IF(OR('Model output'!S58="",ISNUMBER(SEARCH("Absent",'Model output'!S58)),ISNUMBER(SEARCH("Not identified",'Model output'!S58)),ISNUMBER(SEARCH("No",'Model output'!S58)),ISNUMBER(SEARCH("negative",'Model output'!S58))),"negative",IF(Z59="positive","gETE", "positive"))</f>
        <v>gETE</v>
      </c>
      <c r="Z59" t="str">
        <f>IF(OR('Model output'!S58="",ISNUMBER(SEARCH("Absent",'Model output'!S58)),ISNUMBER(SEARCH("Not identified",'Model output'!S58)),ISNUMBER(SEARCH("No",'Model output'!S58)),ISNUMBER(SEARCH("Minimal",'Model output'!S58)),ISNUMBER(SEARCH("negative",'Model output'!S58))),"negative",IF(OR(ISNUMBER(SEARCH("extensive",X59)),ISNUMBER(SEARCH("skeletal muscle",X59)),ISNUMBER(SEARCH("larynx",X59)),ISNUMBER(SEARCH("trachea",X59)),ISNUMBER(SEARCH("esophagus",X59)),ISNUMBER(SEARCH("recurrent laryngeal nerve",X59))),"positive","negative"))</f>
        <v>positive</v>
      </c>
      <c r="AA59" t="str">
        <f>IF('Model output'!T58="","", IF('Model output'!T58="[]", "", IF('Model output'!T58="Not mentioned", "No", "Yes")))</f>
        <v/>
      </c>
      <c r="AB59" t="str">
        <f>IF(AA59&lt;&gt;"Yes","",IF(OR('Model output'!U58="",'Model output'!U58="[]",ISNUMBER(SEARCH("Not identified",'Model output'!U58))),"",'Model output'!U58))</f>
        <v/>
      </c>
      <c r="AC59" s="1" t="str">
        <f>IF(OR('Model output'!V58="",'Model output'!V58="No",AND(ISERROR(SEARCH("Positive",'Model output'!V58)), ISNUMBER(SEARCH("Negative",'Model output'!V58))), ISNUMBER(SEARCH("Uninvolved",'Model output'!V58)), ISNUMBER(SEARCH("not involved",'Model output'!V58)), ISNUMBER(SEARCH("none",'Model output'!V58)), ISNUMBER(SEARCH("Free",'Model output'!V58)), ISNUMBER(SEARCH("1 mm",'Model output'!V58)), ISNUMBER(SEARCH("0.1 CM",'Model output'!V58)), ISNUMBER(SEARCH("less than 0.2 mm",'Model output'!V58)), ISNUMBER(SEARCH("less than 0.5 mm",'Model output'!V58)), ISNUMBER(SEARCH("abut",'Model output'!V58))), "negative", "positive")</f>
        <v>positive</v>
      </c>
      <c r="AE59" s="32" t="str" cm="1">
        <f t="array" ref="AE59">IF(OR(AC59="positive",Z59="positive",AND(OR(ISNUMBER(SEARCH("Follicular carcinoma",N59)),ISNUMBER(SEARCH("Follicular thyroid carcinoma",N59))),V59="extensive"),AND(AND(ISNUMBER(J59),J59&gt;0),AND(ISNUMBER(M59),M59&gt;3)),OR(H59="positive",AH59=1)),"high",IF(OR(ISNUMBER(SEARCH("lateral",G59,1)),ISNUMBER(SEARCH("positive",Y59,1)),ISNUMBER(SEARCH("tall",O59,1)),ISNUMBER(SEARCH("hobnail",O59,1)),ISNUMBER(SEARCH("cribriform",O59,1)),ISNUMBER(SEARCH("diffuse",O59,1)),ISNUMBER(SEARCH("columnar",O59,1)),ISNUMBER(SEARCH("solid",O59,1)),ISNUMBER(SEARCH("tall",N59,1)),ISNUMBER(SEARCH("hobnail",N59,1)),ISNUMBER(SEARCH("cribriform",N59,1)),ISNUMBER(SEARCH("diffuse",N59,1)),ISNUMBER(SEARCH("columnar",N59,1)),ISNUMBER(SEARCH("solid",N59,1)),AND(ISNUMBER(SEARCH("papillary",N59,1)),S59="positive"),AND(AND(ISNUMBER(J59),J59&gt;=5),M59=""),AND(AND(ISNUMBER(J59),J59&gt;=5),AND(ISNUMBER(M59),M59&gt;=1)),AND(ISNUMBER(SERACH("papillary",N59)),OR(Y59="positive",Z59="positive"), ISNUMBER(SEARCH("BRAF",AB59)))),"intermediate","low"))</f>
        <v>high</v>
      </c>
      <c r="AF59" s="33" t="str">
        <f t="shared" si="2"/>
        <v>3b</v>
      </c>
      <c r="AG59" s="33" t="str">
        <f t="shared" si="3"/>
        <v>1a</v>
      </c>
      <c r="AH59" s="33" t="str">
        <f t="shared" si="6"/>
        <v>0</v>
      </c>
      <c r="AI59" s="38" t="str">
        <f t="shared" si="7"/>
        <v>II</v>
      </c>
      <c r="AJ59" s="32" t="s">
        <v>956</v>
      </c>
      <c r="AK59" s="37" t="s">
        <v>960</v>
      </c>
      <c r="AL59" s="37" t="s">
        <v>966</v>
      </c>
      <c r="AM59" s="37" t="s">
        <v>965</v>
      </c>
      <c r="AN59" s="37" t="s">
        <v>963</v>
      </c>
      <c r="AO59" s="26">
        <f t="shared" si="8"/>
        <v>1</v>
      </c>
      <c r="AP59" s="12">
        <f t="shared" si="9"/>
        <v>1</v>
      </c>
      <c r="AQ59" s="12">
        <f t="shared" si="10"/>
        <v>1</v>
      </c>
      <c r="AR59" s="12">
        <f t="shared" si="11"/>
        <v>1</v>
      </c>
      <c r="AS59" s="19">
        <f t="shared" si="4"/>
        <v>1</v>
      </c>
    </row>
    <row r="60" spans="1:45">
      <c r="A60" t="str">
        <f>'Model output'!A59</f>
        <v>TCGA-DJ-A1QL</v>
      </c>
      <c r="B60" s="44">
        <v>70</v>
      </c>
      <c r="C60" s="1" t="str">
        <f>IF(OR(ISNUMBER(SEARCH("0",'Model output'!D59)), ISNUMBER(SEARCH("1",'Model output'!D59)), ISNUMBER(SEARCH("1a",'Model output'!D59)), ISNUMBER(SEARCH("1b",'Model output'!D59)), ISNUMBER(SEARCH("2",'Model output'!D59)), ISNUMBER(SEARCH("3",'Model output'!D59)), ISNUMBER(SEARCH("4a",'Model output'!D59)), ISNUMBER(SEARCH("4b",'Model output'!D59))), IF(ISNUMBER(SEARCH("pT",'Model output'!D59)),IF(OR(ISNUMBER(SEARCH("a",'Model output'!D59)),ISNUMBER(SEARCH("b",'Model output'!D59))),MID(SUBSTITUTE('Model output'!D59," ",""),SEARCH("pT",'Model output'!D59)+2,2),MID(SUBSTITUTE('Model output'!D59," ",""),SEARCH("pT",'Model output'!D59)+2,1)),IF(ISNUMBER(SEARCH("T",'Model output'!D59)),IF(OR(ISNUMBER(SEARCH("a",'Model output'!D59)),ISNUMBER(SEARCH("b",'Model output'!D59))),MID(SUBSTITUTE('Model output'!D59," ",""),SEARCH("T",'Model output'!D59)+1,2),MID(SUBSTITUTE('Model output'!D59," ",""),SEARCH("T",'Model output'!D59)+1,1)),SUBSTITUTE('Model output'!D59," ",""))),"")</f>
        <v>1</v>
      </c>
      <c r="D60" s="1" t="str">
        <f>IF(ISNUMBER(SEARCH("lymph node",'Model output'!E59)),"1", IF(AND('Model output'!E59&lt;&gt;"",ISNUMBER('Model output'!E59),'Model output'!E59&gt;0),"1",IF(OR(ISNUMBER(SEARCH("0",'Model output'!E59)), ISNUMBER(SEARCH("1",'Model output'!E59)), ISNUMBER(SEARCH("1a",'Model output'!E59)), ISNUMBER(SEARCH("1b",'Model output'!E59)), ISNUMBER(SEARCH("X",'Model output'!E59))), IF(ISNUMBER(SEARCH("pN",'Model output'!E59)),IF(OR(ISNUMBER(SEARCH("a",'Model output'!E59)),ISNUMBER(SEARCH("b",'Model output'!E59))),MID(SUBSTITUTE('Model output'!E59," ",""),SEARCH("pN",'Model output'!E59)+2,2),MID(SUBSTITUTE('Model output'!E59," ",""),SEARCH("pN",'Model output'!E59)+2,1)),IF(ISNUMBER(SEARCH("N",'Model output'!E59)),IF(OR(ISNUMBER(SEARCH("a",'Model output'!E59)),ISNUMBER(SEARCH("b",'Model output'!E59))),MID(SUBSTITUTE('Model output'!E59," ",""),SEARCH("N",'Model output'!E59)+1,2),MID(SUBSTITUTE('Model output'!E59," ",""),SEARCH("N",'Model output'!E59)+1,1)),SUBSTITUTE('Model output'!E59," ",""))),"")))</f>
        <v>X</v>
      </c>
      <c r="E60" s="1" t="str">
        <f>IF(OR(ISNUMBER(SEARCH("Not applicable",'Model output'!F59)), ISNUMBER(SEARCH("N/A",'Model output'!F59))),"0",IF(OR(ISNUMBER(SEARCH("0",'Model output'!F59)), ISNUMBER(SEARCH("1",'Model output'!F59)), ISNUMBER(SEARCH("X",'Model output'!F59))), IF(ISNUMBER(SEARCH("pM",'Model output'!F59)),MID(SUBSTITUTE('Model output'!F59," ",""),SEARCH("pM",'Model output'!F59)+2,1),IF(ISNUMBER(SEARCH("M",'Model output'!F59)),MID(SUBSTITUTE('Model output'!F59," ",""),SEARCH("M",'Model output'!F59)+1,1),SUBSTITUTE('Model output'!F59," ",""))),""))</f>
        <v>X</v>
      </c>
      <c r="F60" t="str">
        <f t="shared" si="0"/>
        <v>negative</v>
      </c>
      <c r="G60" t="str">
        <f>IF(OR('Model output'!G59="",AND(ISNUMBER('Model output'!J59),'Model output'!J59&lt;1)),"",IF(OR(ISNUMBER(SEARCH("lateral",'Model output'!G59)),ISNUMBER(SEARCH("cervical",'Model output'!G59)),ISNUMBER(SEARCH("jugular",'Model output'!G59)),ISNUMBER(SEARCH("left neck",'Model output'!G59)),ISNUMBER(SEARCH("left anterior neck",'Model output'!G59)),ISNUMBER(SEARCH("left posterior neck",'Model output'!G59)),ISNUMBER(SEARCH("right neck",'Model output'!G59)),ISNUMBER(SEARCH("right anterior neck",'Model output'!G59)),ISNUMBER(SEARCH("right posterior neck",'Model output'!G59)),AND(ISNUMBER(SEARCH("level",'Model output'!G59)),OR(,ISNUMBER(SEARCH("II",'Model output'!G59)),ISNUMBER(SEARCH("two",'Model output'!G59)),ISNUMBER(SEARCH("2",'Model output'!G59)),ISNUMBER(SEARCH("III",'Model output'!G59)),ISNUMBER(SEARCH("three",'Model output'!G59)),ISNUMBER(SEARCH("3",'Model output'!G59)),ISNUMBER(SEARCH("IV",'Model output'!G59)),ISNUMBER(SEARCH("four",'Model output'!G59)),ISNUMBER(SEARCH("4",'Model output'!G59)),AND(ISNUMBER(SEARCH("V ",'Model output'!G59)),NOT(ISNUMBER(SEARCH("VI",'Model output'!G59)))),ISNUMBER(SEARCH("five",'Model output'!G59)),ISNUMBER(SEARCH("5",'Model output'!G59))))), "lateral", "central"))</f>
        <v/>
      </c>
      <c r="H60" t="str">
        <f>IF('Model output'!H59="","negative",IF('Model output'!H59="[]", "negative", IF(OR(ISNUMBER(SEARCH("lymph node",'Model output'!H59)),ISNUMBER(SEARCH("Not mentioned",'Model output'!H59)),ISNUMBER(SEARCH("neck",'Model output'!H59)),ISNUMBER(SEARCH("Not applicable",'Model output'!H59))),"negative","positive")))</f>
        <v>negative</v>
      </c>
      <c r="I60" t="str">
        <f>IF('Model output'!I59="","",IF(ISNUMBER('Model output'!I59),'Model output'!I59,1))</f>
        <v/>
      </c>
      <c r="J60" t="str">
        <f>IF('Model output'!J59="","",IF(AND(ISNUMBER('Model output'!J59),'Model output'!J59&lt;=I60),'Model output'!J59,IF(ISNUMBER(SEARCH("0/",'Model output'!J59)),0,1)))</f>
        <v/>
      </c>
      <c r="K60" t="str" cm="1">
        <f t="array" ref="K60">IF(COUNT(FIND({0,1,2,3,4,5,6,7,8,9},'Model output'!K59))&gt;0,'Model output'!K59,"")</f>
        <v/>
      </c>
      <c r="L60" s="8" t="str">
        <f t="shared" si="5"/>
        <v/>
      </c>
      <c r="M60" t="str" cm="1">
        <f t="array" ref="M60">IF(L60="","",IF(ISNUMBER(SEARCH("cm",L60)),MAX(VALUE(SUBSTITUTE(_xlfn.FILTERXML("&lt;t&gt;&lt;s&gt;"&amp;SUBSTITUTE(L60,",","&lt;/s&gt;&lt;s&gt;")&amp;"&lt;/s&gt;&lt;/t&gt;","//s"),"cm",""))),MAX(VALUE(SUBSTITUTE(_xlfn.FILTERXML("&lt;t&gt;&lt;s&gt;"&amp;SUBSTITUTE(L60,",","&lt;/s&gt;&lt;s&gt;")&amp;"&lt;/s&gt;&lt;/t&gt;","//s"),"mm","")))/10))</f>
        <v/>
      </c>
      <c r="N60" t="str">
        <f>IF('Model output'!L59="","",'Model output'!L59)</f>
        <v>Papillary carcinoma</v>
      </c>
      <c r="O60" t="str">
        <f>IF('Model output'!M59="","",'Model output'!M59)</f>
        <v>Follicular variant</v>
      </c>
      <c r="P60" t="str">
        <f>IF('Model output'!N59="","",'Model output'!N59)</f>
        <v>2.2 cm</v>
      </c>
      <c r="Q60" t="str">
        <f t="shared" si="1"/>
        <v>2.2cm</v>
      </c>
      <c r="R60" cm="1">
        <f t="array" ref="R60">IF(Q60="","",IF(ISNUMBER(SEARCH("cm",Q60)),MAX(VALUE(SUBSTITUTE(_xlfn.FILTERXML("&lt;t&gt;&lt;s&gt;"&amp;SUBSTITUTE(Q60,",","&lt;/s&gt;&lt;s&gt;")&amp;"&lt;/s&gt;&lt;/t&gt;","//s"),"cm",""))),MAX(VALUE(SUBSTITUTE(_xlfn.FILTERXML("&lt;t&gt;&lt;s&gt;"&amp;SUBSTITUTE(Q60,",","&lt;/s&gt;&lt;s&gt;")&amp;"&lt;/s&gt;&lt;/t&gt;","//s"),"mm","")))/10))</f>
        <v>2.2000000000000002</v>
      </c>
      <c r="S60" t="str">
        <f>IF(OR('Model output'!P59="",ISNUMBER(SEARCH("Not identified", 'Model output'!P59)),ISNUMBER(SEARCH("Absent",'Model output'!P59)),AND(ISNUMBER(SEARCH("No",'Model output'!P59)),NOT(ISNUMBER(SEARCH("diagnostic",'Model output'!P59)))),ISNUMBER(SEARCH("Negative",'Model output'!P59))),"negative","positive")</f>
        <v>negative</v>
      </c>
      <c r="T60" t="str">
        <f>IF('Model output'!O59="","",'Model output'!O59)</f>
        <v/>
      </c>
      <c r="U60" t="str">
        <f>IF('Model output'!Q59&lt;&gt;"",'Model output'!Q59,IF('Classification result'!S60="positive",IF(ISNUMBER(SEARCH("single",'Model output'!P59)),1,IF(OR(ISNUMBER(SEARCH("&lt;4",'Model output'!P59)),ISNUMBER(SEARCH("&lt; 4",'Model output'!P59)),ISNUMBER(SEARCH("less than 4",'Model output'!P59))),"&lt;4",IF(OR(ISNUMBER(SEARCH("&gt;4",'Model output'!P59)),ISNUMBER(SEARCH("&gt; 4",'Model output'!P59)),ISNUMBER(SEARCH("4 or more",'Model output'!P59))),"&gt;4",""))),""))</f>
        <v/>
      </c>
      <c r="V60" t="str">
        <f>IF(S60="negative","",IF(OR(ISNUMBER(SEARCH("Focal",'Model output'!P59)),'Classification result'!U60&lt;4,ISNUMBER(SEARCH("Focal",'Classification result'!U60)),ISNUMBER(SEARCH("&lt;4",'Classification result'!U60)),ISNUMBER(SEARCH("&lt; 4",'Classification result'!U60))),"minimal", IF(OR(ISNUMBER(SEARCH("Extensive",'Model output'!P59)),ISNUMBER(SEARCH("Extensive",'Classification result'!U60)),ISNUMBER(SEARCH("&gt;4",'Classification result'!U60)),ISNUMBER(SEARCH("&gt; 4",'Classification result'!U60)),ISNUMBER(SEARCH("4 or more",'Classification result'!U60))),"extensive","")))</f>
        <v/>
      </c>
      <c r="W60" t="str">
        <f>IF(OR('Model output'!R59="",ISNUMBER(SEARCH("Not identified", 'Model output'!R59)),ISNUMBER(SEARCH("Absent",'Model output'!R59)),ISNUMBER(SEARCH("No",'Model output'!R59)),ISNUMBER(SEARCH("Negative",'Model output'!R59)),ISNUMBER(SEARCH("None seen",'Model output'!R59)),ISNUMBER(SEARCH("Free",'Model output'!R59)),ISNUMBER(SEARCH("Cannot be assessed",'Model output'!R59))),"negative","positive")</f>
        <v>negative</v>
      </c>
      <c r="X60" t="str">
        <f>IF('Model output'!S59="","", IF('Model output'!S59= "[]", "", 'Model output'!S59))</f>
        <v>Not identified</v>
      </c>
      <c r="Y60" t="str">
        <f>IF(OR('Model output'!S59="",ISNUMBER(SEARCH("Absent",'Model output'!S59)),ISNUMBER(SEARCH("Not identified",'Model output'!S59)),ISNUMBER(SEARCH("No",'Model output'!S59)),ISNUMBER(SEARCH("negative",'Model output'!S59))),"negative",IF(Z60="positive","gETE", "positive"))</f>
        <v>negative</v>
      </c>
      <c r="Z60" t="str">
        <f>IF(OR('Model output'!S59="",ISNUMBER(SEARCH("Absent",'Model output'!S59)),ISNUMBER(SEARCH("Not identified",'Model output'!S59)),ISNUMBER(SEARCH("No",'Model output'!S59)),ISNUMBER(SEARCH("Minimal",'Model output'!S59)),ISNUMBER(SEARCH("negative",'Model output'!S59))),"negative",IF(OR(ISNUMBER(SEARCH("extensive",X60)),ISNUMBER(SEARCH("skeletal muscle",X60)),ISNUMBER(SEARCH("larynx",X60)),ISNUMBER(SEARCH("trachea",X60)),ISNUMBER(SEARCH("esophagus",X60)),ISNUMBER(SEARCH("recurrent laryngeal nerve",X60))),"positive","negative"))</f>
        <v>negative</v>
      </c>
      <c r="AA60" t="str">
        <f>IF('Model output'!T59="","", IF('Model output'!T59="[]", "", IF('Model output'!T59="Not mentioned", "No", "Yes")))</f>
        <v/>
      </c>
      <c r="AB60" t="str">
        <f>IF(AA60&lt;&gt;"Yes","",IF(OR('Model output'!U59="",'Model output'!U59="[]",ISNUMBER(SEARCH("Not identified",'Model output'!U59))),"",'Model output'!U59))</f>
        <v/>
      </c>
      <c r="AC60" s="1" t="str">
        <f>IF(OR('Model output'!V59="",'Model output'!V59="No",AND(ISERROR(SEARCH("Positive",'Model output'!V59)), ISNUMBER(SEARCH("Negative",'Model output'!V59))), ISNUMBER(SEARCH("Uninvolved",'Model output'!V59)), ISNUMBER(SEARCH("not involved",'Model output'!V59)), ISNUMBER(SEARCH("none",'Model output'!V59)), ISNUMBER(SEARCH("Free",'Model output'!V59)), ISNUMBER(SEARCH("1 mm",'Model output'!V59)), ISNUMBER(SEARCH("0.1 CM",'Model output'!V59)), ISNUMBER(SEARCH("less than 0.2 mm",'Model output'!V59)), ISNUMBER(SEARCH("less than 0.5 mm",'Model output'!V59)), ISNUMBER(SEARCH("abut",'Model output'!V59))), "negative", "positive")</f>
        <v>negative</v>
      </c>
      <c r="AE60" s="32" t="str" cm="1">
        <f t="array" aca="1" ref="AE60" ca="1">IF(OR(AC60="positive",Z60="positive",AND(OR(ISNUMBER(SEARCH("Follicular carcinoma",N60)),ISNUMBER(SEARCH("Follicular thyroid carcinoma",N60))),V60="extensive"),AND(AND(ISNUMBER(J60),J60&gt;0),AND(ISNUMBER(M60),M60&gt;3)),OR(H60="positive",AH60=1)),"high",IF(OR(ISNUMBER(SEARCH("lateral",G60,1)),ISNUMBER(SEARCH("positive",Y60,1)),ISNUMBER(SEARCH("tall",O60,1)),ISNUMBER(SEARCH("hobnail",O60,1)),ISNUMBER(SEARCH("cribriform",O60,1)),ISNUMBER(SEARCH("diffuse",O60,1)),ISNUMBER(SEARCH("columnar",O60,1)),ISNUMBER(SEARCH("solid",O60,1)),ISNUMBER(SEARCH("tall",N60,1)),ISNUMBER(SEARCH("hobnail",N60,1)),ISNUMBER(SEARCH("cribriform",N60,1)),ISNUMBER(SEARCH("diffuse",N60,1)),ISNUMBER(SEARCH("columnar",N60,1)),ISNUMBER(SEARCH("solid",N60,1)),AND(ISNUMBER(SEARCH("papillary",N60,1)),S60="positive"),AND(AND(ISNUMBER(J60),J60&gt;=5),M60=""),AND(AND(ISNUMBER(J60),J60&gt;=5),AND(ISNUMBER(M60),M60&gt;=1)),AND(ISNUMBER(SERACH("papillary",N60)),OR(Y60="positive",Z60="positive"), ISNUMBER(SEARCH("BRAF",AB60)))),"intermediate","low"))</f>
        <v>low</v>
      </c>
      <c r="AF60" s="33" t="str">
        <f t="shared" si="2"/>
        <v>2</v>
      </c>
      <c r="AG60" s="33" t="str">
        <f t="shared" si="3"/>
        <v>0</v>
      </c>
      <c r="AH60" s="33" t="str">
        <f t="shared" si="6"/>
        <v>0</v>
      </c>
      <c r="AI60" s="38" t="str">
        <f t="shared" si="7"/>
        <v>I</v>
      </c>
      <c r="AJ60" s="32" t="s">
        <v>957</v>
      </c>
      <c r="AK60" s="37" t="s">
        <v>964</v>
      </c>
      <c r="AL60" s="37" t="s">
        <v>965</v>
      </c>
      <c r="AM60" s="37" t="s">
        <v>965</v>
      </c>
      <c r="AN60" s="37" t="s">
        <v>70</v>
      </c>
      <c r="AO60" s="26">
        <f t="shared" ca="1" si="8"/>
        <v>1</v>
      </c>
      <c r="AP60" s="12">
        <f t="shared" si="9"/>
        <v>1</v>
      </c>
      <c r="AQ60" s="12">
        <f t="shared" si="10"/>
        <v>1</v>
      </c>
      <c r="AR60" s="12">
        <f t="shared" si="11"/>
        <v>1</v>
      </c>
      <c r="AS60" s="19">
        <f t="shared" si="4"/>
        <v>1</v>
      </c>
    </row>
    <row r="61" spans="1:45">
      <c r="A61" t="str">
        <f>'Model output'!A60</f>
        <v>TCGA-DJ-A1QM</v>
      </c>
      <c r="B61" s="44">
        <v>42</v>
      </c>
      <c r="C61" s="1" t="str">
        <f>IF(OR(ISNUMBER(SEARCH("0",'Model output'!D60)), ISNUMBER(SEARCH("1",'Model output'!D60)), ISNUMBER(SEARCH("1a",'Model output'!D60)), ISNUMBER(SEARCH("1b",'Model output'!D60)), ISNUMBER(SEARCH("2",'Model output'!D60)), ISNUMBER(SEARCH("3",'Model output'!D60)), ISNUMBER(SEARCH("4a",'Model output'!D60)), ISNUMBER(SEARCH("4b",'Model output'!D60))), IF(ISNUMBER(SEARCH("pT",'Model output'!D60)),IF(OR(ISNUMBER(SEARCH("a",'Model output'!D60)),ISNUMBER(SEARCH("b",'Model output'!D60))),MID(SUBSTITUTE('Model output'!D60," ",""),SEARCH("pT",'Model output'!D60)+2,2),MID(SUBSTITUTE('Model output'!D60," ",""),SEARCH("pT",'Model output'!D60)+2,1)),IF(ISNUMBER(SEARCH("T",'Model output'!D60)),IF(OR(ISNUMBER(SEARCH("a",'Model output'!D60)),ISNUMBER(SEARCH("b",'Model output'!D60))),MID(SUBSTITUTE('Model output'!D60," ",""),SEARCH("T",'Model output'!D60)+1,2),MID(SUBSTITUTE('Model output'!D60," ",""),SEARCH("T",'Model output'!D60)+1,1)),SUBSTITUTE('Model output'!D60," ",""))),"")</f>
        <v>1</v>
      </c>
      <c r="D61" s="1" t="str">
        <f>IF(ISNUMBER(SEARCH("lymph node",'Model output'!E60)),"1", IF(AND('Model output'!E60&lt;&gt;"",ISNUMBER('Model output'!E60),'Model output'!E60&gt;0),"1",IF(OR(ISNUMBER(SEARCH("0",'Model output'!E60)), ISNUMBER(SEARCH("1",'Model output'!E60)), ISNUMBER(SEARCH("1a",'Model output'!E60)), ISNUMBER(SEARCH("1b",'Model output'!E60)), ISNUMBER(SEARCH("X",'Model output'!E60))), IF(ISNUMBER(SEARCH("pN",'Model output'!E60)),IF(OR(ISNUMBER(SEARCH("a",'Model output'!E60)),ISNUMBER(SEARCH("b",'Model output'!E60))),MID(SUBSTITUTE('Model output'!E60," ",""),SEARCH("pN",'Model output'!E60)+2,2),MID(SUBSTITUTE('Model output'!E60," ",""),SEARCH("pN",'Model output'!E60)+2,1)),IF(ISNUMBER(SEARCH("N",'Model output'!E60)),IF(OR(ISNUMBER(SEARCH("a",'Model output'!E60)),ISNUMBER(SEARCH("b",'Model output'!E60))),MID(SUBSTITUTE('Model output'!E60," ",""),SEARCH("N",'Model output'!E60)+1,2),MID(SUBSTITUTE('Model output'!E60," ",""),SEARCH("N",'Model output'!E60)+1,1)),SUBSTITUTE('Model output'!E60," ",""))),"")))</f>
        <v>X</v>
      </c>
      <c r="E61" s="1" t="str">
        <f>IF(OR(ISNUMBER(SEARCH("Not applicable",'Model output'!F60)), ISNUMBER(SEARCH("N/A",'Model output'!F60))),"0",IF(OR(ISNUMBER(SEARCH("0",'Model output'!F60)), ISNUMBER(SEARCH("1",'Model output'!F60)), ISNUMBER(SEARCH("X",'Model output'!F60))), IF(ISNUMBER(SEARCH("pM",'Model output'!F60)),MID(SUBSTITUTE('Model output'!F60," ",""),SEARCH("pM",'Model output'!F60)+2,1),IF(ISNUMBER(SEARCH("M",'Model output'!F60)),MID(SUBSTITUTE('Model output'!F60," ",""),SEARCH("M",'Model output'!F60)+1,1),SUBSTITUTE('Model output'!F60," ",""))),""))</f>
        <v>X</v>
      </c>
      <c r="F61" t="str">
        <f t="shared" si="0"/>
        <v>negative</v>
      </c>
      <c r="G61" t="str">
        <f>IF(OR('Model output'!G60="",AND(ISNUMBER('Model output'!J60),'Model output'!J60&lt;1)),"",IF(OR(ISNUMBER(SEARCH("lateral",'Model output'!G60)),ISNUMBER(SEARCH("cervical",'Model output'!G60)),ISNUMBER(SEARCH("jugular",'Model output'!G60)),ISNUMBER(SEARCH("left neck",'Model output'!G60)),ISNUMBER(SEARCH("left anterior neck",'Model output'!G60)),ISNUMBER(SEARCH("left posterior neck",'Model output'!G60)),ISNUMBER(SEARCH("right neck",'Model output'!G60)),ISNUMBER(SEARCH("right anterior neck",'Model output'!G60)),ISNUMBER(SEARCH("right posterior neck",'Model output'!G60)),AND(ISNUMBER(SEARCH("level",'Model output'!G60)),OR(,ISNUMBER(SEARCH("II",'Model output'!G60)),ISNUMBER(SEARCH("two",'Model output'!G60)),ISNUMBER(SEARCH("2",'Model output'!G60)),ISNUMBER(SEARCH("III",'Model output'!G60)),ISNUMBER(SEARCH("three",'Model output'!G60)),ISNUMBER(SEARCH("3",'Model output'!G60)),ISNUMBER(SEARCH("IV",'Model output'!G60)),ISNUMBER(SEARCH("four",'Model output'!G60)),ISNUMBER(SEARCH("4",'Model output'!G60)),AND(ISNUMBER(SEARCH("V ",'Model output'!G60)),NOT(ISNUMBER(SEARCH("VI",'Model output'!G60)))),ISNUMBER(SEARCH("five",'Model output'!G60)),ISNUMBER(SEARCH("5",'Model output'!G60))))), "lateral", "central"))</f>
        <v/>
      </c>
      <c r="H61" t="str">
        <f>IF('Model output'!H60="","negative",IF('Model output'!H60="[]", "negative", IF(OR(ISNUMBER(SEARCH("lymph node",'Model output'!H60)),ISNUMBER(SEARCH("Not mentioned",'Model output'!H60)),ISNUMBER(SEARCH("neck",'Model output'!H60)),ISNUMBER(SEARCH("Not applicable",'Model output'!H60))),"negative","positive")))</f>
        <v>negative</v>
      </c>
      <c r="I61">
        <f>IF('Model output'!I60="","",IF(ISNUMBER('Model output'!I60),'Model output'!I60,1))</f>
        <v>2</v>
      </c>
      <c r="J61">
        <f>IF('Model output'!J60="","",IF(AND(ISNUMBER('Model output'!J60),'Model output'!J60&lt;=I61),'Model output'!J60,IF(ISNUMBER(SEARCH("0/",'Model output'!J60)),0,1)))</f>
        <v>0</v>
      </c>
      <c r="K61" t="str" cm="1">
        <f t="array" ref="K61">IF(COUNT(FIND({0,1,2,3,4,5,6,7,8,9},'Model output'!K60))&gt;0,'Model output'!K60,"")</f>
        <v/>
      </c>
      <c r="L61" s="8" t="str">
        <f t="shared" si="5"/>
        <v/>
      </c>
      <c r="M61" t="str" cm="1">
        <f t="array" ref="M61">IF(L61="","",IF(ISNUMBER(SEARCH("cm",L61)),MAX(VALUE(SUBSTITUTE(_xlfn.FILTERXML("&lt;t&gt;&lt;s&gt;"&amp;SUBSTITUTE(L61,",","&lt;/s&gt;&lt;s&gt;")&amp;"&lt;/s&gt;&lt;/t&gt;","//s"),"cm",""))),MAX(VALUE(SUBSTITUTE(_xlfn.FILTERXML("&lt;t&gt;&lt;s&gt;"&amp;SUBSTITUTE(L61,",","&lt;/s&gt;&lt;s&gt;")&amp;"&lt;/s&gt;&lt;/t&gt;","//s"),"mm","")))/10))</f>
        <v/>
      </c>
      <c r="N61" t="str">
        <f>IF('Model output'!L60="","",'Model output'!L60)</f>
        <v>Papillary</v>
      </c>
      <c r="O61" t="str">
        <f>IF('Model output'!M60="","",'Model output'!M60)</f>
        <v>Microcarcinoma, Tall cell</v>
      </c>
      <c r="P61" t="str">
        <f>IF('Model output'!N60="","",'Model output'!N60)</f>
        <v>0.7 cm</v>
      </c>
      <c r="Q61" t="str">
        <f t="shared" si="1"/>
        <v>0.7cm</v>
      </c>
      <c r="R61" cm="1">
        <f t="array" ref="R61">IF(Q61="","",IF(ISNUMBER(SEARCH("cm",Q61)),MAX(VALUE(SUBSTITUTE(_xlfn.FILTERXML("&lt;t&gt;&lt;s&gt;"&amp;SUBSTITUTE(Q61,",","&lt;/s&gt;&lt;s&gt;")&amp;"&lt;/s&gt;&lt;/t&gt;","//s"),"cm",""))),MAX(VALUE(SUBSTITUTE(_xlfn.FILTERXML("&lt;t&gt;&lt;s&gt;"&amp;SUBSTITUTE(Q61,",","&lt;/s&gt;&lt;s&gt;")&amp;"&lt;/s&gt;&lt;/t&gt;","//s"),"mm","")))/10))</f>
        <v>0.7</v>
      </c>
      <c r="S61" t="str">
        <f>IF(OR('Model output'!P60="",ISNUMBER(SEARCH("Not identified", 'Model output'!P60)),ISNUMBER(SEARCH("Absent",'Model output'!P60)),AND(ISNUMBER(SEARCH("No",'Model output'!P60)),NOT(ISNUMBER(SEARCH("diagnostic",'Model output'!P60)))),ISNUMBER(SEARCH("Negative",'Model output'!P60))),"negative","positive")</f>
        <v>negative</v>
      </c>
      <c r="T61">
        <f>IF('Model output'!O60="","",'Model output'!O60)</f>
        <v>2</v>
      </c>
      <c r="U61" t="str">
        <f>IF('Model output'!Q60&lt;&gt;"",'Model output'!Q60,IF('Classification result'!S61="positive",IF(ISNUMBER(SEARCH("single",'Model output'!P60)),1,IF(OR(ISNUMBER(SEARCH("&lt;4",'Model output'!P60)),ISNUMBER(SEARCH("&lt; 4",'Model output'!P60)),ISNUMBER(SEARCH("less than 4",'Model output'!P60))),"&lt;4",IF(OR(ISNUMBER(SEARCH("&gt;4",'Model output'!P60)),ISNUMBER(SEARCH("&gt; 4",'Model output'!P60)),ISNUMBER(SEARCH("4 or more",'Model output'!P60))),"&gt;4",""))),""))</f>
        <v/>
      </c>
      <c r="V61" t="str">
        <f>IF(S61="negative","",IF(OR(ISNUMBER(SEARCH("Focal",'Model output'!P60)),'Classification result'!U61&lt;4,ISNUMBER(SEARCH("Focal",'Classification result'!U61)),ISNUMBER(SEARCH("&lt;4",'Classification result'!U61)),ISNUMBER(SEARCH("&lt; 4",'Classification result'!U61))),"minimal", IF(OR(ISNUMBER(SEARCH("Extensive",'Model output'!P60)),ISNUMBER(SEARCH("Extensive",'Classification result'!U61)),ISNUMBER(SEARCH("&gt;4",'Classification result'!U61)),ISNUMBER(SEARCH("&gt; 4",'Classification result'!U61)),ISNUMBER(SEARCH("4 or more",'Classification result'!U61))),"extensive","")))</f>
        <v/>
      </c>
      <c r="W61" t="str">
        <f>IF(OR('Model output'!R60="",ISNUMBER(SEARCH("Not identified", 'Model output'!R60)),ISNUMBER(SEARCH("Absent",'Model output'!R60)),ISNUMBER(SEARCH("No",'Model output'!R60)),ISNUMBER(SEARCH("Negative",'Model output'!R60)),ISNUMBER(SEARCH("None seen",'Model output'!R60)),ISNUMBER(SEARCH("Free",'Model output'!R60)),ISNUMBER(SEARCH("Cannot be assessed",'Model output'!R60))),"negative","positive")</f>
        <v>negative</v>
      </c>
      <c r="X61" t="str">
        <f>IF('Model output'!S60="","", IF('Model output'!S60= "[]", "", 'Model output'!S60))</f>
        <v>Not identified</v>
      </c>
      <c r="Y61" t="str">
        <f>IF(OR('Model output'!S60="",ISNUMBER(SEARCH("Absent",'Model output'!S60)),ISNUMBER(SEARCH("Not identified",'Model output'!S60)),ISNUMBER(SEARCH("No",'Model output'!S60)),ISNUMBER(SEARCH("negative",'Model output'!S60))),"negative",IF(Z61="positive","gETE", "positive"))</f>
        <v>negative</v>
      </c>
      <c r="Z61" t="str">
        <f>IF(OR('Model output'!S60="",ISNUMBER(SEARCH("Absent",'Model output'!S60)),ISNUMBER(SEARCH("Not identified",'Model output'!S60)),ISNUMBER(SEARCH("No",'Model output'!S60)),ISNUMBER(SEARCH("Minimal",'Model output'!S60)),ISNUMBER(SEARCH("negative",'Model output'!S60))),"negative",IF(OR(ISNUMBER(SEARCH("extensive",X61)),ISNUMBER(SEARCH("skeletal muscle",X61)),ISNUMBER(SEARCH("larynx",X61)),ISNUMBER(SEARCH("trachea",X61)),ISNUMBER(SEARCH("esophagus",X61)),ISNUMBER(SEARCH("recurrent laryngeal nerve",X61))),"positive","negative"))</f>
        <v>negative</v>
      </c>
      <c r="AA61" t="str">
        <f>IF('Model output'!T60="","", IF('Model output'!T60="[]", "", IF('Model output'!T60="Not mentioned", "No", "Yes")))</f>
        <v/>
      </c>
      <c r="AB61" t="str">
        <f>IF(AA61&lt;&gt;"Yes","",IF(OR('Model output'!U60="",'Model output'!U60="[]",ISNUMBER(SEARCH("Not identified",'Model output'!U60))),"",'Model output'!U60))</f>
        <v/>
      </c>
      <c r="AC61" s="1" t="str">
        <f>IF(OR('Model output'!V60="",'Model output'!V60="No",AND(ISERROR(SEARCH("Positive",'Model output'!V60)), ISNUMBER(SEARCH("Negative",'Model output'!V60))), ISNUMBER(SEARCH("Uninvolved",'Model output'!V60)), ISNUMBER(SEARCH("not involved",'Model output'!V60)), ISNUMBER(SEARCH("none",'Model output'!V60)), ISNUMBER(SEARCH("Free",'Model output'!V60)), ISNUMBER(SEARCH("1 mm",'Model output'!V60)), ISNUMBER(SEARCH("0.1 CM",'Model output'!V60)), ISNUMBER(SEARCH("less than 0.2 mm",'Model output'!V60)), ISNUMBER(SEARCH("less than 0.5 mm",'Model output'!V60)), ISNUMBER(SEARCH("abut",'Model output'!V60))), "negative", "positive")</f>
        <v>negative</v>
      </c>
      <c r="AE61" s="32" t="str" cm="1">
        <f t="array" aca="1" ref="AE61" ca="1">IF(OR(AC61="positive",Z61="positive",AND(OR(ISNUMBER(SEARCH("Follicular carcinoma",N61)),ISNUMBER(SEARCH("Follicular thyroid carcinoma",N61))),V61="extensive"),AND(AND(ISNUMBER(J61),J61&gt;0),AND(ISNUMBER(M61),M61&gt;3)),OR(H61="positive",AH61=1)),"high",IF(OR(ISNUMBER(SEARCH("lateral",G61,1)),ISNUMBER(SEARCH("positive",Y61,1)),ISNUMBER(SEARCH("tall",O61,1)),ISNUMBER(SEARCH("hobnail",O61,1)),ISNUMBER(SEARCH("cribriform",O61,1)),ISNUMBER(SEARCH("diffuse",O61,1)),ISNUMBER(SEARCH("columnar",O61,1)),ISNUMBER(SEARCH("solid",O61,1)),ISNUMBER(SEARCH("tall",N61,1)),ISNUMBER(SEARCH("hobnail",N61,1)),ISNUMBER(SEARCH("cribriform",N61,1)),ISNUMBER(SEARCH("diffuse",N61,1)),ISNUMBER(SEARCH("columnar",N61,1)),ISNUMBER(SEARCH("solid",N61,1)),AND(ISNUMBER(SEARCH("papillary",N61,1)),S61="positive"),AND(AND(ISNUMBER(J61),J61&gt;=5),M61=""),AND(AND(ISNUMBER(J61),J61&gt;=5),AND(ISNUMBER(M61),M61&gt;=1)),AND(ISNUMBER(SERACH("papillary",N61)),OR(Y61="positive",Z61="positive"), ISNUMBER(SEARCH("BRAF",AB61)))),"intermediate","low"))</f>
        <v>intermediate</v>
      </c>
      <c r="AF61" s="33" t="str">
        <f t="shared" si="2"/>
        <v>1a</v>
      </c>
      <c r="AG61" s="33" t="str">
        <f t="shared" si="3"/>
        <v>0</v>
      </c>
      <c r="AH61" s="33" t="str">
        <f t="shared" si="6"/>
        <v>0</v>
      </c>
      <c r="AI61" s="38" t="str">
        <f t="shared" si="7"/>
        <v>I</v>
      </c>
      <c r="AJ61" s="32" t="s">
        <v>958</v>
      </c>
      <c r="AK61" s="37" t="s">
        <v>966</v>
      </c>
      <c r="AL61" s="37" t="s">
        <v>962</v>
      </c>
      <c r="AM61" s="37" t="s">
        <v>965</v>
      </c>
      <c r="AN61" s="37" t="s">
        <v>70</v>
      </c>
      <c r="AO61" s="26">
        <f t="shared" ca="1" si="8"/>
        <v>1</v>
      </c>
      <c r="AP61" s="12">
        <f t="shared" si="9"/>
        <v>1</v>
      </c>
      <c r="AQ61" s="12">
        <f t="shared" si="10"/>
        <v>1</v>
      </c>
      <c r="AR61" s="12">
        <f t="shared" si="11"/>
        <v>1</v>
      </c>
      <c r="AS61" s="19">
        <f t="shared" si="4"/>
        <v>1</v>
      </c>
    </row>
    <row r="62" spans="1:45">
      <c r="A62" t="str">
        <f>'Model output'!A61</f>
        <v>TCGA-DJ-A1QN</v>
      </c>
      <c r="B62" s="44">
        <v>42</v>
      </c>
      <c r="C62" s="1" t="str">
        <f>IF(OR(ISNUMBER(SEARCH("0",'Model output'!D61)), ISNUMBER(SEARCH("1",'Model output'!D61)), ISNUMBER(SEARCH("1a",'Model output'!D61)), ISNUMBER(SEARCH("1b",'Model output'!D61)), ISNUMBER(SEARCH("2",'Model output'!D61)), ISNUMBER(SEARCH("3",'Model output'!D61)), ISNUMBER(SEARCH("4a",'Model output'!D61)), ISNUMBER(SEARCH("4b",'Model output'!D61))), IF(ISNUMBER(SEARCH("pT",'Model output'!D61)),IF(OR(ISNUMBER(SEARCH("a",'Model output'!D61)),ISNUMBER(SEARCH("b",'Model output'!D61))),MID(SUBSTITUTE('Model output'!D61," ",""),SEARCH("pT",'Model output'!D61)+2,2),MID(SUBSTITUTE('Model output'!D61," ",""),SEARCH("pT",'Model output'!D61)+2,1)),IF(ISNUMBER(SEARCH("T",'Model output'!D61)),IF(OR(ISNUMBER(SEARCH("a",'Model output'!D61)),ISNUMBER(SEARCH("b",'Model output'!D61))),MID(SUBSTITUTE('Model output'!D61," ",""),SEARCH("T",'Model output'!D61)+1,2),MID(SUBSTITUTE('Model output'!D61," ",""),SEARCH("T",'Model output'!D61)+1,1)),SUBSTITUTE('Model output'!D61," ",""))),"")</f>
        <v/>
      </c>
      <c r="D62" s="1" t="str">
        <f>IF(ISNUMBER(SEARCH("lymph node",'Model output'!E61)),"1", IF(AND('Model output'!E61&lt;&gt;"",ISNUMBER('Model output'!E61),'Model output'!E61&gt;0),"1",IF(OR(ISNUMBER(SEARCH("0",'Model output'!E61)), ISNUMBER(SEARCH("1",'Model output'!E61)), ISNUMBER(SEARCH("1a",'Model output'!E61)), ISNUMBER(SEARCH("1b",'Model output'!E61)), ISNUMBER(SEARCH("X",'Model output'!E61))), IF(ISNUMBER(SEARCH("pN",'Model output'!E61)),IF(OR(ISNUMBER(SEARCH("a",'Model output'!E61)),ISNUMBER(SEARCH("b",'Model output'!E61))),MID(SUBSTITUTE('Model output'!E61," ",""),SEARCH("pN",'Model output'!E61)+2,2),MID(SUBSTITUTE('Model output'!E61," ",""),SEARCH("pN",'Model output'!E61)+2,1)),IF(ISNUMBER(SEARCH("N",'Model output'!E61)),IF(OR(ISNUMBER(SEARCH("a",'Model output'!E61)),ISNUMBER(SEARCH("b",'Model output'!E61))),MID(SUBSTITUTE('Model output'!E61," ",""),SEARCH("N",'Model output'!E61)+1,2),MID(SUBSTITUTE('Model output'!E61," ",""),SEARCH("N",'Model output'!E61)+1,1)),SUBSTITUTE('Model output'!E61," ",""))),"")))</f>
        <v>X</v>
      </c>
      <c r="E62" s="1" t="str">
        <f>IF(OR(ISNUMBER(SEARCH("Not applicable",'Model output'!F61)), ISNUMBER(SEARCH("N/A",'Model output'!F61))),"0",IF(OR(ISNUMBER(SEARCH("0",'Model output'!F61)), ISNUMBER(SEARCH("1",'Model output'!F61)), ISNUMBER(SEARCH("X",'Model output'!F61))), IF(ISNUMBER(SEARCH("pM",'Model output'!F61)),MID(SUBSTITUTE('Model output'!F61," ",""),SEARCH("pM",'Model output'!F61)+2,1),IF(ISNUMBER(SEARCH("M",'Model output'!F61)),MID(SUBSTITUTE('Model output'!F61," ",""),SEARCH("M",'Model output'!F61)+1,1),SUBSTITUTE('Model output'!F61," ",""))),""))</f>
        <v>X</v>
      </c>
      <c r="F62" t="str">
        <f t="shared" si="0"/>
        <v>negative</v>
      </c>
      <c r="G62" t="str">
        <f>IF(OR('Model output'!G61="",AND(ISNUMBER('Model output'!J61),'Model output'!J61&lt;1)),"",IF(OR(ISNUMBER(SEARCH("lateral",'Model output'!G61)),ISNUMBER(SEARCH("cervical",'Model output'!G61)),ISNUMBER(SEARCH("jugular",'Model output'!G61)),ISNUMBER(SEARCH("left neck",'Model output'!G61)),ISNUMBER(SEARCH("left anterior neck",'Model output'!G61)),ISNUMBER(SEARCH("left posterior neck",'Model output'!G61)),ISNUMBER(SEARCH("right neck",'Model output'!G61)),ISNUMBER(SEARCH("right anterior neck",'Model output'!G61)),ISNUMBER(SEARCH("right posterior neck",'Model output'!G61)),AND(ISNUMBER(SEARCH("level",'Model output'!G61)),OR(,ISNUMBER(SEARCH("II",'Model output'!G61)),ISNUMBER(SEARCH("two",'Model output'!G61)),ISNUMBER(SEARCH("2",'Model output'!G61)),ISNUMBER(SEARCH("III",'Model output'!G61)),ISNUMBER(SEARCH("three",'Model output'!G61)),ISNUMBER(SEARCH("3",'Model output'!G61)),ISNUMBER(SEARCH("IV",'Model output'!G61)),ISNUMBER(SEARCH("four",'Model output'!G61)),ISNUMBER(SEARCH("4",'Model output'!G61)),AND(ISNUMBER(SEARCH("V ",'Model output'!G61)),NOT(ISNUMBER(SEARCH("VI",'Model output'!G61)))),ISNUMBER(SEARCH("five",'Model output'!G61)),ISNUMBER(SEARCH("5",'Model output'!G61))))), "lateral", "central"))</f>
        <v/>
      </c>
      <c r="H62" t="str">
        <f>IF('Model output'!H61="","negative",IF('Model output'!H61="[]", "negative", IF(OR(ISNUMBER(SEARCH("lymph node",'Model output'!H61)),ISNUMBER(SEARCH("Not mentioned",'Model output'!H61)),ISNUMBER(SEARCH("neck",'Model output'!H61)),ISNUMBER(SEARCH("Not applicable",'Model output'!H61))),"negative","positive")))</f>
        <v>negative</v>
      </c>
      <c r="I62" t="str">
        <f>IF('Model output'!I61="","",IF(ISNUMBER('Model output'!I61),'Model output'!I61,1))</f>
        <v/>
      </c>
      <c r="J62" t="str">
        <f>IF('Model output'!J61="","",IF(AND(ISNUMBER('Model output'!J61),'Model output'!J61&lt;=I62),'Model output'!J61,IF(ISNUMBER(SEARCH("0/",'Model output'!J61)),0,1)))</f>
        <v/>
      </c>
      <c r="K62" t="str" cm="1">
        <f t="array" ref="K62">IF(COUNT(FIND({0,1,2,3,4,5,6,7,8,9},'Model output'!K61))&gt;0,'Model output'!K61,"")</f>
        <v/>
      </c>
      <c r="L62" s="8" t="str">
        <f t="shared" si="5"/>
        <v/>
      </c>
      <c r="M62" t="str" cm="1">
        <f t="array" ref="M62">IF(L62="","",IF(ISNUMBER(SEARCH("cm",L62)),MAX(VALUE(SUBSTITUTE(_xlfn.FILTERXML("&lt;t&gt;&lt;s&gt;"&amp;SUBSTITUTE(L62,",","&lt;/s&gt;&lt;s&gt;")&amp;"&lt;/s&gt;&lt;/t&gt;","//s"),"cm",""))),MAX(VALUE(SUBSTITUTE(_xlfn.FILTERXML("&lt;t&gt;&lt;s&gt;"&amp;SUBSTITUTE(L62,",","&lt;/s&gt;&lt;s&gt;")&amp;"&lt;/s&gt;&lt;/t&gt;","//s"),"mm","")))/10))</f>
        <v/>
      </c>
      <c r="N62" t="str">
        <f>IF('Model output'!L61="","",'Model output'!L61)</f>
        <v>Papillary</v>
      </c>
      <c r="O62" t="str">
        <f>IF('Model output'!M61="","",'Model output'!M61)</f>
        <v>Microcarcinoma, Classical, Follicular variant</v>
      </c>
      <c r="P62" t="str">
        <f>IF('Model output'!N61="","",'Model output'!N61)</f>
        <v>1.5 cm</v>
      </c>
      <c r="Q62" t="str">
        <f t="shared" si="1"/>
        <v>1.5cm</v>
      </c>
      <c r="R62" cm="1">
        <f t="array" ref="R62">IF(Q62="","",IF(ISNUMBER(SEARCH("cm",Q62)),MAX(VALUE(SUBSTITUTE(_xlfn.FILTERXML("&lt;t&gt;&lt;s&gt;"&amp;SUBSTITUTE(Q62,",","&lt;/s&gt;&lt;s&gt;")&amp;"&lt;/s&gt;&lt;/t&gt;","//s"),"cm",""))),MAX(VALUE(SUBSTITUTE(_xlfn.FILTERXML("&lt;t&gt;&lt;s&gt;"&amp;SUBSTITUTE(Q62,",","&lt;/s&gt;&lt;s&gt;")&amp;"&lt;/s&gt;&lt;/t&gt;","//s"),"mm","")))/10))</f>
        <v>1.5</v>
      </c>
      <c r="S62" t="str">
        <f>IF(OR('Model output'!P61="",ISNUMBER(SEARCH("Not identified", 'Model output'!P61)),ISNUMBER(SEARCH("Absent",'Model output'!P61)),AND(ISNUMBER(SEARCH("No",'Model output'!P61)),NOT(ISNUMBER(SEARCH("diagnostic",'Model output'!P61)))),ISNUMBER(SEARCH("Negative",'Model output'!P61))),"negative","positive")</f>
        <v>negative</v>
      </c>
      <c r="T62">
        <f>IF('Model output'!O61="","",'Model output'!O61)</f>
        <v>3</v>
      </c>
      <c r="U62" t="str">
        <f>IF('Model output'!Q61&lt;&gt;"",'Model output'!Q61,IF('Classification result'!S62="positive",IF(ISNUMBER(SEARCH("single",'Model output'!P61)),1,IF(OR(ISNUMBER(SEARCH("&lt;4",'Model output'!P61)),ISNUMBER(SEARCH("&lt; 4",'Model output'!P61)),ISNUMBER(SEARCH("less than 4",'Model output'!P61))),"&lt;4",IF(OR(ISNUMBER(SEARCH("&gt;4",'Model output'!P61)),ISNUMBER(SEARCH("&gt; 4",'Model output'!P61)),ISNUMBER(SEARCH("4 or more",'Model output'!P61))),"&gt;4",""))),""))</f>
        <v/>
      </c>
      <c r="V62" t="str">
        <f>IF(S62="negative","",IF(OR(ISNUMBER(SEARCH("Focal",'Model output'!P61)),'Classification result'!U62&lt;4,ISNUMBER(SEARCH("Focal",'Classification result'!U62)),ISNUMBER(SEARCH("&lt;4",'Classification result'!U62)),ISNUMBER(SEARCH("&lt; 4",'Classification result'!U62))),"minimal", IF(OR(ISNUMBER(SEARCH("Extensive",'Model output'!P61)),ISNUMBER(SEARCH("Extensive",'Classification result'!U62)),ISNUMBER(SEARCH("&gt;4",'Classification result'!U62)),ISNUMBER(SEARCH("&gt; 4",'Classification result'!U62)),ISNUMBER(SEARCH("4 or more",'Classification result'!U62))),"extensive","")))</f>
        <v/>
      </c>
      <c r="W62" t="str">
        <f>IF(OR('Model output'!R61="",ISNUMBER(SEARCH("Not identified", 'Model output'!R61)),ISNUMBER(SEARCH("Absent",'Model output'!R61)),ISNUMBER(SEARCH("No",'Model output'!R61)),ISNUMBER(SEARCH("Negative",'Model output'!R61)),ISNUMBER(SEARCH("None seen",'Model output'!R61)),ISNUMBER(SEARCH("Free",'Model output'!R61)),ISNUMBER(SEARCH("Cannot be assessed",'Model output'!R61))),"negative","positive")</f>
        <v>positive</v>
      </c>
      <c r="X62" t="str">
        <f>IF('Model output'!S61="","", IF('Model output'!S61= "[]", "", 'Model output'!S61))</f>
        <v>Not identified</v>
      </c>
      <c r="Y62" t="str">
        <f>IF(OR('Model output'!S61="",ISNUMBER(SEARCH("Absent",'Model output'!S61)),ISNUMBER(SEARCH("Not identified",'Model output'!S61)),ISNUMBER(SEARCH("No",'Model output'!S61)),ISNUMBER(SEARCH("negative",'Model output'!S61))),"negative",IF(Z62="positive","gETE", "positive"))</f>
        <v>negative</v>
      </c>
      <c r="Z62" t="str">
        <f>IF(OR('Model output'!S61="",ISNUMBER(SEARCH("Absent",'Model output'!S61)),ISNUMBER(SEARCH("Not identified",'Model output'!S61)),ISNUMBER(SEARCH("No",'Model output'!S61)),ISNUMBER(SEARCH("Minimal",'Model output'!S61)),ISNUMBER(SEARCH("negative",'Model output'!S61))),"negative",IF(OR(ISNUMBER(SEARCH("extensive",X62)),ISNUMBER(SEARCH("skeletal muscle",X62)),ISNUMBER(SEARCH("larynx",X62)),ISNUMBER(SEARCH("trachea",X62)),ISNUMBER(SEARCH("esophagus",X62)),ISNUMBER(SEARCH("recurrent laryngeal nerve",X62))),"positive","negative"))</f>
        <v>negative</v>
      </c>
      <c r="AA62" t="str">
        <f>IF('Model output'!T61="","", IF('Model output'!T61="[]", "", IF('Model output'!T61="Not mentioned", "No", "Yes")))</f>
        <v/>
      </c>
      <c r="AB62" t="str">
        <f>IF(AA62&lt;&gt;"Yes","",IF(OR('Model output'!U61="",'Model output'!U61="[]",ISNUMBER(SEARCH("Not identified",'Model output'!U61))),"",'Model output'!U61))</f>
        <v/>
      </c>
      <c r="AC62" s="1" t="str">
        <f>IF(OR('Model output'!V61="",'Model output'!V61="No",AND(ISERROR(SEARCH("Positive",'Model output'!V61)), ISNUMBER(SEARCH("Negative",'Model output'!V61))), ISNUMBER(SEARCH("Uninvolved",'Model output'!V61)), ISNUMBER(SEARCH("not involved",'Model output'!V61)), ISNUMBER(SEARCH("none",'Model output'!V61)), ISNUMBER(SEARCH("Free",'Model output'!V61)), ISNUMBER(SEARCH("1 mm",'Model output'!V61)), ISNUMBER(SEARCH("0.1 CM",'Model output'!V61)), ISNUMBER(SEARCH("less than 0.2 mm",'Model output'!V61)), ISNUMBER(SEARCH("less than 0.5 mm",'Model output'!V61)), ISNUMBER(SEARCH("abut",'Model output'!V61))), "negative", "positive")</f>
        <v>negative</v>
      </c>
      <c r="AE62" s="32" t="str" cm="1">
        <f t="array" aca="1" ref="AE62" ca="1">IF(OR(AC62="positive",Z62="positive",AND(OR(ISNUMBER(SEARCH("Follicular carcinoma",N62)),ISNUMBER(SEARCH("Follicular thyroid carcinoma",N62))),V62="extensive"),AND(AND(ISNUMBER(J62),J62&gt;0),AND(ISNUMBER(M62),M62&gt;3)),OR(H62="positive",AH62=1)),"high",IF(OR(ISNUMBER(SEARCH("lateral",G62,1)),ISNUMBER(SEARCH("positive",Y62,1)),ISNUMBER(SEARCH("tall",O62,1)),ISNUMBER(SEARCH("hobnail",O62,1)),ISNUMBER(SEARCH("cribriform",O62,1)),ISNUMBER(SEARCH("diffuse",O62,1)),ISNUMBER(SEARCH("columnar",O62,1)),ISNUMBER(SEARCH("solid",O62,1)),ISNUMBER(SEARCH("tall",N62,1)),ISNUMBER(SEARCH("hobnail",N62,1)),ISNUMBER(SEARCH("cribriform",N62,1)),ISNUMBER(SEARCH("diffuse",N62,1)),ISNUMBER(SEARCH("columnar",N62,1)),ISNUMBER(SEARCH("solid",N62,1)),AND(ISNUMBER(SEARCH("papillary",N62,1)),S62="positive"),AND(AND(ISNUMBER(J62),J62&gt;=5),M62=""),AND(AND(ISNUMBER(J62),J62&gt;=5),AND(ISNUMBER(M62),M62&gt;=1)),AND(ISNUMBER(SERACH("papillary",N62)),OR(Y62="positive",Z62="positive"), ISNUMBER(SEARCH("BRAF",AB62)))),"intermediate","low"))</f>
        <v>low</v>
      </c>
      <c r="AF62" s="33" t="str">
        <f t="shared" si="2"/>
        <v>1b</v>
      </c>
      <c r="AG62" s="33" t="str">
        <f t="shared" si="3"/>
        <v>0</v>
      </c>
      <c r="AH62" s="33" t="str">
        <f t="shared" si="6"/>
        <v>0</v>
      </c>
      <c r="AI62" s="38" t="str">
        <f t="shared" si="7"/>
        <v>I</v>
      </c>
      <c r="AJ62" s="32" t="s">
        <v>957</v>
      </c>
      <c r="AK62" s="37" t="s">
        <v>961</v>
      </c>
      <c r="AL62" s="37" t="s">
        <v>965</v>
      </c>
      <c r="AM62" s="37" t="s">
        <v>965</v>
      </c>
      <c r="AN62" s="37" t="s">
        <v>70</v>
      </c>
      <c r="AO62" s="26">
        <f t="shared" ca="1" si="8"/>
        <v>1</v>
      </c>
      <c r="AP62" s="12">
        <f t="shared" si="9"/>
        <v>1</v>
      </c>
      <c r="AQ62" s="12">
        <f t="shared" si="10"/>
        <v>1</v>
      </c>
      <c r="AR62" s="12">
        <f t="shared" si="11"/>
        <v>1</v>
      </c>
      <c r="AS62" s="19">
        <f t="shared" si="4"/>
        <v>1</v>
      </c>
    </row>
    <row r="63" spans="1:45">
      <c r="A63" t="str">
        <f>'Model output'!A62</f>
        <v>TCGA-DJ-A1QO</v>
      </c>
      <c r="B63" s="44">
        <v>69</v>
      </c>
      <c r="C63" s="1" t="str">
        <f>IF(OR(ISNUMBER(SEARCH("0",'Model output'!D62)), ISNUMBER(SEARCH("1",'Model output'!D62)), ISNUMBER(SEARCH("1a",'Model output'!D62)), ISNUMBER(SEARCH("1b",'Model output'!D62)), ISNUMBER(SEARCH("2",'Model output'!D62)), ISNUMBER(SEARCH("3",'Model output'!D62)), ISNUMBER(SEARCH("4a",'Model output'!D62)), ISNUMBER(SEARCH("4b",'Model output'!D62))), IF(ISNUMBER(SEARCH("pT",'Model output'!D62)),IF(OR(ISNUMBER(SEARCH("a",'Model output'!D62)),ISNUMBER(SEARCH("b",'Model output'!D62))),MID(SUBSTITUTE('Model output'!D62," ",""),SEARCH("pT",'Model output'!D62)+2,2),MID(SUBSTITUTE('Model output'!D62," ",""),SEARCH("pT",'Model output'!D62)+2,1)),IF(ISNUMBER(SEARCH("T",'Model output'!D62)),IF(OR(ISNUMBER(SEARCH("a",'Model output'!D62)),ISNUMBER(SEARCH("b",'Model output'!D62))),MID(SUBSTITUTE('Model output'!D62," ",""),SEARCH("T",'Model output'!D62)+1,2),MID(SUBSTITUTE('Model output'!D62," ",""),SEARCH("T",'Model output'!D62)+1,1)),SUBSTITUTE('Model output'!D62," ",""))),"")</f>
        <v>1</v>
      </c>
      <c r="D63" s="1" t="str">
        <f>IF(ISNUMBER(SEARCH("lymph node",'Model output'!E62)),"1", IF(AND('Model output'!E62&lt;&gt;"",ISNUMBER('Model output'!E62),'Model output'!E62&gt;0),"1",IF(OR(ISNUMBER(SEARCH("0",'Model output'!E62)), ISNUMBER(SEARCH("1",'Model output'!E62)), ISNUMBER(SEARCH("1a",'Model output'!E62)), ISNUMBER(SEARCH("1b",'Model output'!E62)), ISNUMBER(SEARCH("X",'Model output'!E62))), IF(ISNUMBER(SEARCH("pN",'Model output'!E62)),IF(OR(ISNUMBER(SEARCH("a",'Model output'!E62)),ISNUMBER(SEARCH("b",'Model output'!E62))),MID(SUBSTITUTE('Model output'!E62," ",""),SEARCH("pN",'Model output'!E62)+2,2),MID(SUBSTITUTE('Model output'!E62," ",""),SEARCH("pN",'Model output'!E62)+2,1)),IF(ISNUMBER(SEARCH("N",'Model output'!E62)),IF(OR(ISNUMBER(SEARCH("a",'Model output'!E62)),ISNUMBER(SEARCH("b",'Model output'!E62))),MID(SUBSTITUTE('Model output'!E62," ",""),SEARCH("N",'Model output'!E62)+1,2),MID(SUBSTITUTE('Model output'!E62," ",""),SEARCH("N",'Model output'!E62)+1,1)),SUBSTITUTE('Model output'!E62," ",""))),"")))</f>
        <v>X</v>
      </c>
      <c r="E63" s="1" t="str">
        <f>IF(OR(ISNUMBER(SEARCH("Not applicable",'Model output'!F62)), ISNUMBER(SEARCH("N/A",'Model output'!F62))),"0",IF(OR(ISNUMBER(SEARCH("0",'Model output'!F62)), ISNUMBER(SEARCH("1",'Model output'!F62)), ISNUMBER(SEARCH("X",'Model output'!F62))), IF(ISNUMBER(SEARCH("pM",'Model output'!F62)),MID(SUBSTITUTE('Model output'!F62," ",""),SEARCH("pM",'Model output'!F62)+2,1),IF(ISNUMBER(SEARCH("M",'Model output'!F62)),MID(SUBSTITUTE('Model output'!F62," ",""),SEARCH("M",'Model output'!F62)+1,1),SUBSTITUTE('Model output'!F62," ",""))),""))</f>
        <v>X</v>
      </c>
      <c r="F63" t="str">
        <f t="shared" si="0"/>
        <v>negative</v>
      </c>
      <c r="G63" t="str">
        <f>IF(OR('Model output'!G62="",AND(ISNUMBER('Model output'!J62),'Model output'!J62&lt;1)),"",IF(OR(ISNUMBER(SEARCH("lateral",'Model output'!G62)),ISNUMBER(SEARCH("cervical",'Model output'!G62)),ISNUMBER(SEARCH("jugular",'Model output'!G62)),ISNUMBER(SEARCH("left neck",'Model output'!G62)),ISNUMBER(SEARCH("left anterior neck",'Model output'!G62)),ISNUMBER(SEARCH("left posterior neck",'Model output'!G62)),ISNUMBER(SEARCH("right neck",'Model output'!G62)),ISNUMBER(SEARCH("right anterior neck",'Model output'!G62)),ISNUMBER(SEARCH("right posterior neck",'Model output'!G62)),AND(ISNUMBER(SEARCH("level",'Model output'!G62)),OR(,ISNUMBER(SEARCH("II",'Model output'!G62)),ISNUMBER(SEARCH("two",'Model output'!G62)),ISNUMBER(SEARCH("2",'Model output'!G62)),ISNUMBER(SEARCH("III",'Model output'!G62)),ISNUMBER(SEARCH("three",'Model output'!G62)),ISNUMBER(SEARCH("3",'Model output'!G62)),ISNUMBER(SEARCH("IV",'Model output'!G62)),ISNUMBER(SEARCH("four",'Model output'!G62)),ISNUMBER(SEARCH("4",'Model output'!G62)),AND(ISNUMBER(SEARCH("V ",'Model output'!G62)),NOT(ISNUMBER(SEARCH("VI",'Model output'!G62)))),ISNUMBER(SEARCH("five",'Model output'!G62)),ISNUMBER(SEARCH("5",'Model output'!G62))))), "lateral", "central"))</f>
        <v/>
      </c>
      <c r="H63" t="str">
        <f>IF('Model output'!H62="","negative",IF('Model output'!H62="[]", "negative", IF(OR(ISNUMBER(SEARCH("lymph node",'Model output'!H62)),ISNUMBER(SEARCH("Not mentioned",'Model output'!H62)),ISNUMBER(SEARCH("neck",'Model output'!H62)),ISNUMBER(SEARCH("Not applicable",'Model output'!H62))),"negative","positive")))</f>
        <v>negative</v>
      </c>
      <c r="I63">
        <f>IF('Model output'!I62="","",IF(ISNUMBER('Model output'!I62),'Model output'!I62,1))</f>
        <v>1</v>
      </c>
      <c r="J63">
        <f>IF('Model output'!J62="","",IF(AND(ISNUMBER('Model output'!J62),'Model output'!J62&lt;=I63),'Model output'!J62,IF(ISNUMBER(SEARCH("0/",'Model output'!J62)),0,1)))</f>
        <v>0</v>
      </c>
      <c r="K63" t="str" cm="1">
        <f t="array" ref="K63">IF(COUNT(FIND({0,1,2,3,4,5,6,7,8,9},'Model output'!K62))&gt;0,'Model output'!K62,"")</f>
        <v/>
      </c>
      <c r="L63" s="8" t="str">
        <f t="shared" si="5"/>
        <v/>
      </c>
      <c r="M63" t="str" cm="1">
        <f t="array" ref="M63">IF(L63="","",IF(ISNUMBER(SEARCH("cm",L63)),MAX(VALUE(SUBSTITUTE(_xlfn.FILTERXML("&lt;t&gt;&lt;s&gt;"&amp;SUBSTITUTE(L63,",","&lt;/s&gt;&lt;s&gt;")&amp;"&lt;/s&gt;&lt;/t&gt;","//s"),"cm",""))),MAX(VALUE(SUBSTITUTE(_xlfn.FILTERXML("&lt;t&gt;&lt;s&gt;"&amp;SUBSTITUTE(L63,",","&lt;/s&gt;&lt;s&gt;")&amp;"&lt;/s&gt;&lt;/t&gt;","//s"),"mm","")))/10))</f>
        <v/>
      </c>
      <c r="N63" t="str">
        <f>IF('Model output'!L62="","",'Model output'!L62)</f>
        <v>Papillary carcinoma</v>
      </c>
      <c r="O63" t="str">
        <f>IF('Model output'!M62="","",'Model output'!M62)</f>
        <v>Classical with tall cell features</v>
      </c>
      <c r="P63" t="str">
        <f>IF('Model output'!N62="","",'Model output'!N62)</f>
        <v>2.2 cm</v>
      </c>
      <c r="Q63" t="str">
        <f t="shared" si="1"/>
        <v>2.2cm</v>
      </c>
      <c r="R63" cm="1">
        <f t="array" ref="R63">IF(Q63="","",IF(ISNUMBER(SEARCH("cm",Q63)),MAX(VALUE(SUBSTITUTE(_xlfn.FILTERXML("&lt;t&gt;&lt;s&gt;"&amp;SUBSTITUTE(Q63,",","&lt;/s&gt;&lt;s&gt;")&amp;"&lt;/s&gt;&lt;/t&gt;","//s"),"cm",""))),MAX(VALUE(SUBSTITUTE(_xlfn.FILTERXML("&lt;t&gt;&lt;s&gt;"&amp;SUBSTITUTE(Q63,",","&lt;/s&gt;&lt;s&gt;")&amp;"&lt;/s&gt;&lt;/t&gt;","//s"),"mm","")))/10))</f>
        <v>2.2000000000000002</v>
      </c>
      <c r="S63" t="str">
        <f>IF(OR('Model output'!P62="",ISNUMBER(SEARCH("Not identified", 'Model output'!P62)),ISNUMBER(SEARCH("Absent",'Model output'!P62)),AND(ISNUMBER(SEARCH("No",'Model output'!P62)),NOT(ISNUMBER(SEARCH("diagnostic",'Model output'!P62)))),ISNUMBER(SEARCH("Negative",'Model output'!P62))),"negative","positive")</f>
        <v>negative</v>
      </c>
      <c r="T63">
        <f>IF('Model output'!O62="","",'Model output'!O62)</f>
        <v>3</v>
      </c>
      <c r="U63" t="str">
        <f>IF('Model output'!Q62&lt;&gt;"",'Model output'!Q62,IF('Classification result'!S63="positive",IF(ISNUMBER(SEARCH("single",'Model output'!P62)),1,IF(OR(ISNUMBER(SEARCH("&lt;4",'Model output'!P62)),ISNUMBER(SEARCH("&lt; 4",'Model output'!P62)),ISNUMBER(SEARCH("less than 4",'Model output'!P62))),"&lt;4",IF(OR(ISNUMBER(SEARCH("&gt;4",'Model output'!P62)),ISNUMBER(SEARCH("&gt; 4",'Model output'!P62)),ISNUMBER(SEARCH("4 or more",'Model output'!P62))),"&gt;4",""))),""))</f>
        <v/>
      </c>
      <c r="V63" t="str">
        <f>IF(S63="negative","",IF(OR(ISNUMBER(SEARCH("Focal",'Model output'!P62)),'Classification result'!U63&lt;4,ISNUMBER(SEARCH("Focal",'Classification result'!U63)),ISNUMBER(SEARCH("&lt;4",'Classification result'!U63)),ISNUMBER(SEARCH("&lt; 4",'Classification result'!U63))),"minimal", IF(OR(ISNUMBER(SEARCH("Extensive",'Model output'!P62)),ISNUMBER(SEARCH("Extensive",'Classification result'!U63)),ISNUMBER(SEARCH("&gt;4",'Classification result'!U63)),ISNUMBER(SEARCH("&gt; 4",'Classification result'!U63)),ISNUMBER(SEARCH("4 or more",'Classification result'!U63))),"extensive","")))</f>
        <v/>
      </c>
      <c r="W63" t="str">
        <f>IF(OR('Model output'!R62="",ISNUMBER(SEARCH("Not identified", 'Model output'!R62)),ISNUMBER(SEARCH("Absent",'Model output'!R62)),ISNUMBER(SEARCH("No",'Model output'!R62)),ISNUMBER(SEARCH("Negative",'Model output'!R62)),ISNUMBER(SEARCH("None seen",'Model output'!R62)),ISNUMBER(SEARCH("Free",'Model output'!R62)),ISNUMBER(SEARCH("Cannot be assessed",'Model output'!R62))),"negative","positive")</f>
        <v>negative</v>
      </c>
      <c r="X63" t="str">
        <f>IF('Model output'!S62="","", IF('Model output'!S62= "[]", "", 'Model output'!S62))</f>
        <v>extrathyroidal adipose tissue</v>
      </c>
      <c r="Y63" t="str">
        <f>IF(OR('Model output'!S62="",ISNUMBER(SEARCH("Absent",'Model output'!S62)),ISNUMBER(SEARCH("Not identified",'Model output'!S62)),ISNUMBER(SEARCH("No",'Model output'!S62)),ISNUMBER(SEARCH("negative",'Model output'!S62))),"negative",IF(Z63="positive","gETE", "positive"))</f>
        <v>positive</v>
      </c>
      <c r="Z63" t="str">
        <f>IF(OR('Model output'!S62="",ISNUMBER(SEARCH("Absent",'Model output'!S62)),ISNUMBER(SEARCH("Not identified",'Model output'!S62)),ISNUMBER(SEARCH("No",'Model output'!S62)),ISNUMBER(SEARCH("Minimal",'Model output'!S62)),ISNUMBER(SEARCH("negative",'Model output'!S62))),"negative",IF(OR(ISNUMBER(SEARCH("extensive",X63)),ISNUMBER(SEARCH("skeletal muscle",X63)),ISNUMBER(SEARCH("larynx",X63)),ISNUMBER(SEARCH("trachea",X63)),ISNUMBER(SEARCH("esophagus",X63)),ISNUMBER(SEARCH("recurrent laryngeal nerve",X63))),"positive","negative"))</f>
        <v>negative</v>
      </c>
      <c r="AA63" t="str">
        <f>IF('Model output'!T62="","", IF('Model output'!T62="[]", "", IF('Model output'!T62="Not mentioned", "No", "Yes")))</f>
        <v/>
      </c>
      <c r="AB63" t="str">
        <f>IF(AA63&lt;&gt;"Yes","",IF(OR('Model output'!U62="",'Model output'!U62="[]",ISNUMBER(SEARCH("Not identified",'Model output'!U62))),"",'Model output'!U62))</f>
        <v/>
      </c>
      <c r="AC63" s="1" t="str">
        <f>IF(OR('Model output'!V62="",'Model output'!V62="No",AND(ISERROR(SEARCH("Positive",'Model output'!V62)), ISNUMBER(SEARCH("Negative",'Model output'!V62))), ISNUMBER(SEARCH("Uninvolved",'Model output'!V62)), ISNUMBER(SEARCH("not involved",'Model output'!V62)), ISNUMBER(SEARCH("none",'Model output'!V62)), ISNUMBER(SEARCH("Free",'Model output'!V62)), ISNUMBER(SEARCH("1 mm",'Model output'!V62)), ISNUMBER(SEARCH("0.1 CM",'Model output'!V62)), ISNUMBER(SEARCH("less than 0.2 mm",'Model output'!V62)), ISNUMBER(SEARCH("less than 0.5 mm",'Model output'!V62)), ISNUMBER(SEARCH("abut",'Model output'!V62))), "negative", "positive")</f>
        <v>positive</v>
      </c>
      <c r="AE63" s="32" t="str" cm="1">
        <f t="array" ref="AE63">IF(OR(AC63="positive",Z63="positive",AND(OR(ISNUMBER(SEARCH("Follicular carcinoma",N63)),ISNUMBER(SEARCH("Follicular thyroid carcinoma",N63))),V63="extensive"),AND(AND(ISNUMBER(J63),J63&gt;0),AND(ISNUMBER(M63),M63&gt;3)),OR(H63="positive",AH63=1)),"high",IF(OR(ISNUMBER(SEARCH("lateral",G63,1)),ISNUMBER(SEARCH("positive",Y63,1)),ISNUMBER(SEARCH("tall",O63,1)),ISNUMBER(SEARCH("hobnail",O63,1)),ISNUMBER(SEARCH("cribriform",O63,1)),ISNUMBER(SEARCH("diffuse",O63,1)),ISNUMBER(SEARCH("columnar",O63,1)),ISNUMBER(SEARCH("solid",O63,1)),ISNUMBER(SEARCH("tall",N63,1)),ISNUMBER(SEARCH("hobnail",N63,1)),ISNUMBER(SEARCH("cribriform",N63,1)),ISNUMBER(SEARCH("diffuse",N63,1)),ISNUMBER(SEARCH("columnar",N63,1)),ISNUMBER(SEARCH("solid",N63,1)),AND(ISNUMBER(SEARCH("papillary",N63,1)),S63="positive"),AND(AND(ISNUMBER(J63),J63&gt;=5),M63=""),AND(AND(ISNUMBER(J63),J63&gt;=5),AND(ISNUMBER(M63),M63&gt;=1)),AND(ISNUMBER(SERACH("papillary",N63)),OR(Y63="positive",Z63="positive"), ISNUMBER(SEARCH("BRAF",AB63)))),"intermediate","low"))</f>
        <v>high</v>
      </c>
      <c r="AF63" s="33" t="str">
        <f t="shared" si="2"/>
        <v>2</v>
      </c>
      <c r="AG63" s="33" t="str">
        <f t="shared" si="3"/>
        <v>0</v>
      </c>
      <c r="AH63" s="33" t="str">
        <f t="shared" si="6"/>
        <v>0</v>
      </c>
      <c r="AI63" s="38" t="str">
        <f t="shared" si="7"/>
        <v>I</v>
      </c>
      <c r="AJ63" s="32" t="s">
        <v>956</v>
      </c>
      <c r="AK63" s="37" t="s">
        <v>964</v>
      </c>
      <c r="AL63" s="37" t="s">
        <v>965</v>
      </c>
      <c r="AM63" s="37" t="s">
        <v>965</v>
      </c>
      <c r="AN63" s="37" t="s">
        <v>70</v>
      </c>
      <c r="AO63" s="26">
        <f t="shared" si="8"/>
        <v>1</v>
      </c>
      <c r="AP63" s="12">
        <f t="shared" si="9"/>
        <v>1</v>
      </c>
      <c r="AQ63" s="12">
        <f t="shared" si="10"/>
        <v>1</v>
      </c>
      <c r="AR63" s="12">
        <f t="shared" si="11"/>
        <v>1</v>
      </c>
      <c r="AS63" s="19">
        <f t="shared" si="4"/>
        <v>1</v>
      </c>
    </row>
    <row r="64" spans="1:45">
      <c r="A64" t="str">
        <f>'Model output'!A63</f>
        <v>TCGA-DJ-A1QQ</v>
      </c>
      <c r="B64" s="44">
        <v>43</v>
      </c>
      <c r="C64" s="1" t="str">
        <f>IF(OR(ISNUMBER(SEARCH("0",'Model output'!D63)), ISNUMBER(SEARCH("1",'Model output'!D63)), ISNUMBER(SEARCH("1a",'Model output'!D63)), ISNUMBER(SEARCH("1b",'Model output'!D63)), ISNUMBER(SEARCH("2",'Model output'!D63)), ISNUMBER(SEARCH("3",'Model output'!D63)), ISNUMBER(SEARCH("4a",'Model output'!D63)), ISNUMBER(SEARCH("4b",'Model output'!D63))), IF(ISNUMBER(SEARCH("pT",'Model output'!D63)),IF(OR(ISNUMBER(SEARCH("a",'Model output'!D63)),ISNUMBER(SEARCH("b",'Model output'!D63))),MID(SUBSTITUTE('Model output'!D63," ",""),SEARCH("pT",'Model output'!D63)+2,2),MID(SUBSTITUTE('Model output'!D63," ",""),SEARCH("pT",'Model output'!D63)+2,1)),IF(ISNUMBER(SEARCH("T",'Model output'!D63)),IF(OR(ISNUMBER(SEARCH("a",'Model output'!D63)),ISNUMBER(SEARCH("b",'Model output'!D63))),MID(SUBSTITUTE('Model output'!D63," ",""),SEARCH("T",'Model output'!D63)+1,2),MID(SUBSTITUTE('Model output'!D63," ",""),SEARCH("T",'Model output'!D63)+1,1)),SUBSTITUTE('Model output'!D63," ",""))),"")</f>
        <v>3</v>
      </c>
      <c r="D64" s="1" t="str">
        <f>IF(ISNUMBER(SEARCH("lymph node",'Model output'!E63)),"1", IF(AND('Model output'!E63&lt;&gt;"",ISNUMBER('Model output'!E63),'Model output'!E63&gt;0),"1",IF(OR(ISNUMBER(SEARCH("0",'Model output'!E63)), ISNUMBER(SEARCH("1",'Model output'!E63)), ISNUMBER(SEARCH("1a",'Model output'!E63)), ISNUMBER(SEARCH("1b",'Model output'!E63)), ISNUMBER(SEARCH("X",'Model output'!E63))), IF(ISNUMBER(SEARCH("pN",'Model output'!E63)),IF(OR(ISNUMBER(SEARCH("a",'Model output'!E63)),ISNUMBER(SEARCH("b",'Model output'!E63))),MID(SUBSTITUTE('Model output'!E63," ",""),SEARCH("pN",'Model output'!E63)+2,2),MID(SUBSTITUTE('Model output'!E63," ",""),SEARCH("pN",'Model output'!E63)+2,1)),IF(ISNUMBER(SEARCH("N",'Model output'!E63)),IF(OR(ISNUMBER(SEARCH("a",'Model output'!E63)),ISNUMBER(SEARCH("b",'Model output'!E63))),MID(SUBSTITUTE('Model output'!E63," ",""),SEARCH("N",'Model output'!E63)+1,2),MID(SUBSTITUTE('Model output'!E63," ",""),SEARCH("N",'Model output'!E63)+1,1)),SUBSTITUTE('Model output'!E63," ",""))),"")))</f>
        <v>X</v>
      </c>
      <c r="E64" s="1" t="str">
        <f>IF(OR(ISNUMBER(SEARCH("Not applicable",'Model output'!F63)), ISNUMBER(SEARCH("N/A",'Model output'!F63))),"0",IF(OR(ISNUMBER(SEARCH("0",'Model output'!F63)), ISNUMBER(SEARCH("1",'Model output'!F63)), ISNUMBER(SEARCH("X",'Model output'!F63))), IF(ISNUMBER(SEARCH("pM",'Model output'!F63)),MID(SUBSTITUTE('Model output'!F63," ",""),SEARCH("pM",'Model output'!F63)+2,1),IF(ISNUMBER(SEARCH("M",'Model output'!F63)),MID(SUBSTITUTE('Model output'!F63," ",""),SEARCH("M",'Model output'!F63)+1,1),SUBSTITUTE('Model output'!F63," ",""))),""))</f>
        <v>X</v>
      </c>
      <c r="F64" t="str">
        <f t="shared" si="0"/>
        <v>positive</v>
      </c>
      <c r="G64" t="str">
        <f>IF(OR('Model output'!G63="",AND(ISNUMBER('Model output'!J63),'Model output'!J63&lt;1)),"",IF(OR(ISNUMBER(SEARCH("lateral",'Model output'!G63)),ISNUMBER(SEARCH("cervical",'Model output'!G63)),ISNUMBER(SEARCH("jugular",'Model output'!G63)),ISNUMBER(SEARCH("left neck",'Model output'!G63)),ISNUMBER(SEARCH("left anterior neck",'Model output'!G63)),ISNUMBER(SEARCH("left posterior neck",'Model output'!G63)),ISNUMBER(SEARCH("right neck",'Model output'!G63)),ISNUMBER(SEARCH("right anterior neck",'Model output'!G63)),ISNUMBER(SEARCH("right posterior neck",'Model output'!G63)),AND(ISNUMBER(SEARCH("level",'Model output'!G63)),OR(,ISNUMBER(SEARCH("II",'Model output'!G63)),ISNUMBER(SEARCH("two",'Model output'!G63)),ISNUMBER(SEARCH("2",'Model output'!G63)),ISNUMBER(SEARCH("III",'Model output'!G63)),ISNUMBER(SEARCH("three",'Model output'!G63)),ISNUMBER(SEARCH("3",'Model output'!G63)),ISNUMBER(SEARCH("IV",'Model output'!G63)),ISNUMBER(SEARCH("four",'Model output'!G63)),ISNUMBER(SEARCH("4",'Model output'!G63)),AND(ISNUMBER(SEARCH("V ",'Model output'!G63)),NOT(ISNUMBER(SEARCH("VI",'Model output'!G63)))),ISNUMBER(SEARCH("five",'Model output'!G63)),ISNUMBER(SEARCH("5",'Model output'!G63))))), "lateral", "central"))</f>
        <v/>
      </c>
      <c r="H64" t="str">
        <f>IF('Model output'!H63="","negative",IF('Model output'!H63="[]", "negative", IF(OR(ISNUMBER(SEARCH("lymph node",'Model output'!H63)),ISNUMBER(SEARCH("Not mentioned",'Model output'!H63)),ISNUMBER(SEARCH("neck",'Model output'!H63)),ISNUMBER(SEARCH("Not applicable",'Model output'!H63))),"negative","positive")))</f>
        <v>negative</v>
      </c>
      <c r="I64">
        <f>IF('Model output'!I63="","",IF(ISNUMBER('Model output'!I63),'Model output'!I63,1))</f>
        <v>7</v>
      </c>
      <c r="J64">
        <f>IF('Model output'!J63="","",IF(AND(ISNUMBER('Model output'!J63),'Model output'!J63&lt;=I64),'Model output'!J63,IF(ISNUMBER(SEARCH("0/",'Model output'!J63)),0,1)))</f>
        <v>1</v>
      </c>
      <c r="K64" t="str" cm="1">
        <f t="array" ref="K64">IF(COUNT(FIND({0,1,2,3,4,5,6,7,8,9},'Model output'!K63))&gt;0,'Model output'!K63,"")</f>
        <v>0.6 cm</v>
      </c>
      <c r="L64" s="8" t="str">
        <f t="shared" si="5"/>
        <v>0.6cm</v>
      </c>
      <c r="M64" cm="1">
        <f t="array" ref="M64">IF(L64="","",IF(ISNUMBER(SEARCH("cm",L64)),MAX(VALUE(SUBSTITUTE(_xlfn.FILTERXML("&lt;t&gt;&lt;s&gt;"&amp;SUBSTITUTE(L64,",","&lt;/s&gt;&lt;s&gt;")&amp;"&lt;/s&gt;&lt;/t&gt;","//s"),"cm",""))),MAX(VALUE(SUBSTITUTE(_xlfn.FILTERXML("&lt;t&gt;&lt;s&gt;"&amp;SUBSTITUTE(L64,",","&lt;/s&gt;&lt;s&gt;")&amp;"&lt;/s&gt;&lt;/t&gt;","//s"),"mm","")))/10))</f>
        <v>0.6</v>
      </c>
      <c r="N64" t="str">
        <f>IF('Model output'!L63="","",'Model output'!L63)</f>
        <v>Papillary</v>
      </c>
      <c r="O64" t="str">
        <f>IF('Model output'!M63="","",'Model output'!M63)</f>
        <v>Classical, Microcarcinoma</v>
      </c>
      <c r="P64" t="str">
        <f>IF('Model output'!N63="","",'Model output'!N63)</f>
        <v>3 cm</v>
      </c>
      <c r="Q64" t="str">
        <f t="shared" si="1"/>
        <v>3cm</v>
      </c>
      <c r="R64" cm="1">
        <f t="array" ref="R64">IF(Q64="","",IF(ISNUMBER(SEARCH("cm",Q64)),MAX(VALUE(SUBSTITUTE(_xlfn.FILTERXML("&lt;t&gt;&lt;s&gt;"&amp;SUBSTITUTE(Q64,",","&lt;/s&gt;&lt;s&gt;")&amp;"&lt;/s&gt;&lt;/t&gt;","//s"),"cm",""))),MAX(VALUE(SUBSTITUTE(_xlfn.FILTERXML("&lt;t&gt;&lt;s&gt;"&amp;SUBSTITUTE(Q64,",","&lt;/s&gt;&lt;s&gt;")&amp;"&lt;/s&gt;&lt;/t&gt;","//s"),"mm","")))/10))</f>
        <v>3</v>
      </c>
      <c r="S64" t="str">
        <f>IF(OR('Model output'!P63="",ISNUMBER(SEARCH("Not identified", 'Model output'!P63)),ISNUMBER(SEARCH("Absent",'Model output'!P63)),AND(ISNUMBER(SEARCH("No",'Model output'!P63)),NOT(ISNUMBER(SEARCH("diagnostic",'Model output'!P63)))),ISNUMBER(SEARCH("Negative",'Model output'!P63))),"negative","positive")</f>
        <v>negative</v>
      </c>
      <c r="T64" t="str">
        <f>IF('Model output'!O63="","",'Model output'!O63)</f>
        <v/>
      </c>
      <c r="U64" t="str">
        <f>IF('Model output'!Q63&lt;&gt;"",'Model output'!Q63,IF('Classification result'!S64="positive",IF(ISNUMBER(SEARCH("single",'Model output'!P63)),1,IF(OR(ISNUMBER(SEARCH("&lt;4",'Model output'!P63)),ISNUMBER(SEARCH("&lt; 4",'Model output'!P63)),ISNUMBER(SEARCH("less than 4",'Model output'!P63))),"&lt;4",IF(OR(ISNUMBER(SEARCH("&gt;4",'Model output'!P63)),ISNUMBER(SEARCH("&gt; 4",'Model output'!P63)),ISNUMBER(SEARCH("4 or more",'Model output'!P63))),"&gt;4",""))),""))</f>
        <v/>
      </c>
      <c r="V64" t="str">
        <f>IF(S64="negative","",IF(OR(ISNUMBER(SEARCH("Focal",'Model output'!P63)),'Classification result'!U64&lt;4,ISNUMBER(SEARCH("Focal",'Classification result'!U64)),ISNUMBER(SEARCH("&lt;4",'Classification result'!U64)),ISNUMBER(SEARCH("&lt; 4",'Classification result'!U64))),"minimal", IF(OR(ISNUMBER(SEARCH("Extensive",'Model output'!P63)),ISNUMBER(SEARCH("Extensive",'Classification result'!U64)),ISNUMBER(SEARCH("&gt;4",'Classification result'!U64)),ISNUMBER(SEARCH("&gt; 4",'Classification result'!U64)),ISNUMBER(SEARCH("4 or more",'Classification result'!U64))),"extensive","")))</f>
        <v/>
      </c>
      <c r="W64" t="str">
        <f>IF(OR('Model output'!R63="",ISNUMBER(SEARCH("Not identified", 'Model output'!R63)),ISNUMBER(SEARCH("Absent",'Model output'!R63)),ISNUMBER(SEARCH("No",'Model output'!R63)),ISNUMBER(SEARCH("Negative",'Model output'!R63)),ISNUMBER(SEARCH("None seen",'Model output'!R63)),ISNUMBER(SEARCH("Free",'Model output'!R63)),ISNUMBER(SEARCH("Cannot be assessed",'Model output'!R63))),"negative","positive")</f>
        <v>positive</v>
      </c>
      <c r="X64" t="str">
        <f>IF('Model output'!S63="","", IF('Model output'!S63= "[]", "", 'Model output'!S63))</f>
        <v>Perithyroidal adipose tissue</v>
      </c>
      <c r="Y64" t="str">
        <f>IF(OR('Model output'!S63="",ISNUMBER(SEARCH("Absent",'Model output'!S63)),ISNUMBER(SEARCH("Not identified",'Model output'!S63)),ISNUMBER(SEARCH("No",'Model output'!S63)),ISNUMBER(SEARCH("negative",'Model output'!S63))),"negative",IF(Z64="positive","gETE", "positive"))</f>
        <v>positive</v>
      </c>
      <c r="Z64" t="str">
        <f>IF(OR('Model output'!S63="",ISNUMBER(SEARCH("Absent",'Model output'!S63)),ISNUMBER(SEARCH("Not identified",'Model output'!S63)),ISNUMBER(SEARCH("No",'Model output'!S63)),ISNUMBER(SEARCH("Minimal",'Model output'!S63)),ISNUMBER(SEARCH("negative",'Model output'!S63))),"negative",IF(OR(ISNUMBER(SEARCH("extensive",X64)),ISNUMBER(SEARCH("skeletal muscle",X64)),ISNUMBER(SEARCH("larynx",X64)),ISNUMBER(SEARCH("trachea",X64)),ISNUMBER(SEARCH("esophagus",X64)),ISNUMBER(SEARCH("recurrent laryngeal nerve",X64))),"positive","negative"))</f>
        <v>negative</v>
      </c>
      <c r="AA64" t="str">
        <f>IF('Model output'!T63="","", IF('Model output'!T63="[]", "", IF('Model output'!T63="Not mentioned", "No", "Yes")))</f>
        <v/>
      </c>
      <c r="AB64" t="str">
        <f>IF(AA64&lt;&gt;"Yes","",IF(OR('Model output'!U63="",'Model output'!U63="[]",ISNUMBER(SEARCH("Not identified",'Model output'!U63))),"",'Model output'!U63))</f>
        <v/>
      </c>
      <c r="AC64" s="1" t="str">
        <f>IF(OR('Model output'!V63="",'Model output'!V63="No",AND(ISERROR(SEARCH("Positive",'Model output'!V63)), ISNUMBER(SEARCH("Negative",'Model output'!V63))), ISNUMBER(SEARCH("Uninvolved",'Model output'!V63)), ISNUMBER(SEARCH("not involved",'Model output'!V63)), ISNUMBER(SEARCH("none",'Model output'!V63)), ISNUMBER(SEARCH("Free",'Model output'!V63)), ISNUMBER(SEARCH("1 mm",'Model output'!V63)), ISNUMBER(SEARCH("0.1 CM",'Model output'!V63)), ISNUMBER(SEARCH("less than 0.2 mm",'Model output'!V63)), ISNUMBER(SEARCH("less than 0.5 mm",'Model output'!V63)), ISNUMBER(SEARCH("abut",'Model output'!V63))), "negative", "positive")</f>
        <v>negative</v>
      </c>
      <c r="AE64" s="32" t="str" cm="1">
        <f t="array" aca="1" ref="AE64" ca="1">IF(OR(AC64="positive",Z64="positive",AND(OR(ISNUMBER(SEARCH("Follicular carcinoma",N64)),ISNUMBER(SEARCH("Follicular thyroid carcinoma",N64))),V64="extensive"),AND(AND(ISNUMBER(J64),J64&gt;0),AND(ISNUMBER(M64),M64&gt;3)),OR(H64="positive",AH64=1)),"high",IF(OR(ISNUMBER(SEARCH("lateral",G64,1)),ISNUMBER(SEARCH("positive",Y64,1)),ISNUMBER(SEARCH("tall",O64,1)),ISNUMBER(SEARCH("hobnail",O64,1)),ISNUMBER(SEARCH("cribriform",O64,1)),ISNUMBER(SEARCH("diffuse",O64,1)),ISNUMBER(SEARCH("columnar",O64,1)),ISNUMBER(SEARCH("solid",O64,1)),ISNUMBER(SEARCH("tall",N64,1)),ISNUMBER(SEARCH("hobnail",N64,1)),ISNUMBER(SEARCH("cribriform",N64,1)),ISNUMBER(SEARCH("diffuse",N64,1)),ISNUMBER(SEARCH("columnar",N64,1)),ISNUMBER(SEARCH("solid",N64,1)),AND(ISNUMBER(SEARCH("papillary",N64,1)),S64="positive"),AND(AND(ISNUMBER(J64),J64&gt;=5),M64=""),AND(AND(ISNUMBER(J64),J64&gt;=5),AND(ISNUMBER(M64),M64&gt;=1)),AND(ISNUMBER(SERACH("papillary",N64)),OR(Y64="positive",Z64="positive"), ISNUMBER(SEARCH("BRAF",AB64)))),"intermediate","low"))</f>
        <v>intermediate</v>
      </c>
      <c r="AF64" s="33" t="str">
        <f t="shared" si="2"/>
        <v>2</v>
      </c>
      <c r="AG64" s="33" t="str">
        <f t="shared" si="3"/>
        <v>1a</v>
      </c>
      <c r="AH64" s="33" t="str">
        <f t="shared" si="6"/>
        <v>0</v>
      </c>
      <c r="AI64" s="38" t="str">
        <f t="shared" si="7"/>
        <v>I</v>
      </c>
      <c r="AJ64" s="32" t="s">
        <v>958</v>
      </c>
      <c r="AK64" s="37" t="s">
        <v>964</v>
      </c>
      <c r="AL64" s="37" t="s">
        <v>962</v>
      </c>
      <c r="AM64" s="37" t="s">
        <v>965</v>
      </c>
      <c r="AN64" s="37" t="s">
        <v>70</v>
      </c>
      <c r="AO64" s="26">
        <f t="shared" ca="1" si="8"/>
        <v>1</v>
      </c>
      <c r="AP64" s="12">
        <f t="shared" si="9"/>
        <v>1</v>
      </c>
      <c r="AQ64" s="12">
        <f t="shared" si="10"/>
        <v>0</v>
      </c>
      <c r="AR64" s="12">
        <f t="shared" si="11"/>
        <v>1</v>
      </c>
      <c r="AS64" s="19">
        <f t="shared" si="4"/>
        <v>1</v>
      </c>
    </row>
    <row r="65" spans="1:45">
      <c r="A65" t="str">
        <f>'Model output'!A64</f>
        <v>TCGA-DJ-A2PN</v>
      </c>
      <c r="B65" s="44">
        <v>70</v>
      </c>
      <c r="C65" s="1" t="str">
        <f>IF(OR(ISNUMBER(SEARCH("0",'Model output'!D64)), ISNUMBER(SEARCH("1",'Model output'!D64)), ISNUMBER(SEARCH("1a",'Model output'!D64)), ISNUMBER(SEARCH("1b",'Model output'!D64)), ISNUMBER(SEARCH("2",'Model output'!D64)), ISNUMBER(SEARCH("3",'Model output'!D64)), ISNUMBER(SEARCH("4a",'Model output'!D64)), ISNUMBER(SEARCH("4b",'Model output'!D64))), IF(ISNUMBER(SEARCH("pT",'Model output'!D64)),IF(OR(ISNUMBER(SEARCH("a",'Model output'!D64)),ISNUMBER(SEARCH("b",'Model output'!D64))),MID(SUBSTITUTE('Model output'!D64," ",""),SEARCH("pT",'Model output'!D64)+2,2),MID(SUBSTITUTE('Model output'!D64," ",""),SEARCH("pT",'Model output'!D64)+2,1)),IF(ISNUMBER(SEARCH("T",'Model output'!D64)),IF(OR(ISNUMBER(SEARCH("a",'Model output'!D64)),ISNUMBER(SEARCH("b",'Model output'!D64))),MID(SUBSTITUTE('Model output'!D64," ",""),SEARCH("T",'Model output'!D64)+1,2),MID(SUBSTITUTE('Model output'!D64," ",""),SEARCH("T",'Model output'!D64)+1,1)),SUBSTITUTE('Model output'!D64," ",""))),"")</f>
        <v>1</v>
      </c>
      <c r="D65" s="1" t="str">
        <f>IF(ISNUMBER(SEARCH("lymph node",'Model output'!E64)),"1", IF(AND('Model output'!E64&lt;&gt;"",ISNUMBER('Model output'!E64),'Model output'!E64&gt;0),"1",IF(OR(ISNUMBER(SEARCH("0",'Model output'!E64)), ISNUMBER(SEARCH("1",'Model output'!E64)), ISNUMBER(SEARCH("1a",'Model output'!E64)), ISNUMBER(SEARCH("1b",'Model output'!E64)), ISNUMBER(SEARCH("X",'Model output'!E64))), IF(ISNUMBER(SEARCH("pN",'Model output'!E64)),IF(OR(ISNUMBER(SEARCH("a",'Model output'!E64)),ISNUMBER(SEARCH("b",'Model output'!E64))),MID(SUBSTITUTE('Model output'!E64," ",""),SEARCH("pN",'Model output'!E64)+2,2),MID(SUBSTITUTE('Model output'!E64," ",""),SEARCH("pN",'Model output'!E64)+2,1)),IF(ISNUMBER(SEARCH("N",'Model output'!E64)),IF(OR(ISNUMBER(SEARCH("a",'Model output'!E64)),ISNUMBER(SEARCH("b",'Model output'!E64))),MID(SUBSTITUTE('Model output'!E64," ",""),SEARCH("N",'Model output'!E64)+1,2),MID(SUBSTITUTE('Model output'!E64," ",""),SEARCH("N",'Model output'!E64)+1,1)),SUBSTITUTE('Model output'!E64," ",""))),"")))</f>
        <v>X</v>
      </c>
      <c r="E65" s="1" t="str">
        <f>IF(OR(ISNUMBER(SEARCH("Not applicable",'Model output'!F64)), ISNUMBER(SEARCH("N/A",'Model output'!F64))),"0",IF(OR(ISNUMBER(SEARCH("0",'Model output'!F64)), ISNUMBER(SEARCH("1",'Model output'!F64)), ISNUMBER(SEARCH("X",'Model output'!F64))), IF(ISNUMBER(SEARCH("pM",'Model output'!F64)),MID(SUBSTITUTE('Model output'!F64," ",""),SEARCH("pM",'Model output'!F64)+2,1),IF(ISNUMBER(SEARCH("M",'Model output'!F64)),MID(SUBSTITUTE('Model output'!F64," ",""),SEARCH("M",'Model output'!F64)+1,1),SUBSTITUTE('Model output'!F64," ",""))),""))</f>
        <v>X</v>
      </c>
      <c r="F65" t="str">
        <f t="shared" si="0"/>
        <v>negative</v>
      </c>
      <c r="G65" t="str">
        <f>IF(OR('Model output'!G64="",AND(ISNUMBER('Model output'!J64),'Model output'!J64&lt;1)),"",IF(OR(ISNUMBER(SEARCH("lateral",'Model output'!G64)),ISNUMBER(SEARCH("cervical",'Model output'!G64)),ISNUMBER(SEARCH("jugular",'Model output'!G64)),ISNUMBER(SEARCH("left neck",'Model output'!G64)),ISNUMBER(SEARCH("left anterior neck",'Model output'!G64)),ISNUMBER(SEARCH("left posterior neck",'Model output'!G64)),ISNUMBER(SEARCH("right neck",'Model output'!G64)),ISNUMBER(SEARCH("right anterior neck",'Model output'!G64)),ISNUMBER(SEARCH("right posterior neck",'Model output'!G64)),AND(ISNUMBER(SEARCH("level",'Model output'!G64)),OR(,ISNUMBER(SEARCH("II",'Model output'!G64)),ISNUMBER(SEARCH("two",'Model output'!G64)),ISNUMBER(SEARCH("2",'Model output'!G64)),ISNUMBER(SEARCH("III",'Model output'!G64)),ISNUMBER(SEARCH("three",'Model output'!G64)),ISNUMBER(SEARCH("3",'Model output'!G64)),ISNUMBER(SEARCH("IV",'Model output'!G64)),ISNUMBER(SEARCH("four",'Model output'!G64)),ISNUMBER(SEARCH("4",'Model output'!G64)),AND(ISNUMBER(SEARCH("V ",'Model output'!G64)),NOT(ISNUMBER(SEARCH("VI",'Model output'!G64)))),ISNUMBER(SEARCH("five",'Model output'!G64)),ISNUMBER(SEARCH("5",'Model output'!G64))))), "lateral", "central"))</f>
        <v/>
      </c>
      <c r="H65" t="str">
        <f>IF('Model output'!H64="","negative",IF('Model output'!H64="[]", "negative", IF(OR(ISNUMBER(SEARCH("lymph node",'Model output'!H64)),ISNUMBER(SEARCH("Not mentioned",'Model output'!H64)),ISNUMBER(SEARCH("neck",'Model output'!H64)),ISNUMBER(SEARCH("Not applicable",'Model output'!H64))),"negative","positive")))</f>
        <v>negative</v>
      </c>
      <c r="I65" t="str">
        <f>IF('Model output'!I64="","",IF(ISNUMBER('Model output'!I64),'Model output'!I64,1))</f>
        <v/>
      </c>
      <c r="J65" t="str">
        <f>IF('Model output'!J64="","",IF(AND(ISNUMBER('Model output'!J64),'Model output'!J64&lt;=I65),'Model output'!J64,IF(ISNUMBER(SEARCH("0/",'Model output'!J64)),0,1)))</f>
        <v/>
      </c>
      <c r="K65" t="str" cm="1">
        <f t="array" ref="K65">IF(COUNT(FIND({0,1,2,3,4,5,6,7,8,9},'Model output'!K64))&gt;0,'Model output'!K64,"")</f>
        <v/>
      </c>
      <c r="L65" s="8" t="str">
        <f t="shared" si="5"/>
        <v/>
      </c>
      <c r="M65" t="str" cm="1">
        <f t="array" ref="M65">IF(L65="","",IF(ISNUMBER(SEARCH("cm",L65)),MAX(VALUE(SUBSTITUTE(_xlfn.FILTERXML("&lt;t&gt;&lt;s&gt;"&amp;SUBSTITUTE(L65,",","&lt;/s&gt;&lt;s&gt;")&amp;"&lt;/s&gt;&lt;/t&gt;","//s"),"cm",""))),MAX(VALUE(SUBSTITUTE(_xlfn.FILTERXML("&lt;t&gt;&lt;s&gt;"&amp;SUBSTITUTE(L65,",","&lt;/s&gt;&lt;s&gt;")&amp;"&lt;/s&gt;&lt;/t&gt;","//s"),"mm","")))/10))</f>
        <v/>
      </c>
      <c r="N65" t="str">
        <f>IF('Model output'!L64="","",'Model output'!L64)</f>
        <v>Papillary carcinoma</v>
      </c>
      <c r="O65" t="str">
        <f>IF('Model output'!M64="","",'Model output'!M64)</f>
        <v>Classical</v>
      </c>
      <c r="P65" t="str">
        <f>IF('Model output'!N64="","",'Model output'!N64)</f>
        <v>1.3 cm</v>
      </c>
      <c r="Q65" t="str">
        <f t="shared" si="1"/>
        <v>1.3cm</v>
      </c>
      <c r="R65" cm="1">
        <f t="array" ref="R65">IF(Q65="","",IF(ISNUMBER(SEARCH("cm",Q65)),MAX(VALUE(SUBSTITUTE(_xlfn.FILTERXML("&lt;t&gt;&lt;s&gt;"&amp;SUBSTITUTE(Q65,",","&lt;/s&gt;&lt;s&gt;")&amp;"&lt;/s&gt;&lt;/t&gt;","//s"),"cm",""))),MAX(VALUE(SUBSTITUTE(_xlfn.FILTERXML("&lt;t&gt;&lt;s&gt;"&amp;SUBSTITUTE(Q65,",","&lt;/s&gt;&lt;s&gt;")&amp;"&lt;/s&gt;&lt;/t&gt;","//s"),"mm","")))/10))</f>
        <v>1.3</v>
      </c>
      <c r="S65" t="str">
        <f>IF(OR('Model output'!P64="",ISNUMBER(SEARCH("Not identified", 'Model output'!P64)),ISNUMBER(SEARCH("Absent",'Model output'!P64)),AND(ISNUMBER(SEARCH("No",'Model output'!P64)),NOT(ISNUMBER(SEARCH("diagnostic",'Model output'!P64)))),ISNUMBER(SEARCH("Negative",'Model output'!P64))),"negative","positive")</f>
        <v>negative</v>
      </c>
      <c r="T65">
        <f>IF('Model output'!O64="","",'Model output'!O64)</f>
        <v>2</v>
      </c>
      <c r="U65" t="str">
        <f>IF('Model output'!Q64&lt;&gt;"",'Model output'!Q64,IF('Classification result'!S65="positive",IF(ISNUMBER(SEARCH("single",'Model output'!P64)),1,IF(OR(ISNUMBER(SEARCH("&lt;4",'Model output'!P64)),ISNUMBER(SEARCH("&lt; 4",'Model output'!P64)),ISNUMBER(SEARCH("less than 4",'Model output'!P64))),"&lt;4",IF(OR(ISNUMBER(SEARCH("&gt;4",'Model output'!P64)),ISNUMBER(SEARCH("&gt; 4",'Model output'!P64)),ISNUMBER(SEARCH("4 or more",'Model output'!P64))),"&gt;4",""))),""))</f>
        <v/>
      </c>
      <c r="V65" t="str">
        <f>IF(S65="negative","",IF(OR(ISNUMBER(SEARCH("Focal",'Model output'!P64)),'Classification result'!U65&lt;4,ISNUMBER(SEARCH("Focal",'Classification result'!U65)),ISNUMBER(SEARCH("&lt;4",'Classification result'!U65)),ISNUMBER(SEARCH("&lt; 4",'Classification result'!U65))),"minimal", IF(OR(ISNUMBER(SEARCH("Extensive",'Model output'!P64)),ISNUMBER(SEARCH("Extensive",'Classification result'!U65)),ISNUMBER(SEARCH("&gt;4",'Classification result'!U65)),ISNUMBER(SEARCH("&gt; 4",'Classification result'!U65)),ISNUMBER(SEARCH("4 or more",'Classification result'!U65))),"extensive","")))</f>
        <v/>
      </c>
      <c r="W65" t="str">
        <f>IF(OR('Model output'!R64="",ISNUMBER(SEARCH("Not identified", 'Model output'!R64)),ISNUMBER(SEARCH("Absent",'Model output'!R64)),ISNUMBER(SEARCH("No",'Model output'!R64)),ISNUMBER(SEARCH("Negative",'Model output'!R64)),ISNUMBER(SEARCH("None seen",'Model output'!R64)),ISNUMBER(SEARCH("Free",'Model output'!R64)),ISNUMBER(SEARCH("Cannot be assessed",'Model output'!R64))),"negative","positive")</f>
        <v>negative</v>
      </c>
      <c r="X65" t="str">
        <f>IF('Model output'!S64="","", IF('Model output'!S64= "[]", "", 'Model output'!S64))</f>
        <v>Not identified</v>
      </c>
      <c r="Y65" t="str">
        <f>IF(OR('Model output'!S64="",ISNUMBER(SEARCH("Absent",'Model output'!S64)),ISNUMBER(SEARCH("Not identified",'Model output'!S64)),ISNUMBER(SEARCH("No",'Model output'!S64)),ISNUMBER(SEARCH("negative",'Model output'!S64))),"negative",IF(Z65="positive","gETE", "positive"))</f>
        <v>negative</v>
      </c>
      <c r="Z65" t="str">
        <f>IF(OR('Model output'!S64="",ISNUMBER(SEARCH("Absent",'Model output'!S64)),ISNUMBER(SEARCH("Not identified",'Model output'!S64)),ISNUMBER(SEARCH("No",'Model output'!S64)),ISNUMBER(SEARCH("Minimal",'Model output'!S64)),ISNUMBER(SEARCH("negative",'Model output'!S64))),"negative",IF(OR(ISNUMBER(SEARCH("extensive",X65)),ISNUMBER(SEARCH("skeletal muscle",X65)),ISNUMBER(SEARCH("larynx",X65)),ISNUMBER(SEARCH("trachea",X65)),ISNUMBER(SEARCH("esophagus",X65)),ISNUMBER(SEARCH("recurrent laryngeal nerve",X65))),"positive","negative"))</f>
        <v>negative</v>
      </c>
      <c r="AA65" t="str">
        <f>IF('Model output'!T64="","", IF('Model output'!T64="[]", "", IF('Model output'!T64="Not mentioned", "No", "Yes")))</f>
        <v/>
      </c>
      <c r="AB65" t="str">
        <f>IF(AA65&lt;&gt;"Yes","",IF(OR('Model output'!U64="",'Model output'!U64="[]",ISNUMBER(SEARCH("Not identified",'Model output'!U64))),"",'Model output'!U64))</f>
        <v/>
      </c>
      <c r="AC65" s="1" t="str">
        <f>IF(OR('Model output'!V64="",'Model output'!V64="No",AND(ISERROR(SEARCH("Positive",'Model output'!V64)), ISNUMBER(SEARCH("Negative",'Model output'!V64))), ISNUMBER(SEARCH("Uninvolved",'Model output'!V64)), ISNUMBER(SEARCH("not involved",'Model output'!V64)), ISNUMBER(SEARCH("none",'Model output'!V64)), ISNUMBER(SEARCH("Free",'Model output'!V64)), ISNUMBER(SEARCH("1 mm",'Model output'!V64)), ISNUMBER(SEARCH("0.1 CM",'Model output'!V64)), ISNUMBER(SEARCH("less than 0.2 mm",'Model output'!V64)), ISNUMBER(SEARCH("less than 0.5 mm",'Model output'!V64)), ISNUMBER(SEARCH("abut",'Model output'!V64))), "negative", "positive")</f>
        <v>negative</v>
      </c>
      <c r="AE65" s="32" t="str" cm="1">
        <f t="array" aca="1" ref="AE65" ca="1">IF(OR(AC65="positive",Z65="positive",AND(OR(ISNUMBER(SEARCH("Follicular carcinoma",N65)),ISNUMBER(SEARCH("Follicular thyroid carcinoma",N65))),V65="extensive"),AND(AND(ISNUMBER(J65),J65&gt;0),AND(ISNUMBER(M65),M65&gt;3)),OR(H65="positive",AH65=1)),"high",IF(OR(ISNUMBER(SEARCH("lateral",G65,1)),ISNUMBER(SEARCH("positive",Y65,1)),ISNUMBER(SEARCH("tall",O65,1)),ISNUMBER(SEARCH("hobnail",O65,1)),ISNUMBER(SEARCH("cribriform",O65,1)),ISNUMBER(SEARCH("diffuse",O65,1)),ISNUMBER(SEARCH("columnar",O65,1)),ISNUMBER(SEARCH("solid",O65,1)),ISNUMBER(SEARCH("tall",N65,1)),ISNUMBER(SEARCH("hobnail",N65,1)),ISNUMBER(SEARCH("cribriform",N65,1)),ISNUMBER(SEARCH("diffuse",N65,1)),ISNUMBER(SEARCH("columnar",N65,1)),ISNUMBER(SEARCH("solid",N65,1)),AND(ISNUMBER(SEARCH("papillary",N65,1)),S65="positive"),AND(AND(ISNUMBER(J65),J65&gt;=5),M65=""),AND(AND(ISNUMBER(J65),J65&gt;=5),AND(ISNUMBER(M65),M65&gt;=1)),AND(ISNUMBER(SERACH("papillary",N65)),OR(Y65="positive",Z65="positive"), ISNUMBER(SEARCH("BRAF",AB65)))),"intermediate","low"))</f>
        <v>low</v>
      </c>
      <c r="AF65" s="33" t="str">
        <f t="shared" si="2"/>
        <v>1b</v>
      </c>
      <c r="AG65" s="33" t="str">
        <f t="shared" si="3"/>
        <v>0</v>
      </c>
      <c r="AH65" s="33" t="str">
        <f t="shared" si="6"/>
        <v>0</v>
      </c>
      <c r="AI65" s="38" t="str">
        <f t="shared" si="7"/>
        <v>I</v>
      </c>
      <c r="AJ65" s="32" t="s">
        <v>957</v>
      </c>
      <c r="AK65" s="37" t="s">
        <v>961</v>
      </c>
      <c r="AL65" s="37" t="s">
        <v>965</v>
      </c>
      <c r="AM65" s="37" t="s">
        <v>965</v>
      </c>
      <c r="AN65" s="37" t="s">
        <v>70</v>
      </c>
      <c r="AO65" s="26">
        <f t="shared" ca="1" si="8"/>
        <v>1</v>
      </c>
      <c r="AP65" s="12">
        <f t="shared" si="9"/>
        <v>1</v>
      </c>
      <c r="AQ65" s="12">
        <f t="shared" si="10"/>
        <v>1</v>
      </c>
      <c r="AR65" s="12">
        <f t="shared" si="11"/>
        <v>1</v>
      </c>
      <c r="AS65" s="19">
        <f t="shared" si="4"/>
        <v>1</v>
      </c>
    </row>
    <row r="66" spans="1:45">
      <c r="A66" t="str">
        <f>'Model output'!A65</f>
        <v>TCGA-DJ-A2PP</v>
      </c>
      <c r="B66" s="44">
        <v>47</v>
      </c>
      <c r="C66" s="1" t="str">
        <f>IF(OR(ISNUMBER(SEARCH("0",'Model output'!D65)), ISNUMBER(SEARCH("1",'Model output'!D65)), ISNUMBER(SEARCH("1a",'Model output'!D65)), ISNUMBER(SEARCH("1b",'Model output'!D65)), ISNUMBER(SEARCH("2",'Model output'!D65)), ISNUMBER(SEARCH("3",'Model output'!D65)), ISNUMBER(SEARCH("4a",'Model output'!D65)), ISNUMBER(SEARCH("4b",'Model output'!D65))), IF(ISNUMBER(SEARCH("pT",'Model output'!D65)),IF(OR(ISNUMBER(SEARCH("a",'Model output'!D65)),ISNUMBER(SEARCH("b",'Model output'!D65))),MID(SUBSTITUTE('Model output'!D65," ",""),SEARCH("pT",'Model output'!D65)+2,2),MID(SUBSTITUTE('Model output'!D65," ",""),SEARCH("pT",'Model output'!D65)+2,1)),IF(ISNUMBER(SEARCH("T",'Model output'!D65)),IF(OR(ISNUMBER(SEARCH("a",'Model output'!D65)),ISNUMBER(SEARCH("b",'Model output'!D65))),MID(SUBSTITUTE('Model output'!D65," ",""),SEARCH("T",'Model output'!D65)+1,2),MID(SUBSTITUTE('Model output'!D65," ",""),SEARCH("T",'Model output'!D65)+1,1)),SUBSTITUTE('Model output'!D65," ",""))),"")</f>
        <v>1</v>
      </c>
      <c r="D66" s="1" t="str">
        <f>IF(ISNUMBER(SEARCH("lymph node",'Model output'!E65)),"1", IF(AND('Model output'!E65&lt;&gt;"",ISNUMBER('Model output'!E65),'Model output'!E65&gt;0),"1",IF(OR(ISNUMBER(SEARCH("0",'Model output'!E65)), ISNUMBER(SEARCH("1",'Model output'!E65)), ISNUMBER(SEARCH("1a",'Model output'!E65)), ISNUMBER(SEARCH("1b",'Model output'!E65)), ISNUMBER(SEARCH("X",'Model output'!E65))), IF(ISNUMBER(SEARCH("pN",'Model output'!E65)),IF(OR(ISNUMBER(SEARCH("a",'Model output'!E65)),ISNUMBER(SEARCH("b",'Model output'!E65))),MID(SUBSTITUTE('Model output'!E65," ",""),SEARCH("pN",'Model output'!E65)+2,2),MID(SUBSTITUTE('Model output'!E65," ",""),SEARCH("pN",'Model output'!E65)+2,1)),IF(ISNUMBER(SEARCH("N",'Model output'!E65)),IF(OR(ISNUMBER(SEARCH("a",'Model output'!E65)),ISNUMBER(SEARCH("b",'Model output'!E65))),MID(SUBSTITUTE('Model output'!E65," ",""),SEARCH("N",'Model output'!E65)+1,2),MID(SUBSTITUTE('Model output'!E65," ",""),SEARCH("N",'Model output'!E65)+1,1)),SUBSTITUTE('Model output'!E65," ",""))),"")))</f>
        <v>X</v>
      </c>
      <c r="E66" s="1" t="str">
        <f>IF(OR(ISNUMBER(SEARCH("Not applicable",'Model output'!F65)), ISNUMBER(SEARCH("N/A",'Model output'!F65))),"0",IF(OR(ISNUMBER(SEARCH("0",'Model output'!F65)), ISNUMBER(SEARCH("1",'Model output'!F65)), ISNUMBER(SEARCH("X",'Model output'!F65))), IF(ISNUMBER(SEARCH("pM",'Model output'!F65)),MID(SUBSTITUTE('Model output'!F65," ",""),SEARCH("pM",'Model output'!F65)+2,1),IF(ISNUMBER(SEARCH("M",'Model output'!F65)),MID(SUBSTITUTE('Model output'!F65," ",""),SEARCH("M",'Model output'!F65)+1,1),SUBSTITUTE('Model output'!F65," ",""))),""))</f>
        <v>X</v>
      </c>
      <c r="F66" t="str">
        <f t="shared" si="0"/>
        <v>negative</v>
      </c>
      <c r="G66" t="str">
        <f>IF(OR('Model output'!G65="",AND(ISNUMBER('Model output'!J65),'Model output'!J65&lt;1)),"",IF(OR(ISNUMBER(SEARCH("lateral",'Model output'!G65)),ISNUMBER(SEARCH("cervical",'Model output'!G65)),ISNUMBER(SEARCH("jugular",'Model output'!G65)),ISNUMBER(SEARCH("left neck",'Model output'!G65)),ISNUMBER(SEARCH("left anterior neck",'Model output'!G65)),ISNUMBER(SEARCH("left posterior neck",'Model output'!G65)),ISNUMBER(SEARCH("right neck",'Model output'!G65)),ISNUMBER(SEARCH("right anterior neck",'Model output'!G65)),ISNUMBER(SEARCH("right posterior neck",'Model output'!G65)),AND(ISNUMBER(SEARCH("level",'Model output'!G65)),OR(,ISNUMBER(SEARCH("II",'Model output'!G65)),ISNUMBER(SEARCH("two",'Model output'!G65)),ISNUMBER(SEARCH("2",'Model output'!G65)),ISNUMBER(SEARCH("III",'Model output'!G65)),ISNUMBER(SEARCH("three",'Model output'!G65)),ISNUMBER(SEARCH("3",'Model output'!G65)),ISNUMBER(SEARCH("IV",'Model output'!G65)),ISNUMBER(SEARCH("four",'Model output'!G65)),ISNUMBER(SEARCH("4",'Model output'!G65)),AND(ISNUMBER(SEARCH("V ",'Model output'!G65)),NOT(ISNUMBER(SEARCH("VI",'Model output'!G65)))),ISNUMBER(SEARCH("five",'Model output'!G65)),ISNUMBER(SEARCH("5",'Model output'!G65))))), "lateral", "central"))</f>
        <v/>
      </c>
      <c r="H66" t="str">
        <f>IF('Model output'!H65="","negative",IF('Model output'!H65="[]", "negative", IF(OR(ISNUMBER(SEARCH("lymph node",'Model output'!H65)),ISNUMBER(SEARCH("Not mentioned",'Model output'!H65)),ISNUMBER(SEARCH("neck",'Model output'!H65)),ISNUMBER(SEARCH("Not applicable",'Model output'!H65))),"negative","positive")))</f>
        <v>negative</v>
      </c>
      <c r="I66">
        <f>IF('Model output'!I65="","",IF(ISNUMBER('Model output'!I65),'Model output'!I65,1))</f>
        <v>3</v>
      </c>
      <c r="J66">
        <f>IF('Model output'!J65="","",IF(AND(ISNUMBER('Model output'!J65),'Model output'!J65&lt;=I66),'Model output'!J65,IF(ISNUMBER(SEARCH("0/",'Model output'!J65)),0,1)))</f>
        <v>0</v>
      </c>
      <c r="K66" t="str" cm="1">
        <f t="array" ref="K66">IF(COUNT(FIND({0,1,2,3,4,5,6,7,8,9},'Model output'!K65))&gt;0,'Model output'!K65,"")</f>
        <v/>
      </c>
      <c r="L66" s="8" t="str">
        <f t="shared" si="5"/>
        <v/>
      </c>
      <c r="M66" t="str" cm="1">
        <f t="array" ref="M66">IF(L66="","",IF(ISNUMBER(SEARCH("cm",L66)),MAX(VALUE(SUBSTITUTE(_xlfn.FILTERXML("&lt;t&gt;&lt;s&gt;"&amp;SUBSTITUTE(L66,",","&lt;/s&gt;&lt;s&gt;")&amp;"&lt;/s&gt;&lt;/t&gt;","//s"),"cm",""))),MAX(VALUE(SUBSTITUTE(_xlfn.FILTERXML("&lt;t&gt;&lt;s&gt;"&amp;SUBSTITUTE(L66,",","&lt;/s&gt;&lt;s&gt;")&amp;"&lt;/s&gt;&lt;/t&gt;","//s"),"mm","")))/10))</f>
        <v/>
      </c>
      <c r="N66" t="str">
        <f>IF('Model output'!L65="","",'Model output'!L65)</f>
        <v>Papillary carcinoma</v>
      </c>
      <c r="O66" t="str">
        <f>IF('Model output'!M65="","",'Model output'!M65)</f>
        <v>Follicular variant with oncocytic features</v>
      </c>
      <c r="P66" t="str">
        <f>IF('Model output'!N65="","",'Model output'!N65)</f>
        <v>3.6 cm</v>
      </c>
      <c r="Q66" t="str">
        <f t="shared" si="1"/>
        <v>3.6cm</v>
      </c>
      <c r="R66" cm="1">
        <f t="array" ref="R66">IF(Q66="","",IF(ISNUMBER(SEARCH("cm",Q66)),MAX(VALUE(SUBSTITUTE(_xlfn.FILTERXML("&lt;t&gt;&lt;s&gt;"&amp;SUBSTITUTE(Q66,",","&lt;/s&gt;&lt;s&gt;")&amp;"&lt;/s&gt;&lt;/t&gt;","//s"),"cm",""))),MAX(VALUE(SUBSTITUTE(_xlfn.FILTERXML("&lt;t&gt;&lt;s&gt;"&amp;SUBSTITUTE(Q66,",","&lt;/s&gt;&lt;s&gt;")&amp;"&lt;/s&gt;&lt;/t&gt;","//s"),"mm","")))/10))</f>
        <v>3.6</v>
      </c>
      <c r="S66" t="str">
        <f>IF(OR('Model output'!P65="",ISNUMBER(SEARCH("Not identified", 'Model output'!P65)),ISNUMBER(SEARCH("Absent",'Model output'!P65)),AND(ISNUMBER(SEARCH("No",'Model output'!P65)),NOT(ISNUMBER(SEARCH("diagnostic",'Model output'!P65)))),ISNUMBER(SEARCH("Negative",'Model output'!P65))),"negative","positive")</f>
        <v>negative</v>
      </c>
      <c r="T66">
        <f>IF('Model output'!O65="","",'Model output'!O65)</f>
        <v>2</v>
      </c>
      <c r="U66" t="str">
        <f>IF('Model output'!Q65&lt;&gt;"",'Model output'!Q65,IF('Classification result'!S66="positive",IF(ISNUMBER(SEARCH("single",'Model output'!P65)),1,IF(OR(ISNUMBER(SEARCH("&lt;4",'Model output'!P65)),ISNUMBER(SEARCH("&lt; 4",'Model output'!P65)),ISNUMBER(SEARCH("less than 4",'Model output'!P65))),"&lt;4",IF(OR(ISNUMBER(SEARCH("&gt;4",'Model output'!P65)),ISNUMBER(SEARCH("&gt; 4",'Model output'!P65)),ISNUMBER(SEARCH("4 or more",'Model output'!P65))),"&gt;4",""))),""))</f>
        <v/>
      </c>
      <c r="V66" t="str">
        <f>IF(S66="negative","",IF(OR(ISNUMBER(SEARCH("Focal",'Model output'!P65)),'Classification result'!U66&lt;4,ISNUMBER(SEARCH("Focal",'Classification result'!U66)),ISNUMBER(SEARCH("&lt;4",'Classification result'!U66)),ISNUMBER(SEARCH("&lt; 4",'Classification result'!U66))),"minimal", IF(OR(ISNUMBER(SEARCH("Extensive",'Model output'!P65)),ISNUMBER(SEARCH("Extensive",'Classification result'!U66)),ISNUMBER(SEARCH("&gt;4",'Classification result'!U66)),ISNUMBER(SEARCH("&gt; 4",'Classification result'!U66)),ISNUMBER(SEARCH("4 or more",'Classification result'!U66))),"extensive","")))</f>
        <v/>
      </c>
      <c r="W66" t="str">
        <f>IF(OR('Model output'!R65="",ISNUMBER(SEARCH("Not identified", 'Model output'!R65)),ISNUMBER(SEARCH("Absent",'Model output'!R65)),ISNUMBER(SEARCH("No",'Model output'!R65)),ISNUMBER(SEARCH("Negative",'Model output'!R65)),ISNUMBER(SEARCH("None seen",'Model output'!R65)),ISNUMBER(SEARCH("Free",'Model output'!R65)),ISNUMBER(SEARCH("Cannot be assessed",'Model output'!R65))),"negative","positive")</f>
        <v>negative</v>
      </c>
      <c r="X66" t="str">
        <f>IF('Model output'!S65="","", IF('Model output'!S65= "[]", "", 'Model output'!S65))</f>
        <v>Not Identified</v>
      </c>
      <c r="Y66" t="str">
        <f>IF(OR('Model output'!S65="",ISNUMBER(SEARCH("Absent",'Model output'!S65)),ISNUMBER(SEARCH("Not identified",'Model output'!S65)),ISNUMBER(SEARCH("No",'Model output'!S65)),ISNUMBER(SEARCH("negative",'Model output'!S65))),"negative",IF(Z66="positive","gETE", "positive"))</f>
        <v>negative</v>
      </c>
      <c r="Z66" t="str">
        <f>IF(OR('Model output'!S65="",ISNUMBER(SEARCH("Absent",'Model output'!S65)),ISNUMBER(SEARCH("Not identified",'Model output'!S65)),ISNUMBER(SEARCH("No",'Model output'!S65)),ISNUMBER(SEARCH("Minimal",'Model output'!S65)),ISNUMBER(SEARCH("negative",'Model output'!S65))),"negative",IF(OR(ISNUMBER(SEARCH("extensive",X66)),ISNUMBER(SEARCH("skeletal muscle",X66)),ISNUMBER(SEARCH("larynx",X66)),ISNUMBER(SEARCH("trachea",X66)),ISNUMBER(SEARCH("esophagus",X66)),ISNUMBER(SEARCH("recurrent laryngeal nerve",X66))),"positive","negative"))</f>
        <v>negative</v>
      </c>
      <c r="AA66" t="str">
        <f>IF('Model output'!T65="","", IF('Model output'!T65="[]", "", IF('Model output'!T65="Not mentioned", "No", "Yes")))</f>
        <v/>
      </c>
      <c r="AB66" t="str">
        <f>IF(AA66&lt;&gt;"Yes","",IF(OR('Model output'!U65="",'Model output'!U65="[]",ISNUMBER(SEARCH("Not identified",'Model output'!U65))),"",'Model output'!U65))</f>
        <v/>
      </c>
      <c r="AC66" s="1" t="str">
        <f>IF(OR('Model output'!V65="",'Model output'!V65="No",AND(ISERROR(SEARCH("Positive",'Model output'!V65)), ISNUMBER(SEARCH("Negative",'Model output'!V65))), ISNUMBER(SEARCH("Uninvolved",'Model output'!V65)), ISNUMBER(SEARCH("not involved",'Model output'!V65)), ISNUMBER(SEARCH("none",'Model output'!V65)), ISNUMBER(SEARCH("Free",'Model output'!V65)), ISNUMBER(SEARCH("1 mm",'Model output'!V65)), ISNUMBER(SEARCH("0.1 CM",'Model output'!V65)), ISNUMBER(SEARCH("less than 0.2 mm",'Model output'!V65)), ISNUMBER(SEARCH("less than 0.5 mm",'Model output'!V65)), ISNUMBER(SEARCH("abut",'Model output'!V65))), "negative", "positive")</f>
        <v>negative</v>
      </c>
      <c r="AE66" s="32" t="str" cm="1">
        <f t="array" aca="1" ref="AE66" ca="1">IF(OR(AC66="positive",Z66="positive",AND(OR(ISNUMBER(SEARCH("Follicular carcinoma",N66)),ISNUMBER(SEARCH("Follicular thyroid carcinoma",N66))),V66="extensive"),AND(AND(ISNUMBER(J66),J66&gt;0),AND(ISNUMBER(M66),M66&gt;3)),OR(H66="positive",AH66=1)),"high",IF(OR(ISNUMBER(SEARCH("lateral",G66,1)),ISNUMBER(SEARCH("positive",Y66,1)),ISNUMBER(SEARCH("tall",O66,1)),ISNUMBER(SEARCH("hobnail",O66,1)),ISNUMBER(SEARCH("cribriform",O66,1)),ISNUMBER(SEARCH("diffuse",O66,1)),ISNUMBER(SEARCH("columnar",O66,1)),ISNUMBER(SEARCH("solid",O66,1)),ISNUMBER(SEARCH("tall",N66,1)),ISNUMBER(SEARCH("hobnail",N66,1)),ISNUMBER(SEARCH("cribriform",N66,1)),ISNUMBER(SEARCH("diffuse",N66,1)),ISNUMBER(SEARCH("columnar",N66,1)),ISNUMBER(SEARCH("solid",N66,1)),AND(ISNUMBER(SEARCH("papillary",N66,1)),S66="positive"),AND(AND(ISNUMBER(J66),J66&gt;=5),M66=""),AND(AND(ISNUMBER(J66),J66&gt;=5),AND(ISNUMBER(M66),M66&gt;=1)),AND(ISNUMBER(SERACH("papillary",N66)),OR(Y66="positive",Z66="positive"), ISNUMBER(SEARCH("BRAF",AB66)))),"intermediate","low"))</f>
        <v>low</v>
      </c>
      <c r="AF66" s="33" t="str">
        <f t="shared" si="2"/>
        <v>2</v>
      </c>
      <c r="AG66" s="33" t="str">
        <f t="shared" si="3"/>
        <v>0</v>
      </c>
      <c r="AH66" s="33" t="str">
        <f t="shared" si="6"/>
        <v>0</v>
      </c>
      <c r="AI66" s="38" t="str">
        <f t="shared" si="7"/>
        <v>I</v>
      </c>
      <c r="AJ66" s="32" t="s">
        <v>957</v>
      </c>
      <c r="AK66" s="37" t="s">
        <v>964</v>
      </c>
      <c r="AL66" s="37" t="s">
        <v>962</v>
      </c>
      <c r="AM66" s="37" t="s">
        <v>965</v>
      </c>
      <c r="AN66" s="37" t="s">
        <v>70</v>
      </c>
      <c r="AO66" s="26">
        <f t="shared" ca="1" si="8"/>
        <v>1</v>
      </c>
      <c r="AP66" s="12">
        <f t="shared" si="9"/>
        <v>1</v>
      </c>
      <c r="AQ66" s="12">
        <f t="shared" si="10"/>
        <v>1</v>
      </c>
      <c r="AR66" s="12">
        <f t="shared" si="11"/>
        <v>1</v>
      </c>
      <c r="AS66" s="19">
        <f t="shared" si="4"/>
        <v>1</v>
      </c>
    </row>
    <row r="67" spans="1:45">
      <c r="A67" t="str">
        <f>'Model output'!A66</f>
        <v>TCGA-DJ-A2PQ</v>
      </c>
      <c r="B67" s="44">
        <v>26</v>
      </c>
      <c r="C67" s="1" t="str">
        <f>IF(OR(ISNUMBER(SEARCH("0",'Model output'!D66)), ISNUMBER(SEARCH("1",'Model output'!D66)), ISNUMBER(SEARCH("1a",'Model output'!D66)), ISNUMBER(SEARCH("1b",'Model output'!D66)), ISNUMBER(SEARCH("2",'Model output'!D66)), ISNUMBER(SEARCH("3",'Model output'!D66)), ISNUMBER(SEARCH("4a",'Model output'!D66)), ISNUMBER(SEARCH("4b",'Model output'!D66))), IF(ISNUMBER(SEARCH("pT",'Model output'!D66)),IF(OR(ISNUMBER(SEARCH("a",'Model output'!D66)),ISNUMBER(SEARCH("b",'Model output'!D66))),MID(SUBSTITUTE('Model output'!D66," ",""),SEARCH("pT",'Model output'!D66)+2,2),MID(SUBSTITUTE('Model output'!D66," ",""),SEARCH("pT",'Model output'!D66)+2,1)),IF(ISNUMBER(SEARCH("T",'Model output'!D66)),IF(OR(ISNUMBER(SEARCH("a",'Model output'!D66)),ISNUMBER(SEARCH("b",'Model output'!D66))),MID(SUBSTITUTE('Model output'!D66," ",""),SEARCH("T",'Model output'!D66)+1,2),MID(SUBSTITUTE('Model output'!D66," ",""),SEARCH("T",'Model output'!D66)+1,1)),SUBSTITUTE('Model output'!D66," ",""))),"")</f>
        <v>2</v>
      </c>
      <c r="D67" s="1" t="str">
        <f>IF(ISNUMBER(SEARCH("lymph node",'Model output'!E66)),"1", IF(AND('Model output'!E66&lt;&gt;"",ISNUMBER('Model output'!E66),'Model output'!E66&gt;0),"1",IF(OR(ISNUMBER(SEARCH("0",'Model output'!E66)), ISNUMBER(SEARCH("1",'Model output'!E66)), ISNUMBER(SEARCH("1a",'Model output'!E66)), ISNUMBER(SEARCH("1b",'Model output'!E66)), ISNUMBER(SEARCH("X",'Model output'!E66))), IF(ISNUMBER(SEARCH("pN",'Model output'!E66)),IF(OR(ISNUMBER(SEARCH("a",'Model output'!E66)),ISNUMBER(SEARCH("b",'Model output'!E66))),MID(SUBSTITUTE('Model output'!E66," ",""),SEARCH("pN",'Model output'!E66)+2,2),MID(SUBSTITUTE('Model output'!E66," ",""),SEARCH("pN",'Model output'!E66)+2,1)),IF(ISNUMBER(SEARCH("N",'Model output'!E66)),IF(OR(ISNUMBER(SEARCH("a",'Model output'!E66)),ISNUMBER(SEARCH("b",'Model output'!E66))),MID(SUBSTITUTE('Model output'!E66," ",""),SEARCH("N",'Model output'!E66)+1,2),MID(SUBSTITUTE('Model output'!E66," ",""),SEARCH("N",'Model output'!E66)+1,1)),SUBSTITUTE('Model output'!E66," ",""))),"")))</f>
        <v>1b</v>
      </c>
      <c r="E67" s="1" t="str">
        <f>IF(OR(ISNUMBER(SEARCH("Not applicable",'Model output'!F66)), ISNUMBER(SEARCH("N/A",'Model output'!F66))),"0",IF(OR(ISNUMBER(SEARCH("0",'Model output'!F66)), ISNUMBER(SEARCH("1",'Model output'!F66)), ISNUMBER(SEARCH("X",'Model output'!F66))), IF(ISNUMBER(SEARCH("pM",'Model output'!F66)),MID(SUBSTITUTE('Model output'!F66," ",""),SEARCH("pM",'Model output'!F66)+2,1),IF(ISNUMBER(SEARCH("M",'Model output'!F66)),MID(SUBSTITUTE('Model output'!F66," ",""),SEARCH("M",'Model output'!F66)+1,1),SUBSTITUTE('Model output'!F66," ",""))),""))</f>
        <v>X</v>
      </c>
      <c r="F67" t="str">
        <f t="shared" ref="F67:F127" si="12">IF(OR(G67&lt;&gt;"",AND(J67&lt;&gt;"",ISNUMBER(J67),J67&gt;0),AND(M67&lt;&gt;"",M67&gt;0)),"positive","negative")</f>
        <v>positive</v>
      </c>
      <c r="G67" t="str">
        <f>IF(OR('Model output'!G66="",AND(ISNUMBER('Model output'!J66),'Model output'!J66&lt;1)),"",IF(OR(ISNUMBER(SEARCH("lateral",'Model output'!G66)),ISNUMBER(SEARCH("cervical",'Model output'!G66)),ISNUMBER(SEARCH("jugular",'Model output'!G66)),ISNUMBER(SEARCH("left neck",'Model output'!G66)),ISNUMBER(SEARCH("left anterior neck",'Model output'!G66)),ISNUMBER(SEARCH("left posterior neck",'Model output'!G66)),ISNUMBER(SEARCH("right neck",'Model output'!G66)),ISNUMBER(SEARCH("right anterior neck",'Model output'!G66)),ISNUMBER(SEARCH("right posterior neck",'Model output'!G66)),AND(ISNUMBER(SEARCH("level",'Model output'!G66)),OR(,ISNUMBER(SEARCH("II",'Model output'!G66)),ISNUMBER(SEARCH("two",'Model output'!G66)),ISNUMBER(SEARCH("2",'Model output'!G66)),ISNUMBER(SEARCH("III",'Model output'!G66)),ISNUMBER(SEARCH("three",'Model output'!G66)),ISNUMBER(SEARCH("3",'Model output'!G66)),ISNUMBER(SEARCH("IV",'Model output'!G66)),ISNUMBER(SEARCH("four",'Model output'!G66)),ISNUMBER(SEARCH("4",'Model output'!G66)),AND(ISNUMBER(SEARCH("V ",'Model output'!G66)),NOT(ISNUMBER(SEARCH("VI",'Model output'!G66)))),ISNUMBER(SEARCH("five",'Model output'!G66)),ISNUMBER(SEARCH("5",'Model output'!G66))))), "lateral", "central"))</f>
        <v>central</v>
      </c>
      <c r="H67" t="str">
        <f>IF('Model output'!H66="","negative",IF('Model output'!H66="[]", "negative", IF(OR(ISNUMBER(SEARCH("lymph node",'Model output'!H66)),ISNUMBER(SEARCH("Not mentioned",'Model output'!H66)),ISNUMBER(SEARCH("neck",'Model output'!H66)),ISNUMBER(SEARCH("Not applicable",'Model output'!H66))),"negative","positive")))</f>
        <v>negative</v>
      </c>
      <c r="I67">
        <f>IF('Model output'!I66="","",IF(ISNUMBER('Model output'!I66),'Model output'!I66,1))</f>
        <v>12</v>
      </c>
      <c r="J67">
        <f>IF('Model output'!J66="","",IF(AND(ISNUMBER('Model output'!J66),'Model output'!J66&lt;=I67),'Model output'!J66,IF(ISNUMBER(SEARCH("0/",'Model output'!J66)),0,1)))</f>
        <v>7</v>
      </c>
      <c r="K67" t="str" cm="1">
        <f t="array" ref="K67">IF(COUNT(FIND({0,1,2,3,4,5,6,7,8,9},'Model output'!K66))&gt;0,'Model output'!K66,"")</f>
        <v>2.4 cm</v>
      </c>
      <c r="L67" s="8" t="str">
        <f t="shared" si="5"/>
        <v>2.4cm</v>
      </c>
      <c r="M67" cm="1">
        <f t="array" ref="M67">IF(L67="","",IF(ISNUMBER(SEARCH("cm",L67)),MAX(VALUE(SUBSTITUTE(_xlfn.FILTERXML("&lt;t&gt;&lt;s&gt;"&amp;SUBSTITUTE(L67,",","&lt;/s&gt;&lt;s&gt;")&amp;"&lt;/s&gt;&lt;/t&gt;","//s"),"cm",""))),MAX(VALUE(SUBSTITUTE(_xlfn.FILTERXML("&lt;t&gt;&lt;s&gt;"&amp;SUBSTITUTE(L67,",","&lt;/s&gt;&lt;s&gt;")&amp;"&lt;/s&gt;&lt;/t&gt;","//s"),"mm","")))/10))</f>
        <v>2.4</v>
      </c>
      <c r="N67" t="str">
        <f>IF('Model output'!L66="","",'Model output'!L66)</f>
        <v>Papillary carcinoma</v>
      </c>
      <c r="O67" t="str">
        <f>IF('Model output'!M66="","",'Model output'!M66)</f>
        <v>Classical type</v>
      </c>
      <c r="P67" t="str">
        <f>IF('Model output'!N66="","",'Model output'!N66)</f>
        <v>3.5 cm</v>
      </c>
      <c r="Q67" t="str">
        <f t="shared" ref="Q67:Q115" si="13">LOWER(SUBSTITUTE(SUBSTITUTE(SUBSTITUTE(SUBSTITUTE(SUBSTITUTE(SUBSTITUTE(SUBSTITUTE(SUBSTITUTE(SUBSTITUTE(SUBSTITUTE(SUBSTITUTE(SUBSTITUTE(SUBSTITUTE(SUBSTITUTE(SUBSTITUTE(SUBSTITUTE(SUBSTITUTE(SUBSTITUTE(SUBSTITUTE(SUBSTITUTE(SUBSTITUTE(SUBSTITUTE(SUBSTITUTE(SUBSTITUTE(SUBSTITUTE(P67,"cm.","cm"), "the", ""), "tumor", ""), "nodule", ""), "isthmic", ""), "lobe",""), "greatest dimension", ""), "largest", ""), "at least", ""), "less than", ""), "left", ""), "right", ""), "for", ""), "in", ""), "In", ""), "and", ","), "(", ""), ")", ""), "A", ""), "x", ","), "[", ""), "]", ""), "'", ""), "to", ","), " ",""))</f>
        <v>3.5cm</v>
      </c>
      <c r="R67" cm="1">
        <f t="array" ref="R67">IF(Q67="","",IF(ISNUMBER(SEARCH("cm",Q67)),MAX(VALUE(SUBSTITUTE(_xlfn.FILTERXML("&lt;t&gt;&lt;s&gt;"&amp;SUBSTITUTE(Q67,",","&lt;/s&gt;&lt;s&gt;")&amp;"&lt;/s&gt;&lt;/t&gt;","//s"),"cm",""))),MAX(VALUE(SUBSTITUTE(_xlfn.FILTERXML("&lt;t&gt;&lt;s&gt;"&amp;SUBSTITUTE(Q67,",","&lt;/s&gt;&lt;s&gt;")&amp;"&lt;/s&gt;&lt;/t&gt;","//s"),"mm","")))/10))</f>
        <v>3.5</v>
      </c>
      <c r="S67" t="str">
        <f>IF(OR('Model output'!P66="",ISNUMBER(SEARCH("Not identified", 'Model output'!P66)),ISNUMBER(SEARCH("Absent",'Model output'!P66)),AND(ISNUMBER(SEARCH("No",'Model output'!P66)),NOT(ISNUMBER(SEARCH("diagnostic",'Model output'!P66)))),ISNUMBER(SEARCH("Negative",'Model output'!P66))),"negative","positive")</f>
        <v>negative</v>
      </c>
      <c r="T67" t="str">
        <f>IF('Model output'!O66="","",'Model output'!O66)</f>
        <v/>
      </c>
      <c r="U67" t="str">
        <f>IF('Model output'!Q66&lt;&gt;"",'Model output'!Q66,IF('Classification result'!S67="positive",IF(ISNUMBER(SEARCH("single",'Model output'!P66)),1,IF(OR(ISNUMBER(SEARCH("&lt;4",'Model output'!P66)),ISNUMBER(SEARCH("&lt; 4",'Model output'!P66)),ISNUMBER(SEARCH("less than 4",'Model output'!P66))),"&lt;4",IF(OR(ISNUMBER(SEARCH("&gt;4",'Model output'!P66)),ISNUMBER(SEARCH("&gt; 4",'Model output'!P66)),ISNUMBER(SEARCH("4 or more",'Model output'!P66))),"&gt;4",""))),""))</f>
        <v/>
      </c>
      <c r="V67" t="str">
        <f>IF(S67="negative","",IF(OR(ISNUMBER(SEARCH("Focal",'Model output'!P66)),'Classification result'!U67&lt;4,ISNUMBER(SEARCH("Focal",'Classification result'!U67)),ISNUMBER(SEARCH("&lt;4",'Classification result'!U67)),ISNUMBER(SEARCH("&lt; 4",'Classification result'!U67))),"minimal", IF(OR(ISNUMBER(SEARCH("Extensive",'Model output'!P66)),ISNUMBER(SEARCH("Extensive",'Classification result'!U67)),ISNUMBER(SEARCH("&gt;4",'Classification result'!U67)),ISNUMBER(SEARCH("&gt; 4",'Classification result'!U67)),ISNUMBER(SEARCH("4 or more",'Classification result'!U67))),"extensive","")))</f>
        <v/>
      </c>
      <c r="W67" t="str">
        <f>IF(OR('Model output'!R66="",ISNUMBER(SEARCH("Not identified", 'Model output'!R66)),ISNUMBER(SEARCH("Absent",'Model output'!R66)),ISNUMBER(SEARCH("No",'Model output'!R66)),ISNUMBER(SEARCH("Negative",'Model output'!R66)),ISNUMBER(SEARCH("None seen",'Model output'!R66)),ISNUMBER(SEARCH("Free",'Model output'!R66)),ISNUMBER(SEARCH("Cannot be assessed",'Model output'!R66))),"negative","positive")</f>
        <v>positive</v>
      </c>
      <c r="X67" t="str">
        <f>IF('Model output'!S66="","", IF('Model output'!S66= "[]", "", 'Model output'!S66))</f>
        <v>Not identified</v>
      </c>
      <c r="Y67" t="str">
        <f>IF(OR('Model output'!S66="",ISNUMBER(SEARCH("Absent",'Model output'!S66)),ISNUMBER(SEARCH("Not identified",'Model output'!S66)),ISNUMBER(SEARCH("No",'Model output'!S66)),ISNUMBER(SEARCH("negative",'Model output'!S66))),"negative",IF(Z67="positive","gETE", "positive"))</f>
        <v>negative</v>
      </c>
      <c r="Z67" t="str">
        <f>IF(OR('Model output'!S66="",ISNUMBER(SEARCH("Absent",'Model output'!S66)),ISNUMBER(SEARCH("Not identified",'Model output'!S66)),ISNUMBER(SEARCH("No",'Model output'!S66)),ISNUMBER(SEARCH("Minimal",'Model output'!S66)),ISNUMBER(SEARCH("negative",'Model output'!S66))),"negative",IF(OR(ISNUMBER(SEARCH("extensive",X67)),ISNUMBER(SEARCH("skeletal muscle",X67)),ISNUMBER(SEARCH("larynx",X67)),ISNUMBER(SEARCH("trachea",X67)),ISNUMBER(SEARCH("esophagus",X67)),ISNUMBER(SEARCH("recurrent laryngeal nerve",X67))),"positive","negative"))</f>
        <v>negative</v>
      </c>
      <c r="AA67" t="str">
        <f>IF('Model output'!T66="","", IF('Model output'!T66="[]", "", IF('Model output'!T66="Not mentioned", "No", "Yes")))</f>
        <v/>
      </c>
      <c r="AB67" t="str">
        <f>IF(AA67&lt;&gt;"Yes","",IF(OR('Model output'!U66="",'Model output'!U66="[]",ISNUMBER(SEARCH("Not identified",'Model output'!U66))),"",'Model output'!U66))</f>
        <v/>
      </c>
      <c r="AC67" s="1" t="str">
        <f>IF(OR('Model output'!V66="",'Model output'!V66="No",AND(ISERROR(SEARCH("Positive",'Model output'!V66)), ISNUMBER(SEARCH("Negative",'Model output'!V66))), ISNUMBER(SEARCH("Uninvolved",'Model output'!V66)), ISNUMBER(SEARCH("not involved",'Model output'!V66)), ISNUMBER(SEARCH("none",'Model output'!V66)), ISNUMBER(SEARCH("Free",'Model output'!V66)), ISNUMBER(SEARCH("1 mm",'Model output'!V66)), ISNUMBER(SEARCH("0.1 CM",'Model output'!V66)), ISNUMBER(SEARCH("less than 0.2 mm",'Model output'!V66)), ISNUMBER(SEARCH("less than 0.5 mm",'Model output'!V66)), ISNUMBER(SEARCH("abut",'Model output'!V66))), "negative", "positive")</f>
        <v>negative</v>
      </c>
      <c r="AE67" s="32" t="str" cm="1">
        <f t="array" aca="1" ref="AE67" ca="1">IF(OR(AC67="positive",Z67="positive",AND(OR(ISNUMBER(SEARCH("Follicular carcinoma",N67)),ISNUMBER(SEARCH("Follicular thyroid carcinoma",N67))),V67="extensive"),AND(AND(ISNUMBER(J67),J67&gt;0),AND(ISNUMBER(M67),M67&gt;3)),OR(H67="positive",AH67=1)),"high",IF(OR(ISNUMBER(SEARCH("lateral",G67,1)),ISNUMBER(SEARCH("positive",Y67,1)),ISNUMBER(SEARCH("tall",O67,1)),ISNUMBER(SEARCH("hobnail",O67,1)),ISNUMBER(SEARCH("cribriform",O67,1)),ISNUMBER(SEARCH("diffuse",O67,1)),ISNUMBER(SEARCH("columnar",O67,1)),ISNUMBER(SEARCH("solid",O67,1)),ISNUMBER(SEARCH("tall",N67,1)),ISNUMBER(SEARCH("hobnail",N67,1)),ISNUMBER(SEARCH("cribriform",N67,1)),ISNUMBER(SEARCH("diffuse",N67,1)),ISNUMBER(SEARCH("columnar",N67,1)),ISNUMBER(SEARCH("solid",N67,1)),AND(ISNUMBER(SEARCH("papillary",N67,1)),S67="positive"),AND(AND(ISNUMBER(J67),J67&gt;=5),M67=""),AND(AND(ISNUMBER(J67),J67&gt;=5),AND(ISNUMBER(M67),M67&gt;=1)),AND(ISNUMBER(SERACH("papillary",N67)),OR(Y67="positive",Z67="positive"), ISNUMBER(SEARCH("BRAF",AB67)))),"intermediate","low"))</f>
        <v>intermediate</v>
      </c>
      <c r="AF67" s="33" t="str">
        <f t="shared" ref="AF67:AF127" si="14">IF(AND(Z67="positive",OR(ISNUMBER(SEARCH("prevertebral",X67,1)),ISNUMBER(SEARCH("fascia",X67,1)),ISNUMBER(SEARCH("carotid artery",X67,1)),ISNUMBER(SEARCH("mediastinal",X67,1)))),"4b",
IF(AND(Z67="positive",OR(ISNUMBER(SEARCH("larynx",X67,1)),ISNUMBER(SEARCH("trachea",X67,1)),ISNUMBER(SEARCH("esophagus",X67,1)),ISNUMBER(SEARCH("recurrent laryngeal nerve",X67,1)),
ISNUMBER(SEARCH("RLN",X67,1)),)),"4a",
IF(OR(Z67="positive",ISNUMBER(SEARCH("strap",X67,1)),ISNUMBER(SEARCH("sternothyroid",X67,1)),ISNUMBER(SEARCH("sternohyoid",X67,1)),ISNUMBER(SEARCH("thyrohyoid",X67,1)),ISNUMBER(SEARCH("omohyoid",X67,1))),"3b",
IF(AND(C67&lt;&gt;"", N67=""),C67,
IF(OR(AND(R67&lt;&gt;"",R67&gt;4)),"3a",
IF(AND(R67&lt;&gt;"", R67&lt;=4,R67&gt;2),"2",
IF(AND(R67&lt;&gt;"",R67&lt;=2,R67&gt;1),"1b",
IF(AND(R67&lt;&gt;"",R67&lt;=1),"1a","x"
))))))))</f>
        <v>2</v>
      </c>
      <c r="AG67" s="33" t="str">
        <f t="shared" ref="AG67:AG127" si="15">IF(AND(ISNUMBER(J67),J67&gt;0),
IF(G67="lateral", "1b","1a"), "0")</f>
        <v>1a</v>
      </c>
      <c r="AH67" s="33" t="str">
        <f t="shared" si="6"/>
        <v>0</v>
      </c>
      <c r="AI67" s="38" t="str">
        <f t="shared" si="7"/>
        <v>I</v>
      </c>
      <c r="AJ67" s="32" t="s">
        <v>958</v>
      </c>
      <c r="AK67" s="37" t="s">
        <v>964</v>
      </c>
      <c r="AL67" s="37" t="s">
        <v>966</v>
      </c>
      <c r="AM67" s="37" t="s">
        <v>965</v>
      </c>
      <c r="AN67" s="37" t="s">
        <v>70</v>
      </c>
      <c r="AO67" s="26">
        <f t="shared" ca="1" si="8"/>
        <v>1</v>
      </c>
      <c r="AP67" s="12">
        <f t="shared" si="9"/>
        <v>1</v>
      </c>
      <c r="AQ67" s="12">
        <f t="shared" si="10"/>
        <v>1</v>
      </c>
      <c r="AR67" s="12">
        <f t="shared" si="11"/>
        <v>1</v>
      </c>
      <c r="AS67" s="19">
        <f t="shared" ref="AS67:AS130" si="16">IF(AI67=AN67,1,0)</f>
        <v>1</v>
      </c>
    </row>
    <row r="68" spans="1:45">
      <c r="A68" t="str">
        <f>'Model output'!A67</f>
        <v>TCGA-DJ-A2PR</v>
      </c>
      <c r="B68" s="44">
        <v>27</v>
      </c>
      <c r="C68" s="1" t="str">
        <f>IF(OR(ISNUMBER(SEARCH("0",'Model output'!D67)), ISNUMBER(SEARCH("1",'Model output'!D67)), ISNUMBER(SEARCH("1a",'Model output'!D67)), ISNUMBER(SEARCH("1b",'Model output'!D67)), ISNUMBER(SEARCH("2",'Model output'!D67)), ISNUMBER(SEARCH("3",'Model output'!D67)), ISNUMBER(SEARCH("4a",'Model output'!D67)), ISNUMBER(SEARCH("4b",'Model output'!D67))), IF(ISNUMBER(SEARCH("pT",'Model output'!D67)),IF(OR(ISNUMBER(SEARCH("a",'Model output'!D67)),ISNUMBER(SEARCH("b",'Model output'!D67))),MID(SUBSTITUTE('Model output'!D67," ",""),SEARCH("pT",'Model output'!D67)+2,2),MID(SUBSTITUTE('Model output'!D67," ",""),SEARCH("pT",'Model output'!D67)+2,1)),IF(ISNUMBER(SEARCH("T",'Model output'!D67)),IF(OR(ISNUMBER(SEARCH("a",'Model output'!D67)),ISNUMBER(SEARCH("b",'Model output'!D67))),MID(SUBSTITUTE('Model output'!D67," ",""),SEARCH("T",'Model output'!D67)+1,2),MID(SUBSTITUTE('Model output'!D67," ",""),SEARCH("T",'Model output'!D67)+1,1)),SUBSTITUTE('Model output'!D67," ",""))),"")</f>
        <v/>
      </c>
      <c r="D68" s="1" t="str">
        <f>IF(ISNUMBER(SEARCH("lymph node",'Model output'!E67)),"1", IF(AND('Model output'!E67&lt;&gt;"",ISNUMBER('Model output'!E67),'Model output'!E67&gt;0),"1",IF(OR(ISNUMBER(SEARCH("0",'Model output'!E67)), ISNUMBER(SEARCH("1",'Model output'!E67)), ISNUMBER(SEARCH("1a",'Model output'!E67)), ISNUMBER(SEARCH("1b",'Model output'!E67)), ISNUMBER(SEARCH("X",'Model output'!E67))), IF(ISNUMBER(SEARCH("pN",'Model output'!E67)),IF(OR(ISNUMBER(SEARCH("a",'Model output'!E67)),ISNUMBER(SEARCH("b",'Model output'!E67))),MID(SUBSTITUTE('Model output'!E67," ",""),SEARCH("pN",'Model output'!E67)+2,2),MID(SUBSTITUTE('Model output'!E67," ",""),SEARCH("pN",'Model output'!E67)+2,1)),IF(ISNUMBER(SEARCH("N",'Model output'!E67)),IF(OR(ISNUMBER(SEARCH("a",'Model output'!E67)),ISNUMBER(SEARCH("b",'Model output'!E67))),MID(SUBSTITUTE('Model output'!E67," ",""),SEARCH("N",'Model output'!E67)+1,2),MID(SUBSTITUTE('Model output'!E67," ",""),SEARCH("N",'Model output'!E67)+1,1)),SUBSTITUTE('Model output'!E67," ",""))),"")))</f>
        <v>X</v>
      </c>
      <c r="E68" s="1" t="str">
        <f>IF(OR(ISNUMBER(SEARCH("Not applicable",'Model output'!F67)), ISNUMBER(SEARCH("N/A",'Model output'!F67))),"0",IF(OR(ISNUMBER(SEARCH("0",'Model output'!F67)), ISNUMBER(SEARCH("1",'Model output'!F67)), ISNUMBER(SEARCH("X",'Model output'!F67))), IF(ISNUMBER(SEARCH("pM",'Model output'!F67)),MID(SUBSTITUTE('Model output'!F67," ",""),SEARCH("pM",'Model output'!F67)+2,1),IF(ISNUMBER(SEARCH("M",'Model output'!F67)),MID(SUBSTITUTE('Model output'!F67," ",""),SEARCH("M",'Model output'!F67)+1,1),SUBSTITUTE('Model output'!F67," ",""))),""))</f>
        <v>X</v>
      </c>
      <c r="F68" t="str">
        <f t="shared" si="12"/>
        <v>positive</v>
      </c>
      <c r="G68" t="str">
        <f>IF(OR('Model output'!G67="",AND(ISNUMBER('Model output'!J67),'Model output'!J67&lt;1)),"",IF(OR(ISNUMBER(SEARCH("lateral",'Model output'!G67)),ISNUMBER(SEARCH("cervical",'Model output'!G67)),ISNUMBER(SEARCH("jugular",'Model output'!G67)),ISNUMBER(SEARCH("left neck",'Model output'!G67)),ISNUMBER(SEARCH("left anterior neck",'Model output'!G67)),ISNUMBER(SEARCH("left posterior neck",'Model output'!G67)),ISNUMBER(SEARCH("right neck",'Model output'!G67)),ISNUMBER(SEARCH("right anterior neck",'Model output'!G67)),ISNUMBER(SEARCH("right posterior neck",'Model output'!G67)),AND(ISNUMBER(SEARCH("level",'Model output'!G67)),OR(,ISNUMBER(SEARCH("II",'Model output'!G67)),ISNUMBER(SEARCH("two",'Model output'!G67)),ISNUMBER(SEARCH("2",'Model output'!G67)),ISNUMBER(SEARCH("III",'Model output'!G67)),ISNUMBER(SEARCH("three",'Model output'!G67)),ISNUMBER(SEARCH("3",'Model output'!G67)),ISNUMBER(SEARCH("IV",'Model output'!G67)),ISNUMBER(SEARCH("four",'Model output'!G67)),ISNUMBER(SEARCH("4",'Model output'!G67)),AND(ISNUMBER(SEARCH("V ",'Model output'!G67)),NOT(ISNUMBER(SEARCH("VI",'Model output'!G67)))),ISNUMBER(SEARCH("five",'Model output'!G67)),ISNUMBER(SEARCH("5",'Model output'!G67))))), "lateral", "central"))</f>
        <v>central</v>
      </c>
      <c r="H68" t="str">
        <f>IF('Model output'!H67="","negative",IF('Model output'!H67="[]", "negative", IF(OR(ISNUMBER(SEARCH("lymph node",'Model output'!H67)),ISNUMBER(SEARCH("Not mentioned",'Model output'!H67)),ISNUMBER(SEARCH("neck",'Model output'!H67)),ISNUMBER(SEARCH("Not applicable",'Model output'!H67))),"negative","positive")))</f>
        <v>negative</v>
      </c>
      <c r="I68">
        <f>IF('Model output'!I67="","",IF(ISNUMBER('Model output'!I67),'Model output'!I67,1))</f>
        <v>12</v>
      </c>
      <c r="J68">
        <f>IF('Model output'!J67="","",IF(AND(ISNUMBER('Model output'!J67),'Model output'!J67&lt;=I68),'Model output'!J67,IF(ISNUMBER(SEARCH("0/",'Model output'!J67)),0,1)))</f>
        <v>6</v>
      </c>
      <c r="K68" t="str" cm="1">
        <f t="array" ref="K68">IF(COUNT(FIND({0,1,2,3,4,5,6,7,8,9},'Model output'!K67))&gt;0,'Model output'!K67,"")</f>
        <v>0.6cm</v>
      </c>
      <c r="L68" s="8" t="str">
        <f t="shared" ref="L68:L128" si="17">SUBSTITUTE(SUBSTITUTE(SUBSTITUTE(SUBSTITUTE(SUBSTITUTE(SUBSTITUTE(SUBSTITUTE(SUBSTITUTE(SUBSTITUTE(SUBSTITUTE(K68,"cm.","cm"), "up to", ""), "x", ","), "(LEVEL 4)", ""), "/", ","), "'',", ""), "'", ""), "[", ""), "]", ""), " ", "")</f>
        <v>0.6cm</v>
      </c>
      <c r="M68" cm="1">
        <f t="array" ref="M68">IF(L68="","",IF(ISNUMBER(SEARCH("cm",L68)),MAX(VALUE(SUBSTITUTE(_xlfn.FILTERXML("&lt;t&gt;&lt;s&gt;"&amp;SUBSTITUTE(L68,",","&lt;/s&gt;&lt;s&gt;")&amp;"&lt;/s&gt;&lt;/t&gt;","//s"),"cm",""))),MAX(VALUE(SUBSTITUTE(_xlfn.FILTERXML("&lt;t&gt;&lt;s&gt;"&amp;SUBSTITUTE(L68,",","&lt;/s&gt;&lt;s&gt;")&amp;"&lt;/s&gt;&lt;/t&gt;","//s"),"mm","")))/10))</f>
        <v>0.6</v>
      </c>
      <c r="N68" t="str">
        <f>IF('Model output'!L67="","",'Model output'!L67)</f>
        <v>Papillary carcinoma</v>
      </c>
      <c r="O68" t="str">
        <f>IF('Model output'!M67="","",'Model output'!M67)</f>
        <v>Classical, Microcarcinoma</v>
      </c>
      <c r="P68" t="str">
        <f>IF('Model output'!N67="","",'Model output'!N67)</f>
        <v>2 cm</v>
      </c>
      <c r="Q68" t="str">
        <f t="shared" si="13"/>
        <v>2cm</v>
      </c>
      <c r="R68" cm="1">
        <f t="array" ref="R68">IF(Q68="","",IF(ISNUMBER(SEARCH("cm",Q68)),MAX(VALUE(SUBSTITUTE(_xlfn.FILTERXML("&lt;t&gt;&lt;s&gt;"&amp;SUBSTITUTE(Q68,",","&lt;/s&gt;&lt;s&gt;")&amp;"&lt;/s&gt;&lt;/t&gt;","//s"),"cm",""))),MAX(VALUE(SUBSTITUTE(_xlfn.FILTERXML("&lt;t&gt;&lt;s&gt;"&amp;SUBSTITUTE(Q68,",","&lt;/s&gt;&lt;s&gt;")&amp;"&lt;/s&gt;&lt;/t&gt;","//s"),"mm","")))/10))</f>
        <v>2</v>
      </c>
      <c r="S68" t="str">
        <f>IF(OR('Model output'!P67="",ISNUMBER(SEARCH("Not identified", 'Model output'!P67)),ISNUMBER(SEARCH("Absent",'Model output'!P67)),AND(ISNUMBER(SEARCH("No",'Model output'!P67)),NOT(ISNUMBER(SEARCH("diagnostic",'Model output'!P67)))),ISNUMBER(SEARCH("Negative",'Model output'!P67))),"negative","positive")</f>
        <v>negative</v>
      </c>
      <c r="T68" t="str">
        <f>IF('Model output'!O67="","",'Model output'!O67)</f>
        <v/>
      </c>
      <c r="U68" t="str">
        <f>IF('Model output'!Q67&lt;&gt;"",'Model output'!Q67,IF('Classification result'!S68="positive",IF(ISNUMBER(SEARCH("single",'Model output'!P67)),1,IF(OR(ISNUMBER(SEARCH("&lt;4",'Model output'!P67)),ISNUMBER(SEARCH("&lt; 4",'Model output'!P67)),ISNUMBER(SEARCH("less than 4",'Model output'!P67))),"&lt;4",IF(OR(ISNUMBER(SEARCH("&gt;4",'Model output'!P67)),ISNUMBER(SEARCH("&gt; 4",'Model output'!P67)),ISNUMBER(SEARCH("4 or more",'Model output'!P67))),"&gt;4",""))),""))</f>
        <v/>
      </c>
      <c r="V68" t="str">
        <f>IF(S68="negative","",IF(OR(ISNUMBER(SEARCH("Focal",'Model output'!P67)),'Classification result'!U68&lt;4,ISNUMBER(SEARCH("Focal",'Classification result'!U68)),ISNUMBER(SEARCH("&lt;4",'Classification result'!U68)),ISNUMBER(SEARCH("&lt; 4",'Classification result'!U68))),"minimal", IF(OR(ISNUMBER(SEARCH("Extensive",'Model output'!P67)),ISNUMBER(SEARCH("Extensive",'Classification result'!U68)),ISNUMBER(SEARCH("&gt;4",'Classification result'!U68)),ISNUMBER(SEARCH("&gt; 4",'Classification result'!U68)),ISNUMBER(SEARCH("4 or more",'Classification result'!U68))),"extensive","")))</f>
        <v/>
      </c>
      <c r="W68" t="str">
        <f>IF(OR('Model output'!R67="",ISNUMBER(SEARCH("Not identified", 'Model output'!R67)),ISNUMBER(SEARCH("Absent",'Model output'!R67)),ISNUMBER(SEARCH("No",'Model output'!R67)),ISNUMBER(SEARCH("Negative",'Model output'!R67)),ISNUMBER(SEARCH("None seen",'Model output'!R67)),ISNUMBER(SEARCH("Free",'Model output'!R67)),ISNUMBER(SEARCH("Cannot be assessed",'Model output'!R67))),"negative","positive")</f>
        <v>positive</v>
      </c>
      <c r="X68" t="str">
        <f>IF('Model output'!S67="","", IF('Model output'!S67= "[]", "", 'Model output'!S67))</f>
        <v>extrathyroidal adipose tissue, focal</v>
      </c>
      <c r="Y68" t="str">
        <f>IF(OR('Model output'!S67="",ISNUMBER(SEARCH("Absent",'Model output'!S67)),ISNUMBER(SEARCH("Not identified",'Model output'!S67)),ISNUMBER(SEARCH("No",'Model output'!S67)),ISNUMBER(SEARCH("negative",'Model output'!S67))),"negative",IF(Z68="positive","gETE", "positive"))</f>
        <v>positive</v>
      </c>
      <c r="Z68" t="str">
        <f>IF(OR('Model output'!S67="",ISNUMBER(SEARCH("Absent",'Model output'!S67)),ISNUMBER(SEARCH("Not identified",'Model output'!S67)),ISNUMBER(SEARCH("No",'Model output'!S67)),ISNUMBER(SEARCH("Minimal",'Model output'!S67)),ISNUMBER(SEARCH("negative",'Model output'!S67))),"negative",IF(OR(ISNUMBER(SEARCH("extensive",X68)),ISNUMBER(SEARCH("skeletal muscle",X68)),ISNUMBER(SEARCH("larynx",X68)),ISNUMBER(SEARCH("trachea",X68)),ISNUMBER(SEARCH("esophagus",X68)),ISNUMBER(SEARCH("recurrent laryngeal nerve",X68))),"positive","negative"))</f>
        <v>negative</v>
      </c>
      <c r="AA68" t="str">
        <f>IF('Model output'!T67="","", IF('Model output'!T67="[]", "", IF('Model output'!T67="Not mentioned", "No", "Yes")))</f>
        <v/>
      </c>
      <c r="AB68" t="str">
        <f>IF(AA68&lt;&gt;"Yes","",IF(OR('Model output'!U67="",'Model output'!U67="[]",ISNUMBER(SEARCH("Not identified",'Model output'!U67))),"",'Model output'!U67))</f>
        <v/>
      </c>
      <c r="AC68" s="1" t="str">
        <f>IF(OR('Model output'!V67="",'Model output'!V67="No",AND(ISERROR(SEARCH("Positive",'Model output'!V67)), ISNUMBER(SEARCH("Negative",'Model output'!V67))), ISNUMBER(SEARCH("Uninvolved",'Model output'!V67)), ISNUMBER(SEARCH("not involved",'Model output'!V67)), ISNUMBER(SEARCH("none",'Model output'!V67)), ISNUMBER(SEARCH("Free",'Model output'!V67)), ISNUMBER(SEARCH("1 mm",'Model output'!V67)), ISNUMBER(SEARCH("0.1 CM",'Model output'!V67)), ISNUMBER(SEARCH("less than 0.2 mm",'Model output'!V67)), ISNUMBER(SEARCH("less than 0.5 mm",'Model output'!V67)), ISNUMBER(SEARCH("abut",'Model output'!V67))), "negative", "positive")</f>
        <v>negative</v>
      </c>
      <c r="AE68" s="32" t="str" cm="1">
        <f t="array" aca="1" ref="AE68" ca="1">IF(OR(AC68="positive",Z68="positive",AND(OR(ISNUMBER(SEARCH("Follicular carcinoma",N68)),ISNUMBER(SEARCH("Follicular thyroid carcinoma",N68))),V68="extensive"),AND(AND(ISNUMBER(J68),J68&gt;0),AND(ISNUMBER(M68),M68&gt;3)),OR(H68="positive",AH68=1)),"high",IF(OR(ISNUMBER(SEARCH("lateral",G68,1)),ISNUMBER(SEARCH("positive",Y68,1)),ISNUMBER(SEARCH("tall",O68,1)),ISNUMBER(SEARCH("hobnail",O68,1)),ISNUMBER(SEARCH("cribriform",O68,1)),ISNUMBER(SEARCH("diffuse",O68,1)),ISNUMBER(SEARCH("columnar",O68,1)),ISNUMBER(SEARCH("solid",O68,1)),ISNUMBER(SEARCH("tall",N68,1)),ISNUMBER(SEARCH("hobnail",N68,1)),ISNUMBER(SEARCH("cribriform",N68,1)),ISNUMBER(SEARCH("diffuse",N68,1)),ISNUMBER(SEARCH("columnar",N68,1)),ISNUMBER(SEARCH("solid",N68,1)),AND(ISNUMBER(SEARCH("papillary",N68,1)),S68="positive"),AND(AND(ISNUMBER(J68),J68&gt;=5),M68=""),AND(AND(ISNUMBER(J68),J68&gt;=5),AND(ISNUMBER(M68),M68&gt;=1)),AND(ISNUMBER(SERACH("papillary",N68)),OR(Y68="positive",Z68="positive"), ISNUMBER(SEARCH("BRAF",AB68)))),"intermediate","low"))</f>
        <v>intermediate</v>
      </c>
      <c r="AF68" s="33" t="str">
        <f t="shared" si="14"/>
        <v>1b</v>
      </c>
      <c r="AG68" s="33" t="str">
        <f t="shared" si="15"/>
        <v>1a</v>
      </c>
      <c r="AH68" s="33" t="str">
        <f t="shared" ref="AH68:AH128" si="18">IF(OR(H68="unknown"),"x",IF(H68="negative","0","1"))</f>
        <v>0</v>
      </c>
      <c r="AI68" s="38" t="str">
        <f t="shared" ref="AI68:AI128" si="19">IF(AND(B68&lt;55,AH68="0"),"I",
IF(AND(B68&lt;55,AH68="1"),"II",
IF(AH68="1","IVB",
IF(AND(AF68="4b",AH68="0"),"IVA",
IF(AND(AF68="4a",AH68="0"),"III",
IF(AND(OR(AF68="3a",AF68="3b",AF68="3"),AH68="0"),"II",
IF(AND(AF68="2",OR(AG68="1",AG68="1a",AG68="1b"),AH68="0"),"II",
IF(AND(OR(AF68="1a",AF68="1b",AF68="1"),OR(AG68="1",AG68="1a",AG68="1b"),AH68="0"),"II","I"
))))))))</f>
        <v>I</v>
      </c>
      <c r="AJ68" s="32" t="s">
        <v>958</v>
      </c>
      <c r="AK68" s="37" t="s">
        <v>961</v>
      </c>
      <c r="AL68" s="37" t="s">
        <v>966</v>
      </c>
      <c r="AM68" s="37" t="s">
        <v>965</v>
      </c>
      <c r="AN68" s="37" t="s">
        <v>70</v>
      </c>
      <c r="AO68" s="26">
        <f t="shared" ref="AO68:AO99" ca="1" si="20">IF(AE68=AJ68,1,0)</f>
        <v>1</v>
      </c>
      <c r="AP68" s="12">
        <f t="shared" ref="AP68:AP99" si="21">IF(AF68=AK68, 1, IF(AND(AF68="x", AK68="0"), 1, IF(AND(AF68="0", AK68="x"), 1, 0)))</f>
        <v>1</v>
      </c>
      <c r="AQ68" s="12">
        <f t="shared" ref="AQ68:AQ99" si="22">IF(AG68=AL68, 1, IF(AND(AG68="x", AL68="0"), 1, IF(AND(AG68="0", AL68="x"), 1, 0)))</f>
        <v>1</v>
      </c>
      <c r="AR68" s="12">
        <f t="shared" ref="AR68:AR99" si="23">IF(AH68=AM68, 1, IF(AND(AH68="x", AM68="0"), 1, IF(AND(AH68="0", AM68="x"), 1, 0)))</f>
        <v>1</v>
      </c>
      <c r="AS68" s="19">
        <f t="shared" si="16"/>
        <v>1</v>
      </c>
    </row>
    <row r="69" spans="1:45">
      <c r="A69" t="str">
        <f>'Model output'!A68</f>
        <v>TCGA-DJ-A2PS</v>
      </c>
      <c r="B69" s="44">
        <v>40</v>
      </c>
      <c r="C69" s="1" t="str">
        <f>IF(OR(ISNUMBER(SEARCH("0",'Model output'!D68)), ISNUMBER(SEARCH("1",'Model output'!D68)), ISNUMBER(SEARCH("1a",'Model output'!D68)), ISNUMBER(SEARCH("1b",'Model output'!D68)), ISNUMBER(SEARCH("2",'Model output'!D68)), ISNUMBER(SEARCH("3",'Model output'!D68)), ISNUMBER(SEARCH("4a",'Model output'!D68)), ISNUMBER(SEARCH("4b",'Model output'!D68))), IF(ISNUMBER(SEARCH("pT",'Model output'!D68)),IF(OR(ISNUMBER(SEARCH("a",'Model output'!D68)),ISNUMBER(SEARCH("b",'Model output'!D68))),MID(SUBSTITUTE('Model output'!D68," ",""),SEARCH("pT",'Model output'!D68)+2,2),MID(SUBSTITUTE('Model output'!D68," ",""),SEARCH("pT",'Model output'!D68)+2,1)),IF(ISNUMBER(SEARCH("T",'Model output'!D68)),IF(OR(ISNUMBER(SEARCH("a",'Model output'!D68)),ISNUMBER(SEARCH("b",'Model output'!D68))),MID(SUBSTITUTE('Model output'!D68," ",""),SEARCH("T",'Model output'!D68)+1,2),MID(SUBSTITUTE('Model output'!D68," ",""),SEARCH("T",'Model output'!D68)+1,1)),SUBSTITUTE('Model output'!D68," ",""))),"")</f>
        <v>1</v>
      </c>
      <c r="D69" s="1" t="str">
        <f>IF(ISNUMBER(SEARCH("lymph node",'Model output'!E68)),"1", IF(AND('Model output'!E68&lt;&gt;"",ISNUMBER('Model output'!E68),'Model output'!E68&gt;0),"1",IF(OR(ISNUMBER(SEARCH("0",'Model output'!E68)), ISNUMBER(SEARCH("1",'Model output'!E68)), ISNUMBER(SEARCH("1a",'Model output'!E68)), ISNUMBER(SEARCH("1b",'Model output'!E68)), ISNUMBER(SEARCH("X",'Model output'!E68))), IF(ISNUMBER(SEARCH("pN",'Model output'!E68)),IF(OR(ISNUMBER(SEARCH("a",'Model output'!E68)),ISNUMBER(SEARCH("b",'Model output'!E68))),MID(SUBSTITUTE('Model output'!E68," ",""),SEARCH("pN",'Model output'!E68)+2,2),MID(SUBSTITUTE('Model output'!E68," ",""),SEARCH("pN",'Model output'!E68)+2,1)),IF(ISNUMBER(SEARCH("N",'Model output'!E68)),IF(OR(ISNUMBER(SEARCH("a",'Model output'!E68)),ISNUMBER(SEARCH("b",'Model output'!E68))),MID(SUBSTITUTE('Model output'!E68," ",""),SEARCH("N",'Model output'!E68)+1,2),MID(SUBSTITUTE('Model output'!E68," ",""),SEARCH("N",'Model output'!E68)+1,1)),SUBSTITUTE('Model output'!E68," ",""))),"")))</f>
        <v>1</v>
      </c>
      <c r="E69" s="1" t="str">
        <f>IF(OR(ISNUMBER(SEARCH("Not applicable",'Model output'!F68)), ISNUMBER(SEARCH("N/A",'Model output'!F68))),"0",IF(OR(ISNUMBER(SEARCH("0",'Model output'!F68)), ISNUMBER(SEARCH("1",'Model output'!F68)), ISNUMBER(SEARCH("X",'Model output'!F68))), IF(ISNUMBER(SEARCH("pM",'Model output'!F68)),MID(SUBSTITUTE('Model output'!F68," ",""),SEARCH("pM",'Model output'!F68)+2,1),IF(ISNUMBER(SEARCH("M",'Model output'!F68)),MID(SUBSTITUTE('Model output'!F68," ",""),SEARCH("M",'Model output'!F68)+1,1),SUBSTITUTE('Model output'!F68," ",""))),""))</f>
        <v>X</v>
      </c>
      <c r="F69" t="str">
        <f t="shared" si="12"/>
        <v>positive</v>
      </c>
      <c r="G69" t="str">
        <f>IF(OR('Model output'!G68="",AND(ISNUMBER('Model output'!J68),'Model output'!J68&lt;1)),"",IF(OR(ISNUMBER(SEARCH("lateral",'Model output'!G68)),ISNUMBER(SEARCH("cervical",'Model output'!G68)),ISNUMBER(SEARCH("jugular",'Model output'!G68)),ISNUMBER(SEARCH("left neck",'Model output'!G68)),ISNUMBER(SEARCH("left anterior neck",'Model output'!G68)),ISNUMBER(SEARCH("left posterior neck",'Model output'!G68)),ISNUMBER(SEARCH("right neck",'Model output'!G68)),ISNUMBER(SEARCH("right anterior neck",'Model output'!G68)),ISNUMBER(SEARCH("right posterior neck",'Model output'!G68)),AND(ISNUMBER(SEARCH("level",'Model output'!G68)),OR(,ISNUMBER(SEARCH("II",'Model output'!G68)),ISNUMBER(SEARCH("two",'Model output'!G68)),ISNUMBER(SEARCH("2",'Model output'!G68)),ISNUMBER(SEARCH("III",'Model output'!G68)),ISNUMBER(SEARCH("three",'Model output'!G68)),ISNUMBER(SEARCH("3",'Model output'!G68)),ISNUMBER(SEARCH("IV",'Model output'!G68)),ISNUMBER(SEARCH("four",'Model output'!G68)),ISNUMBER(SEARCH("4",'Model output'!G68)),AND(ISNUMBER(SEARCH("V ",'Model output'!G68)),NOT(ISNUMBER(SEARCH("VI",'Model output'!G68)))),ISNUMBER(SEARCH("five",'Model output'!G68)),ISNUMBER(SEARCH("5",'Model output'!G68))))), "lateral", "central"))</f>
        <v>central</v>
      </c>
      <c r="H69" t="str">
        <f>IF('Model output'!H68="","negative",IF('Model output'!H68="[]", "negative", IF(OR(ISNUMBER(SEARCH("lymph node",'Model output'!H68)),ISNUMBER(SEARCH("Not mentioned",'Model output'!H68)),ISNUMBER(SEARCH("neck",'Model output'!H68)),ISNUMBER(SEARCH("Not applicable",'Model output'!H68))),"negative","positive")))</f>
        <v>negative</v>
      </c>
      <c r="I69">
        <f>IF('Model output'!I68="","",IF(ISNUMBER('Model output'!I68),'Model output'!I68,1))</f>
        <v>4</v>
      </c>
      <c r="J69">
        <f>IF('Model output'!J68="","",IF(AND(ISNUMBER('Model output'!J68),'Model output'!J68&lt;=I69),'Model output'!J68,IF(ISNUMBER(SEARCH("0/",'Model output'!J68)),0,1)))</f>
        <v>2</v>
      </c>
      <c r="K69" t="str" cm="1">
        <f t="array" ref="K69">IF(COUNT(FIND({0,1,2,3,4,5,6,7,8,9},'Model output'!K68))&gt;0,'Model output'!K68,"")</f>
        <v>0.3cm</v>
      </c>
      <c r="L69" s="8" t="str">
        <f t="shared" si="17"/>
        <v>0.3cm</v>
      </c>
      <c r="M69" cm="1">
        <f t="array" ref="M69">IF(L69="","",IF(ISNUMBER(SEARCH("cm",L69)),MAX(VALUE(SUBSTITUTE(_xlfn.FILTERXML("&lt;t&gt;&lt;s&gt;"&amp;SUBSTITUTE(L69,",","&lt;/s&gt;&lt;s&gt;")&amp;"&lt;/s&gt;&lt;/t&gt;","//s"),"cm",""))),MAX(VALUE(SUBSTITUTE(_xlfn.FILTERXML("&lt;t&gt;&lt;s&gt;"&amp;SUBSTITUTE(L69,",","&lt;/s&gt;&lt;s&gt;")&amp;"&lt;/s&gt;&lt;/t&gt;","//s"),"mm","")))/10))</f>
        <v>0.3</v>
      </c>
      <c r="N69" t="str">
        <f>IF('Model output'!L68="","",'Model output'!L68)</f>
        <v>Papillary</v>
      </c>
      <c r="O69" t="str">
        <f>IF('Model output'!M68="","",'Model output'!M68)</f>
        <v>Classical, Tall cell, Microcarcinoma</v>
      </c>
      <c r="P69" t="str">
        <f>IF('Model output'!N68="","",'Model output'!N68)</f>
        <v>1.1 cm</v>
      </c>
      <c r="Q69" t="str">
        <f t="shared" si="13"/>
        <v>1.1cm</v>
      </c>
      <c r="R69" cm="1">
        <f t="array" ref="R69">IF(Q69="","",IF(ISNUMBER(SEARCH("cm",Q69)),MAX(VALUE(SUBSTITUTE(_xlfn.FILTERXML("&lt;t&gt;&lt;s&gt;"&amp;SUBSTITUTE(Q69,",","&lt;/s&gt;&lt;s&gt;")&amp;"&lt;/s&gt;&lt;/t&gt;","//s"),"cm",""))),MAX(VALUE(SUBSTITUTE(_xlfn.FILTERXML("&lt;t&gt;&lt;s&gt;"&amp;SUBSTITUTE(Q69,",","&lt;/s&gt;&lt;s&gt;")&amp;"&lt;/s&gt;&lt;/t&gt;","//s"),"mm","")))/10))</f>
        <v>1.1000000000000001</v>
      </c>
      <c r="S69" t="str">
        <f>IF(OR('Model output'!P68="",ISNUMBER(SEARCH("Not identified", 'Model output'!P68)),ISNUMBER(SEARCH("Absent",'Model output'!P68)),AND(ISNUMBER(SEARCH("No",'Model output'!P68)),NOT(ISNUMBER(SEARCH("diagnostic",'Model output'!P68)))),ISNUMBER(SEARCH("Negative",'Model output'!P68))),"negative","positive")</f>
        <v>negative</v>
      </c>
      <c r="T69" t="str">
        <f>IF('Model output'!O68="","",'Model output'!O68)</f>
        <v/>
      </c>
      <c r="U69" t="str">
        <f>IF('Model output'!Q68&lt;&gt;"",'Model output'!Q68,IF('Classification result'!S69="positive",IF(ISNUMBER(SEARCH("single",'Model output'!P68)),1,IF(OR(ISNUMBER(SEARCH("&lt;4",'Model output'!P68)),ISNUMBER(SEARCH("&lt; 4",'Model output'!P68)),ISNUMBER(SEARCH("less than 4",'Model output'!P68))),"&lt;4",IF(OR(ISNUMBER(SEARCH("&gt;4",'Model output'!P68)),ISNUMBER(SEARCH("&gt; 4",'Model output'!P68)),ISNUMBER(SEARCH("4 or more",'Model output'!P68))),"&gt;4",""))),""))</f>
        <v/>
      </c>
      <c r="V69" t="str">
        <f>IF(S69="negative","",IF(OR(ISNUMBER(SEARCH("Focal",'Model output'!P68)),'Classification result'!U69&lt;4,ISNUMBER(SEARCH("Focal",'Classification result'!U69)),ISNUMBER(SEARCH("&lt;4",'Classification result'!U69)),ISNUMBER(SEARCH("&lt; 4",'Classification result'!U69))),"minimal", IF(OR(ISNUMBER(SEARCH("Extensive",'Model output'!P68)),ISNUMBER(SEARCH("Extensive",'Classification result'!U69)),ISNUMBER(SEARCH("&gt;4",'Classification result'!U69)),ISNUMBER(SEARCH("&gt; 4",'Classification result'!U69)),ISNUMBER(SEARCH("4 or more",'Classification result'!U69))),"extensive","")))</f>
        <v/>
      </c>
      <c r="W69" t="str">
        <f>IF(OR('Model output'!R68="",ISNUMBER(SEARCH("Not identified", 'Model output'!R68)),ISNUMBER(SEARCH("Absent",'Model output'!R68)),ISNUMBER(SEARCH("No",'Model output'!R68)),ISNUMBER(SEARCH("Negative",'Model output'!R68)),ISNUMBER(SEARCH("None seen",'Model output'!R68)),ISNUMBER(SEARCH("Free",'Model output'!R68)),ISNUMBER(SEARCH("Cannot be assessed",'Model output'!R68))),"negative","positive")</f>
        <v>positive</v>
      </c>
      <c r="X69" t="str">
        <f>IF('Model output'!S68="","", IF('Model output'!S68= "[]", "", 'Model output'!S68))</f>
        <v>Very focal extra-thyroid extension Into adipose tissue by the Isthmic microcarcinoma</v>
      </c>
      <c r="Y69" t="str">
        <f>IF(OR('Model output'!S68="",ISNUMBER(SEARCH("Absent",'Model output'!S68)),ISNUMBER(SEARCH("Not identified",'Model output'!S68)),ISNUMBER(SEARCH("No",'Model output'!S68)),ISNUMBER(SEARCH("negative",'Model output'!S68))),"negative",IF(Z69="positive","gETE", "positive"))</f>
        <v>negative</v>
      </c>
      <c r="Z69" t="str">
        <f>IF(OR('Model output'!S68="",ISNUMBER(SEARCH("Absent",'Model output'!S68)),ISNUMBER(SEARCH("Not identified",'Model output'!S68)),ISNUMBER(SEARCH("No",'Model output'!S68)),ISNUMBER(SEARCH("Minimal",'Model output'!S68)),ISNUMBER(SEARCH("negative",'Model output'!S68))),"negative",IF(OR(ISNUMBER(SEARCH("extensive",X69)),ISNUMBER(SEARCH("skeletal muscle",X69)),ISNUMBER(SEARCH("larynx",X69)),ISNUMBER(SEARCH("trachea",X69)),ISNUMBER(SEARCH("esophagus",X69)),ISNUMBER(SEARCH("recurrent laryngeal nerve",X69))),"positive","negative"))</f>
        <v>negative</v>
      </c>
      <c r="AA69" t="str">
        <f>IF('Model output'!T68="","", IF('Model output'!T68="[]", "", IF('Model output'!T68="Not mentioned", "No", "Yes")))</f>
        <v/>
      </c>
      <c r="AB69" t="str">
        <f>IF(AA69&lt;&gt;"Yes","",IF(OR('Model output'!U68="",'Model output'!U68="[]",ISNUMBER(SEARCH("Not identified",'Model output'!U68))),"",'Model output'!U68))</f>
        <v/>
      </c>
      <c r="AC69" s="1" t="str">
        <f>IF(OR('Model output'!V68="",'Model output'!V68="No",AND(ISERROR(SEARCH("Positive",'Model output'!V68)), ISNUMBER(SEARCH("Negative",'Model output'!V68))), ISNUMBER(SEARCH("Uninvolved",'Model output'!V68)), ISNUMBER(SEARCH("not involved",'Model output'!V68)), ISNUMBER(SEARCH("none",'Model output'!V68)), ISNUMBER(SEARCH("Free",'Model output'!V68)), ISNUMBER(SEARCH("1 mm",'Model output'!V68)), ISNUMBER(SEARCH("0.1 CM",'Model output'!V68)), ISNUMBER(SEARCH("less than 0.2 mm",'Model output'!V68)), ISNUMBER(SEARCH("less than 0.5 mm",'Model output'!V68)), ISNUMBER(SEARCH("abut",'Model output'!V68))), "negative", "positive")</f>
        <v>negative</v>
      </c>
      <c r="AE69" s="32" t="str" cm="1">
        <f t="array" aca="1" ref="AE69" ca="1">IF(OR(AC69="positive",Z69="positive",AND(OR(ISNUMBER(SEARCH("Follicular carcinoma",N69)),ISNUMBER(SEARCH("Follicular thyroid carcinoma",N69))),V69="extensive"),AND(AND(ISNUMBER(J69),J69&gt;0),AND(ISNUMBER(M69),M69&gt;3)),OR(H69="positive",AH69=1)),"high",IF(OR(ISNUMBER(SEARCH("lateral",G69,1)),ISNUMBER(SEARCH("positive",Y69,1)),ISNUMBER(SEARCH("tall",O69,1)),ISNUMBER(SEARCH("hobnail",O69,1)),ISNUMBER(SEARCH("cribriform",O69,1)),ISNUMBER(SEARCH("diffuse",O69,1)),ISNUMBER(SEARCH("columnar",O69,1)),ISNUMBER(SEARCH("solid",O69,1)),ISNUMBER(SEARCH("tall",N69,1)),ISNUMBER(SEARCH("hobnail",N69,1)),ISNUMBER(SEARCH("cribriform",N69,1)),ISNUMBER(SEARCH("diffuse",N69,1)),ISNUMBER(SEARCH("columnar",N69,1)),ISNUMBER(SEARCH("solid",N69,1)),AND(ISNUMBER(SEARCH("papillary",N69,1)),S69="positive"),AND(AND(ISNUMBER(J69),J69&gt;=5),M69=""),AND(AND(ISNUMBER(J69),J69&gt;=5),AND(ISNUMBER(M69),M69&gt;=1)),AND(ISNUMBER(SERACH("papillary",N69)),OR(Y69="positive",Z69="positive"), ISNUMBER(SEARCH("BRAF",AB69)))),"intermediate","low"))</f>
        <v>intermediate</v>
      </c>
      <c r="AF69" s="33" t="str">
        <f t="shared" si="14"/>
        <v>1b</v>
      </c>
      <c r="AG69" s="33" t="str">
        <f t="shared" si="15"/>
        <v>1a</v>
      </c>
      <c r="AH69" s="33" t="str">
        <f t="shared" si="18"/>
        <v>0</v>
      </c>
      <c r="AI69" s="38" t="str">
        <f t="shared" si="19"/>
        <v>I</v>
      </c>
      <c r="AJ69" s="32" t="s">
        <v>958</v>
      </c>
      <c r="AK69" s="37" t="s">
        <v>961</v>
      </c>
      <c r="AL69" s="37" t="s">
        <v>966</v>
      </c>
      <c r="AM69" s="37" t="s">
        <v>965</v>
      </c>
      <c r="AN69" s="37" t="s">
        <v>70</v>
      </c>
      <c r="AO69" s="26">
        <f t="shared" ca="1" si="20"/>
        <v>1</v>
      </c>
      <c r="AP69" s="12">
        <f t="shared" si="21"/>
        <v>1</v>
      </c>
      <c r="AQ69" s="12">
        <f t="shared" si="22"/>
        <v>1</v>
      </c>
      <c r="AR69" s="12">
        <f t="shared" si="23"/>
        <v>1</v>
      </c>
      <c r="AS69" s="19">
        <f t="shared" si="16"/>
        <v>1</v>
      </c>
    </row>
    <row r="70" spans="1:45">
      <c r="A70" t="str">
        <f>'Model output'!A69</f>
        <v>TCGA-DJ-A2PV</v>
      </c>
      <c r="B70" s="44">
        <v>53</v>
      </c>
      <c r="C70" s="1" t="str">
        <f>IF(OR(ISNUMBER(SEARCH("0",'Model output'!D69)), ISNUMBER(SEARCH("1",'Model output'!D69)), ISNUMBER(SEARCH("1a",'Model output'!D69)), ISNUMBER(SEARCH("1b",'Model output'!D69)), ISNUMBER(SEARCH("2",'Model output'!D69)), ISNUMBER(SEARCH("3",'Model output'!D69)), ISNUMBER(SEARCH("4a",'Model output'!D69)), ISNUMBER(SEARCH("4b",'Model output'!D69))), IF(ISNUMBER(SEARCH("pT",'Model output'!D69)),IF(OR(ISNUMBER(SEARCH("a",'Model output'!D69)),ISNUMBER(SEARCH("b",'Model output'!D69))),MID(SUBSTITUTE('Model output'!D69," ",""),SEARCH("pT",'Model output'!D69)+2,2),MID(SUBSTITUTE('Model output'!D69," ",""),SEARCH("pT",'Model output'!D69)+2,1)),IF(ISNUMBER(SEARCH("T",'Model output'!D69)),IF(OR(ISNUMBER(SEARCH("a",'Model output'!D69)),ISNUMBER(SEARCH("b",'Model output'!D69))),MID(SUBSTITUTE('Model output'!D69," ",""),SEARCH("T",'Model output'!D69)+1,2),MID(SUBSTITUTE('Model output'!D69," ",""),SEARCH("T",'Model output'!D69)+1,1)),SUBSTITUTE('Model output'!D69," ",""))),"")</f>
        <v>3</v>
      </c>
      <c r="D70" s="1" t="str">
        <f>IF(ISNUMBER(SEARCH("lymph node",'Model output'!E69)),"1", IF(AND('Model output'!E69&lt;&gt;"",ISNUMBER('Model output'!E69),'Model output'!E69&gt;0),"1",IF(OR(ISNUMBER(SEARCH("0",'Model output'!E69)), ISNUMBER(SEARCH("1",'Model output'!E69)), ISNUMBER(SEARCH("1a",'Model output'!E69)), ISNUMBER(SEARCH("1b",'Model output'!E69)), ISNUMBER(SEARCH("X",'Model output'!E69))), IF(ISNUMBER(SEARCH("pN",'Model output'!E69)),IF(OR(ISNUMBER(SEARCH("a",'Model output'!E69)),ISNUMBER(SEARCH("b",'Model output'!E69))),MID(SUBSTITUTE('Model output'!E69," ",""),SEARCH("pN",'Model output'!E69)+2,2),MID(SUBSTITUTE('Model output'!E69," ",""),SEARCH("pN",'Model output'!E69)+2,1)),IF(ISNUMBER(SEARCH("N",'Model output'!E69)),IF(OR(ISNUMBER(SEARCH("a",'Model output'!E69)),ISNUMBER(SEARCH("b",'Model output'!E69))),MID(SUBSTITUTE('Model output'!E69," ",""),SEARCH("N",'Model output'!E69)+1,2),MID(SUBSTITUTE('Model output'!E69," ",""),SEARCH("N",'Model output'!E69)+1,1)),SUBSTITUTE('Model output'!E69," ",""))),"")))</f>
        <v>X</v>
      </c>
      <c r="E70" s="1" t="str">
        <f>IF(OR(ISNUMBER(SEARCH("Not applicable",'Model output'!F69)), ISNUMBER(SEARCH("N/A",'Model output'!F69))),"0",IF(OR(ISNUMBER(SEARCH("0",'Model output'!F69)), ISNUMBER(SEARCH("1",'Model output'!F69)), ISNUMBER(SEARCH("X",'Model output'!F69))), IF(ISNUMBER(SEARCH("pM",'Model output'!F69)),MID(SUBSTITUTE('Model output'!F69," ",""),SEARCH("pM",'Model output'!F69)+2,1),IF(ISNUMBER(SEARCH("M",'Model output'!F69)),MID(SUBSTITUTE('Model output'!F69," ",""),SEARCH("M",'Model output'!F69)+1,1),SUBSTITUTE('Model output'!F69," ",""))),""))</f>
        <v>X</v>
      </c>
      <c r="F70" t="str">
        <f t="shared" si="12"/>
        <v>negative</v>
      </c>
      <c r="G70" t="str">
        <f>IF(OR('Model output'!G69="",AND(ISNUMBER('Model output'!J69),'Model output'!J69&lt;1)),"",IF(OR(ISNUMBER(SEARCH("lateral",'Model output'!G69)),ISNUMBER(SEARCH("cervical",'Model output'!G69)),ISNUMBER(SEARCH("jugular",'Model output'!G69)),ISNUMBER(SEARCH("left neck",'Model output'!G69)),ISNUMBER(SEARCH("left anterior neck",'Model output'!G69)),ISNUMBER(SEARCH("left posterior neck",'Model output'!G69)),ISNUMBER(SEARCH("right neck",'Model output'!G69)),ISNUMBER(SEARCH("right anterior neck",'Model output'!G69)),ISNUMBER(SEARCH("right posterior neck",'Model output'!G69)),AND(ISNUMBER(SEARCH("level",'Model output'!G69)),OR(,ISNUMBER(SEARCH("II",'Model output'!G69)),ISNUMBER(SEARCH("two",'Model output'!G69)),ISNUMBER(SEARCH("2",'Model output'!G69)),ISNUMBER(SEARCH("III",'Model output'!G69)),ISNUMBER(SEARCH("three",'Model output'!G69)),ISNUMBER(SEARCH("3",'Model output'!G69)),ISNUMBER(SEARCH("IV",'Model output'!G69)),ISNUMBER(SEARCH("four",'Model output'!G69)),ISNUMBER(SEARCH("4",'Model output'!G69)),AND(ISNUMBER(SEARCH("V ",'Model output'!G69)),NOT(ISNUMBER(SEARCH("VI",'Model output'!G69)))),ISNUMBER(SEARCH("five",'Model output'!G69)),ISNUMBER(SEARCH("5",'Model output'!G69))))), "lateral", "central"))</f>
        <v/>
      </c>
      <c r="H70" t="str">
        <f>IF('Model output'!H69="","negative",IF('Model output'!H69="[]", "negative", IF(OR(ISNUMBER(SEARCH("lymph node",'Model output'!H69)),ISNUMBER(SEARCH("Not mentioned",'Model output'!H69)),ISNUMBER(SEARCH("neck",'Model output'!H69)),ISNUMBER(SEARCH("Not applicable",'Model output'!H69))),"negative","positive")))</f>
        <v>negative</v>
      </c>
      <c r="I70">
        <f>IF('Model output'!I69="","",IF(ISNUMBER('Model output'!I69),'Model output'!I69,1))</f>
        <v>7</v>
      </c>
      <c r="J70">
        <f>IF('Model output'!J69="","",IF(AND(ISNUMBER('Model output'!J69),'Model output'!J69&lt;=I70),'Model output'!J69,IF(ISNUMBER(SEARCH("0/",'Model output'!J69)),0,1)))</f>
        <v>0</v>
      </c>
      <c r="K70" t="str" cm="1">
        <f t="array" ref="K70">IF(COUNT(FIND({0,1,2,3,4,5,6,7,8,9},'Model output'!K69))&gt;0,'Model output'!K69,"")</f>
        <v/>
      </c>
      <c r="L70" s="8" t="str">
        <f t="shared" si="17"/>
        <v/>
      </c>
      <c r="M70" t="str" cm="1">
        <f t="array" ref="M70">IF(L70="","",IF(ISNUMBER(SEARCH("cm",L70)),MAX(VALUE(SUBSTITUTE(_xlfn.FILTERXML("&lt;t&gt;&lt;s&gt;"&amp;SUBSTITUTE(L70,",","&lt;/s&gt;&lt;s&gt;")&amp;"&lt;/s&gt;&lt;/t&gt;","//s"),"cm",""))),MAX(VALUE(SUBSTITUTE(_xlfn.FILTERXML("&lt;t&gt;&lt;s&gt;"&amp;SUBSTITUTE(L70,",","&lt;/s&gt;&lt;s&gt;")&amp;"&lt;/s&gt;&lt;/t&gt;","//s"),"mm","")))/10))</f>
        <v/>
      </c>
      <c r="N70" t="str">
        <f>IF('Model output'!L69="","",'Model output'!L69)</f>
        <v>Papillary carcinoma</v>
      </c>
      <c r="O70" t="str">
        <f>IF('Model output'!M69="","",'Model output'!M69)</f>
        <v>Classical type</v>
      </c>
      <c r="P70" t="str">
        <f>IF('Model output'!N69="","",'Model output'!N69)</f>
        <v>3.4 cm</v>
      </c>
      <c r="Q70" t="str">
        <f t="shared" si="13"/>
        <v>3.4cm</v>
      </c>
      <c r="R70" cm="1">
        <f t="array" ref="R70">IF(Q70="","",IF(ISNUMBER(SEARCH("cm",Q70)),MAX(VALUE(SUBSTITUTE(_xlfn.FILTERXML("&lt;t&gt;&lt;s&gt;"&amp;SUBSTITUTE(Q70,",","&lt;/s&gt;&lt;s&gt;")&amp;"&lt;/s&gt;&lt;/t&gt;","//s"),"cm",""))),MAX(VALUE(SUBSTITUTE(_xlfn.FILTERXML("&lt;t&gt;&lt;s&gt;"&amp;SUBSTITUTE(Q70,",","&lt;/s&gt;&lt;s&gt;")&amp;"&lt;/s&gt;&lt;/t&gt;","//s"),"mm","")))/10))</f>
        <v>3.4</v>
      </c>
      <c r="S70" t="str">
        <f>IF(OR('Model output'!P69="",ISNUMBER(SEARCH("Not identified", 'Model output'!P69)),ISNUMBER(SEARCH("Absent",'Model output'!P69)),AND(ISNUMBER(SEARCH("No",'Model output'!P69)),NOT(ISNUMBER(SEARCH("diagnostic",'Model output'!P69)))),ISNUMBER(SEARCH("Negative",'Model output'!P69))),"negative","positive")</f>
        <v>negative</v>
      </c>
      <c r="T70">
        <f>IF('Model output'!O69="","",'Model output'!O69)</f>
        <v>1</v>
      </c>
      <c r="U70" t="str">
        <f>IF('Model output'!Q69&lt;&gt;"",'Model output'!Q69,IF('Classification result'!S70="positive",IF(ISNUMBER(SEARCH("single",'Model output'!P69)),1,IF(OR(ISNUMBER(SEARCH("&lt;4",'Model output'!P69)),ISNUMBER(SEARCH("&lt; 4",'Model output'!P69)),ISNUMBER(SEARCH("less than 4",'Model output'!P69))),"&lt;4",IF(OR(ISNUMBER(SEARCH("&gt;4",'Model output'!P69)),ISNUMBER(SEARCH("&gt; 4",'Model output'!P69)),ISNUMBER(SEARCH("4 or more",'Model output'!P69))),"&gt;4",""))),""))</f>
        <v/>
      </c>
      <c r="V70" t="str">
        <f>IF(S70="negative","",IF(OR(ISNUMBER(SEARCH("Focal",'Model output'!P69)),'Classification result'!U70&lt;4,ISNUMBER(SEARCH("Focal",'Classification result'!U70)),ISNUMBER(SEARCH("&lt;4",'Classification result'!U70)),ISNUMBER(SEARCH("&lt; 4",'Classification result'!U70))),"minimal", IF(OR(ISNUMBER(SEARCH("Extensive",'Model output'!P69)),ISNUMBER(SEARCH("Extensive",'Classification result'!U70)),ISNUMBER(SEARCH("&gt;4",'Classification result'!U70)),ISNUMBER(SEARCH("&gt; 4",'Classification result'!U70)),ISNUMBER(SEARCH("4 or more",'Classification result'!U70))),"extensive","")))</f>
        <v/>
      </c>
      <c r="W70" t="str">
        <f>IF(OR('Model output'!R69="",ISNUMBER(SEARCH("Not identified", 'Model output'!R69)),ISNUMBER(SEARCH("Absent",'Model output'!R69)),ISNUMBER(SEARCH("No",'Model output'!R69)),ISNUMBER(SEARCH("Negative",'Model output'!R69)),ISNUMBER(SEARCH("None seen",'Model output'!R69)),ISNUMBER(SEARCH("Free",'Model output'!R69)),ISNUMBER(SEARCH("Cannot be assessed",'Model output'!R69))),"negative","positive")</f>
        <v>positive</v>
      </c>
      <c r="X70" t="str">
        <f>IF('Model output'!S69="","", IF('Model output'!S69= "[]", "", 'Model output'!S69))</f>
        <v>Not Identified</v>
      </c>
      <c r="Y70" t="str">
        <f>IF(OR('Model output'!S69="",ISNUMBER(SEARCH("Absent",'Model output'!S69)),ISNUMBER(SEARCH("Not identified",'Model output'!S69)),ISNUMBER(SEARCH("No",'Model output'!S69)),ISNUMBER(SEARCH("negative",'Model output'!S69))),"negative",IF(Z70="positive","gETE", "positive"))</f>
        <v>negative</v>
      </c>
      <c r="Z70" t="str">
        <f>IF(OR('Model output'!S69="",ISNUMBER(SEARCH("Absent",'Model output'!S69)),ISNUMBER(SEARCH("Not identified",'Model output'!S69)),ISNUMBER(SEARCH("No",'Model output'!S69)),ISNUMBER(SEARCH("Minimal",'Model output'!S69)),ISNUMBER(SEARCH("negative",'Model output'!S69))),"negative",IF(OR(ISNUMBER(SEARCH("extensive",X70)),ISNUMBER(SEARCH("skeletal muscle",X70)),ISNUMBER(SEARCH("larynx",X70)),ISNUMBER(SEARCH("trachea",X70)),ISNUMBER(SEARCH("esophagus",X70)),ISNUMBER(SEARCH("recurrent laryngeal nerve",X70))),"positive","negative"))</f>
        <v>negative</v>
      </c>
      <c r="AA70" t="str">
        <f>IF('Model output'!T69="","", IF('Model output'!T69="[]", "", IF('Model output'!T69="Not mentioned", "No", "Yes")))</f>
        <v/>
      </c>
      <c r="AB70" t="str">
        <f>IF(AA70&lt;&gt;"Yes","",IF(OR('Model output'!U69="",'Model output'!U69="[]",ISNUMBER(SEARCH("Not identified",'Model output'!U69))),"",'Model output'!U69))</f>
        <v/>
      </c>
      <c r="AC70" s="1" t="str">
        <f>IF(OR('Model output'!V69="",'Model output'!V69="No",AND(ISERROR(SEARCH("Positive",'Model output'!V69)), ISNUMBER(SEARCH("Negative",'Model output'!V69))), ISNUMBER(SEARCH("Uninvolved",'Model output'!V69)), ISNUMBER(SEARCH("not involved",'Model output'!V69)), ISNUMBER(SEARCH("none",'Model output'!V69)), ISNUMBER(SEARCH("Free",'Model output'!V69)), ISNUMBER(SEARCH("1 mm",'Model output'!V69)), ISNUMBER(SEARCH("0.1 CM",'Model output'!V69)), ISNUMBER(SEARCH("less than 0.2 mm",'Model output'!V69)), ISNUMBER(SEARCH("less than 0.5 mm",'Model output'!V69)), ISNUMBER(SEARCH("abut",'Model output'!V69))), "negative", "positive")</f>
        <v>negative</v>
      </c>
      <c r="AE70" s="32" t="str" cm="1">
        <f t="array" aca="1" ref="AE70" ca="1">IF(OR(AC70="positive",Z70="positive",AND(OR(ISNUMBER(SEARCH("Follicular carcinoma",N70)),ISNUMBER(SEARCH("Follicular thyroid carcinoma",N70))),V70="extensive"),AND(AND(ISNUMBER(J70),J70&gt;0),AND(ISNUMBER(M70),M70&gt;3)),OR(H70="positive",AH70=1)),"high",IF(OR(ISNUMBER(SEARCH("lateral",G70,1)),ISNUMBER(SEARCH("positive",Y70,1)),ISNUMBER(SEARCH("tall",O70,1)),ISNUMBER(SEARCH("hobnail",O70,1)),ISNUMBER(SEARCH("cribriform",O70,1)),ISNUMBER(SEARCH("diffuse",O70,1)),ISNUMBER(SEARCH("columnar",O70,1)),ISNUMBER(SEARCH("solid",O70,1)),ISNUMBER(SEARCH("tall",N70,1)),ISNUMBER(SEARCH("hobnail",N70,1)),ISNUMBER(SEARCH("cribriform",N70,1)),ISNUMBER(SEARCH("diffuse",N70,1)),ISNUMBER(SEARCH("columnar",N70,1)),ISNUMBER(SEARCH("solid",N70,1)),AND(ISNUMBER(SEARCH("papillary",N70,1)),S70="positive"),AND(AND(ISNUMBER(J70),J70&gt;=5),M70=""),AND(AND(ISNUMBER(J70),J70&gt;=5),AND(ISNUMBER(M70),M70&gt;=1)),AND(ISNUMBER(SERACH("papillary",N70)),OR(Y70="positive",Z70="positive"), ISNUMBER(SEARCH("BRAF",AB70)))),"intermediate","low"))</f>
        <v>low</v>
      </c>
      <c r="AF70" s="33" t="str">
        <f t="shared" si="14"/>
        <v>2</v>
      </c>
      <c r="AG70" s="33" t="str">
        <f t="shared" si="15"/>
        <v>0</v>
      </c>
      <c r="AH70" s="33" t="str">
        <f t="shared" si="18"/>
        <v>0</v>
      </c>
      <c r="AI70" s="38" t="str">
        <f t="shared" si="19"/>
        <v>I</v>
      </c>
      <c r="AJ70" s="32" t="s">
        <v>957</v>
      </c>
      <c r="AK70" s="37" t="s">
        <v>964</v>
      </c>
      <c r="AL70" s="37" t="s">
        <v>962</v>
      </c>
      <c r="AM70" s="37" t="s">
        <v>965</v>
      </c>
      <c r="AN70" s="37" t="s">
        <v>70</v>
      </c>
      <c r="AO70" s="26">
        <f t="shared" ca="1" si="20"/>
        <v>1</v>
      </c>
      <c r="AP70" s="12">
        <f t="shared" si="21"/>
        <v>1</v>
      </c>
      <c r="AQ70" s="12">
        <f t="shared" si="22"/>
        <v>1</v>
      </c>
      <c r="AR70" s="12">
        <f t="shared" si="23"/>
        <v>1</v>
      </c>
      <c r="AS70" s="19">
        <f t="shared" si="16"/>
        <v>1</v>
      </c>
    </row>
    <row r="71" spans="1:45">
      <c r="A71" t="str">
        <f>'Model output'!A70</f>
        <v>TCGA-DJ-A2PW</v>
      </c>
      <c r="B71" s="44">
        <v>65</v>
      </c>
      <c r="C71" s="1" t="str">
        <f>IF(OR(ISNUMBER(SEARCH("0",'Model output'!D70)), ISNUMBER(SEARCH("1",'Model output'!D70)), ISNUMBER(SEARCH("1a",'Model output'!D70)), ISNUMBER(SEARCH("1b",'Model output'!D70)), ISNUMBER(SEARCH("2",'Model output'!D70)), ISNUMBER(SEARCH("3",'Model output'!D70)), ISNUMBER(SEARCH("4a",'Model output'!D70)), ISNUMBER(SEARCH("4b",'Model output'!D70))), IF(ISNUMBER(SEARCH("pT",'Model output'!D70)),IF(OR(ISNUMBER(SEARCH("a",'Model output'!D70)),ISNUMBER(SEARCH("b",'Model output'!D70))),MID(SUBSTITUTE('Model output'!D70," ",""),SEARCH("pT",'Model output'!D70)+2,2),MID(SUBSTITUTE('Model output'!D70," ",""),SEARCH("pT",'Model output'!D70)+2,1)),IF(ISNUMBER(SEARCH("T",'Model output'!D70)),IF(OR(ISNUMBER(SEARCH("a",'Model output'!D70)),ISNUMBER(SEARCH("b",'Model output'!D70))),MID(SUBSTITUTE('Model output'!D70," ",""),SEARCH("T",'Model output'!D70)+1,2),MID(SUBSTITUTE('Model output'!D70," ",""),SEARCH("T",'Model output'!D70)+1,1)),SUBSTITUTE('Model output'!D70," ",""))),"")</f>
        <v>2</v>
      </c>
      <c r="D71" s="1" t="str">
        <f>IF(ISNUMBER(SEARCH("lymph node",'Model output'!E70)),"1", IF(AND('Model output'!E70&lt;&gt;"",ISNUMBER('Model output'!E70),'Model output'!E70&gt;0),"1",IF(OR(ISNUMBER(SEARCH("0",'Model output'!E70)), ISNUMBER(SEARCH("1",'Model output'!E70)), ISNUMBER(SEARCH("1a",'Model output'!E70)), ISNUMBER(SEARCH("1b",'Model output'!E70)), ISNUMBER(SEARCH("X",'Model output'!E70))), IF(ISNUMBER(SEARCH("pN",'Model output'!E70)),IF(OR(ISNUMBER(SEARCH("a",'Model output'!E70)),ISNUMBER(SEARCH("b",'Model output'!E70))),MID(SUBSTITUTE('Model output'!E70," ",""),SEARCH("pN",'Model output'!E70)+2,2),MID(SUBSTITUTE('Model output'!E70," ",""),SEARCH("pN",'Model output'!E70)+2,1)),IF(ISNUMBER(SEARCH("N",'Model output'!E70)),IF(OR(ISNUMBER(SEARCH("a",'Model output'!E70)),ISNUMBER(SEARCH("b",'Model output'!E70))),MID(SUBSTITUTE('Model output'!E70," ",""),SEARCH("N",'Model output'!E70)+1,2),MID(SUBSTITUTE('Model output'!E70," ",""),SEARCH("N",'Model output'!E70)+1,1)),SUBSTITUTE('Model output'!E70," ",""))),"")))</f>
        <v>0</v>
      </c>
      <c r="E71" s="1" t="str">
        <f>IF(OR(ISNUMBER(SEARCH("Not applicable",'Model output'!F70)), ISNUMBER(SEARCH("N/A",'Model output'!F70))),"0",IF(OR(ISNUMBER(SEARCH("0",'Model output'!F70)), ISNUMBER(SEARCH("1",'Model output'!F70)), ISNUMBER(SEARCH("X",'Model output'!F70))), IF(ISNUMBER(SEARCH("pM",'Model output'!F70)),MID(SUBSTITUTE('Model output'!F70," ",""),SEARCH("pM",'Model output'!F70)+2,1),IF(ISNUMBER(SEARCH("M",'Model output'!F70)),MID(SUBSTITUTE('Model output'!F70," ",""),SEARCH("M",'Model output'!F70)+1,1),SUBSTITUTE('Model output'!F70," ",""))),""))</f>
        <v>0</v>
      </c>
      <c r="F71" t="str">
        <f t="shared" si="12"/>
        <v>positive</v>
      </c>
      <c r="G71" t="str">
        <f>IF(OR('Model output'!G70="",AND(ISNUMBER('Model output'!J70),'Model output'!J70&lt;1)),"",IF(OR(ISNUMBER(SEARCH("lateral",'Model output'!G70)),ISNUMBER(SEARCH("cervical",'Model output'!G70)),ISNUMBER(SEARCH("jugular",'Model output'!G70)),ISNUMBER(SEARCH("left neck",'Model output'!G70)),ISNUMBER(SEARCH("left anterior neck",'Model output'!G70)),ISNUMBER(SEARCH("left posterior neck",'Model output'!G70)),ISNUMBER(SEARCH("right neck",'Model output'!G70)),ISNUMBER(SEARCH("right anterior neck",'Model output'!G70)),ISNUMBER(SEARCH("right posterior neck",'Model output'!G70)),AND(ISNUMBER(SEARCH("level",'Model output'!G70)),OR(,ISNUMBER(SEARCH("II",'Model output'!G70)),ISNUMBER(SEARCH("two",'Model output'!G70)),ISNUMBER(SEARCH("2",'Model output'!G70)),ISNUMBER(SEARCH("III",'Model output'!G70)),ISNUMBER(SEARCH("three",'Model output'!G70)),ISNUMBER(SEARCH("3",'Model output'!G70)),ISNUMBER(SEARCH("IV",'Model output'!G70)),ISNUMBER(SEARCH("four",'Model output'!G70)),ISNUMBER(SEARCH("4",'Model output'!G70)),AND(ISNUMBER(SEARCH("V ",'Model output'!G70)),NOT(ISNUMBER(SEARCH("VI",'Model output'!G70)))),ISNUMBER(SEARCH("five",'Model output'!G70)),ISNUMBER(SEARCH("5",'Model output'!G70))))), "lateral", "central"))</f>
        <v/>
      </c>
      <c r="H71" t="str">
        <f>IF('Model output'!H70="","negative",IF('Model output'!H70="[]", "negative", IF(OR(ISNUMBER(SEARCH("lymph node",'Model output'!H70)),ISNUMBER(SEARCH("Not mentioned",'Model output'!H70)),ISNUMBER(SEARCH("neck",'Model output'!H70)),ISNUMBER(SEARCH("Not applicable",'Model output'!H70))),"negative","positive")))</f>
        <v>negative</v>
      </c>
      <c r="I71">
        <f>IF('Model output'!I70="","",IF(ISNUMBER('Model output'!I70),'Model output'!I70,1))</f>
        <v>1</v>
      </c>
      <c r="J71">
        <f>IF('Model output'!J70="","",IF(AND(ISNUMBER('Model output'!J70),'Model output'!J70&lt;=I71),'Model output'!J70,IF(ISNUMBER(SEARCH("0/",'Model output'!J70)),0,1)))</f>
        <v>1</v>
      </c>
      <c r="K71" t="str" cm="1">
        <f t="array" ref="K71">IF(COUNT(FIND({0,1,2,3,4,5,6,7,8,9},'Model output'!K70))&gt;0,'Model output'!K70,"")</f>
        <v/>
      </c>
      <c r="L71" s="8" t="str">
        <f t="shared" si="17"/>
        <v/>
      </c>
      <c r="M71" t="str" cm="1">
        <f t="array" ref="M71">IF(L71="","",IF(ISNUMBER(SEARCH("cm",L71)),MAX(VALUE(SUBSTITUTE(_xlfn.FILTERXML("&lt;t&gt;&lt;s&gt;"&amp;SUBSTITUTE(L71,",","&lt;/s&gt;&lt;s&gt;")&amp;"&lt;/s&gt;&lt;/t&gt;","//s"),"cm",""))),MAX(VALUE(SUBSTITUTE(_xlfn.FILTERXML("&lt;t&gt;&lt;s&gt;"&amp;SUBSTITUTE(L71,",","&lt;/s&gt;&lt;s&gt;")&amp;"&lt;/s&gt;&lt;/t&gt;","//s"),"mm","")))/10))</f>
        <v/>
      </c>
      <c r="N71" t="str">
        <f>IF('Model output'!L70="","",'Model output'!L70)</f>
        <v>Papillary carcinoma</v>
      </c>
      <c r="O71" t="str">
        <f>IF('Model output'!M70="","",'Model output'!M70)</f>
        <v>Classical type</v>
      </c>
      <c r="P71" t="str">
        <f>IF('Model output'!N70="","",'Model output'!N70)</f>
        <v>4.6 cm</v>
      </c>
      <c r="Q71" t="str">
        <f t="shared" si="13"/>
        <v>4.6cm</v>
      </c>
      <c r="R71" cm="1">
        <f t="array" ref="R71">IF(Q71="","",IF(ISNUMBER(SEARCH("cm",Q71)),MAX(VALUE(SUBSTITUTE(_xlfn.FILTERXML("&lt;t&gt;&lt;s&gt;"&amp;SUBSTITUTE(Q71,",","&lt;/s&gt;&lt;s&gt;")&amp;"&lt;/s&gt;&lt;/t&gt;","//s"),"cm",""))),MAX(VALUE(SUBSTITUTE(_xlfn.FILTERXML("&lt;t&gt;&lt;s&gt;"&amp;SUBSTITUTE(Q71,",","&lt;/s&gt;&lt;s&gt;")&amp;"&lt;/s&gt;&lt;/t&gt;","//s"),"mm","")))/10))</f>
        <v>4.5999999999999996</v>
      </c>
      <c r="S71" t="str">
        <f>IF(OR('Model output'!P70="",ISNUMBER(SEARCH("Not identified", 'Model output'!P70)),ISNUMBER(SEARCH("Absent",'Model output'!P70)),AND(ISNUMBER(SEARCH("No",'Model output'!P70)),NOT(ISNUMBER(SEARCH("diagnostic",'Model output'!P70)))),ISNUMBER(SEARCH("Negative",'Model output'!P70))),"negative","positive")</f>
        <v>negative</v>
      </c>
      <c r="T71">
        <f>IF('Model output'!O70="","",'Model output'!O70)</f>
        <v>3</v>
      </c>
      <c r="U71" t="str">
        <f>IF('Model output'!Q70&lt;&gt;"",'Model output'!Q70,IF('Classification result'!S71="positive",IF(ISNUMBER(SEARCH("single",'Model output'!P70)),1,IF(OR(ISNUMBER(SEARCH("&lt;4",'Model output'!P70)),ISNUMBER(SEARCH("&lt; 4",'Model output'!P70)),ISNUMBER(SEARCH("less than 4",'Model output'!P70))),"&lt;4",IF(OR(ISNUMBER(SEARCH("&gt;4",'Model output'!P70)),ISNUMBER(SEARCH("&gt; 4",'Model output'!P70)),ISNUMBER(SEARCH("4 or more",'Model output'!P70))),"&gt;4",""))),""))</f>
        <v/>
      </c>
      <c r="V71" t="str">
        <f>IF(S71="negative","",IF(OR(ISNUMBER(SEARCH("Focal",'Model output'!P70)),'Classification result'!U71&lt;4,ISNUMBER(SEARCH("Focal",'Classification result'!U71)),ISNUMBER(SEARCH("&lt;4",'Classification result'!U71)),ISNUMBER(SEARCH("&lt; 4",'Classification result'!U71))),"minimal", IF(OR(ISNUMBER(SEARCH("Extensive",'Model output'!P70)),ISNUMBER(SEARCH("Extensive",'Classification result'!U71)),ISNUMBER(SEARCH("&gt;4",'Classification result'!U71)),ISNUMBER(SEARCH("&gt; 4",'Classification result'!U71)),ISNUMBER(SEARCH("4 or more",'Classification result'!U71))),"extensive","")))</f>
        <v/>
      </c>
      <c r="W71" t="str">
        <f>IF(OR('Model output'!R70="",ISNUMBER(SEARCH("Not identified", 'Model output'!R70)),ISNUMBER(SEARCH("Absent",'Model output'!R70)),ISNUMBER(SEARCH("No",'Model output'!R70)),ISNUMBER(SEARCH("Negative",'Model output'!R70)),ISNUMBER(SEARCH("None seen",'Model output'!R70)),ISNUMBER(SEARCH("Free",'Model output'!R70)),ISNUMBER(SEARCH("Cannot be assessed",'Model output'!R70))),"negative","positive")</f>
        <v>positive</v>
      </c>
      <c r="X71" t="str">
        <f>IF('Model output'!S70="","", IF('Model output'!S70= "[]", "", 'Model output'!S70))</f>
        <v>Not identified</v>
      </c>
      <c r="Y71" t="str">
        <f>IF(OR('Model output'!S70="",ISNUMBER(SEARCH("Absent",'Model output'!S70)),ISNUMBER(SEARCH("Not identified",'Model output'!S70)),ISNUMBER(SEARCH("No",'Model output'!S70)),ISNUMBER(SEARCH("negative",'Model output'!S70))),"negative",IF(Z71="positive","gETE", "positive"))</f>
        <v>negative</v>
      </c>
      <c r="Z71" t="str">
        <f>IF(OR('Model output'!S70="",ISNUMBER(SEARCH("Absent",'Model output'!S70)),ISNUMBER(SEARCH("Not identified",'Model output'!S70)),ISNUMBER(SEARCH("No",'Model output'!S70)),ISNUMBER(SEARCH("Minimal",'Model output'!S70)),ISNUMBER(SEARCH("negative",'Model output'!S70))),"negative",IF(OR(ISNUMBER(SEARCH("extensive",X71)),ISNUMBER(SEARCH("skeletal muscle",X71)),ISNUMBER(SEARCH("larynx",X71)),ISNUMBER(SEARCH("trachea",X71)),ISNUMBER(SEARCH("esophagus",X71)),ISNUMBER(SEARCH("recurrent laryngeal nerve",X71))),"positive","negative"))</f>
        <v>negative</v>
      </c>
      <c r="AA71" t="str">
        <f>IF('Model output'!T70="","", IF('Model output'!T70="[]", "", IF('Model output'!T70="Not mentioned", "No", "Yes")))</f>
        <v/>
      </c>
      <c r="AB71" t="str">
        <f>IF(AA71&lt;&gt;"Yes","",IF(OR('Model output'!U70="",'Model output'!U70="[]",ISNUMBER(SEARCH("Not identified",'Model output'!U70))),"",'Model output'!U70))</f>
        <v/>
      </c>
      <c r="AC71" s="1" t="str">
        <f>IF(OR('Model output'!V70="",'Model output'!V70="No",AND(ISERROR(SEARCH("Positive",'Model output'!V70)), ISNUMBER(SEARCH("Negative",'Model output'!V70))), ISNUMBER(SEARCH("Uninvolved",'Model output'!V70)), ISNUMBER(SEARCH("not involved",'Model output'!V70)), ISNUMBER(SEARCH("none",'Model output'!V70)), ISNUMBER(SEARCH("Free",'Model output'!V70)), ISNUMBER(SEARCH("1 mm",'Model output'!V70)), ISNUMBER(SEARCH("0.1 CM",'Model output'!V70)), ISNUMBER(SEARCH("less than 0.2 mm",'Model output'!V70)), ISNUMBER(SEARCH("less than 0.5 mm",'Model output'!V70)), ISNUMBER(SEARCH("abut",'Model output'!V70))), "negative", "positive")</f>
        <v>negative</v>
      </c>
      <c r="AE71" s="32" t="str" cm="1">
        <f t="array" aca="1" ref="AE71" ca="1">IF(OR(AC71="positive",Z71="positive",AND(OR(ISNUMBER(SEARCH("Follicular carcinoma",N71)),ISNUMBER(SEARCH("Follicular thyroid carcinoma",N71))),V71="extensive"),AND(AND(ISNUMBER(J71),J71&gt;0),AND(ISNUMBER(M71),M71&gt;3)),OR(H71="positive",AH71=1)),"high",IF(OR(ISNUMBER(SEARCH("lateral",G71,1)),ISNUMBER(SEARCH("positive",Y71,1)),ISNUMBER(SEARCH("tall",O71,1)),ISNUMBER(SEARCH("hobnail",O71,1)),ISNUMBER(SEARCH("cribriform",O71,1)),ISNUMBER(SEARCH("diffuse",O71,1)),ISNUMBER(SEARCH("columnar",O71,1)),ISNUMBER(SEARCH("solid",O71,1)),ISNUMBER(SEARCH("tall",N71,1)),ISNUMBER(SEARCH("hobnail",N71,1)),ISNUMBER(SEARCH("cribriform",N71,1)),ISNUMBER(SEARCH("diffuse",N71,1)),ISNUMBER(SEARCH("columnar",N71,1)),ISNUMBER(SEARCH("solid",N71,1)),AND(ISNUMBER(SEARCH("papillary",N71,1)),S71="positive"),AND(AND(ISNUMBER(J71),J71&gt;=5),M71=""),AND(AND(ISNUMBER(J71),J71&gt;=5),AND(ISNUMBER(M71),M71&gt;=1)),AND(ISNUMBER(SERACH("papillary",N71)),OR(Y71="positive",Z71="positive"), ISNUMBER(SEARCH("BRAF",AB71)))),"intermediate","low"))</f>
        <v>low</v>
      </c>
      <c r="AF71" s="33" t="str">
        <f t="shared" si="14"/>
        <v>3a</v>
      </c>
      <c r="AG71" s="33" t="str">
        <f t="shared" si="15"/>
        <v>1a</v>
      </c>
      <c r="AH71" s="33" t="str">
        <f t="shared" si="18"/>
        <v>0</v>
      </c>
      <c r="AI71" s="38" t="str">
        <f t="shared" si="19"/>
        <v>II</v>
      </c>
      <c r="AJ71" s="32" t="s">
        <v>957</v>
      </c>
      <c r="AK71" s="37" t="s">
        <v>967</v>
      </c>
      <c r="AL71" s="37" t="s">
        <v>966</v>
      </c>
      <c r="AM71" s="37" t="s">
        <v>965</v>
      </c>
      <c r="AN71" s="37" t="s">
        <v>963</v>
      </c>
      <c r="AO71" s="26">
        <f t="shared" ca="1" si="20"/>
        <v>1</v>
      </c>
      <c r="AP71" s="12">
        <f t="shared" si="21"/>
        <v>1</v>
      </c>
      <c r="AQ71" s="12">
        <f t="shared" si="22"/>
        <v>1</v>
      </c>
      <c r="AR71" s="12">
        <f t="shared" si="23"/>
        <v>1</v>
      </c>
      <c r="AS71" s="19">
        <f t="shared" si="16"/>
        <v>1</v>
      </c>
    </row>
    <row r="72" spans="1:45">
      <c r="A72" t="str">
        <f>'Model output'!A71</f>
        <v>TCGA-DJ-A2PX</v>
      </c>
      <c r="B72" s="44">
        <v>55</v>
      </c>
      <c r="C72" s="1" t="str">
        <f>IF(OR(ISNUMBER(SEARCH("0",'Model output'!D71)), ISNUMBER(SEARCH("1",'Model output'!D71)), ISNUMBER(SEARCH("1a",'Model output'!D71)), ISNUMBER(SEARCH("1b",'Model output'!D71)), ISNUMBER(SEARCH("2",'Model output'!D71)), ISNUMBER(SEARCH("3",'Model output'!D71)), ISNUMBER(SEARCH("4a",'Model output'!D71)), ISNUMBER(SEARCH("4b",'Model output'!D71))), IF(ISNUMBER(SEARCH("pT",'Model output'!D71)),IF(OR(ISNUMBER(SEARCH("a",'Model output'!D71)),ISNUMBER(SEARCH("b",'Model output'!D71))),MID(SUBSTITUTE('Model output'!D71," ",""),SEARCH("pT",'Model output'!D71)+2,2),MID(SUBSTITUTE('Model output'!D71," ",""),SEARCH("pT",'Model output'!D71)+2,1)),IF(ISNUMBER(SEARCH("T",'Model output'!D71)),IF(OR(ISNUMBER(SEARCH("a",'Model output'!D71)),ISNUMBER(SEARCH("b",'Model output'!D71))),MID(SUBSTITUTE('Model output'!D71," ",""),SEARCH("T",'Model output'!D71)+1,2),MID(SUBSTITUTE('Model output'!D71," ",""),SEARCH("T",'Model output'!D71)+1,1)),SUBSTITUTE('Model output'!D71," ",""))),"")</f>
        <v>1</v>
      </c>
      <c r="D72" s="1" t="str">
        <f>IF(ISNUMBER(SEARCH("lymph node",'Model output'!E71)),"1", IF(AND('Model output'!E71&lt;&gt;"",ISNUMBER('Model output'!E71),'Model output'!E71&gt;0),"1",IF(OR(ISNUMBER(SEARCH("0",'Model output'!E71)), ISNUMBER(SEARCH("1",'Model output'!E71)), ISNUMBER(SEARCH("1a",'Model output'!E71)), ISNUMBER(SEARCH("1b",'Model output'!E71)), ISNUMBER(SEARCH("X",'Model output'!E71))), IF(ISNUMBER(SEARCH("pN",'Model output'!E71)),IF(OR(ISNUMBER(SEARCH("a",'Model output'!E71)),ISNUMBER(SEARCH("b",'Model output'!E71))),MID(SUBSTITUTE('Model output'!E71," ",""),SEARCH("pN",'Model output'!E71)+2,2),MID(SUBSTITUTE('Model output'!E71," ",""),SEARCH("pN",'Model output'!E71)+2,1)),IF(ISNUMBER(SEARCH("N",'Model output'!E71)),IF(OR(ISNUMBER(SEARCH("a",'Model output'!E71)),ISNUMBER(SEARCH("b",'Model output'!E71))),MID(SUBSTITUTE('Model output'!E71," ",""),SEARCH("N",'Model output'!E71)+1,2),MID(SUBSTITUTE('Model output'!E71," ",""),SEARCH("N",'Model output'!E71)+1,1)),SUBSTITUTE('Model output'!E71," ",""))),"")))</f>
        <v>X</v>
      </c>
      <c r="E72" s="1" t="str">
        <f>IF(OR(ISNUMBER(SEARCH("Not applicable",'Model output'!F71)), ISNUMBER(SEARCH("N/A",'Model output'!F71))),"0",IF(OR(ISNUMBER(SEARCH("0",'Model output'!F71)), ISNUMBER(SEARCH("1",'Model output'!F71)), ISNUMBER(SEARCH("X",'Model output'!F71))), IF(ISNUMBER(SEARCH("pM",'Model output'!F71)),MID(SUBSTITUTE('Model output'!F71," ",""),SEARCH("pM",'Model output'!F71)+2,1),IF(ISNUMBER(SEARCH("M",'Model output'!F71)),MID(SUBSTITUTE('Model output'!F71," ",""),SEARCH("M",'Model output'!F71)+1,1),SUBSTITUTE('Model output'!F71," ",""))),""))</f>
        <v>X</v>
      </c>
      <c r="F72" t="str">
        <f t="shared" si="12"/>
        <v>positive</v>
      </c>
      <c r="G72" t="str">
        <f>IF(OR('Model output'!G71="",AND(ISNUMBER('Model output'!J71),'Model output'!J71&lt;1)),"",IF(OR(ISNUMBER(SEARCH("lateral",'Model output'!G71)),ISNUMBER(SEARCH("cervical",'Model output'!G71)),ISNUMBER(SEARCH("jugular",'Model output'!G71)),ISNUMBER(SEARCH("left neck",'Model output'!G71)),ISNUMBER(SEARCH("left anterior neck",'Model output'!G71)),ISNUMBER(SEARCH("left posterior neck",'Model output'!G71)),ISNUMBER(SEARCH("right neck",'Model output'!G71)),ISNUMBER(SEARCH("right anterior neck",'Model output'!G71)),ISNUMBER(SEARCH("right posterior neck",'Model output'!G71)),AND(ISNUMBER(SEARCH("level",'Model output'!G71)),OR(,ISNUMBER(SEARCH("II",'Model output'!G71)),ISNUMBER(SEARCH("two",'Model output'!G71)),ISNUMBER(SEARCH("2",'Model output'!G71)),ISNUMBER(SEARCH("III",'Model output'!G71)),ISNUMBER(SEARCH("three",'Model output'!G71)),ISNUMBER(SEARCH("3",'Model output'!G71)),ISNUMBER(SEARCH("IV",'Model output'!G71)),ISNUMBER(SEARCH("four",'Model output'!G71)),ISNUMBER(SEARCH("4",'Model output'!G71)),AND(ISNUMBER(SEARCH("V ",'Model output'!G71)),NOT(ISNUMBER(SEARCH("VI",'Model output'!G71)))),ISNUMBER(SEARCH("five",'Model output'!G71)),ISNUMBER(SEARCH("5",'Model output'!G71))))), "lateral", "central"))</f>
        <v/>
      </c>
      <c r="H72" t="str">
        <f>IF('Model output'!H71="","negative",IF('Model output'!H71="[]", "negative", IF(OR(ISNUMBER(SEARCH("lymph node",'Model output'!H71)),ISNUMBER(SEARCH("Not mentioned",'Model output'!H71)),ISNUMBER(SEARCH("neck",'Model output'!H71)),ISNUMBER(SEARCH("Not applicable",'Model output'!H71))),"negative","positive")))</f>
        <v>negative</v>
      </c>
      <c r="I72">
        <f>IF('Model output'!I71="","",IF(ISNUMBER('Model output'!I71),'Model output'!I71,1))</f>
        <v>4</v>
      </c>
      <c r="J72">
        <f>IF('Model output'!J71="","",IF(AND(ISNUMBER('Model output'!J71),'Model output'!J71&lt;=I72),'Model output'!J71,IF(ISNUMBER(SEARCH("0/",'Model output'!J71)),0,1)))</f>
        <v>0</v>
      </c>
      <c r="K72" t="str" cm="1">
        <f t="array" ref="K72">IF(COUNT(FIND({0,1,2,3,4,5,6,7,8,9},'Model output'!K71))&gt;0,'Model output'!K71,"")</f>
        <v>1.2 cm</v>
      </c>
      <c r="L72" s="8" t="str">
        <f t="shared" si="17"/>
        <v>1.2cm</v>
      </c>
      <c r="M72" cm="1">
        <f t="array" ref="M72">IF(L72="","",IF(ISNUMBER(SEARCH("cm",L72)),MAX(VALUE(SUBSTITUTE(_xlfn.FILTERXML("&lt;t&gt;&lt;s&gt;"&amp;SUBSTITUTE(L72,",","&lt;/s&gt;&lt;s&gt;")&amp;"&lt;/s&gt;&lt;/t&gt;","//s"),"cm",""))),MAX(VALUE(SUBSTITUTE(_xlfn.FILTERXML("&lt;t&gt;&lt;s&gt;"&amp;SUBSTITUTE(L72,",","&lt;/s&gt;&lt;s&gt;")&amp;"&lt;/s&gt;&lt;/t&gt;","//s"),"mm","")))/10))</f>
        <v>1.2</v>
      </c>
      <c r="N72" t="str">
        <f>IF('Model output'!L71="","",'Model output'!L71)</f>
        <v>Papillary carcinoma</v>
      </c>
      <c r="O72" t="str">
        <f>IF('Model output'!M71="","",'Model output'!M71)</f>
        <v>Follicular variant</v>
      </c>
      <c r="P72" t="str">
        <f>IF('Model output'!N71="","",'Model output'!N71)</f>
        <v>1.2 cm</v>
      </c>
      <c r="Q72" t="str">
        <f t="shared" si="13"/>
        <v>1.2cm</v>
      </c>
      <c r="R72" cm="1">
        <f t="array" ref="R72">IF(Q72="","",IF(ISNUMBER(SEARCH("cm",Q72)),MAX(VALUE(SUBSTITUTE(_xlfn.FILTERXML("&lt;t&gt;&lt;s&gt;"&amp;SUBSTITUTE(Q72,",","&lt;/s&gt;&lt;s&gt;")&amp;"&lt;/s&gt;&lt;/t&gt;","//s"),"cm",""))),MAX(VALUE(SUBSTITUTE(_xlfn.FILTERXML("&lt;t&gt;&lt;s&gt;"&amp;SUBSTITUTE(Q72,",","&lt;/s&gt;&lt;s&gt;")&amp;"&lt;/s&gt;&lt;/t&gt;","//s"),"mm","")))/10))</f>
        <v>1.2</v>
      </c>
      <c r="S72" t="str">
        <f>IF(OR('Model output'!P71="",ISNUMBER(SEARCH("Not identified", 'Model output'!P71)),ISNUMBER(SEARCH("Absent",'Model output'!P71)),AND(ISNUMBER(SEARCH("No",'Model output'!P71)),NOT(ISNUMBER(SEARCH("diagnostic",'Model output'!P71)))),ISNUMBER(SEARCH("Negative",'Model output'!P71))),"negative","positive")</f>
        <v>negative</v>
      </c>
      <c r="T72" t="str">
        <f>IF('Model output'!O71="","",'Model output'!O71)</f>
        <v/>
      </c>
      <c r="U72" t="str">
        <f>IF('Model output'!Q71&lt;&gt;"",'Model output'!Q71,IF('Classification result'!S72="positive",IF(ISNUMBER(SEARCH("single",'Model output'!P71)),1,IF(OR(ISNUMBER(SEARCH("&lt;4",'Model output'!P71)),ISNUMBER(SEARCH("&lt; 4",'Model output'!P71)),ISNUMBER(SEARCH("less than 4",'Model output'!P71))),"&lt;4",IF(OR(ISNUMBER(SEARCH("&gt;4",'Model output'!P71)),ISNUMBER(SEARCH("&gt; 4",'Model output'!P71)),ISNUMBER(SEARCH("4 or more",'Model output'!P71))),"&gt;4",""))),""))</f>
        <v/>
      </c>
      <c r="V72" t="str">
        <f>IF(S72="negative","",IF(OR(ISNUMBER(SEARCH("Focal",'Model output'!P71)),'Classification result'!U72&lt;4,ISNUMBER(SEARCH("Focal",'Classification result'!U72)),ISNUMBER(SEARCH("&lt;4",'Classification result'!U72)),ISNUMBER(SEARCH("&lt; 4",'Classification result'!U72))),"minimal", IF(OR(ISNUMBER(SEARCH("Extensive",'Model output'!P71)),ISNUMBER(SEARCH("Extensive",'Classification result'!U72)),ISNUMBER(SEARCH("&gt;4",'Classification result'!U72)),ISNUMBER(SEARCH("&gt; 4",'Classification result'!U72)),ISNUMBER(SEARCH("4 or more",'Classification result'!U72))),"extensive","")))</f>
        <v/>
      </c>
      <c r="W72" t="str">
        <f>IF(OR('Model output'!R71="",ISNUMBER(SEARCH("Not identified", 'Model output'!R71)),ISNUMBER(SEARCH("Absent",'Model output'!R71)),ISNUMBER(SEARCH("No",'Model output'!R71)),ISNUMBER(SEARCH("Negative",'Model output'!R71)),ISNUMBER(SEARCH("None seen",'Model output'!R71)),ISNUMBER(SEARCH("Free",'Model output'!R71)),ISNUMBER(SEARCH("Cannot be assessed",'Model output'!R71))),"negative","positive")</f>
        <v>positive</v>
      </c>
      <c r="X72" t="str">
        <f>IF('Model output'!S71="","", IF('Model output'!S71= "[]", "", 'Model output'!S71))</f>
        <v>Not Identified</v>
      </c>
      <c r="Y72" t="str">
        <f>IF(OR('Model output'!S71="",ISNUMBER(SEARCH("Absent",'Model output'!S71)),ISNUMBER(SEARCH("Not identified",'Model output'!S71)),ISNUMBER(SEARCH("No",'Model output'!S71)),ISNUMBER(SEARCH("negative",'Model output'!S71))),"negative",IF(Z72="positive","gETE", "positive"))</f>
        <v>negative</v>
      </c>
      <c r="Z72" t="str">
        <f>IF(OR('Model output'!S71="",ISNUMBER(SEARCH("Absent",'Model output'!S71)),ISNUMBER(SEARCH("Not identified",'Model output'!S71)),ISNUMBER(SEARCH("No",'Model output'!S71)),ISNUMBER(SEARCH("Minimal",'Model output'!S71)),ISNUMBER(SEARCH("negative",'Model output'!S71))),"negative",IF(OR(ISNUMBER(SEARCH("extensive",X72)),ISNUMBER(SEARCH("skeletal muscle",X72)),ISNUMBER(SEARCH("larynx",X72)),ISNUMBER(SEARCH("trachea",X72)),ISNUMBER(SEARCH("esophagus",X72)),ISNUMBER(SEARCH("recurrent laryngeal nerve",X72))),"positive","negative"))</f>
        <v>negative</v>
      </c>
      <c r="AA72" t="str">
        <f>IF('Model output'!T71="","", IF('Model output'!T71="[]", "", IF('Model output'!T71="Not mentioned", "No", "Yes")))</f>
        <v/>
      </c>
      <c r="AB72" t="str">
        <f>IF(AA72&lt;&gt;"Yes","",IF(OR('Model output'!U71="",'Model output'!U71="[]",ISNUMBER(SEARCH("Not identified",'Model output'!U71))),"",'Model output'!U71))</f>
        <v/>
      </c>
      <c r="AC72" s="1" t="str">
        <f>IF(OR('Model output'!V71="",'Model output'!V71="No",AND(ISERROR(SEARCH("Positive",'Model output'!V71)), ISNUMBER(SEARCH("Negative",'Model output'!V71))), ISNUMBER(SEARCH("Uninvolved",'Model output'!V71)), ISNUMBER(SEARCH("not involved",'Model output'!V71)), ISNUMBER(SEARCH("none",'Model output'!V71)), ISNUMBER(SEARCH("Free",'Model output'!V71)), ISNUMBER(SEARCH("1 mm",'Model output'!V71)), ISNUMBER(SEARCH("0.1 CM",'Model output'!V71)), ISNUMBER(SEARCH("less than 0.2 mm",'Model output'!V71)), ISNUMBER(SEARCH("less than 0.5 mm",'Model output'!V71)), ISNUMBER(SEARCH("abut",'Model output'!V71))), "negative", "positive")</f>
        <v>negative</v>
      </c>
      <c r="AE72" s="32" t="str" cm="1">
        <f t="array" aca="1" ref="AE72" ca="1">IF(OR(AC72="positive",Z72="positive",AND(OR(ISNUMBER(SEARCH("Follicular carcinoma",N72)),ISNUMBER(SEARCH("Follicular thyroid carcinoma",N72))),V72="extensive"),AND(AND(ISNUMBER(J72),J72&gt;0),AND(ISNUMBER(M72),M72&gt;3)),OR(H72="positive",AH72=1)),"high",IF(OR(ISNUMBER(SEARCH("lateral",G72,1)),ISNUMBER(SEARCH("positive",Y72,1)),ISNUMBER(SEARCH("tall",O72,1)),ISNUMBER(SEARCH("hobnail",O72,1)),ISNUMBER(SEARCH("cribriform",O72,1)),ISNUMBER(SEARCH("diffuse",O72,1)),ISNUMBER(SEARCH("columnar",O72,1)),ISNUMBER(SEARCH("solid",O72,1)),ISNUMBER(SEARCH("tall",N72,1)),ISNUMBER(SEARCH("hobnail",N72,1)),ISNUMBER(SEARCH("cribriform",N72,1)),ISNUMBER(SEARCH("diffuse",N72,1)),ISNUMBER(SEARCH("columnar",N72,1)),ISNUMBER(SEARCH("solid",N72,1)),AND(ISNUMBER(SEARCH("papillary",N72,1)),S72="positive"),AND(AND(ISNUMBER(J72),J72&gt;=5),M72=""),AND(AND(ISNUMBER(J72),J72&gt;=5),AND(ISNUMBER(M72),M72&gt;=1)),AND(ISNUMBER(SERACH("papillary",N72)),OR(Y72="positive",Z72="positive"), ISNUMBER(SEARCH("BRAF",AB72)))),"intermediate","low"))</f>
        <v>low</v>
      </c>
      <c r="AF72" s="33" t="str">
        <f t="shared" si="14"/>
        <v>1b</v>
      </c>
      <c r="AG72" s="33" t="str">
        <f t="shared" si="15"/>
        <v>0</v>
      </c>
      <c r="AH72" s="33" t="str">
        <f t="shared" si="18"/>
        <v>0</v>
      </c>
      <c r="AI72" s="38" t="str">
        <f t="shared" si="19"/>
        <v>I</v>
      </c>
      <c r="AJ72" s="32" t="s">
        <v>957</v>
      </c>
      <c r="AK72" s="37" t="s">
        <v>961</v>
      </c>
      <c r="AL72" s="37" t="s">
        <v>962</v>
      </c>
      <c r="AM72" s="37" t="s">
        <v>965</v>
      </c>
      <c r="AN72" s="37" t="s">
        <v>70</v>
      </c>
      <c r="AO72" s="26">
        <f t="shared" ca="1" si="20"/>
        <v>1</v>
      </c>
      <c r="AP72" s="12">
        <f t="shared" si="21"/>
        <v>1</v>
      </c>
      <c r="AQ72" s="12">
        <f t="shared" si="22"/>
        <v>1</v>
      </c>
      <c r="AR72" s="12">
        <f t="shared" si="23"/>
        <v>1</v>
      </c>
      <c r="AS72" s="19">
        <f t="shared" si="16"/>
        <v>1</v>
      </c>
    </row>
    <row r="73" spans="1:45">
      <c r="A73" t="str">
        <f>'Model output'!A72</f>
        <v>TCGA-DJ-A2PY</v>
      </c>
      <c r="B73" s="44">
        <v>46</v>
      </c>
      <c r="C73" s="1" t="str">
        <f>IF(OR(ISNUMBER(SEARCH("0",'Model output'!D72)), ISNUMBER(SEARCH("1",'Model output'!D72)), ISNUMBER(SEARCH("1a",'Model output'!D72)), ISNUMBER(SEARCH("1b",'Model output'!D72)), ISNUMBER(SEARCH("2",'Model output'!D72)), ISNUMBER(SEARCH("3",'Model output'!D72)), ISNUMBER(SEARCH("4a",'Model output'!D72)), ISNUMBER(SEARCH("4b",'Model output'!D72))), IF(ISNUMBER(SEARCH("pT",'Model output'!D72)),IF(OR(ISNUMBER(SEARCH("a",'Model output'!D72)),ISNUMBER(SEARCH("b",'Model output'!D72))),MID(SUBSTITUTE('Model output'!D72," ",""),SEARCH("pT",'Model output'!D72)+2,2),MID(SUBSTITUTE('Model output'!D72," ",""),SEARCH("pT",'Model output'!D72)+2,1)),IF(ISNUMBER(SEARCH("T",'Model output'!D72)),IF(OR(ISNUMBER(SEARCH("a",'Model output'!D72)),ISNUMBER(SEARCH("b",'Model output'!D72))),MID(SUBSTITUTE('Model output'!D72," ",""),SEARCH("T",'Model output'!D72)+1,2),MID(SUBSTITUTE('Model output'!D72," ",""),SEARCH("T",'Model output'!D72)+1,1)),SUBSTITUTE('Model output'!D72," ",""))),"")</f>
        <v/>
      </c>
      <c r="D73" s="1" t="str">
        <f>IF(ISNUMBER(SEARCH("lymph node",'Model output'!E72)),"1", IF(AND('Model output'!E72&lt;&gt;"",ISNUMBER('Model output'!E72),'Model output'!E72&gt;0),"1",IF(OR(ISNUMBER(SEARCH("0",'Model output'!E72)), ISNUMBER(SEARCH("1",'Model output'!E72)), ISNUMBER(SEARCH("1a",'Model output'!E72)), ISNUMBER(SEARCH("1b",'Model output'!E72)), ISNUMBER(SEARCH("X",'Model output'!E72))), IF(ISNUMBER(SEARCH("pN",'Model output'!E72)),IF(OR(ISNUMBER(SEARCH("a",'Model output'!E72)),ISNUMBER(SEARCH("b",'Model output'!E72))),MID(SUBSTITUTE('Model output'!E72," ",""),SEARCH("pN",'Model output'!E72)+2,2),MID(SUBSTITUTE('Model output'!E72," ",""),SEARCH("pN",'Model output'!E72)+2,1)),IF(ISNUMBER(SEARCH("N",'Model output'!E72)),IF(OR(ISNUMBER(SEARCH("a",'Model output'!E72)),ISNUMBER(SEARCH("b",'Model output'!E72))),MID(SUBSTITUTE('Model output'!E72," ",""),SEARCH("N",'Model output'!E72)+1,2),MID(SUBSTITUTE('Model output'!E72," ",""),SEARCH("N",'Model output'!E72)+1,1)),SUBSTITUTE('Model output'!E72," ",""))),"")))</f>
        <v>1</v>
      </c>
      <c r="E73" s="1" t="str">
        <f>IF(OR(ISNUMBER(SEARCH("Not applicable",'Model output'!F72)), ISNUMBER(SEARCH("N/A",'Model output'!F72))),"0",IF(OR(ISNUMBER(SEARCH("0",'Model output'!F72)), ISNUMBER(SEARCH("1",'Model output'!F72)), ISNUMBER(SEARCH("X",'Model output'!F72))), IF(ISNUMBER(SEARCH("pM",'Model output'!F72)),MID(SUBSTITUTE('Model output'!F72," ",""),SEARCH("pM",'Model output'!F72)+2,1),IF(ISNUMBER(SEARCH("M",'Model output'!F72)),MID(SUBSTITUTE('Model output'!F72," ",""),SEARCH("M",'Model output'!F72)+1,1),SUBSTITUTE('Model output'!F72," ",""))),""))</f>
        <v>X</v>
      </c>
      <c r="F73" t="str">
        <f t="shared" si="12"/>
        <v>positive</v>
      </c>
      <c r="G73" t="str">
        <f>IF(OR('Model output'!G72="",AND(ISNUMBER('Model output'!J72),'Model output'!J72&lt;1)),"",IF(OR(ISNUMBER(SEARCH("lateral",'Model output'!G72)),ISNUMBER(SEARCH("cervical",'Model output'!G72)),ISNUMBER(SEARCH("jugular",'Model output'!G72)),ISNUMBER(SEARCH("left neck",'Model output'!G72)),ISNUMBER(SEARCH("left anterior neck",'Model output'!G72)),ISNUMBER(SEARCH("left posterior neck",'Model output'!G72)),ISNUMBER(SEARCH("right neck",'Model output'!G72)),ISNUMBER(SEARCH("right anterior neck",'Model output'!G72)),ISNUMBER(SEARCH("right posterior neck",'Model output'!G72)),AND(ISNUMBER(SEARCH("level",'Model output'!G72)),OR(,ISNUMBER(SEARCH("II",'Model output'!G72)),ISNUMBER(SEARCH("two",'Model output'!G72)),ISNUMBER(SEARCH("2",'Model output'!G72)),ISNUMBER(SEARCH("III",'Model output'!G72)),ISNUMBER(SEARCH("three",'Model output'!G72)),ISNUMBER(SEARCH("3",'Model output'!G72)),ISNUMBER(SEARCH("IV",'Model output'!G72)),ISNUMBER(SEARCH("four",'Model output'!G72)),ISNUMBER(SEARCH("4",'Model output'!G72)),AND(ISNUMBER(SEARCH("V ",'Model output'!G72)),NOT(ISNUMBER(SEARCH("VI",'Model output'!G72)))),ISNUMBER(SEARCH("five",'Model output'!G72)),ISNUMBER(SEARCH("5",'Model output'!G72))))), "lateral", "central"))</f>
        <v>central</v>
      </c>
      <c r="H73" t="str">
        <f>IF('Model output'!H72="","negative",IF('Model output'!H72="[]", "negative", IF(OR(ISNUMBER(SEARCH("lymph node",'Model output'!H72)),ISNUMBER(SEARCH("Not mentioned",'Model output'!H72)),ISNUMBER(SEARCH("neck",'Model output'!H72)),ISNUMBER(SEARCH("Not applicable",'Model output'!H72))),"negative","positive")))</f>
        <v>negative</v>
      </c>
      <c r="I73">
        <f>IF('Model output'!I72="","",IF(ISNUMBER('Model output'!I72),'Model output'!I72,1))</f>
        <v>2</v>
      </c>
      <c r="J73">
        <f>IF('Model output'!J72="","",IF(AND(ISNUMBER('Model output'!J72),'Model output'!J72&lt;=I73),'Model output'!J72,IF(ISNUMBER(SEARCH("0/",'Model output'!J72)),0,1)))</f>
        <v>1</v>
      </c>
      <c r="K73" t="str" cm="1">
        <f t="array" ref="K73">IF(COUNT(FIND({0,1,2,3,4,5,6,7,8,9},'Model output'!K72))&gt;0,'Model output'!K72,"")</f>
        <v>0.3cm</v>
      </c>
      <c r="L73" s="8" t="str">
        <f t="shared" si="17"/>
        <v>0.3cm</v>
      </c>
      <c r="M73" cm="1">
        <f t="array" ref="M73">IF(L73="","",IF(ISNUMBER(SEARCH("cm",L73)),MAX(VALUE(SUBSTITUTE(_xlfn.FILTERXML("&lt;t&gt;&lt;s&gt;"&amp;SUBSTITUTE(L73,",","&lt;/s&gt;&lt;s&gt;")&amp;"&lt;/s&gt;&lt;/t&gt;","//s"),"cm",""))),MAX(VALUE(SUBSTITUTE(_xlfn.FILTERXML("&lt;t&gt;&lt;s&gt;"&amp;SUBSTITUTE(L73,",","&lt;/s&gt;&lt;s&gt;")&amp;"&lt;/s&gt;&lt;/t&gt;","//s"),"mm","")))/10))</f>
        <v>0.3</v>
      </c>
      <c r="N73" t="str">
        <f>IF('Model output'!L72="","",'Model output'!L72)</f>
        <v>Papillary carcinoma</v>
      </c>
      <c r="O73" t="str">
        <f>IF('Model output'!M72="","",'Model output'!M72)</f>
        <v>Classical, Tall cell</v>
      </c>
      <c r="P73" t="str">
        <f>IF('Model output'!N72="","",'Model output'!N72)</f>
        <v>2.5 cm</v>
      </c>
      <c r="Q73" t="str">
        <f t="shared" si="13"/>
        <v>2.5cm</v>
      </c>
      <c r="R73" cm="1">
        <f t="array" ref="R73">IF(Q73="","",IF(ISNUMBER(SEARCH("cm",Q73)),MAX(VALUE(SUBSTITUTE(_xlfn.FILTERXML("&lt;t&gt;&lt;s&gt;"&amp;SUBSTITUTE(Q73,",","&lt;/s&gt;&lt;s&gt;")&amp;"&lt;/s&gt;&lt;/t&gt;","//s"),"cm",""))),MAX(VALUE(SUBSTITUTE(_xlfn.FILTERXML("&lt;t&gt;&lt;s&gt;"&amp;SUBSTITUTE(Q73,",","&lt;/s&gt;&lt;s&gt;")&amp;"&lt;/s&gt;&lt;/t&gt;","//s"),"mm","")))/10))</f>
        <v>2.5</v>
      </c>
      <c r="S73" t="str">
        <f>IF(OR('Model output'!P72="",ISNUMBER(SEARCH("Not identified", 'Model output'!P72)),ISNUMBER(SEARCH("Absent",'Model output'!P72)),AND(ISNUMBER(SEARCH("No",'Model output'!P72)),NOT(ISNUMBER(SEARCH("diagnostic",'Model output'!P72)))),ISNUMBER(SEARCH("Negative",'Model output'!P72))),"negative","positive")</f>
        <v>negative</v>
      </c>
      <c r="T73">
        <f>IF('Model output'!O72="","",'Model output'!O72)</f>
        <v>4</v>
      </c>
      <c r="U73" t="str">
        <f>IF('Model output'!Q72&lt;&gt;"",'Model output'!Q72,IF('Classification result'!S73="positive",IF(ISNUMBER(SEARCH("single",'Model output'!P72)),1,IF(OR(ISNUMBER(SEARCH("&lt;4",'Model output'!P72)),ISNUMBER(SEARCH("&lt; 4",'Model output'!P72)),ISNUMBER(SEARCH("less than 4",'Model output'!P72))),"&lt;4",IF(OR(ISNUMBER(SEARCH("&gt;4",'Model output'!P72)),ISNUMBER(SEARCH("&gt; 4",'Model output'!P72)),ISNUMBER(SEARCH("4 or more",'Model output'!P72))),"&gt;4",""))),""))</f>
        <v/>
      </c>
      <c r="V73" t="str">
        <f>IF(S73="negative","",IF(OR(ISNUMBER(SEARCH("Focal",'Model output'!P72)),'Classification result'!U73&lt;4,ISNUMBER(SEARCH("Focal",'Classification result'!U73)),ISNUMBER(SEARCH("&lt;4",'Classification result'!U73)),ISNUMBER(SEARCH("&lt; 4",'Classification result'!U73))),"minimal", IF(OR(ISNUMBER(SEARCH("Extensive",'Model output'!P72)),ISNUMBER(SEARCH("Extensive",'Classification result'!U73)),ISNUMBER(SEARCH("&gt;4",'Classification result'!U73)),ISNUMBER(SEARCH("&gt; 4",'Classification result'!U73)),ISNUMBER(SEARCH("4 or more",'Classification result'!U73))),"extensive","")))</f>
        <v/>
      </c>
      <c r="W73" t="str">
        <f>IF(OR('Model output'!R72="",ISNUMBER(SEARCH("Not identified", 'Model output'!R72)),ISNUMBER(SEARCH("Absent",'Model output'!R72)),ISNUMBER(SEARCH("No",'Model output'!R72)),ISNUMBER(SEARCH("Negative",'Model output'!R72)),ISNUMBER(SEARCH("None seen",'Model output'!R72)),ISNUMBER(SEARCH("Free",'Model output'!R72)),ISNUMBER(SEARCH("Cannot be assessed",'Model output'!R72))),"negative","positive")</f>
        <v>negative</v>
      </c>
      <c r="X73" t="str">
        <f>IF('Model output'!S72="","", IF('Model output'!S72= "[]", "", 'Model output'!S72))</f>
        <v>Perithyroidal soft tissue</v>
      </c>
      <c r="Y73" t="str">
        <f>IF(OR('Model output'!S72="",ISNUMBER(SEARCH("Absent",'Model output'!S72)),ISNUMBER(SEARCH("Not identified",'Model output'!S72)),ISNUMBER(SEARCH("No",'Model output'!S72)),ISNUMBER(SEARCH("negative",'Model output'!S72))),"negative",IF(Z73="positive","gETE", "positive"))</f>
        <v>positive</v>
      </c>
      <c r="Z73" t="str">
        <f>IF(OR('Model output'!S72="",ISNUMBER(SEARCH("Absent",'Model output'!S72)),ISNUMBER(SEARCH("Not identified",'Model output'!S72)),ISNUMBER(SEARCH("No",'Model output'!S72)),ISNUMBER(SEARCH("Minimal",'Model output'!S72)),ISNUMBER(SEARCH("negative",'Model output'!S72))),"negative",IF(OR(ISNUMBER(SEARCH("extensive",X73)),ISNUMBER(SEARCH("skeletal muscle",X73)),ISNUMBER(SEARCH("larynx",X73)),ISNUMBER(SEARCH("trachea",X73)),ISNUMBER(SEARCH("esophagus",X73)),ISNUMBER(SEARCH("recurrent laryngeal nerve",X73))),"positive","negative"))</f>
        <v>negative</v>
      </c>
      <c r="AA73" t="str">
        <f>IF('Model output'!T72="","", IF('Model output'!T72="[]", "", IF('Model output'!T72="Not mentioned", "No", "Yes")))</f>
        <v/>
      </c>
      <c r="AB73" t="str">
        <f>IF(AA73&lt;&gt;"Yes","",IF(OR('Model output'!U72="",'Model output'!U72="[]",ISNUMBER(SEARCH("Not identified",'Model output'!U72))),"",'Model output'!U72))</f>
        <v/>
      </c>
      <c r="AC73" s="1" t="str">
        <f>IF(OR('Model output'!V72="",'Model output'!V72="No",AND(ISERROR(SEARCH("Positive",'Model output'!V72)), ISNUMBER(SEARCH("Negative",'Model output'!V72))), ISNUMBER(SEARCH("Uninvolved",'Model output'!V72)), ISNUMBER(SEARCH("not involved",'Model output'!V72)), ISNUMBER(SEARCH("none",'Model output'!V72)), ISNUMBER(SEARCH("Free",'Model output'!V72)), ISNUMBER(SEARCH("1 mm",'Model output'!V72)), ISNUMBER(SEARCH("0.1 CM",'Model output'!V72)), ISNUMBER(SEARCH("less than 0.2 mm",'Model output'!V72)), ISNUMBER(SEARCH("less than 0.5 mm",'Model output'!V72)), ISNUMBER(SEARCH("abut",'Model output'!V72))), "negative", "positive")</f>
        <v>negative</v>
      </c>
      <c r="AE73" s="32" t="str" cm="1">
        <f t="array" aca="1" ref="AE73" ca="1">IF(OR(AC73="positive",Z73="positive",AND(OR(ISNUMBER(SEARCH("Follicular carcinoma",N73)),ISNUMBER(SEARCH("Follicular thyroid carcinoma",N73))),V73="extensive"),AND(AND(ISNUMBER(J73),J73&gt;0),AND(ISNUMBER(M73),M73&gt;3)),OR(H73="positive",AH73=1)),"high",IF(OR(ISNUMBER(SEARCH("lateral",G73,1)),ISNUMBER(SEARCH("positive",Y73,1)),ISNUMBER(SEARCH("tall",O73,1)),ISNUMBER(SEARCH("hobnail",O73,1)),ISNUMBER(SEARCH("cribriform",O73,1)),ISNUMBER(SEARCH("diffuse",O73,1)),ISNUMBER(SEARCH("columnar",O73,1)),ISNUMBER(SEARCH("solid",O73,1)),ISNUMBER(SEARCH("tall",N73,1)),ISNUMBER(SEARCH("hobnail",N73,1)),ISNUMBER(SEARCH("cribriform",N73,1)),ISNUMBER(SEARCH("diffuse",N73,1)),ISNUMBER(SEARCH("columnar",N73,1)),ISNUMBER(SEARCH("solid",N73,1)),AND(ISNUMBER(SEARCH("papillary",N73,1)),S73="positive"),AND(AND(ISNUMBER(J73),J73&gt;=5),M73=""),AND(AND(ISNUMBER(J73),J73&gt;=5),AND(ISNUMBER(M73),M73&gt;=1)),AND(ISNUMBER(SERACH("papillary",N73)),OR(Y73="positive",Z73="positive"), ISNUMBER(SEARCH("BRAF",AB73)))),"intermediate","low"))</f>
        <v>intermediate</v>
      </c>
      <c r="AF73" s="33" t="str">
        <f t="shared" si="14"/>
        <v>2</v>
      </c>
      <c r="AG73" s="33" t="str">
        <f t="shared" si="15"/>
        <v>1a</v>
      </c>
      <c r="AH73" s="33" t="str">
        <f t="shared" si="18"/>
        <v>0</v>
      </c>
      <c r="AI73" s="38" t="str">
        <f t="shared" si="19"/>
        <v>I</v>
      </c>
      <c r="AJ73" s="32" t="s">
        <v>958</v>
      </c>
      <c r="AK73" s="37" t="s">
        <v>964</v>
      </c>
      <c r="AL73" s="37" t="s">
        <v>966</v>
      </c>
      <c r="AM73" s="37" t="s">
        <v>965</v>
      </c>
      <c r="AN73" s="37" t="s">
        <v>70</v>
      </c>
      <c r="AO73" s="26">
        <f t="shared" ca="1" si="20"/>
        <v>1</v>
      </c>
      <c r="AP73" s="12">
        <f t="shared" si="21"/>
        <v>1</v>
      </c>
      <c r="AQ73" s="12">
        <f t="shared" si="22"/>
        <v>1</v>
      </c>
      <c r="AR73" s="12">
        <f t="shared" si="23"/>
        <v>1</v>
      </c>
      <c r="AS73" s="19">
        <f t="shared" si="16"/>
        <v>1</v>
      </c>
    </row>
    <row r="74" spans="1:45">
      <c r="A74" t="str">
        <f>'Model output'!A73</f>
        <v>TCGA-DJ-A2PZ</v>
      </c>
      <c r="B74" s="44">
        <v>63</v>
      </c>
      <c r="C74" s="1" t="str">
        <f>IF(OR(ISNUMBER(SEARCH("0",'Model output'!D73)), ISNUMBER(SEARCH("1",'Model output'!D73)), ISNUMBER(SEARCH("1a",'Model output'!D73)), ISNUMBER(SEARCH("1b",'Model output'!D73)), ISNUMBER(SEARCH("2",'Model output'!D73)), ISNUMBER(SEARCH("3",'Model output'!D73)), ISNUMBER(SEARCH("4a",'Model output'!D73)), ISNUMBER(SEARCH("4b",'Model output'!D73))), IF(ISNUMBER(SEARCH("pT",'Model output'!D73)),IF(OR(ISNUMBER(SEARCH("a",'Model output'!D73)),ISNUMBER(SEARCH("b",'Model output'!D73))),MID(SUBSTITUTE('Model output'!D73," ",""),SEARCH("pT",'Model output'!D73)+2,2),MID(SUBSTITUTE('Model output'!D73," ",""),SEARCH("pT",'Model output'!D73)+2,1)),IF(ISNUMBER(SEARCH("T",'Model output'!D73)),IF(OR(ISNUMBER(SEARCH("a",'Model output'!D73)),ISNUMBER(SEARCH("b",'Model output'!D73))),MID(SUBSTITUTE('Model output'!D73," ",""),SEARCH("T",'Model output'!D73)+1,2),MID(SUBSTITUTE('Model output'!D73," ",""),SEARCH("T",'Model output'!D73)+1,1)),SUBSTITUTE('Model output'!D73," ",""))),"")</f>
        <v>1</v>
      </c>
      <c r="D74" s="1" t="str">
        <f>IF(ISNUMBER(SEARCH("lymph node",'Model output'!E73)),"1", IF(AND('Model output'!E73&lt;&gt;"",ISNUMBER('Model output'!E73),'Model output'!E73&gt;0),"1",IF(OR(ISNUMBER(SEARCH("0",'Model output'!E73)), ISNUMBER(SEARCH("1",'Model output'!E73)), ISNUMBER(SEARCH("1a",'Model output'!E73)), ISNUMBER(SEARCH("1b",'Model output'!E73)), ISNUMBER(SEARCH("X",'Model output'!E73))), IF(ISNUMBER(SEARCH("pN",'Model output'!E73)),IF(OR(ISNUMBER(SEARCH("a",'Model output'!E73)),ISNUMBER(SEARCH("b",'Model output'!E73))),MID(SUBSTITUTE('Model output'!E73," ",""),SEARCH("pN",'Model output'!E73)+2,2),MID(SUBSTITUTE('Model output'!E73," ",""),SEARCH("pN",'Model output'!E73)+2,1)),IF(ISNUMBER(SEARCH("N",'Model output'!E73)),IF(OR(ISNUMBER(SEARCH("a",'Model output'!E73)),ISNUMBER(SEARCH("b",'Model output'!E73))),MID(SUBSTITUTE('Model output'!E73," ",""),SEARCH("N",'Model output'!E73)+1,2),MID(SUBSTITUTE('Model output'!E73," ",""),SEARCH("N",'Model output'!E73)+1,1)),SUBSTITUTE('Model output'!E73," ",""))),"")))</f>
        <v>X</v>
      </c>
      <c r="E74" s="1" t="str">
        <f>IF(OR(ISNUMBER(SEARCH("Not applicable",'Model output'!F73)), ISNUMBER(SEARCH("N/A",'Model output'!F73))),"0",IF(OR(ISNUMBER(SEARCH("0",'Model output'!F73)), ISNUMBER(SEARCH("1",'Model output'!F73)), ISNUMBER(SEARCH("X",'Model output'!F73))), IF(ISNUMBER(SEARCH("pM",'Model output'!F73)),MID(SUBSTITUTE('Model output'!F73," ",""),SEARCH("pM",'Model output'!F73)+2,1),IF(ISNUMBER(SEARCH("M",'Model output'!F73)),MID(SUBSTITUTE('Model output'!F73," ",""),SEARCH("M",'Model output'!F73)+1,1),SUBSTITUTE('Model output'!F73," ",""))),""))</f>
        <v>X</v>
      </c>
      <c r="F74" t="str">
        <f t="shared" si="12"/>
        <v>positive</v>
      </c>
      <c r="G74" t="str">
        <f>IF(OR('Model output'!G73="",AND(ISNUMBER('Model output'!J73),'Model output'!J73&lt;1)),"",IF(OR(ISNUMBER(SEARCH("lateral",'Model output'!G73)),ISNUMBER(SEARCH("cervical",'Model output'!G73)),ISNUMBER(SEARCH("jugular",'Model output'!G73)),ISNUMBER(SEARCH("left neck",'Model output'!G73)),ISNUMBER(SEARCH("left anterior neck",'Model output'!G73)),ISNUMBER(SEARCH("left posterior neck",'Model output'!G73)),ISNUMBER(SEARCH("right neck",'Model output'!G73)),ISNUMBER(SEARCH("right anterior neck",'Model output'!G73)),ISNUMBER(SEARCH("right posterior neck",'Model output'!G73)),AND(ISNUMBER(SEARCH("level",'Model output'!G73)),OR(,ISNUMBER(SEARCH("II",'Model output'!G73)),ISNUMBER(SEARCH("two",'Model output'!G73)),ISNUMBER(SEARCH("2",'Model output'!G73)),ISNUMBER(SEARCH("III",'Model output'!G73)),ISNUMBER(SEARCH("three",'Model output'!G73)),ISNUMBER(SEARCH("3",'Model output'!G73)),ISNUMBER(SEARCH("IV",'Model output'!G73)),ISNUMBER(SEARCH("four",'Model output'!G73)),ISNUMBER(SEARCH("4",'Model output'!G73)),AND(ISNUMBER(SEARCH("V ",'Model output'!G73)),NOT(ISNUMBER(SEARCH("VI",'Model output'!G73)))),ISNUMBER(SEARCH("five",'Model output'!G73)),ISNUMBER(SEARCH("5",'Model output'!G73))))), "lateral", "central"))</f>
        <v/>
      </c>
      <c r="H74" t="str">
        <f>IF('Model output'!H73="","negative",IF('Model output'!H73="[]", "negative", IF(OR(ISNUMBER(SEARCH("lymph node",'Model output'!H73)),ISNUMBER(SEARCH("Not mentioned",'Model output'!H73)),ISNUMBER(SEARCH("neck",'Model output'!H73)),ISNUMBER(SEARCH("Not applicable",'Model output'!H73))),"negative","positive")))</f>
        <v>negative</v>
      </c>
      <c r="I74">
        <f>IF('Model output'!I73="","",IF(ISNUMBER('Model output'!I73),'Model output'!I73,1))</f>
        <v>1</v>
      </c>
      <c r="J74">
        <f>IF('Model output'!J73="","",IF(AND(ISNUMBER('Model output'!J73),'Model output'!J73&lt;=I74),'Model output'!J73,IF(ISNUMBER(SEARCH("0/",'Model output'!J73)),0,1)))</f>
        <v>0</v>
      </c>
      <c r="K74" t="str" cm="1">
        <f t="array" ref="K74">IF(COUNT(FIND({0,1,2,3,4,5,6,7,8,9},'Model output'!K73))&gt;0,'Model output'!K73,"")</f>
        <v>0.3 cm</v>
      </c>
      <c r="L74" s="8" t="str">
        <f t="shared" si="17"/>
        <v>0.3cm</v>
      </c>
      <c r="M74" cm="1">
        <f t="array" ref="M74">IF(L74="","",IF(ISNUMBER(SEARCH("cm",L74)),MAX(VALUE(SUBSTITUTE(_xlfn.FILTERXML("&lt;t&gt;&lt;s&gt;"&amp;SUBSTITUTE(L74,",","&lt;/s&gt;&lt;s&gt;")&amp;"&lt;/s&gt;&lt;/t&gt;","//s"),"cm",""))),MAX(VALUE(SUBSTITUTE(_xlfn.FILTERXML("&lt;t&gt;&lt;s&gt;"&amp;SUBSTITUTE(L74,",","&lt;/s&gt;&lt;s&gt;")&amp;"&lt;/s&gt;&lt;/t&gt;","//s"),"mm","")))/10))</f>
        <v>0.3</v>
      </c>
      <c r="N74" t="str">
        <f>IF('Model output'!L73="","",'Model output'!L73)</f>
        <v>Papillary</v>
      </c>
      <c r="O74" t="str">
        <f>IF('Model output'!M73="","",'Model output'!M73)</f>
        <v>Classical</v>
      </c>
      <c r="P74" t="str">
        <f>IF('Model output'!N73="","",'Model output'!N73)</f>
        <v>1.7 cm</v>
      </c>
      <c r="Q74" t="str">
        <f t="shared" si="13"/>
        <v>1.7cm</v>
      </c>
      <c r="R74" cm="1">
        <f t="array" ref="R74">IF(Q74="","",IF(ISNUMBER(SEARCH("cm",Q74)),MAX(VALUE(SUBSTITUTE(_xlfn.FILTERXML("&lt;t&gt;&lt;s&gt;"&amp;SUBSTITUTE(Q74,",","&lt;/s&gt;&lt;s&gt;")&amp;"&lt;/s&gt;&lt;/t&gt;","//s"),"cm",""))),MAX(VALUE(SUBSTITUTE(_xlfn.FILTERXML("&lt;t&gt;&lt;s&gt;"&amp;SUBSTITUTE(Q74,",","&lt;/s&gt;&lt;s&gt;")&amp;"&lt;/s&gt;&lt;/t&gt;","//s"),"mm","")))/10))</f>
        <v>1.7</v>
      </c>
      <c r="S74" t="str">
        <f>IF(OR('Model output'!P73="",ISNUMBER(SEARCH("Not identified", 'Model output'!P73)),ISNUMBER(SEARCH("Absent",'Model output'!P73)),AND(ISNUMBER(SEARCH("No",'Model output'!P73)),NOT(ISNUMBER(SEARCH("diagnostic",'Model output'!P73)))),ISNUMBER(SEARCH("Negative",'Model output'!P73))),"negative","positive")</f>
        <v>negative</v>
      </c>
      <c r="T74" t="str">
        <f>IF('Model output'!O73="","",'Model output'!O73)</f>
        <v/>
      </c>
      <c r="U74" t="str">
        <f>IF('Model output'!Q73&lt;&gt;"",'Model output'!Q73,IF('Classification result'!S74="positive",IF(ISNUMBER(SEARCH("single",'Model output'!P73)),1,IF(OR(ISNUMBER(SEARCH("&lt;4",'Model output'!P73)),ISNUMBER(SEARCH("&lt; 4",'Model output'!P73)),ISNUMBER(SEARCH("less than 4",'Model output'!P73))),"&lt;4",IF(OR(ISNUMBER(SEARCH("&gt;4",'Model output'!P73)),ISNUMBER(SEARCH("&gt; 4",'Model output'!P73)),ISNUMBER(SEARCH("4 or more",'Model output'!P73))),"&gt;4",""))),""))</f>
        <v/>
      </c>
      <c r="V74" t="str">
        <f>IF(S74="negative","",IF(OR(ISNUMBER(SEARCH("Focal",'Model output'!P73)),'Classification result'!U74&lt;4,ISNUMBER(SEARCH("Focal",'Classification result'!U74)),ISNUMBER(SEARCH("&lt;4",'Classification result'!U74)),ISNUMBER(SEARCH("&lt; 4",'Classification result'!U74))),"minimal", IF(OR(ISNUMBER(SEARCH("Extensive",'Model output'!P73)),ISNUMBER(SEARCH("Extensive",'Classification result'!U74)),ISNUMBER(SEARCH("&gt;4",'Classification result'!U74)),ISNUMBER(SEARCH("&gt; 4",'Classification result'!U74)),ISNUMBER(SEARCH("4 or more",'Classification result'!U74))),"extensive","")))</f>
        <v/>
      </c>
      <c r="W74" t="str">
        <f>IF(OR('Model output'!R73="",ISNUMBER(SEARCH("Not identified", 'Model output'!R73)),ISNUMBER(SEARCH("Absent",'Model output'!R73)),ISNUMBER(SEARCH("No",'Model output'!R73)),ISNUMBER(SEARCH("Negative",'Model output'!R73)),ISNUMBER(SEARCH("None seen",'Model output'!R73)),ISNUMBER(SEARCH("Free",'Model output'!R73)),ISNUMBER(SEARCH("Cannot be assessed",'Model output'!R73))),"negative","positive")</f>
        <v>negative</v>
      </c>
      <c r="X74" t="str">
        <f>IF('Model output'!S73="","", IF('Model output'!S73= "[]", "", 'Model output'!S73))</f>
        <v>Focal, extrathyroidal adipose tissue</v>
      </c>
      <c r="Y74" t="str">
        <f>IF(OR('Model output'!S73="",ISNUMBER(SEARCH("Absent",'Model output'!S73)),ISNUMBER(SEARCH("Not identified",'Model output'!S73)),ISNUMBER(SEARCH("No",'Model output'!S73)),ISNUMBER(SEARCH("negative",'Model output'!S73))),"negative",IF(Z74="positive","gETE", "positive"))</f>
        <v>positive</v>
      </c>
      <c r="Z74" t="str">
        <f>IF(OR('Model output'!S73="",ISNUMBER(SEARCH("Absent",'Model output'!S73)),ISNUMBER(SEARCH("Not identified",'Model output'!S73)),ISNUMBER(SEARCH("No",'Model output'!S73)),ISNUMBER(SEARCH("Minimal",'Model output'!S73)),ISNUMBER(SEARCH("negative",'Model output'!S73))),"negative",IF(OR(ISNUMBER(SEARCH("extensive",X74)),ISNUMBER(SEARCH("skeletal muscle",X74)),ISNUMBER(SEARCH("larynx",X74)),ISNUMBER(SEARCH("trachea",X74)),ISNUMBER(SEARCH("esophagus",X74)),ISNUMBER(SEARCH("recurrent laryngeal nerve",X74))),"positive","negative"))</f>
        <v>negative</v>
      </c>
      <c r="AA74" t="str">
        <f>IF('Model output'!T73="","", IF('Model output'!T73="[]", "", IF('Model output'!T73="Not mentioned", "No", "Yes")))</f>
        <v/>
      </c>
      <c r="AB74" t="str">
        <f>IF(AA74&lt;&gt;"Yes","",IF(OR('Model output'!U73="",'Model output'!U73="[]",ISNUMBER(SEARCH("Not identified",'Model output'!U73))),"",'Model output'!U73))</f>
        <v/>
      </c>
      <c r="AC74" s="1" t="str">
        <f>IF(OR('Model output'!V73="",'Model output'!V73="No",AND(ISERROR(SEARCH("Positive",'Model output'!V73)), ISNUMBER(SEARCH("Negative",'Model output'!V73))), ISNUMBER(SEARCH("Uninvolved",'Model output'!V73)), ISNUMBER(SEARCH("not involved",'Model output'!V73)), ISNUMBER(SEARCH("none",'Model output'!V73)), ISNUMBER(SEARCH("Free",'Model output'!V73)), ISNUMBER(SEARCH("1 mm",'Model output'!V73)), ISNUMBER(SEARCH("0.1 CM",'Model output'!V73)), ISNUMBER(SEARCH("less than 0.2 mm",'Model output'!V73)), ISNUMBER(SEARCH("less than 0.5 mm",'Model output'!V73)), ISNUMBER(SEARCH("abut",'Model output'!V73))), "negative", "positive")</f>
        <v>negative</v>
      </c>
      <c r="AE74" s="32" t="str" cm="1">
        <f t="array" aca="1" ref="AE74" ca="1">IF(OR(AC74="positive",Z74="positive",AND(OR(ISNUMBER(SEARCH("Follicular carcinoma",N74)),ISNUMBER(SEARCH("Follicular thyroid carcinoma",N74))),V74="extensive"),AND(AND(ISNUMBER(J74),J74&gt;0),AND(ISNUMBER(M74),M74&gt;3)),OR(H74="positive",AH74=1)),"high",IF(OR(ISNUMBER(SEARCH("lateral",G74,1)),ISNUMBER(SEARCH("positive",Y74,1)),ISNUMBER(SEARCH("tall",O74,1)),ISNUMBER(SEARCH("hobnail",O74,1)),ISNUMBER(SEARCH("cribriform",O74,1)),ISNUMBER(SEARCH("diffuse",O74,1)),ISNUMBER(SEARCH("columnar",O74,1)),ISNUMBER(SEARCH("solid",O74,1)),ISNUMBER(SEARCH("tall",N74,1)),ISNUMBER(SEARCH("hobnail",N74,1)),ISNUMBER(SEARCH("cribriform",N74,1)),ISNUMBER(SEARCH("diffuse",N74,1)),ISNUMBER(SEARCH("columnar",N74,1)),ISNUMBER(SEARCH("solid",N74,1)),AND(ISNUMBER(SEARCH("papillary",N74,1)),S74="positive"),AND(AND(ISNUMBER(J74),J74&gt;=5),M74=""),AND(AND(ISNUMBER(J74),J74&gt;=5),AND(ISNUMBER(M74),M74&gt;=1)),AND(ISNUMBER(SERACH("papillary",N74)),OR(Y74="positive",Z74="positive"), ISNUMBER(SEARCH("BRAF",AB74)))),"intermediate","low"))</f>
        <v>intermediate</v>
      </c>
      <c r="AF74" s="33" t="str">
        <f t="shared" si="14"/>
        <v>1b</v>
      </c>
      <c r="AG74" s="33" t="str">
        <f t="shared" si="15"/>
        <v>0</v>
      </c>
      <c r="AH74" s="33" t="str">
        <f t="shared" si="18"/>
        <v>0</v>
      </c>
      <c r="AI74" s="38" t="str">
        <f t="shared" si="19"/>
        <v>I</v>
      </c>
      <c r="AJ74" s="32" t="s">
        <v>958</v>
      </c>
      <c r="AK74" s="37" t="s">
        <v>961</v>
      </c>
      <c r="AL74" s="37" t="s">
        <v>962</v>
      </c>
      <c r="AM74" s="37" t="s">
        <v>965</v>
      </c>
      <c r="AN74" s="37" t="s">
        <v>70</v>
      </c>
      <c r="AO74" s="26">
        <f t="shared" ca="1" si="20"/>
        <v>1</v>
      </c>
      <c r="AP74" s="12">
        <f t="shared" si="21"/>
        <v>1</v>
      </c>
      <c r="AQ74" s="12">
        <f t="shared" si="22"/>
        <v>1</v>
      </c>
      <c r="AR74" s="12">
        <f t="shared" si="23"/>
        <v>1</v>
      </c>
      <c r="AS74" s="19">
        <f t="shared" si="16"/>
        <v>1</v>
      </c>
    </row>
    <row r="75" spans="1:45">
      <c r="A75" t="str">
        <f>'Model output'!A74</f>
        <v>TCGA-DJ-A2Q0</v>
      </c>
      <c r="B75" s="44">
        <v>57</v>
      </c>
      <c r="C75" s="1" t="str">
        <f>IF(OR(ISNUMBER(SEARCH("0",'Model output'!D74)), ISNUMBER(SEARCH("1",'Model output'!D74)), ISNUMBER(SEARCH("1a",'Model output'!D74)), ISNUMBER(SEARCH("1b",'Model output'!D74)), ISNUMBER(SEARCH("2",'Model output'!D74)), ISNUMBER(SEARCH("3",'Model output'!D74)), ISNUMBER(SEARCH("4a",'Model output'!D74)), ISNUMBER(SEARCH("4b",'Model output'!D74))), IF(ISNUMBER(SEARCH("pT",'Model output'!D74)),IF(OR(ISNUMBER(SEARCH("a",'Model output'!D74)),ISNUMBER(SEARCH("b",'Model output'!D74))),MID(SUBSTITUTE('Model output'!D74," ",""),SEARCH("pT",'Model output'!D74)+2,2),MID(SUBSTITUTE('Model output'!D74," ",""),SEARCH("pT",'Model output'!D74)+2,1)),IF(ISNUMBER(SEARCH("T",'Model output'!D74)),IF(OR(ISNUMBER(SEARCH("a",'Model output'!D74)),ISNUMBER(SEARCH("b",'Model output'!D74))),MID(SUBSTITUTE('Model output'!D74," ",""),SEARCH("T",'Model output'!D74)+1,2),MID(SUBSTITUTE('Model output'!D74," ",""),SEARCH("T",'Model output'!D74)+1,1)),SUBSTITUTE('Model output'!D74," ",""))),"")</f>
        <v>2</v>
      </c>
      <c r="D75" s="1" t="str">
        <f>IF(ISNUMBER(SEARCH("lymph node",'Model output'!E74)),"1", IF(AND('Model output'!E74&lt;&gt;"",ISNUMBER('Model output'!E74),'Model output'!E74&gt;0),"1",IF(OR(ISNUMBER(SEARCH("0",'Model output'!E74)), ISNUMBER(SEARCH("1",'Model output'!E74)), ISNUMBER(SEARCH("1a",'Model output'!E74)), ISNUMBER(SEARCH("1b",'Model output'!E74)), ISNUMBER(SEARCH("X",'Model output'!E74))), IF(ISNUMBER(SEARCH("pN",'Model output'!E74)),IF(OR(ISNUMBER(SEARCH("a",'Model output'!E74)),ISNUMBER(SEARCH("b",'Model output'!E74))),MID(SUBSTITUTE('Model output'!E74," ",""),SEARCH("pN",'Model output'!E74)+2,2),MID(SUBSTITUTE('Model output'!E74," ",""),SEARCH("pN",'Model output'!E74)+2,1)),IF(ISNUMBER(SEARCH("N",'Model output'!E74)),IF(OR(ISNUMBER(SEARCH("a",'Model output'!E74)),ISNUMBER(SEARCH("b",'Model output'!E74))),MID(SUBSTITUTE('Model output'!E74," ",""),SEARCH("N",'Model output'!E74)+1,2),MID(SUBSTITUTE('Model output'!E74," ",""),SEARCH("N",'Model output'!E74)+1,1)),SUBSTITUTE('Model output'!E74," ",""))),"")))</f>
        <v>X</v>
      </c>
      <c r="E75" s="1" t="str">
        <f>IF(OR(ISNUMBER(SEARCH("Not applicable",'Model output'!F74)), ISNUMBER(SEARCH("N/A",'Model output'!F74))),"0",IF(OR(ISNUMBER(SEARCH("0",'Model output'!F74)), ISNUMBER(SEARCH("1",'Model output'!F74)), ISNUMBER(SEARCH("X",'Model output'!F74))), IF(ISNUMBER(SEARCH("pM",'Model output'!F74)),MID(SUBSTITUTE('Model output'!F74," ",""),SEARCH("pM",'Model output'!F74)+2,1),IF(ISNUMBER(SEARCH("M",'Model output'!F74)),MID(SUBSTITUTE('Model output'!F74," ",""),SEARCH("M",'Model output'!F74)+1,1),SUBSTITUTE('Model output'!F74," ",""))),""))</f>
        <v>X</v>
      </c>
      <c r="F75" t="str">
        <f t="shared" si="12"/>
        <v>negative</v>
      </c>
      <c r="G75" t="str">
        <f>IF(OR('Model output'!G74="",AND(ISNUMBER('Model output'!J74),'Model output'!J74&lt;1)),"",IF(OR(ISNUMBER(SEARCH("lateral",'Model output'!G74)),ISNUMBER(SEARCH("cervical",'Model output'!G74)),ISNUMBER(SEARCH("jugular",'Model output'!G74)),ISNUMBER(SEARCH("left neck",'Model output'!G74)),ISNUMBER(SEARCH("left anterior neck",'Model output'!G74)),ISNUMBER(SEARCH("left posterior neck",'Model output'!G74)),ISNUMBER(SEARCH("right neck",'Model output'!G74)),ISNUMBER(SEARCH("right anterior neck",'Model output'!G74)),ISNUMBER(SEARCH("right posterior neck",'Model output'!G74)),AND(ISNUMBER(SEARCH("level",'Model output'!G74)),OR(,ISNUMBER(SEARCH("II",'Model output'!G74)),ISNUMBER(SEARCH("two",'Model output'!G74)),ISNUMBER(SEARCH("2",'Model output'!G74)),ISNUMBER(SEARCH("III",'Model output'!G74)),ISNUMBER(SEARCH("three",'Model output'!G74)),ISNUMBER(SEARCH("3",'Model output'!G74)),ISNUMBER(SEARCH("IV",'Model output'!G74)),ISNUMBER(SEARCH("four",'Model output'!G74)),ISNUMBER(SEARCH("4",'Model output'!G74)),AND(ISNUMBER(SEARCH("V ",'Model output'!G74)),NOT(ISNUMBER(SEARCH("VI",'Model output'!G74)))),ISNUMBER(SEARCH("five",'Model output'!G74)),ISNUMBER(SEARCH("5",'Model output'!G74))))), "lateral", "central"))</f>
        <v/>
      </c>
      <c r="H75" t="str">
        <f>IF('Model output'!H74="","negative",IF('Model output'!H74="[]", "negative", IF(OR(ISNUMBER(SEARCH("lymph node",'Model output'!H74)),ISNUMBER(SEARCH("Not mentioned",'Model output'!H74)),ISNUMBER(SEARCH("neck",'Model output'!H74)),ISNUMBER(SEARCH("Not applicable",'Model output'!H74))),"negative","positive")))</f>
        <v>negative</v>
      </c>
      <c r="I75">
        <f>IF('Model output'!I74="","",IF(ISNUMBER('Model output'!I74),'Model output'!I74,1))</f>
        <v>4</v>
      </c>
      <c r="J75" t="str">
        <f>IF('Model output'!J74="","",IF(AND(ISNUMBER('Model output'!J74),'Model output'!J74&lt;=I75),'Model output'!J74,IF(ISNUMBER(SEARCH("0/",'Model output'!J74)),0,1)))</f>
        <v/>
      </c>
      <c r="K75" t="str" cm="1">
        <f t="array" ref="K75">IF(COUNT(FIND({0,1,2,3,4,5,6,7,8,9},'Model output'!K74))&gt;0,'Model output'!K74,"")</f>
        <v/>
      </c>
      <c r="L75" s="8" t="str">
        <f t="shared" si="17"/>
        <v/>
      </c>
      <c r="M75" t="str" cm="1">
        <f t="array" ref="M75">IF(L75="","",IF(ISNUMBER(SEARCH("cm",L75)),MAX(VALUE(SUBSTITUTE(_xlfn.FILTERXML("&lt;t&gt;&lt;s&gt;"&amp;SUBSTITUTE(L75,",","&lt;/s&gt;&lt;s&gt;")&amp;"&lt;/s&gt;&lt;/t&gt;","//s"),"cm",""))),MAX(VALUE(SUBSTITUTE(_xlfn.FILTERXML("&lt;t&gt;&lt;s&gt;"&amp;SUBSTITUTE(L75,",","&lt;/s&gt;&lt;s&gt;")&amp;"&lt;/s&gt;&lt;/t&gt;","//s"),"mm","")))/10))</f>
        <v/>
      </c>
      <c r="N75" t="str">
        <f>IF('Model output'!L74="","",'Model output'!L74)</f>
        <v>Papillary carcinoma</v>
      </c>
      <c r="O75" t="str">
        <f>IF('Model output'!M74="","",'Model output'!M74)</f>
        <v>Classical with oncocytic features</v>
      </c>
      <c r="P75" t="str">
        <f>IF('Model output'!N74="","",'Model output'!N74)</f>
        <v>2.8 cm</v>
      </c>
      <c r="Q75" t="str">
        <f t="shared" si="13"/>
        <v>2.8cm</v>
      </c>
      <c r="R75" cm="1">
        <f t="array" ref="R75">IF(Q75="","",IF(ISNUMBER(SEARCH("cm",Q75)),MAX(VALUE(SUBSTITUTE(_xlfn.FILTERXML("&lt;t&gt;&lt;s&gt;"&amp;SUBSTITUTE(Q75,",","&lt;/s&gt;&lt;s&gt;")&amp;"&lt;/s&gt;&lt;/t&gt;","//s"),"cm",""))),MAX(VALUE(SUBSTITUTE(_xlfn.FILTERXML("&lt;t&gt;&lt;s&gt;"&amp;SUBSTITUTE(Q75,",","&lt;/s&gt;&lt;s&gt;")&amp;"&lt;/s&gt;&lt;/t&gt;","//s"),"mm","")))/10))</f>
        <v>2.8</v>
      </c>
      <c r="S75" t="str">
        <f>IF(OR('Model output'!P74="",ISNUMBER(SEARCH("Not identified", 'Model output'!P74)),ISNUMBER(SEARCH("Absent",'Model output'!P74)),AND(ISNUMBER(SEARCH("No",'Model output'!P74)),NOT(ISNUMBER(SEARCH("diagnostic",'Model output'!P74)))),ISNUMBER(SEARCH("Negative",'Model output'!P74))),"negative","positive")</f>
        <v>negative</v>
      </c>
      <c r="T75">
        <f>IF('Model output'!O74="","",'Model output'!O74)</f>
        <v>1</v>
      </c>
      <c r="U75" t="str">
        <f>IF('Model output'!Q74&lt;&gt;"",'Model output'!Q74,IF('Classification result'!S75="positive",IF(ISNUMBER(SEARCH("single",'Model output'!P74)),1,IF(OR(ISNUMBER(SEARCH("&lt;4",'Model output'!P74)),ISNUMBER(SEARCH("&lt; 4",'Model output'!P74)),ISNUMBER(SEARCH("less than 4",'Model output'!P74))),"&lt;4",IF(OR(ISNUMBER(SEARCH("&gt;4",'Model output'!P74)),ISNUMBER(SEARCH("&gt; 4",'Model output'!P74)),ISNUMBER(SEARCH("4 or more",'Model output'!P74))),"&gt;4",""))),""))</f>
        <v/>
      </c>
      <c r="V75" t="str">
        <f>IF(S75="negative","",IF(OR(ISNUMBER(SEARCH("Focal",'Model output'!P74)),'Classification result'!U75&lt;4,ISNUMBER(SEARCH("Focal",'Classification result'!U75)),ISNUMBER(SEARCH("&lt;4",'Classification result'!U75)),ISNUMBER(SEARCH("&lt; 4",'Classification result'!U75))),"minimal", IF(OR(ISNUMBER(SEARCH("Extensive",'Model output'!P74)),ISNUMBER(SEARCH("Extensive",'Classification result'!U75)),ISNUMBER(SEARCH("&gt;4",'Classification result'!U75)),ISNUMBER(SEARCH("&gt; 4",'Classification result'!U75)),ISNUMBER(SEARCH("4 or more",'Classification result'!U75))),"extensive","")))</f>
        <v/>
      </c>
      <c r="W75" t="str">
        <f>IF(OR('Model output'!R74="",ISNUMBER(SEARCH("Not identified", 'Model output'!R74)),ISNUMBER(SEARCH("Absent",'Model output'!R74)),ISNUMBER(SEARCH("No",'Model output'!R74)),ISNUMBER(SEARCH("Negative",'Model output'!R74)),ISNUMBER(SEARCH("None seen",'Model output'!R74)),ISNUMBER(SEARCH("Free",'Model output'!R74)),ISNUMBER(SEARCH("Cannot be assessed",'Model output'!R74))),"negative","positive")</f>
        <v>negative</v>
      </c>
      <c r="X75" t="str">
        <f>IF('Model output'!S74="","", IF('Model output'!S74= "[]", "", 'Model output'!S74))</f>
        <v>No</v>
      </c>
      <c r="Y75" t="str">
        <f>IF(OR('Model output'!S74="",ISNUMBER(SEARCH("Absent",'Model output'!S74)),ISNUMBER(SEARCH("Not identified",'Model output'!S74)),ISNUMBER(SEARCH("No",'Model output'!S74)),ISNUMBER(SEARCH("negative",'Model output'!S74))),"negative",IF(Z75="positive","gETE", "positive"))</f>
        <v>negative</v>
      </c>
      <c r="Z75" t="str">
        <f>IF(OR('Model output'!S74="",ISNUMBER(SEARCH("Absent",'Model output'!S74)),ISNUMBER(SEARCH("Not identified",'Model output'!S74)),ISNUMBER(SEARCH("No",'Model output'!S74)),ISNUMBER(SEARCH("Minimal",'Model output'!S74)),ISNUMBER(SEARCH("negative",'Model output'!S74))),"negative",IF(OR(ISNUMBER(SEARCH("extensive",X75)),ISNUMBER(SEARCH("skeletal muscle",X75)),ISNUMBER(SEARCH("larynx",X75)),ISNUMBER(SEARCH("trachea",X75)),ISNUMBER(SEARCH("esophagus",X75)),ISNUMBER(SEARCH("recurrent laryngeal nerve",X75))),"positive","negative"))</f>
        <v>negative</v>
      </c>
      <c r="AA75" t="str">
        <f>IF('Model output'!T74="","", IF('Model output'!T74="[]", "", IF('Model output'!T74="Not mentioned", "No", "Yes")))</f>
        <v/>
      </c>
      <c r="AB75" t="str">
        <f>IF(AA75&lt;&gt;"Yes","",IF(OR('Model output'!U74="",'Model output'!U74="[]",ISNUMBER(SEARCH("Not identified",'Model output'!U74))),"",'Model output'!U74))</f>
        <v/>
      </c>
      <c r="AC75" s="1" t="str">
        <f>IF(OR('Model output'!V74="",'Model output'!V74="No",AND(ISERROR(SEARCH("Positive",'Model output'!V74)), ISNUMBER(SEARCH("Negative",'Model output'!V74))), ISNUMBER(SEARCH("Uninvolved",'Model output'!V74)), ISNUMBER(SEARCH("not involved",'Model output'!V74)), ISNUMBER(SEARCH("none",'Model output'!V74)), ISNUMBER(SEARCH("Free",'Model output'!V74)), ISNUMBER(SEARCH("1 mm",'Model output'!V74)), ISNUMBER(SEARCH("0.1 CM",'Model output'!V74)), ISNUMBER(SEARCH("less than 0.2 mm",'Model output'!V74)), ISNUMBER(SEARCH("less than 0.5 mm",'Model output'!V74)), ISNUMBER(SEARCH("abut",'Model output'!V74))), "negative", "positive")</f>
        <v>negative</v>
      </c>
      <c r="AE75" s="32" t="str" cm="1">
        <f t="array" aca="1" ref="AE75" ca="1">IF(OR(AC75="positive",Z75="positive",AND(OR(ISNUMBER(SEARCH("Follicular carcinoma",N75)),ISNUMBER(SEARCH("Follicular thyroid carcinoma",N75))),V75="extensive"),AND(AND(ISNUMBER(J75),J75&gt;0),AND(ISNUMBER(M75),M75&gt;3)),OR(H75="positive",AH75=1)),"high",IF(OR(ISNUMBER(SEARCH("lateral",G75,1)),ISNUMBER(SEARCH("positive",Y75,1)),ISNUMBER(SEARCH("tall",O75,1)),ISNUMBER(SEARCH("hobnail",O75,1)),ISNUMBER(SEARCH("cribriform",O75,1)),ISNUMBER(SEARCH("diffuse",O75,1)),ISNUMBER(SEARCH("columnar",O75,1)),ISNUMBER(SEARCH("solid",O75,1)),ISNUMBER(SEARCH("tall",N75,1)),ISNUMBER(SEARCH("hobnail",N75,1)),ISNUMBER(SEARCH("cribriform",N75,1)),ISNUMBER(SEARCH("diffuse",N75,1)),ISNUMBER(SEARCH("columnar",N75,1)),ISNUMBER(SEARCH("solid",N75,1)),AND(ISNUMBER(SEARCH("papillary",N75,1)),S75="positive"),AND(AND(ISNUMBER(J75),J75&gt;=5),M75=""),AND(AND(ISNUMBER(J75),J75&gt;=5),AND(ISNUMBER(M75),M75&gt;=1)),AND(ISNUMBER(SERACH("papillary",N75)),OR(Y75="positive",Z75="positive"), ISNUMBER(SEARCH("BRAF",AB75)))),"intermediate","low"))</f>
        <v>low</v>
      </c>
      <c r="AF75" s="33" t="str">
        <f t="shared" si="14"/>
        <v>2</v>
      </c>
      <c r="AG75" s="33" t="str">
        <f t="shared" si="15"/>
        <v>0</v>
      </c>
      <c r="AH75" s="33" t="str">
        <f t="shared" si="18"/>
        <v>0</v>
      </c>
      <c r="AI75" s="38" t="str">
        <f t="shared" si="19"/>
        <v>I</v>
      </c>
      <c r="AJ75" s="32" t="s">
        <v>957</v>
      </c>
      <c r="AK75" s="37" t="s">
        <v>964</v>
      </c>
      <c r="AL75" s="37" t="s">
        <v>962</v>
      </c>
      <c r="AM75" s="37" t="s">
        <v>965</v>
      </c>
      <c r="AN75" s="37" t="s">
        <v>70</v>
      </c>
      <c r="AO75" s="26">
        <f t="shared" ca="1" si="20"/>
        <v>1</v>
      </c>
      <c r="AP75" s="12">
        <f t="shared" si="21"/>
        <v>1</v>
      </c>
      <c r="AQ75" s="12">
        <f t="shared" si="22"/>
        <v>1</v>
      </c>
      <c r="AR75" s="12">
        <f t="shared" si="23"/>
        <v>1</v>
      </c>
      <c r="AS75" s="19">
        <f t="shared" si="16"/>
        <v>1</v>
      </c>
    </row>
    <row r="76" spans="1:45">
      <c r="A76" t="str">
        <f>'Model output'!A75</f>
        <v>TCGA-DJ-A2Q1</v>
      </c>
      <c r="B76" s="44">
        <v>44</v>
      </c>
      <c r="C76" s="1" t="str">
        <f>IF(OR(ISNUMBER(SEARCH("0",'Model output'!D75)), ISNUMBER(SEARCH("1",'Model output'!D75)), ISNUMBER(SEARCH("1a",'Model output'!D75)), ISNUMBER(SEARCH("1b",'Model output'!D75)), ISNUMBER(SEARCH("2",'Model output'!D75)), ISNUMBER(SEARCH("3",'Model output'!D75)), ISNUMBER(SEARCH("4a",'Model output'!D75)), ISNUMBER(SEARCH("4b",'Model output'!D75))), IF(ISNUMBER(SEARCH("pT",'Model output'!D75)),IF(OR(ISNUMBER(SEARCH("a",'Model output'!D75)),ISNUMBER(SEARCH("b",'Model output'!D75))),MID(SUBSTITUTE('Model output'!D75," ",""),SEARCH("pT",'Model output'!D75)+2,2),MID(SUBSTITUTE('Model output'!D75," ",""),SEARCH("pT",'Model output'!D75)+2,1)),IF(ISNUMBER(SEARCH("T",'Model output'!D75)),IF(OR(ISNUMBER(SEARCH("a",'Model output'!D75)),ISNUMBER(SEARCH("b",'Model output'!D75))),MID(SUBSTITUTE('Model output'!D75," ",""),SEARCH("T",'Model output'!D75)+1,2),MID(SUBSTITUTE('Model output'!D75," ",""),SEARCH("T",'Model output'!D75)+1,1)),SUBSTITUTE('Model output'!D75," ",""))),"")</f>
        <v>1</v>
      </c>
      <c r="D76" s="1" t="str">
        <f>IF(ISNUMBER(SEARCH("lymph node",'Model output'!E75)),"1", IF(AND('Model output'!E75&lt;&gt;"",ISNUMBER('Model output'!E75),'Model output'!E75&gt;0),"1",IF(OR(ISNUMBER(SEARCH("0",'Model output'!E75)), ISNUMBER(SEARCH("1",'Model output'!E75)), ISNUMBER(SEARCH("1a",'Model output'!E75)), ISNUMBER(SEARCH("1b",'Model output'!E75)), ISNUMBER(SEARCH("X",'Model output'!E75))), IF(ISNUMBER(SEARCH("pN",'Model output'!E75)),IF(OR(ISNUMBER(SEARCH("a",'Model output'!E75)),ISNUMBER(SEARCH("b",'Model output'!E75))),MID(SUBSTITUTE('Model output'!E75," ",""),SEARCH("pN",'Model output'!E75)+2,2),MID(SUBSTITUTE('Model output'!E75," ",""),SEARCH("pN",'Model output'!E75)+2,1)),IF(ISNUMBER(SEARCH("N",'Model output'!E75)),IF(OR(ISNUMBER(SEARCH("a",'Model output'!E75)),ISNUMBER(SEARCH("b",'Model output'!E75))),MID(SUBSTITUTE('Model output'!E75," ",""),SEARCH("N",'Model output'!E75)+1,2),MID(SUBSTITUTE('Model output'!E75," ",""),SEARCH("N",'Model output'!E75)+1,1)),SUBSTITUTE('Model output'!E75," ",""))),"")))</f>
        <v>1b</v>
      </c>
      <c r="E76" s="1" t="str">
        <f>IF(OR(ISNUMBER(SEARCH("Not applicable",'Model output'!F75)), ISNUMBER(SEARCH("N/A",'Model output'!F75))),"0",IF(OR(ISNUMBER(SEARCH("0",'Model output'!F75)), ISNUMBER(SEARCH("1",'Model output'!F75)), ISNUMBER(SEARCH("X",'Model output'!F75))), IF(ISNUMBER(SEARCH("pM",'Model output'!F75)),MID(SUBSTITUTE('Model output'!F75," ",""),SEARCH("pM",'Model output'!F75)+2,1),IF(ISNUMBER(SEARCH("M",'Model output'!F75)),MID(SUBSTITUTE('Model output'!F75," ",""),SEARCH("M",'Model output'!F75)+1,1),SUBSTITUTE('Model output'!F75," ",""))),""))</f>
        <v>X</v>
      </c>
      <c r="F76" t="str">
        <f t="shared" si="12"/>
        <v>positive</v>
      </c>
      <c r="G76" t="str">
        <f>IF(OR('Model output'!G75="",AND(ISNUMBER('Model output'!J75),'Model output'!J75&lt;1)),"",IF(OR(ISNUMBER(SEARCH("lateral",'Model output'!G75)),ISNUMBER(SEARCH("cervical",'Model output'!G75)),ISNUMBER(SEARCH("jugular",'Model output'!G75)),ISNUMBER(SEARCH("left neck",'Model output'!G75)),ISNUMBER(SEARCH("left anterior neck",'Model output'!G75)),ISNUMBER(SEARCH("left posterior neck",'Model output'!G75)),ISNUMBER(SEARCH("right neck",'Model output'!G75)),ISNUMBER(SEARCH("right anterior neck",'Model output'!G75)),ISNUMBER(SEARCH("right posterior neck",'Model output'!G75)),AND(ISNUMBER(SEARCH("level",'Model output'!G75)),OR(,ISNUMBER(SEARCH("II",'Model output'!G75)),ISNUMBER(SEARCH("two",'Model output'!G75)),ISNUMBER(SEARCH("2",'Model output'!G75)),ISNUMBER(SEARCH("III",'Model output'!G75)),ISNUMBER(SEARCH("three",'Model output'!G75)),ISNUMBER(SEARCH("3",'Model output'!G75)),ISNUMBER(SEARCH("IV",'Model output'!G75)),ISNUMBER(SEARCH("four",'Model output'!G75)),ISNUMBER(SEARCH("4",'Model output'!G75)),AND(ISNUMBER(SEARCH("V ",'Model output'!G75)),NOT(ISNUMBER(SEARCH("VI",'Model output'!G75)))),ISNUMBER(SEARCH("five",'Model output'!G75)),ISNUMBER(SEARCH("5",'Model output'!G75))))), "lateral", "central"))</f>
        <v>lateral</v>
      </c>
      <c r="H76" t="str">
        <f>IF('Model output'!H75="","negative",IF('Model output'!H75="[]", "negative", IF(OR(ISNUMBER(SEARCH("lymph node",'Model output'!H75)),ISNUMBER(SEARCH("Not mentioned",'Model output'!H75)),ISNUMBER(SEARCH("neck",'Model output'!H75)),ISNUMBER(SEARCH("Not applicable",'Model output'!H75))),"negative","positive")))</f>
        <v>negative</v>
      </c>
      <c r="I76">
        <f>IF('Model output'!I75="","",IF(ISNUMBER('Model output'!I75),'Model output'!I75,1))</f>
        <v>1</v>
      </c>
      <c r="J76">
        <f>IF('Model output'!J75="","",IF(AND(ISNUMBER('Model output'!J75),'Model output'!J75&lt;=I76),'Model output'!J75,IF(ISNUMBER(SEARCH("0/",'Model output'!J75)),0,1)))</f>
        <v>1</v>
      </c>
      <c r="K76" t="str" cm="1">
        <f t="array" ref="K76">IF(COUNT(FIND({0,1,2,3,4,5,6,7,8,9},'Model output'!K75))&gt;0,'Model output'!K75,"")</f>
        <v>1.3cm</v>
      </c>
      <c r="L76" s="8" t="str">
        <f t="shared" si="17"/>
        <v>1.3cm</v>
      </c>
      <c r="M76" cm="1">
        <f t="array" ref="M76">IF(L76="","",IF(ISNUMBER(SEARCH("cm",L76)),MAX(VALUE(SUBSTITUTE(_xlfn.FILTERXML("&lt;t&gt;&lt;s&gt;"&amp;SUBSTITUTE(L76,",","&lt;/s&gt;&lt;s&gt;")&amp;"&lt;/s&gt;&lt;/t&gt;","//s"),"cm",""))),MAX(VALUE(SUBSTITUTE(_xlfn.FILTERXML("&lt;t&gt;&lt;s&gt;"&amp;SUBSTITUTE(L76,",","&lt;/s&gt;&lt;s&gt;")&amp;"&lt;/s&gt;&lt;/t&gt;","//s"),"mm","")))/10))</f>
        <v>1.3</v>
      </c>
      <c r="N76" t="str">
        <f>IF('Model output'!L75="","",'Model output'!L75)</f>
        <v>Papillary carcinoma, classical type</v>
      </c>
      <c r="O76" t="str">
        <f>IF('Model output'!M75="","",'Model output'!M75)</f>
        <v>Classical</v>
      </c>
      <c r="P76" t="str">
        <f>IF('Model output'!N75="","",'Model output'!N75)</f>
        <v>1.6 cm</v>
      </c>
      <c r="Q76" t="str">
        <f t="shared" si="13"/>
        <v>1.6cm</v>
      </c>
      <c r="R76" cm="1">
        <f t="array" ref="R76">IF(Q76="","",IF(ISNUMBER(SEARCH("cm",Q76)),MAX(VALUE(SUBSTITUTE(_xlfn.FILTERXML("&lt;t&gt;&lt;s&gt;"&amp;SUBSTITUTE(Q76,",","&lt;/s&gt;&lt;s&gt;")&amp;"&lt;/s&gt;&lt;/t&gt;","//s"),"cm",""))),MAX(VALUE(SUBSTITUTE(_xlfn.FILTERXML("&lt;t&gt;&lt;s&gt;"&amp;SUBSTITUTE(Q76,",","&lt;/s&gt;&lt;s&gt;")&amp;"&lt;/s&gt;&lt;/t&gt;","//s"),"mm","")))/10))</f>
        <v>1.6</v>
      </c>
      <c r="S76" t="str">
        <f>IF(OR('Model output'!P75="",ISNUMBER(SEARCH("Not identified", 'Model output'!P75)),ISNUMBER(SEARCH("Absent",'Model output'!P75)),AND(ISNUMBER(SEARCH("No",'Model output'!P75)),NOT(ISNUMBER(SEARCH("diagnostic",'Model output'!P75)))),ISNUMBER(SEARCH("Negative",'Model output'!P75))),"negative","positive")</f>
        <v>negative</v>
      </c>
      <c r="T76" t="str">
        <f>IF('Model output'!O75="","",'Model output'!O75)</f>
        <v>5 (microcarcinomas)</v>
      </c>
      <c r="U76" t="str">
        <f>IF('Model output'!Q75&lt;&gt;"",'Model output'!Q75,IF('Classification result'!S76="positive",IF(ISNUMBER(SEARCH("single",'Model output'!P75)),1,IF(OR(ISNUMBER(SEARCH("&lt;4",'Model output'!P75)),ISNUMBER(SEARCH("&lt; 4",'Model output'!P75)),ISNUMBER(SEARCH("less than 4",'Model output'!P75))),"&lt;4",IF(OR(ISNUMBER(SEARCH("&gt;4",'Model output'!P75)),ISNUMBER(SEARCH("&gt; 4",'Model output'!P75)),ISNUMBER(SEARCH("4 or more",'Model output'!P75))),"&gt;4",""))),""))</f>
        <v/>
      </c>
      <c r="V76" t="str">
        <f>IF(S76="negative","",IF(OR(ISNUMBER(SEARCH("Focal",'Model output'!P75)),'Classification result'!U76&lt;4,ISNUMBER(SEARCH("Focal",'Classification result'!U76)),ISNUMBER(SEARCH("&lt;4",'Classification result'!U76)),ISNUMBER(SEARCH("&lt; 4",'Classification result'!U76))),"minimal", IF(OR(ISNUMBER(SEARCH("Extensive",'Model output'!P75)),ISNUMBER(SEARCH("Extensive",'Classification result'!U76)),ISNUMBER(SEARCH("&gt;4",'Classification result'!U76)),ISNUMBER(SEARCH("&gt; 4",'Classification result'!U76)),ISNUMBER(SEARCH("4 or more",'Classification result'!U76))),"extensive","")))</f>
        <v/>
      </c>
      <c r="W76" t="str">
        <f>IF(OR('Model output'!R75="",ISNUMBER(SEARCH("Not identified", 'Model output'!R75)),ISNUMBER(SEARCH("Absent",'Model output'!R75)),ISNUMBER(SEARCH("No",'Model output'!R75)),ISNUMBER(SEARCH("Negative",'Model output'!R75)),ISNUMBER(SEARCH("None seen",'Model output'!R75)),ISNUMBER(SEARCH("Free",'Model output'!R75)),ISNUMBER(SEARCH("Cannot be assessed",'Model output'!R75))),"negative","positive")</f>
        <v>negative</v>
      </c>
      <c r="X76" t="str">
        <f>IF('Model output'!S75="","", IF('Model output'!S75= "[]", "", 'Model output'!S75))</f>
        <v>Not identified</v>
      </c>
      <c r="Y76" t="str">
        <f>IF(OR('Model output'!S75="",ISNUMBER(SEARCH("Absent",'Model output'!S75)),ISNUMBER(SEARCH("Not identified",'Model output'!S75)),ISNUMBER(SEARCH("No",'Model output'!S75)),ISNUMBER(SEARCH("negative",'Model output'!S75))),"negative",IF(Z76="positive","gETE", "positive"))</f>
        <v>negative</v>
      </c>
      <c r="Z76" t="str">
        <f>IF(OR('Model output'!S75="",ISNUMBER(SEARCH("Absent",'Model output'!S75)),ISNUMBER(SEARCH("Not identified",'Model output'!S75)),ISNUMBER(SEARCH("No",'Model output'!S75)),ISNUMBER(SEARCH("Minimal",'Model output'!S75)),ISNUMBER(SEARCH("negative",'Model output'!S75))),"negative",IF(OR(ISNUMBER(SEARCH("extensive",X76)),ISNUMBER(SEARCH("skeletal muscle",X76)),ISNUMBER(SEARCH("larynx",X76)),ISNUMBER(SEARCH("trachea",X76)),ISNUMBER(SEARCH("esophagus",X76)),ISNUMBER(SEARCH("recurrent laryngeal nerve",X76))),"positive","negative"))</f>
        <v>negative</v>
      </c>
      <c r="AA76" t="str">
        <f>IF('Model output'!T75="","", IF('Model output'!T75="[]", "", IF('Model output'!T75="Not mentioned", "No", "Yes")))</f>
        <v/>
      </c>
      <c r="AB76" t="str">
        <f>IF(AA76&lt;&gt;"Yes","",IF(OR('Model output'!U75="",'Model output'!U75="[]",ISNUMBER(SEARCH("Not identified",'Model output'!U75))),"",'Model output'!U75))</f>
        <v/>
      </c>
      <c r="AC76" s="1" t="str">
        <f>IF(OR('Model output'!V75="",'Model output'!V75="No",AND(ISERROR(SEARCH("Positive",'Model output'!V75)), ISNUMBER(SEARCH("Negative",'Model output'!V75))), ISNUMBER(SEARCH("Uninvolved",'Model output'!V75)), ISNUMBER(SEARCH("not involved",'Model output'!V75)), ISNUMBER(SEARCH("none",'Model output'!V75)), ISNUMBER(SEARCH("Free",'Model output'!V75)), ISNUMBER(SEARCH("1 mm",'Model output'!V75)), ISNUMBER(SEARCH("0.1 CM",'Model output'!V75)), ISNUMBER(SEARCH("less than 0.2 mm",'Model output'!V75)), ISNUMBER(SEARCH("less than 0.5 mm",'Model output'!V75)), ISNUMBER(SEARCH("abut",'Model output'!V75))), "negative", "positive")</f>
        <v>negative</v>
      </c>
      <c r="AE76" s="32" t="str" cm="1">
        <f t="array" aca="1" ref="AE76" ca="1">IF(OR(AC76="positive",Z76="positive",AND(OR(ISNUMBER(SEARCH("Follicular carcinoma",N76)),ISNUMBER(SEARCH("Follicular thyroid carcinoma",N76))),V76="extensive"),AND(AND(ISNUMBER(J76),J76&gt;0),AND(ISNUMBER(M76),M76&gt;3)),OR(H76="positive",AH76=1)),"high",IF(OR(ISNUMBER(SEARCH("lateral",G76,1)),ISNUMBER(SEARCH("positive",Y76,1)),ISNUMBER(SEARCH("tall",O76,1)),ISNUMBER(SEARCH("hobnail",O76,1)),ISNUMBER(SEARCH("cribriform",O76,1)),ISNUMBER(SEARCH("diffuse",O76,1)),ISNUMBER(SEARCH("columnar",O76,1)),ISNUMBER(SEARCH("solid",O76,1)),ISNUMBER(SEARCH("tall",N76,1)),ISNUMBER(SEARCH("hobnail",N76,1)),ISNUMBER(SEARCH("cribriform",N76,1)),ISNUMBER(SEARCH("diffuse",N76,1)),ISNUMBER(SEARCH("columnar",N76,1)),ISNUMBER(SEARCH("solid",N76,1)),AND(ISNUMBER(SEARCH("papillary",N76,1)),S76="positive"),AND(AND(ISNUMBER(J76),J76&gt;=5),M76=""),AND(AND(ISNUMBER(J76),J76&gt;=5),AND(ISNUMBER(M76),M76&gt;=1)),AND(ISNUMBER(SERACH("papillary",N76)),OR(Y76="positive",Z76="positive"), ISNUMBER(SEARCH("BRAF",AB76)))),"intermediate","low"))</f>
        <v>intermediate</v>
      </c>
      <c r="AF76" s="33" t="str">
        <f t="shared" si="14"/>
        <v>1b</v>
      </c>
      <c r="AG76" s="33" t="str">
        <f t="shared" si="15"/>
        <v>1b</v>
      </c>
      <c r="AH76" s="33" t="str">
        <f t="shared" si="18"/>
        <v>0</v>
      </c>
      <c r="AI76" s="38" t="str">
        <f t="shared" si="19"/>
        <v>I</v>
      </c>
      <c r="AJ76" s="32" t="s">
        <v>958</v>
      </c>
      <c r="AK76" s="37" t="s">
        <v>961</v>
      </c>
      <c r="AL76" s="37" t="s">
        <v>961</v>
      </c>
      <c r="AM76" s="37" t="s">
        <v>965</v>
      </c>
      <c r="AN76" s="37" t="s">
        <v>70</v>
      </c>
      <c r="AO76" s="26">
        <f t="shared" ca="1" si="20"/>
        <v>1</v>
      </c>
      <c r="AP76" s="12">
        <f t="shared" si="21"/>
        <v>1</v>
      </c>
      <c r="AQ76" s="12">
        <f t="shared" si="22"/>
        <v>1</v>
      </c>
      <c r="AR76" s="12">
        <f t="shared" si="23"/>
        <v>1</v>
      </c>
      <c r="AS76" s="19">
        <f t="shared" si="16"/>
        <v>1</v>
      </c>
    </row>
    <row r="77" spans="1:45">
      <c r="A77" t="str">
        <f>'Model output'!A76</f>
        <v>TCGA-DJ-A2Q2</v>
      </c>
      <c r="B77" s="44">
        <v>57</v>
      </c>
      <c r="C77" s="1" t="str">
        <f>IF(OR(ISNUMBER(SEARCH("0",'Model output'!D76)), ISNUMBER(SEARCH("1",'Model output'!D76)), ISNUMBER(SEARCH("1a",'Model output'!D76)), ISNUMBER(SEARCH("1b",'Model output'!D76)), ISNUMBER(SEARCH("2",'Model output'!D76)), ISNUMBER(SEARCH("3",'Model output'!D76)), ISNUMBER(SEARCH("4a",'Model output'!D76)), ISNUMBER(SEARCH("4b",'Model output'!D76))), IF(ISNUMBER(SEARCH("pT",'Model output'!D76)),IF(OR(ISNUMBER(SEARCH("a",'Model output'!D76)),ISNUMBER(SEARCH("b",'Model output'!D76))),MID(SUBSTITUTE('Model output'!D76," ",""),SEARCH("pT",'Model output'!D76)+2,2),MID(SUBSTITUTE('Model output'!D76," ",""),SEARCH("pT",'Model output'!D76)+2,1)),IF(ISNUMBER(SEARCH("T",'Model output'!D76)),IF(OR(ISNUMBER(SEARCH("a",'Model output'!D76)),ISNUMBER(SEARCH("b",'Model output'!D76))),MID(SUBSTITUTE('Model output'!D76," ",""),SEARCH("T",'Model output'!D76)+1,2),MID(SUBSTITUTE('Model output'!D76," ",""),SEARCH("T",'Model output'!D76)+1,1)),SUBSTITUTE('Model output'!D76," ",""))),"")</f>
        <v>1</v>
      </c>
      <c r="D77" s="1" t="str">
        <f>IF(ISNUMBER(SEARCH("lymph node",'Model output'!E76)),"1", IF(AND('Model output'!E76&lt;&gt;"",ISNUMBER('Model output'!E76),'Model output'!E76&gt;0),"1",IF(OR(ISNUMBER(SEARCH("0",'Model output'!E76)), ISNUMBER(SEARCH("1",'Model output'!E76)), ISNUMBER(SEARCH("1a",'Model output'!E76)), ISNUMBER(SEARCH("1b",'Model output'!E76)), ISNUMBER(SEARCH("X",'Model output'!E76))), IF(ISNUMBER(SEARCH("pN",'Model output'!E76)),IF(OR(ISNUMBER(SEARCH("a",'Model output'!E76)),ISNUMBER(SEARCH("b",'Model output'!E76))),MID(SUBSTITUTE('Model output'!E76," ",""),SEARCH("pN",'Model output'!E76)+2,2),MID(SUBSTITUTE('Model output'!E76," ",""),SEARCH("pN",'Model output'!E76)+2,1)),IF(ISNUMBER(SEARCH("N",'Model output'!E76)),IF(OR(ISNUMBER(SEARCH("a",'Model output'!E76)),ISNUMBER(SEARCH("b",'Model output'!E76))),MID(SUBSTITUTE('Model output'!E76," ",""),SEARCH("N",'Model output'!E76)+1,2),MID(SUBSTITUTE('Model output'!E76," ",""),SEARCH("N",'Model output'!E76)+1,1)),SUBSTITUTE('Model output'!E76," ",""))),"")))</f>
        <v>X</v>
      </c>
      <c r="E77" s="1" t="str">
        <f>IF(OR(ISNUMBER(SEARCH("Not applicable",'Model output'!F76)), ISNUMBER(SEARCH("N/A",'Model output'!F76))),"0",IF(OR(ISNUMBER(SEARCH("0",'Model output'!F76)), ISNUMBER(SEARCH("1",'Model output'!F76)), ISNUMBER(SEARCH("X",'Model output'!F76))), IF(ISNUMBER(SEARCH("pM",'Model output'!F76)),MID(SUBSTITUTE('Model output'!F76," ",""),SEARCH("pM",'Model output'!F76)+2,1),IF(ISNUMBER(SEARCH("M",'Model output'!F76)),MID(SUBSTITUTE('Model output'!F76," ",""),SEARCH("M",'Model output'!F76)+1,1),SUBSTITUTE('Model output'!F76," ",""))),""))</f>
        <v>X</v>
      </c>
      <c r="F77" t="str">
        <f t="shared" si="12"/>
        <v>negative</v>
      </c>
      <c r="G77" t="str">
        <f>IF(OR('Model output'!G76="",AND(ISNUMBER('Model output'!J76),'Model output'!J76&lt;1)),"",IF(OR(ISNUMBER(SEARCH("lateral",'Model output'!G76)),ISNUMBER(SEARCH("cervical",'Model output'!G76)),ISNUMBER(SEARCH("jugular",'Model output'!G76)),ISNUMBER(SEARCH("left neck",'Model output'!G76)),ISNUMBER(SEARCH("left anterior neck",'Model output'!G76)),ISNUMBER(SEARCH("left posterior neck",'Model output'!G76)),ISNUMBER(SEARCH("right neck",'Model output'!G76)),ISNUMBER(SEARCH("right anterior neck",'Model output'!G76)),ISNUMBER(SEARCH("right posterior neck",'Model output'!G76)),AND(ISNUMBER(SEARCH("level",'Model output'!G76)),OR(,ISNUMBER(SEARCH("II",'Model output'!G76)),ISNUMBER(SEARCH("two",'Model output'!G76)),ISNUMBER(SEARCH("2",'Model output'!G76)),ISNUMBER(SEARCH("III",'Model output'!G76)),ISNUMBER(SEARCH("three",'Model output'!G76)),ISNUMBER(SEARCH("3",'Model output'!G76)),ISNUMBER(SEARCH("IV",'Model output'!G76)),ISNUMBER(SEARCH("four",'Model output'!G76)),ISNUMBER(SEARCH("4",'Model output'!G76)),AND(ISNUMBER(SEARCH("V ",'Model output'!G76)),NOT(ISNUMBER(SEARCH("VI",'Model output'!G76)))),ISNUMBER(SEARCH("five",'Model output'!G76)),ISNUMBER(SEARCH("5",'Model output'!G76))))), "lateral", "central"))</f>
        <v/>
      </c>
      <c r="H77" t="str">
        <f>IF('Model output'!H76="","negative",IF('Model output'!H76="[]", "negative", IF(OR(ISNUMBER(SEARCH("lymph node",'Model output'!H76)),ISNUMBER(SEARCH("Not mentioned",'Model output'!H76)),ISNUMBER(SEARCH("neck",'Model output'!H76)),ISNUMBER(SEARCH("Not applicable",'Model output'!H76))),"negative","positive")))</f>
        <v>negative</v>
      </c>
      <c r="I77">
        <f>IF('Model output'!I76="","",IF(ISNUMBER('Model output'!I76),'Model output'!I76,1))</f>
        <v>1</v>
      </c>
      <c r="J77">
        <f>IF('Model output'!J76="","",IF(AND(ISNUMBER('Model output'!J76),'Model output'!J76&lt;=I77),'Model output'!J76,IF(ISNUMBER(SEARCH("0/",'Model output'!J76)),0,1)))</f>
        <v>0</v>
      </c>
      <c r="K77" t="str" cm="1">
        <f t="array" ref="K77">IF(COUNT(FIND({0,1,2,3,4,5,6,7,8,9},'Model output'!K76))&gt;0,'Model output'!K76,"")</f>
        <v/>
      </c>
      <c r="L77" s="8" t="str">
        <f t="shared" si="17"/>
        <v/>
      </c>
      <c r="M77" t="str" cm="1">
        <f t="array" ref="M77">IF(L77="","",IF(ISNUMBER(SEARCH("cm",L77)),MAX(VALUE(SUBSTITUTE(_xlfn.FILTERXML("&lt;t&gt;&lt;s&gt;"&amp;SUBSTITUTE(L77,",","&lt;/s&gt;&lt;s&gt;")&amp;"&lt;/s&gt;&lt;/t&gt;","//s"),"cm",""))),MAX(VALUE(SUBSTITUTE(_xlfn.FILTERXML("&lt;t&gt;&lt;s&gt;"&amp;SUBSTITUTE(L77,",","&lt;/s&gt;&lt;s&gt;")&amp;"&lt;/s&gt;&lt;/t&gt;","//s"),"mm","")))/10))</f>
        <v/>
      </c>
      <c r="N77" t="str">
        <f>IF('Model output'!L76="","",'Model output'!L76)</f>
        <v>Papillary carcinoma</v>
      </c>
      <c r="O77" t="str">
        <f>IF('Model output'!M76="","",'Model output'!M76)</f>
        <v>Follicular variant</v>
      </c>
      <c r="P77" t="str">
        <f>IF('Model output'!N76="","",'Model output'!N76)</f>
        <v>4.9 cm</v>
      </c>
      <c r="Q77" t="str">
        <f t="shared" si="13"/>
        <v>4.9cm</v>
      </c>
      <c r="R77" cm="1">
        <f t="array" ref="R77">IF(Q77="","",IF(ISNUMBER(SEARCH("cm",Q77)),MAX(VALUE(SUBSTITUTE(_xlfn.FILTERXML("&lt;t&gt;&lt;s&gt;"&amp;SUBSTITUTE(Q77,",","&lt;/s&gt;&lt;s&gt;")&amp;"&lt;/s&gt;&lt;/t&gt;","//s"),"cm",""))),MAX(VALUE(SUBSTITUTE(_xlfn.FILTERXML("&lt;t&gt;&lt;s&gt;"&amp;SUBSTITUTE(Q77,",","&lt;/s&gt;&lt;s&gt;")&amp;"&lt;/s&gt;&lt;/t&gt;","//s"),"mm","")))/10))</f>
        <v>4.9000000000000004</v>
      </c>
      <c r="S77" t="str">
        <f>IF(OR('Model output'!P76="",ISNUMBER(SEARCH("Not identified", 'Model output'!P76)),ISNUMBER(SEARCH("Absent",'Model output'!P76)),AND(ISNUMBER(SEARCH("No",'Model output'!P76)),NOT(ISNUMBER(SEARCH("diagnostic",'Model output'!P76)))),ISNUMBER(SEARCH("Negative",'Model output'!P76))),"negative","positive")</f>
        <v>negative</v>
      </c>
      <c r="T77">
        <f>IF('Model output'!O76="","",'Model output'!O76)</f>
        <v>1</v>
      </c>
      <c r="U77" t="str">
        <f>IF('Model output'!Q76&lt;&gt;"",'Model output'!Q76,IF('Classification result'!S77="positive",IF(ISNUMBER(SEARCH("single",'Model output'!P76)),1,IF(OR(ISNUMBER(SEARCH("&lt;4",'Model output'!P76)),ISNUMBER(SEARCH("&lt; 4",'Model output'!P76)),ISNUMBER(SEARCH("less than 4",'Model output'!P76))),"&lt;4",IF(OR(ISNUMBER(SEARCH("&gt;4",'Model output'!P76)),ISNUMBER(SEARCH("&gt; 4",'Model output'!P76)),ISNUMBER(SEARCH("4 or more",'Model output'!P76))),"&gt;4",""))),""))</f>
        <v/>
      </c>
      <c r="V77" t="str">
        <f>IF(S77="negative","",IF(OR(ISNUMBER(SEARCH("Focal",'Model output'!P76)),'Classification result'!U77&lt;4,ISNUMBER(SEARCH("Focal",'Classification result'!U77)),ISNUMBER(SEARCH("&lt;4",'Classification result'!U77)),ISNUMBER(SEARCH("&lt; 4",'Classification result'!U77))),"minimal", IF(OR(ISNUMBER(SEARCH("Extensive",'Model output'!P76)),ISNUMBER(SEARCH("Extensive",'Classification result'!U77)),ISNUMBER(SEARCH("&gt;4",'Classification result'!U77)),ISNUMBER(SEARCH("&gt; 4",'Classification result'!U77)),ISNUMBER(SEARCH("4 or more",'Classification result'!U77))),"extensive","")))</f>
        <v/>
      </c>
      <c r="W77" t="str">
        <f>IF(OR('Model output'!R76="",ISNUMBER(SEARCH("Not identified", 'Model output'!R76)),ISNUMBER(SEARCH("Absent",'Model output'!R76)),ISNUMBER(SEARCH("No",'Model output'!R76)),ISNUMBER(SEARCH("Negative",'Model output'!R76)),ISNUMBER(SEARCH("None seen",'Model output'!R76)),ISNUMBER(SEARCH("Free",'Model output'!R76)),ISNUMBER(SEARCH("Cannot be assessed",'Model output'!R76))),"negative","positive")</f>
        <v>negative</v>
      </c>
      <c r="X77" t="str">
        <f>IF('Model output'!S76="","", IF('Model output'!S76= "[]", "", 'Model output'!S76))</f>
        <v>Not identified</v>
      </c>
      <c r="Y77" t="str">
        <f>IF(OR('Model output'!S76="",ISNUMBER(SEARCH("Absent",'Model output'!S76)),ISNUMBER(SEARCH("Not identified",'Model output'!S76)),ISNUMBER(SEARCH("No",'Model output'!S76)),ISNUMBER(SEARCH("negative",'Model output'!S76))),"negative",IF(Z77="positive","gETE", "positive"))</f>
        <v>negative</v>
      </c>
      <c r="Z77" t="str">
        <f>IF(OR('Model output'!S76="",ISNUMBER(SEARCH("Absent",'Model output'!S76)),ISNUMBER(SEARCH("Not identified",'Model output'!S76)),ISNUMBER(SEARCH("No",'Model output'!S76)),ISNUMBER(SEARCH("Minimal",'Model output'!S76)),ISNUMBER(SEARCH("negative",'Model output'!S76))),"negative",IF(OR(ISNUMBER(SEARCH("extensive",X77)),ISNUMBER(SEARCH("skeletal muscle",X77)),ISNUMBER(SEARCH("larynx",X77)),ISNUMBER(SEARCH("trachea",X77)),ISNUMBER(SEARCH("esophagus",X77)),ISNUMBER(SEARCH("recurrent laryngeal nerve",X77))),"positive","negative"))</f>
        <v>negative</v>
      </c>
      <c r="AA77" t="str">
        <f>IF('Model output'!T76="","", IF('Model output'!T76="[]", "", IF('Model output'!T76="Not mentioned", "No", "Yes")))</f>
        <v/>
      </c>
      <c r="AB77" t="str">
        <f>IF(AA77&lt;&gt;"Yes","",IF(OR('Model output'!U76="",'Model output'!U76="[]",ISNUMBER(SEARCH("Not identified",'Model output'!U76))),"",'Model output'!U76))</f>
        <v/>
      </c>
      <c r="AC77" s="1" t="str">
        <f>IF(OR('Model output'!V76="",'Model output'!V76="No",AND(ISERROR(SEARCH("Positive",'Model output'!V76)), ISNUMBER(SEARCH("Negative",'Model output'!V76))), ISNUMBER(SEARCH("Uninvolved",'Model output'!V76)), ISNUMBER(SEARCH("not involved",'Model output'!V76)), ISNUMBER(SEARCH("none",'Model output'!V76)), ISNUMBER(SEARCH("Free",'Model output'!V76)), ISNUMBER(SEARCH("1 mm",'Model output'!V76)), ISNUMBER(SEARCH("0.1 CM",'Model output'!V76)), ISNUMBER(SEARCH("less than 0.2 mm",'Model output'!V76)), ISNUMBER(SEARCH("less than 0.5 mm",'Model output'!V76)), ISNUMBER(SEARCH("abut",'Model output'!V76))), "negative", "positive")</f>
        <v>negative</v>
      </c>
      <c r="AE77" s="32" t="str" cm="1">
        <f t="array" aca="1" ref="AE77" ca="1">IF(OR(AC77="positive",Z77="positive",AND(OR(ISNUMBER(SEARCH("Follicular carcinoma",N77)),ISNUMBER(SEARCH("Follicular thyroid carcinoma",N77))),V77="extensive"),AND(AND(ISNUMBER(J77),J77&gt;0),AND(ISNUMBER(M77),M77&gt;3)),OR(H77="positive",AH77=1)),"high",IF(OR(ISNUMBER(SEARCH("lateral",G77,1)),ISNUMBER(SEARCH("positive",Y77,1)),ISNUMBER(SEARCH("tall",O77,1)),ISNUMBER(SEARCH("hobnail",O77,1)),ISNUMBER(SEARCH("cribriform",O77,1)),ISNUMBER(SEARCH("diffuse",O77,1)),ISNUMBER(SEARCH("columnar",O77,1)),ISNUMBER(SEARCH("solid",O77,1)),ISNUMBER(SEARCH("tall",N77,1)),ISNUMBER(SEARCH("hobnail",N77,1)),ISNUMBER(SEARCH("cribriform",N77,1)),ISNUMBER(SEARCH("diffuse",N77,1)),ISNUMBER(SEARCH("columnar",N77,1)),ISNUMBER(SEARCH("solid",N77,1)),AND(ISNUMBER(SEARCH("papillary",N77,1)),S77="positive"),AND(AND(ISNUMBER(J77),J77&gt;=5),M77=""),AND(AND(ISNUMBER(J77),J77&gt;=5),AND(ISNUMBER(M77),M77&gt;=1)),AND(ISNUMBER(SERACH("papillary",N77)),OR(Y77="positive",Z77="positive"), ISNUMBER(SEARCH("BRAF",AB77)))),"intermediate","low"))</f>
        <v>low</v>
      </c>
      <c r="AF77" s="33" t="str">
        <f t="shared" si="14"/>
        <v>3a</v>
      </c>
      <c r="AG77" s="33" t="str">
        <f t="shared" si="15"/>
        <v>0</v>
      </c>
      <c r="AH77" s="33" t="str">
        <f t="shared" si="18"/>
        <v>0</v>
      </c>
      <c r="AI77" s="38" t="str">
        <f t="shared" si="19"/>
        <v>II</v>
      </c>
      <c r="AJ77" s="32" t="s">
        <v>957</v>
      </c>
      <c r="AK77" s="37" t="s">
        <v>967</v>
      </c>
      <c r="AL77" s="37" t="s">
        <v>962</v>
      </c>
      <c r="AM77" s="37" t="s">
        <v>965</v>
      </c>
      <c r="AN77" s="37" t="s">
        <v>963</v>
      </c>
      <c r="AO77" s="26">
        <f t="shared" ca="1" si="20"/>
        <v>1</v>
      </c>
      <c r="AP77" s="12">
        <f t="shared" si="21"/>
        <v>1</v>
      </c>
      <c r="AQ77" s="12">
        <f t="shared" si="22"/>
        <v>1</v>
      </c>
      <c r="AR77" s="12">
        <f t="shared" si="23"/>
        <v>1</v>
      </c>
      <c r="AS77" s="19">
        <f t="shared" si="16"/>
        <v>1</v>
      </c>
    </row>
    <row r="78" spans="1:45">
      <c r="A78" t="str">
        <f>'Model output'!A77</f>
        <v>TCGA-DJ-A2Q3</v>
      </c>
      <c r="B78" s="44">
        <v>61</v>
      </c>
      <c r="C78" s="1" t="str">
        <f>IF(OR(ISNUMBER(SEARCH("0",'Model output'!D77)), ISNUMBER(SEARCH("1",'Model output'!D77)), ISNUMBER(SEARCH("1a",'Model output'!D77)), ISNUMBER(SEARCH("1b",'Model output'!D77)), ISNUMBER(SEARCH("2",'Model output'!D77)), ISNUMBER(SEARCH("3",'Model output'!D77)), ISNUMBER(SEARCH("4a",'Model output'!D77)), ISNUMBER(SEARCH("4b",'Model output'!D77))), IF(ISNUMBER(SEARCH("pT",'Model output'!D77)),IF(OR(ISNUMBER(SEARCH("a",'Model output'!D77)),ISNUMBER(SEARCH("b",'Model output'!D77))),MID(SUBSTITUTE('Model output'!D77," ",""),SEARCH("pT",'Model output'!D77)+2,2),MID(SUBSTITUTE('Model output'!D77," ",""),SEARCH("pT",'Model output'!D77)+2,1)),IF(ISNUMBER(SEARCH("T",'Model output'!D77)),IF(OR(ISNUMBER(SEARCH("a",'Model output'!D77)),ISNUMBER(SEARCH("b",'Model output'!D77))),MID(SUBSTITUTE('Model output'!D77," ",""),SEARCH("T",'Model output'!D77)+1,2),MID(SUBSTITUTE('Model output'!D77," ",""),SEARCH("T",'Model output'!D77)+1,1)),SUBSTITUTE('Model output'!D77," ",""))),"")</f>
        <v>1</v>
      </c>
      <c r="D78" s="1" t="str">
        <f>IF(ISNUMBER(SEARCH("lymph node",'Model output'!E77)),"1", IF(AND('Model output'!E77&lt;&gt;"",ISNUMBER('Model output'!E77),'Model output'!E77&gt;0),"1",IF(OR(ISNUMBER(SEARCH("0",'Model output'!E77)), ISNUMBER(SEARCH("1",'Model output'!E77)), ISNUMBER(SEARCH("1a",'Model output'!E77)), ISNUMBER(SEARCH("1b",'Model output'!E77)), ISNUMBER(SEARCH("X",'Model output'!E77))), IF(ISNUMBER(SEARCH("pN",'Model output'!E77)),IF(OR(ISNUMBER(SEARCH("a",'Model output'!E77)),ISNUMBER(SEARCH("b",'Model output'!E77))),MID(SUBSTITUTE('Model output'!E77," ",""),SEARCH("pN",'Model output'!E77)+2,2),MID(SUBSTITUTE('Model output'!E77," ",""),SEARCH("pN",'Model output'!E77)+2,1)),IF(ISNUMBER(SEARCH("N",'Model output'!E77)),IF(OR(ISNUMBER(SEARCH("a",'Model output'!E77)),ISNUMBER(SEARCH("b",'Model output'!E77))),MID(SUBSTITUTE('Model output'!E77," ",""),SEARCH("N",'Model output'!E77)+1,2),MID(SUBSTITUTE('Model output'!E77," ",""),SEARCH("N",'Model output'!E77)+1,1)),SUBSTITUTE('Model output'!E77," ",""))),"")))</f>
        <v>1</v>
      </c>
      <c r="E78" s="1" t="str">
        <f>IF(OR(ISNUMBER(SEARCH("Not applicable",'Model output'!F77)), ISNUMBER(SEARCH("N/A",'Model output'!F77))),"0",IF(OR(ISNUMBER(SEARCH("0",'Model output'!F77)), ISNUMBER(SEARCH("1",'Model output'!F77)), ISNUMBER(SEARCH("X",'Model output'!F77))), IF(ISNUMBER(SEARCH("pM",'Model output'!F77)),MID(SUBSTITUTE('Model output'!F77," ",""),SEARCH("pM",'Model output'!F77)+2,1),IF(ISNUMBER(SEARCH("M",'Model output'!F77)),MID(SUBSTITUTE('Model output'!F77," ",""),SEARCH("M",'Model output'!F77)+1,1),SUBSTITUTE('Model output'!F77," ",""))),""))</f>
        <v>X</v>
      </c>
      <c r="F78" t="str">
        <f t="shared" si="12"/>
        <v>positive</v>
      </c>
      <c r="G78" t="str">
        <f>IF(OR('Model output'!G77="",AND(ISNUMBER('Model output'!J77),'Model output'!J77&lt;1)),"",IF(OR(ISNUMBER(SEARCH("lateral",'Model output'!G77)),ISNUMBER(SEARCH("cervical",'Model output'!G77)),ISNUMBER(SEARCH("jugular",'Model output'!G77)),ISNUMBER(SEARCH("left neck",'Model output'!G77)),ISNUMBER(SEARCH("left anterior neck",'Model output'!G77)),ISNUMBER(SEARCH("left posterior neck",'Model output'!G77)),ISNUMBER(SEARCH("right neck",'Model output'!G77)),ISNUMBER(SEARCH("right anterior neck",'Model output'!G77)),ISNUMBER(SEARCH("right posterior neck",'Model output'!G77)),AND(ISNUMBER(SEARCH("level",'Model output'!G77)),OR(,ISNUMBER(SEARCH("II",'Model output'!G77)),ISNUMBER(SEARCH("two",'Model output'!G77)),ISNUMBER(SEARCH("2",'Model output'!G77)),ISNUMBER(SEARCH("III",'Model output'!G77)),ISNUMBER(SEARCH("three",'Model output'!G77)),ISNUMBER(SEARCH("3",'Model output'!G77)),ISNUMBER(SEARCH("IV",'Model output'!G77)),ISNUMBER(SEARCH("four",'Model output'!G77)),ISNUMBER(SEARCH("4",'Model output'!G77)),AND(ISNUMBER(SEARCH("V ",'Model output'!G77)),NOT(ISNUMBER(SEARCH("VI",'Model output'!G77)))),ISNUMBER(SEARCH("five",'Model output'!G77)),ISNUMBER(SEARCH("5",'Model output'!G77))))), "lateral", "central"))</f>
        <v>central</v>
      </c>
      <c r="H78" t="str">
        <f>IF('Model output'!H77="","negative",IF('Model output'!H77="[]", "negative", IF(OR(ISNUMBER(SEARCH("lymph node",'Model output'!H77)),ISNUMBER(SEARCH("Not mentioned",'Model output'!H77)),ISNUMBER(SEARCH("neck",'Model output'!H77)),ISNUMBER(SEARCH("Not applicable",'Model output'!H77))),"negative","positive")))</f>
        <v>negative</v>
      </c>
      <c r="I78">
        <f>IF('Model output'!I77="","",IF(ISNUMBER('Model output'!I77),'Model output'!I77,1))</f>
        <v>4</v>
      </c>
      <c r="J78">
        <f>IF('Model output'!J77="","",IF(AND(ISNUMBER('Model output'!J77),'Model output'!J77&lt;=I78),'Model output'!J77,IF(ISNUMBER(SEARCH("0/",'Model output'!J77)),0,1)))</f>
        <v>1</v>
      </c>
      <c r="K78" t="str" cm="1">
        <f t="array" ref="K78">IF(COUNT(FIND({0,1,2,3,4,5,6,7,8,9},'Model output'!K77))&gt;0,'Model output'!K77,"")</f>
        <v>0.55 cm</v>
      </c>
      <c r="L78" s="8" t="str">
        <f t="shared" si="17"/>
        <v>0.55cm</v>
      </c>
      <c r="M78" cm="1">
        <f t="array" ref="M78">IF(L78="","",IF(ISNUMBER(SEARCH("cm",L78)),MAX(VALUE(SUBSTITUTE(_xlfn.FILTERXML("&lt;t&gt;&lt;s&gt;"&amp;SUBSTITUTE(L78,",","&lt;/s&gt;&lt;s&gt;")&amp;"&lt;/s&gt;&lt;/t&gt;","//s"),"cm",""))),MAX(VALUE(SUBSTITUTE(_xlfn.FILTERXML("&lt;t&gt;&lt;s&gt;"&amp;SUBSTITUTE(L78,",","&lt;/s&gt;&lt;s&gt;")&amp;"&lt;/s&gt;&lt;/t&gt;","//s"),"mm","")))/10))</f>
        <v>0.55000000000000004</v>
      </c>
      <c r="N78" t="str">
        <f>IF('Model output'!L77="","",'Model output'!L77)</f>
        <v>Papillary carcinoma</v>
      </c>
      <c r="O78" t="str">
        <f>IF('Model output'!M77="","",'Model output'!M77)</f>
        <v>Tall cell variant</v>
      </c>
      <c r="P78" t="str">
        <f>IF('Model output'!N77="","",'Model output'!N77)</f>
        <v>0.8 cm</v>
      </c>
      <c r="Q78" t="str">
        <f t="shared" si="13"/>
        <v>0.8cm</v>
      </c>
      <c r="R78" cm="1">
        <f t="array" ref="R78">IF(Q78="","",IF(ISNUMBER(SEARCH("cm",Q78)),MAX(VALUE(SUBSTITUTE(_xlfn.FILTERXML("&lt;t&gt;&lt;s&gt;"&amp;SUBSTITUTE(Q78,",","&lt;/s&gt;&lt;s&gt;")&amp;"&lt;/s&gt;&lt;/t&gt;","//s"),"cm",""))),MAX(VALUE(SUBSTITUTE(_xlfn.FILTERXML("&lt;t&gt;&lt;s&gt;"&amp;SUBSTITUTE(Q78,",","&lt;/s&gt;&lt;s&gt;")&amp;"&lt;/s&gt;&lt;/t&gt;","//s"),"mm","")))/10))</f>
        <v>0.8</v>
      </c>
      <c r="S78" t="str">
        <f>IF(OR('Model output'!P77="",ISNUMBER(SEARCH("Not identified", 'Model output'!P77)),ISNUMBER(SEARCH("Absent",'Model output'!P77)),AND(ISNUMBER(SEARCH("No",'Model output'!P77)),NOT(ISNUMBER(SEARCH("diagnostic",'Model output'!P77)))),ISNUMBER(SEARCH("Negative",'Model output'!P77))),"negative","positive")</f>
        <v>negative</v>
      </c>
      <c r="T78" t="str">
        <f>IF('Model output'!O77="","",'Model output'!O77)</f>
        <v/>
      </c>
      <c r="U78" t="str">
        <f>IF('Model output'!Q77&lt;&gt;"",'Model output'!Q77,IF('Classification result'!S78="positive",IF(ISNUMBER(SEARCH("single",'Model output'!P77)),1,IF(OR(ISNUMBER(SEARCH("&lt;4",'Model output'!P77)),ISNUMBER(SEARCH("&lt; 4",'Model output'!P77)),ISNUMBER(SEARCH("less than 4",'Model output'!P77))),"&lt;4",IF(OR(ISNUMBER(SEARCH("&gt;4",'Model output'!P77)),ISNUMBER(SEARCH("&gt; 4",'Model output'!P77)),ISNUMBER(SEARCH("4 or more",'Model output'!P77))),"&gt;4",""))),""))</f>
        <v/>
      </c>
      <c r="V78" t="str">
        <f>IF(S78="negative","",IF(OR(ISNUMBER(SEARCH("Focal",'Model output'!P77)),'Classification result'!U78&lt;4,ISNUMBER(SEARCH("Focal",'Classification result'!U78)),ISNUMBER(SEARCH("&lt;4",'Classification result'!U78)),ISNUMBER(SEARCH("&lt; 4",'Classification result'!U78))),"minimal", IF(OR(ISNUMBER(SEARCH("Extensive",'Model output'!P77)),ISNUMBER(SEARCH("Extensive",'Classification result'!U78)),ISNUMBER(SEARCH("&gt;4",'Classification result'!U78)),ISNUMBER(SEARCH("&gt; 4",'Classification result'!U78)),ISNUMBER(SEARCH("4 or more",'Classification result'!U78))),"extensive","")))</f>
        <v/>
      </c>
      <c r="W78" t="str">
        <f>IF(OR('Model output'!R77="",ISNUMBER(SEARCH("Not identified", 'Model output'!R77)),ISNUMBER(SEARCH("Absent",'Model output'!R77)),ISNUMBER(SEARCH("No",'Model output'!R77)),ISNUMBER(SEARCH("Negative",'Model output'!R77)),ISNUMBER(SEARCH("None seen",'Model output'!R77)),ISNUMBER(SEARCH("Free",'Model output'!R77)),ISNUMBER(SEARCH("Cannot be assessed",'Model output'!R77))),"negative","positive")</f>
        <v>negative</v>
      </c>
      <c r="X78" t="str">
        <f>IF('Model output'!S77="","", IF('Model output'!S77= "[]", "", 'Model output'!S77))</f>
        <v>perithyroidal soft tissue and focally skeletal muscle</v>
      </c>
      <c r="Y78" t="str">
        <f>IF(OR('Model output'!S77="",ISNUMBER(SEARCH("Absent",'Model output'!S77)),ISNUMBER(SEARCH("Not identified",'Model output'!S77)),ISNUMBER(SEARCH("No",'Model output'!S77)),ISNUMBER(SEARCH("negative",'Model output'!S77))),"negative",IF(Z78="positive","gETE", "positive"))</f>
        <v>gETE</v>
      </c>
      <c r="Z78" t="str">
        <f>IF(OR('Model output'!S77="",ISNUMBER(SEARCH("Absent",'Model output'!S77)),ISNUMBER(SEARCH("Not identified",'Model output'!S77)),ISNUMBER(SEARCH("No",'Model output'!S77)),ISNUMBER(SEARCH("Minimal",'Model output'!S77)),ISNUMBER(SEARCH("negative",'Model output'!S77))),"negative",IF(OR(ISNUMBER(SEARCH("extensive",X78)),ISNUMBER(SEARCH("skeletal muscle",X78)),ISNUMBER(SEARCH("larynx",X78)),ISNUMBER(SEARCH("trachea",X78)),ISNUMBER(SEARCH("esophagus",X78)),ISNUMBER(SEARCH("recurrent laryngeal nerve",X78))),"positive","negative"))</f>
        <v>positive</v>
      </c>
      <c r="AA78" t="str">
        <f>IF('Model output'!T77="","", IF('Model output'!T77="[]", "", IF('Model output'!T77="Not mentioned", "No", "Yes")))</f>
        <v/>
      </c>
      <c r="AB78" t="str">
        <f>IF(AA78&lt;&gt;"Yes","",IF(OR('Model output'!U77="",'Model output'!U77="[]",ISNUMBER(SEARCH("Not identified",'Model output'!U77))),"",'Model output'!U77))</f>
        <v/>
      </c>
      <c r="AC78" s="1" t="str">
        <f>IF(OR('Model output'!V77="",'Model output'!V77="No",AND(ISERROR(SEARCH("Positive",'Model output'!V77)), ISNUMBER(SEARCH("Negative",'Model output'!V77))), ISNUMBER(SEARCH("Uninvolved",'Model output'!V77)), ISNUMBER(SEARCH("not involved",'Model output'!V77)), ISNUMBER(SEARCH("none",'Model output'!V77)), ISNUMBER(SEARCH("Free",'Model output'!V77)), ISNUMBER(SEARCH("1 mm",'Model output'!V77)), ISNUMBER(SEARCH("0.1 CM",'Model output'!V77)), ISNUMBER(SEARCH("less than 0.2 mm",'Model output'!V77)), ISNUMBER(SEARCH("less than 0.5 mm",'Model output'!V77)), ISNUMBER(SEARCH("abut",'Model output'!V77))), "negative", "positive")</f>
        <v>negative</v>
      </c>
      <c r="AE78" s="32" t="str" cm="1">
        <f t="array" ref="AE78">IF(OR(AC78="positive",Z78="positive",AND(OR(ISNUMBER(SEARCH("Follicular carcinoma",N78)),ISNUMBER(SEARCH("Follicular thyroid carcinoma",N78))),V78="extensive"),AND(AND(ISNUMBER(J78),J78&gt;0),AND(ISNUMBER(M78),M78&gt;3)),OR(H78="positive",AH78=1)),"high",IF(OR(ISNUMBER(SEARCH("lateral",G78,1)),ISNUMBER(SEARCH("positive",Y78,1)),ISNUMBER(SEARCH("tall",O78,1)),ISNUMBER(SEARCH("hobnail",O78,1)),ISNUMBER(SEARCH("cribriform",O78,1)),ISNUMBER(SEARCH("diffuse",O78,1)),ISNUMBER(SEARCH("columnar",O78,1)),ISNUMBER(SEARCH("solid",O78,1)),ISNUMBER(SEARCH("tall",N78,1)),ISNUMBER(SEARCH("hobnail",N78,1)),ISNUMBER(SEARCH("cribriform",N78,1)),ISNUMBER(SEARCH("diffuse",N78,1)),ISNUMBER(SEARCH("columnar",N78,1)),ISNUMBER(SEARCH("solid",N78,1)),AND(ISNUMBER(SEARCH("papillary",N78,1)),S78="positive"),AND(AND(ISNUMBER(J78),J78&gt;=5),M78=""),AND(AND(ISNUMBER(J78),J78&gt;=5),AND(ISNUMBER(M78),M78&gt;=1)),AND(ISNUMBER(SERACH("papillary",N78)),OR(Y78="positive",Z78="positive"), ISNUMBER(SEARCH("BRAF",AB78)))),"intermediate","low"))</f>
        <v>high</v>
      </c>
      <c r="AF78" s="33" t="str">
        <f t="shared" si="14"/>
        <v>3b</v>
      </c>
      <c r="AG78" s="33" t="str">
        <f t="shared" si="15"/>
        <v>1a</v>
      </c>
      <c r="AH78" s="33" t="str">
        <f t="shared" si="18"/>
        <v>0</v>
      </c>
      <c r="AI78" s="38" t="str">
        <f t="shared" si="19"/>
        <v>II</v>
      </c>
      <c r="AJ78" s="32" t="s">
        <v>956</v>
      </c>
      <c r="AK78" s="37" t="s">
        <v>960</v>
      </c>
      <c r="AL78" s="37" t="s">
        <v>966</v>
      </c>
      <c r="AM78" s="37" t="s">
        <v>965</v>
      </c>
      <c r="AN78" s="37" t="s">
        <v>963</v>
      </c>
      <c r="AO78" s="26">
        <f t="shared" si="20"/>
        <v>1</v>
      </c>
      <c r="AP78" s="12">
        <f t="shared" si="21"/>
        <v>1</v>
      </c>
      <c r="AQ78" s="12">
        <f t="shared" si="22"/>
        <v>1</v>
      </c>
      <c r="AR78" s="12">
        <f t="shared" si="23"/>
        <v>1</v>
      </c>
      <c r="AS78" s="19">
        <f t="shared" si="16"/>
        <v>1</v>
      </c>
    </row>
    <row r="79" spans="1:45">
      <c r="A79" t="str">
        <f>'Model output'!A78</f>
        <v>TCGA-DJ-A2Q5</v>
      </c>
      <c r="B79" s="44">
        <v>51</v>
      </c>
      <c r="C79" s="1" t="str">
        <f>IF(OR(ISNUMBER(SEARCH("0",'Model output'!D78)), ISNUMBER(SEARCH("1",'Model output'!D78)), ISNUMBER(SEARCH("1a",'Model output'!D78)), ISNUMBER(SEARCH("1b",'Model output'!D78)), ISNUMBER(SEARCH("2",'Model output'!D78)), ISNUMBER(SEARCH("3",'Model output'!D78)), ISNUMBER(SEARCH("4a",'Model output'!D78)), ISNUMBER(SEARCH("4b",'Model output'!D78))), IF(ISNUMBER(SEARCH("pT",'Model output'!D78)),IF(OR(ISNUMBER(SEARCH("a",'Model output'!D78)),ISNUMBER(SEARCH("b",'Model output'!D78))),MID(SUBSTITUTE('Model output'!D78," ",""),SEARCH("pT",'Model output'!D78)+2,2),MID(SUBSTITUTE('Model output'!D78," ",""),SEARCH("pT",'Model output'!D78)+2,1)),IF(ISNUMBER(SEARCH("T",'Model output'!D78)),IF(OR(ISNUMBER(SEARCH("a",'Model output'!D78)),ISNUMBER(SEARCH("b",'Model output'!D78))),MID(SUBSTITUTE('Model output'!D78," ",""),SEARCH("T",'Model output'!D78)+1,2),MID(SUBSTITUTE('Model output'!D78," ",""),SEARCH("T",'Model output'!D78)+1,1)),SUBSTITUTE('Model output'!D78," ",""))),"")</f>
        <v/>
      </c>
      <c r="D79" s="1" t="str">
        <f>IF(ISNUMBER(SEARCH("lymph node",'Model output'!E78)),"1", IF(AND('Model output'!E78&lt;&gt;"",ISNUMBER('Model output'!E78),'Model output'!E78&gt;0),"1",IF(OR(ISNUMBER(SEARCH("0",'Model output'!E78)), ISNUMBER(SEARCH("1",'Model output'!E78)), ISNUMBER(SEARCH("1a",'Model output'!E78)), ISNUMBER(SEARCH("1b",'Model output'!E78)), ISNUMBER(SEARCH("X",'Model output'!E78))), IF(ISNUMBER(SEARCH("pN",'Model output'!E78)),IF(OR(ISNUMBER(SEARCH("a",'Model output'!E78)),ISNUMBER(SEARCH("b",'Model output'!E78))),MID(SUBSTITUTE('Model output'!E78," ",""),SEARCH("pN",'Model output'!E78)+2,2),MID(SUBSTITUTE('Model output'!E78," ",""),SEARCH("pN",'Model output'!E78)+2,1)),IF(ISNUMBER(SEARCH("N",'Model output'!E78)),IF(OR(ISNUMBER(SEARCH("a",'Model output'!E78)),ISNUMBER(SEARCH("b",'Model output'!E78))),MID(SUBSTITUTE('Model output'!E78," ",""),SEARCH("N",'Model output'!E78)+1,2),MID(SUBSTITUTE('Model output'!E78," ",""),SEARCH("N",'Model output'!E78)+1,1)),SUBSTITUTE('Model output'!E78," ",""))),"")))</f>
        <v>1</v>
      </c>
      <c r="E79" s="1" t="str">
        <f>IF(OR(ISNUMBER(SEARCH("Not applicable",'Model output'!F78)), ISNUMBER(SEARCH("N/A",'Model output'!F78))),"0",IF(OR(ISNUMBER(SEARCH("0",'Model output'!F78)), ISNUMBER(SEARCH("1",'Model output'!F78)), ISNUMBER(SEARCH("X",'Model output'!F78))), IF(ISNUMBER(SEARCH("pM",'Model output'!F78)),MID(SUBSTITUTE('Model output'!F78," ",""),SEARCH("pM",'Model output'!F78)+2,1),IF(ISNUMBER(SEARCH("M",'Model output'!F78)),MID(SUBSTITUTE('Model output'!F78," ",""),SEARCH("M",'Model output'!F78)+1,1),SUBSTITUTE('Model output'!F78," ",""))),""))</f>
        <v>X</v>
      </c>
      <c r="F79" t="str">
        <f t="shared" si="12"/>
        <v>positive</v>
      </c>
      <c r="G79" t="str">
        <f>IF(OR('Model output'!G78="",AND(ISNUMBER('Model output'!J78),'Model output'!J78&lt;1)),"",IF(OR(ISNUMBER(SEARCH("lateral",'Model output'!G78)),ISNUMBER(SEARCH("cervical",'Model output'!G78)),ISNUMBER(SEARCH("jugular",'Model output'!G78)),ISNUMBER(SEARCH("left neck",'Model output'!G78)),ISNUMBER(SEARCH("left anterior neck",'Model output'!G78)),ISNUMBER(SEARCH("left posterior neck",'Model output'!G78)),ISNUMBER(SEARCH("right neck",'Model output'!G78)),ISNUMBER(SEARCH("right anterior neck",'Model output'!G78)),ISNUMBER(SEARCH("right posterior neck",'Model output'!G78)),AND(ISNUMBER(SEARCH("level",'Model output'!G78)),OR(,ISNUMBER(SEARCH("II",'Model output'!G78)),ISNUMBER(SEARCH("two",'Model output'!G78)),ISNUMBER(SEARCH("2",'Model output'!G78)),ISNUMBER(SEARCH("III",'Model output'!G78)),ISNUMBER(SEARCH("three",'Model output'!G78)),ISNUMBER(SEARCH("3",'Model output'!G78)),ISNUMBER(SEARCH("IV",'Model output'!G78)),ISNUMBER(SEARCH("four",'Model output'!G78)),ISNUMBER(SEARCH("4",'Model output'!G78)),AND(ISNUMBER(SEARCH("V ",'Model output'!G78)),NOT(ISNUMBER(SEARCH("VI",'Model output'!G78)))),ISNUMBER(SEARCH("five",'Model output'!G78)),ISNUMBER(SEARCH("5",'Model output'!G78))))), "lateral", "central"))</f>
        <v>lateral</v>
      </c>
      <c r="H79" t="str">
        <f>IF('Model output'!H78="","negative",IF('Model output'!H78="[]", "negative", IF(OR(ISNUMBER(SEARCH("lymph node",'Model output'!H78)),ISNUMBER(SEARCH("Not mentioned",'Model output'!H78)),ISNUMBER(SEARCH("neck",'Model output'!H78)),ISNUMBER(SEARCH("Not applicable",'Model output'!H78))),"negative","positive")))</f>
        <v>negative</v>
      </c>
      <c r="I79">
        <f>IF('Model output'!I78="","",IF(ISNUMBER('Model output'!I78),'Model output'!I78,1))</f>
        <v>5</v>
      </c>
      <c r="J79">
        <f>IF('Model output'!J78="","",IF(AND(ISNUMBER('Model output'!J78),'Model output'!J78&lt;=I79),'Model output'!J78,IF(ISNUMBER(SEARCH("0/",'Model output'!J78)),0,1)))</f>
        <v>3</v>
      </c>
      <c r="K79" t="str" cm="1">
        <f t="array" ref="K79">IF(COUNT(FIND({0,1,2,3,4,5,6,7,8,9},'Model output'!K78))&gt;0,'Model output'!K78,"")</f>
        <v>2.1cm</v>
      </c>
      <c r="L79" s="8" t="str">
        <f t="shared" si="17"/>
        <v>2.1cm</v>
      </c>
      <c r="M79" cm="1">
        <f t="array" ref="M79">IF(L79="","",IF(ISNUMBER(SEARCH("cm",L79)),MAX(VALUE(SUBSTITUTE(_xlfn.FILTERXML("&lt;t&gt;&lt;s&gt;"&amp;SUBSTITUTE(L79,",","&lt;/s&gt;&lt;s&gt;")&amp;"&lt;/s&gt;&lt;/t&gt;","//s"),"cm",""))),MAX(VALUE(SUBSTITUTE(_xlfn.FILTERXML("&lt;t&gt;&lt;s&gt;"&amp;SUBSTITUTE(L79,",","&lt;/s&gt;&lt;s&gt;")&amp;"&lt;/s&gt;&lt;/t&gt;","//s"),"mm","")))/10))</f>
        <v>2.1</v>
      </c>
      <c r="N79" t="str">
        <f>IF('Model output'!L78="","",'Model output'!L78)</f>
        <v>Papillary carcinoma</v>
      </c>
      <c r="O79" t="str">
        <f>IF('Model output'!M78="","",'Model output'!M78)</f>
        <v>Classical</v>
      </c>
      <c r="P79" t="str">
        <f>IF('Model output'!N78="","",'Model output'!N78)</f>
        <v>4 cm</v>
      </c>
      <c r="Q79" t="str">
        <f t="shared" si="13"/>
        <v>4cm</v>
      </c>
      <c r="R79" cm="1">
        <f t="array" ref="R79">IF(Q79="","",IF(ISNUMBER(SEARCH("cm",Q79)),MAX(VALUE(SUBSTITUTE(_xlfn.FILTERXML("&lt;t&gt;&lt;s&gt;"&amp;SUBSTITUTE(Q79,",","&lt;/s&gt;&lt;s&gt;")&amp;"&lt;/s&gt;&lt;/t&gt;","//s"),"cm",""))),MAX(VALUE(SUBSTITUTE(_xlfn.FILTERXML("&lt;t&gt;&lt;s&gt;"&amp;SUBSTITUTE(Q79,",","&lt;/s&gt;&lt;s&gt;")&amp;"&lt;/s&gt;&lt;/t&gt;","//s"),"mm","")))/10))</f>
        <v>4</v>
      </c>
      <c r="S79" t="str">
        <f>IF(OR('Model output'!P78="",ISNUMBER(SEARCH("Not identified", 'Model output'!P78)),ISNUMBER(SEARCH("Absent",'Model output'!P78)),AND(ISNUMBER(SEARCH("No",'Model output'!P78)),NOT(ISNUMBER(SEARCH("diagnostic",'Model output'!P78)))),ISNUMBER(SEARCH("Negative",'Model output'!P78))),"negative","positive")</f>
        <v>negative</v>
      </c>
      <c r="T79" t="str">
        <f>IF('Model output'!O78="","",'Model output'!O78)</f>
        <v/>
      </c>
      <c r="U79" t="str">
        <f>IF('Model output'!Q78&lt;&gt;"",'Model output'!Q78,IF('Classification result'!S79="positive",IF(ISNUMBER(SEARCH("single",'Model output'!P78)),1,IF(OR(ISNUMBER(SEARCH("&lt;4",'Model output'!P78)),ISNUMBER(SEARCH("&lt; 4",'Model output'!P78)),ISNUMBER(SEARCH("less than 4",'Model output'!P78))),"&lt;4",IF(OR(ISNUMBER(SEARCH("&gt;4",'Model output'!P78)),ISNUMBER(SEARCH("&gt; 4",'Model output'!P78)),ISNUMBER(SEARCH("4 or more",'Model output'!P78))),"&gt;4",""))),""))</f>
        <v/>
      </c>
      <c r="V79" t="str">
        <f>IF(S79="negative","",IF(OR(ISNUMBER(SEARCH("Focal",'Model output'!P78)),'Classification result'!U79&lt;4,ISNUMBER(SEARCH("Focal",'Classification result'!U79)),ISNUMBER(SEARCH("&lt;4",'Classification result'!U79)),ISNUMBER(SEARCH("&lt; 4",'Classification result'!U79))),"minimal", IF(OR(ISNUMBER(SEARCH("Extensive",'Model output'!P78)),ISNUMBER(SEARCH("Extensive",'Classification result'!U79)),ISNUMBER(SEARCH("&gt;4",'Classification result'!U79)),ISNUMBER(SEARCH("&gt; 4",'Classification result'!U79)),ISNUMBER(SEARCH("4 or more",'Classification result'!U79))),"extensive","")))</f>
        <v/>
      </c>
      <c r="W79" t="str">
        <f>IF(OR('Model output'!R78="",ISNUMBER(SEARCH("Not identified", 'Model output'!R78)),ISNUMBER(SEARCH("Absent",'Model output'!R78)),ISNUMBER(SEARCH("No",'Model output'!R78)),ISNUMBER(SEARCH("Negative",'Model output'!R78)),ISNUMBER(SEARCH("None seen",'Model output'!R78)),ISNUMBER(SEARCH("Free",'Model output'!R78)),ISNUMBER(SEARCH("Cannot be assessed",'Model output'!R78))),"negative","positive")</f>
        <v>negative</v>
      </c>
      <c r="X79" t="str">
        <f>IF('Model output'!S78="","", IF('Model output'!S78= "[]", "", 'Model output'!S78))</f>
        <v>Not identified</v>
      </c>
      <c r="Y79" t="str">
        <f>IF(OR('Model output'!S78="",ISNUMBER(SEARCH("Absent",'Model output'!S78)),ISNUMBER(SEARCH("Not identified",'Model output'!S78)),ISNUMBER(SEARCH("No",'Model output'!S78)),ISNUMBER(SEARCH("negative",'Model output'!S78))),"negative",IF(Z79="positive","gETE", "positive"))</f>
        <v>negative</v>
      </c>
      <c r="Z79" t="str">
        <f>IF(OR('Model output'!S78="",ISNUMBER(SEARCH("Absent",'Model output'!S78)),ISNUMBER(SEARCH("Not identified",'Model output'!S78)),ISNUMBER(SEARCH("No",'Model output'!S78)),ISNUMBER(SEARCH("Minimal",'Model output'!S78)),ISNUMBER(SEARCH("negative",'Model output'!S78))),"negative",IF(OR(ISNUMBER(SEARCH("extensive",X79)),ISNUMBER(SEARCH("skeletal muscle",X79)),ISNUMBER(SEARCH("larynx",X79)),ISNUMBER(SEARCH("trachea",X79)),ISNUMBER(SEARCH("esophagus",X79)),ISNUMBER(SEARCH("recurrent laryngeal nerve",X79))),"positive","negative"))</f>
        <v>negative</v>
      </c>
      <c r="AA79" t="str">
        <f>IF('Model output'!T78="","", IF('Model output'!T78="[]", "", IF('Model output'!T78="Not mentioned", "No", "Yes")))</f>
        <v/>
      </c>
      <c r="AB79" t="str">
        <f>IF(AA79&lt;&gt;"Yes","",IF(OR('Model output'!U78="",'Model output'!U78="[]",ISNUMBER(SEARCH("Not identified",'Model output'!U78))),"",'Model output'!U78))</f>
        <v/>
      </c>
      <c r="AC79" s="1" t="str">
        <f>IF(OR('Model output'!V78="",'Model output'!V78="No",AND(ISERROR(SEARCH("Positive",'Model output'!V78)), ISNUMBER(SEARCH("Negative",'Model output'!V78))), ISNUMBER(SEARCH("Uninvolved",'Model output'!V78)), ISNUMBER(SEARCH("not involved",'Model output'!V78)), ISNUMBER(SEARCH("none",'Model output'!V78)), ISNUMBER(SEARCH("Free",'Model output'!V78)), ISNUMBER(SEARCH("1 mm",'Model output'!V78)), ISNUMBER(SEARCH("0.1 CM",'Model output'!V78)), ISNUMBER(SEARCH("less than 0.2 mm",'Model output'!V78)), ISNUMBER(SEARCH("less than 0.5 mm",'Model output'!V78)), ISNUMBER(SEARCH("abut",'Model output'!V78))), "negative", "positive")</f>
        <v>negative</v>
      </c>
      <c r="AE79" s="32" t="str" cm="1">
        <f t="array" aca="1" ref="AE79" ca="1">IF(OR(AC79="positive",Z79="positive",AND(OR(ISNUMBER(SEARCH("Follicular carcinoma",N79)),ISNUMBER(SEARCH("Follicular thyroid carcinoma",N79))),V79="extensive"),AND(AND(ISNUMBER(J79),J79&gt;0),AND(ISNUMBER(M79),M79&gt;3)),OR(H79="positive",AH79=1)),"high",IF(OR(ISNUMBER(SEARCH("lateral",G79,1)),ISNUMBER(SEARCH("positive",Y79,1)),ISNUMBER(SEARCH("tall",O79,1)),ISNUMBER(SEARCH("hobnail",O79,1)),ISNUMBER(SEARCH("cribriform",O79,1)),ISNUMBER(SEARCH("diffuse",O79,1)),ISNUMBER(SEARCH("columnar",O79,1)),ISNUMBER(SEARCH("solid",O79,1)),ISNUMBER(SEARCH("tall",N79,1)),ISNUMBER(SEARCH("hobnail",N79,1)),ISNUMBER(SEARCH("cribriform",N79,1)),ISNUMBER(SEARCH("diffuse",N79,1)),ISNUMBER(SEARCH("columnar",N79,1)),ISNUMBER(SEARCH("solid",N79,1)),AND(ISNUMBER(SEARCH("papillary",N79,1)),S79="positive"),AND(AND(ISNUMBER(J79),J79&gt;=5),M79=""),AND(AND(ISNUMBER(J79),J79&gt;=5),AND(ISNUMBER(M79),M79&gt;=1)),AND(ISNUMBER(SERACH("papillary",N79)),OR(Y79="positive",Z79="positive"), ISNUMBER(SEARCH("BRAF",AB79)))),"intermediate","low"))</f>
        <v>intermediate</v>
      </c>
      <c r="AF79" s="33" t="str">
        <f t="shared" si="14"/>
        <v>2</v>
      </c>
      <c r="AG79" s="33" t="str">
        <f t="shared" si="15"/>
        <v>1b</v>
      </c>
      <c r="AH79" s="33" t="str">
        <f t="shared" si="18"/>
        <v>0</v>
      </c>
      <c r="AI79" s="38" t="str">
        <f t="shared" si="19"/>
        <v>I</v>
      </c>
      <c r="AJ79" s="32" t="s">
        <v>958</v>
      </c>
      <c r="AK79" s="37" t="s">
        <v>964</v>
      </c>
      <c r="AL79" s="37" t="s">
        <v>961</v>
      </c>
      <c r="AM79" s="37" t="s">
        <v>965</v>
      </c>
      <c r="AN79" s="37" t="s">
        <v>70</v>
      </c>
      <c r="AO79" s="26">
        <f t="shared" ca="1" si="20"/>
        <v>1</v>
      </c>
      <c r="AP79" s="12">
        <f t="shared" si="21"/>
        <v>1</v>
      </c>
      <c r="AQ79" s="12">
        <f t="shared" si="22"/>
        <v>1</v>
      </c>
      <c r="AR79" s="12">
        <f t="shared" si="23"/>
        <v>1</v>
      </c>
      <c r="AS79" s="19">
        <f t="shared" si="16"/>
        <v>1</v>
      </c>
    </row>
    <row r="80" spans="1:45">
      <c r="A80" t="str">
        <f>'Model output'!A79</f>
        <v>TCGA-DJ-A2Q6</v>
      </c>
      <c r="B80" s="44">
        <v>38</v>
      </c>
      <c r="C80" s="1" t="str">
        <f>IF(OR(ISNUMBER(SEARCH("0",'Model output'!D79)), ISNUMBER(SEARCH("1",'Model output'!D79)), ISNUMBER(SEARCH("1a",'Model output'!D79)), ISNUMBER(SEARCH("1b",'Model output'!D79)), ISNUMBER(SEARCH("2",'Model output'!D79)), ISNUMBER(SEARCH("3",'Model output'!D79)), ISNUMBER(SEARCH("4a",'Model output'!D79)), ISNUMBER(SEARCH("4b",'Model output'!D79))), IF(ISNUMBER(SEARCH("pT",'Model output'!D79)),IF(OR(ISNUMBER(SEARCH("a",'Model output'!D79)),ISNUMBER(SEARCH("b",'Model output'!D79))),MID(SUBSTITUTE('Model output'!D79," ",""),SEARCH("pT",'Model output'!D79)+2,2),MID(SUBSTITUTE('Model output'!D79," ",""),SEARCH("pT",'Model output'!D79)+2,1)),IF(ISNUMBER(SEARCH("T",'Model output'!D79)),IF(OR(ISNUMBER(SEARCH("a",'Model output'!D79)),ISNUMBER(SEARCH("b",'Model output'!D79))),MID(SUBSTITUTE('Model output'!D79," ",""),SEARCH("T",'Model output'!D79)+1,2),MID(SUBSTITUTE('Model output'!D79," ",""),SEARCH("T",'Model output'!D79)+1,1)),SUBSTITUTE('Model output'!D79," ",""))),"")</f>
        <v/>
      </c>
      <c r="D80" s="1" t="str">
        <f>IF(ISNUMBER(SEARCH("lymph node",'Model output'!E79)),"1", IF(AND('Model output'!E79&lt;&gt;"",ISNUMBER('Model output'!E79),'Model output'!E79&gt;0),"1",IF(OR(ISNUMBER(SEARCH("0",'Model output'!E79)), ISNUMBER(SEARCH("1",'Model output'!E79)), ISNUMBER(SEARCH("1a",'Model output'!E79)), ISNUMBER(SEARCH("1b",'Model output'!E79)), ISNUMBER(SEARCH("X",'Model output'!E79))), IF(ISNUMBER(SEARCH("pN",'Model output'!E79)),IF(OR(ISNUMBER(SEARCH("a",'Model output'!E79)),ISNUMBER(SEARCH("b",'Model output'!E79))),MID(SUBSTITUTE('Model output'!E79," ",""),SEARCH("pN",'Model output'!E79)+2,2),MID(SUBSTITUTE('Model output'!E79," ",""),SEARCH("pN",'Model output'!E79)+2,1)),IF(ISNUMBER(SEARCH("N",'Model output'!E79)),IF(OR(ISNUMBER(SEARCH("a",'Model output'!E79)),ISNUMBER(SEARCH("b",'Model output'!E79))),MID(SUBSTITUTE('Model output'!E79," ",""),SEARCH("N",'Model output'!E79)+1,2),MID(SUBSTITUTE('Model output'!E79," ",""),SEARCH("N",'Model output'!E79)+1,1)),SUBSTITUTE('Model output'!E79," ",""))),"")))</f>
        <v>X</v>
      </c>
      <c r="E80" s="1" t="str">
        <f>IF(OR(ISNUMBER(SEARCH("Not applicable",'Model output'!F79)), ISNUMBER(SEARCH("N/A",'Model output'!F79))),"0",IF(OR(ISNUMBER(SEARCH("0",'Model output'!F79)), ISNUMBER(SEARCH("1",'Model output'!F79)), ISNUMBER(SEARCH("X",'Model output'!F79))), IF(ISNUMBER(SEARCH("pM",'Model output'!F79)),MID(SUBSTITUTE('Model output'!F79," ",""),SEARCH("pM",'Model output'!F79)+2,1),IF(ISNUMBER(SEARCH("M",'Model output'!F79)),MID(SUBSTITUTE('Model output'!F79," ",""),SEARCH("M",'Model output'!F79)+1,1),SUBSTITUTE('Model output'!F79," ",""))),""))</f>
        <v/>
      </c>
      <c r="F80" t="str">
        <f t="shared" si="12"/>
        <v>positive</v>
      </c>
      <c r="G80" t="str">
        <f>IF(OR('Model output'!G79="",AND(ISNUMBER('Model output'!J79),'Model output'!J79&lt;1)),"",IF(OR(ISNUMBER(SEARCH("lateral",'Model output'!G79)),ISNUMBER(SEARCH("cervical",'Model output'!G79)),ISNUMBER(SEARCH("jugular",'Model output'!G79)),ISNUMBER(SEARCH("left neck",'Model output'!G79)),ISNUMBER(SEARCH("left anterior neck",'Model output'!G79)),ISNUMBER(SEARCH("left posterior neck",'Model output'!G79)),ISNUMBER(SEARCH("right neck",'Model output'!G79)),ISNUMBER(SEARCH("right anterior neck",'Model output'!G79)),ISNUMBER(SEARCH("right posterior neck",'Model output'!G79)),AND(ISNUMBER(SEARCH("level",'Model output'!G79)),OR(,ISNUMBER(SEARCH("II",'Model output'!G79)),ISNUMBER(SEARCH("two",'Model output'!G79)),ISNUMBER(SEARCH("2",'Model output'!G79)),ISNUMBER(SEARCH("III",'Model output'!G79)),ISNUMBER(SEARCH("three",'Model output'!G79)),ISNUMBER(SEARCH("3",'Model output'!G79)),ISNUMBER(SEARCH("IV",'Model output'!G79)),ISNUMBER(SEARCH("four",'Model output'!G79)),ISNUMBER(SEARCH("4",'Model output'!G79)),AND(ISNUMBER(SEARCH("V ",'Model output'!G79)),NOT(ISNUMBER(SEARCH("VI",'Model output'!G79)))),ISNUMBER(SEARCH("five",'Model output'!G79)),ISNUMBER(SEARCH("5",'Model output'!G79))))), "lateral", "central"))</f>
        <v>lateral</v>
      </c>
      <c r="H80" t="str">
        <f>IF('Model output'!H79="","negative",IF('Model output'!H79="[]", "negative", IF(OR(ISNUMBER(SEARCH("lymph node",'Model output'!H79)),ISNUMBER(SEARCH("Not mentioned",'Model output'!H79)),ISNUMBER(SEARCH("neck",'Model output'!H79)),ISNUMBER(SEARCH("Not applicable",'Model output'!H79))),"negative","positive")))</f>
        <v>negative</v>
      </c>
      <c r="I80">
        <f>IF('Model output'!I79="","",IF(ISNUMBER('Model output'!I79),'Model output'!I79,1))</f>
        <v>1</v>
      </c>
      <c r="J80">
        <f>IF('Model output'!J79="","",IF(AND(ISNUMBER('Model output'!J79),'Model output'!J79&lt;=I80),'Model output'!J79,IF(ISNUMBER(SEARCH("0/",'Model output'!J79)),0,1)))</f>
        <v>1</v>
      </c>
      <c r="K80" t="str" cm="1">
        <f t="array" ref="K80">IF(COUNT(FIND({0,1,2,3,4,5,6,7,8,9},'Model output'!K79))&gt;0,'Model output'!K79,"")</f>
        <v>1.1 cm</v>
      </c>
      <c r="L80" s="8" t="str">
        <f t="shared" si="17"/>
        <v>1.1cm</v>
      </c>
      <c r="M80" cm="1">
        <f t="array" ref="M80">IF(L80="","",IF(ISNUMBER(SEARCH("cm",L80)),MAX(VALUE(SUBSTITUTE(_xlfn.FILTERXML("&lt;t&gt;&lt;s&gt;"&amp;SUBSTITUTE(L80,",","&lt;/s&gt;&lt;s&gt;")&amp;"&lt;/s&gt;&lt;/t&gt;","//s"),"cm",""))),MAX(VALUE(SUBSTITUTE(_xlfn.FILTERXML("&lt;t&gt;&lt;s&gt;"&amp;SUBSTITUTE(L80,",","&lt;/s&gt;&lt;s&gt;")&amp;"&lt;/s&gt;&lt;/t&gt;","//s"),"mm","")))/10))</f>
        <v>1.1000000000000001</v>
      </c>
      <c r="N80" t="str">
        <f>IF('Model output'!L79="","",'Model output'!L79)</f>
        <v>Papillary</v>
      </c>
      <c r="O80" t="str">
        <f>IF('Model output'!M79="","",'Model output'!M79)</f>
        <v/>
      </c>
      <c r="P80" t="str">
        <f>IF('Model output'!N79="","",'Model output'!N79)</f>
        <v>1.1 cm</v>
      </c>
      <c r="Q80" t="str">
        <f t="shared" si="13"/>
        <v>1.1cm</v>
      </c>
      <c r="R80" cm="1">
        <f t="array" ref="R80">IF(Q80="","",IF(ISNUMBER(SEARCH("cm",Q80)),MAX(VALUE(SUBSTITUTE(_xlfn.FILTERXML("&lt;t&gt;&lt;s&gt;"&amp;SUBSTITUTE(Q80,",","&lt;/s&gt;&lt;s&gt;")&amp;"&lt;/s&gt;&lt;/t&gt;","//s"),"cm",""))),MAX(VALUE(SUBSTITUTE(_xlfn.FILTERXML("&lt;t&gt;&lt;s&gt;"&amp;SUBSTITUTE(Q80,",","&lt;/s&gt;&lt;s&gt;")&amp;"&lt;/s&gt;&lt;/t&gt;","//s"),"mm","")))/10))</f>
        <v>1.1000000000000001</v>
      </c>
      <c r="S80" t="str">
        <f>IF(OR('Model output'!P79="",ISNUMBER(SEARCH("Not identified", 'Model output'!P79)),ISNUMBER(SEARCH("Absent",'Model output'!P79)),AND(ISNUMBER(SEARCH("No",'Model output'!P79)),NOT(ISNUMBER(SEARCH("diagnostic",'Model output'!P79)))),ISNUMBER(SEARCH("Negative",'Model output'!P79))),"negative","positive")</f>
        <v>negative</v>
      </c>
      <c r="T80" t="str">
        <f>IF('Model output'!O79="","",'Model output'!O79)</f>
        <v>Multiple foci (2 classical and 6 papillary microcarcinomas)</v>
      </c>
      <c r="U80" t="str">
        <f>IF('Model output'!Q79&lt;&gt;"",'Model output'!Q79,IF('Classification result'!S80="positive",IF(ISNUMBER(SEARCH("single",'Model output'!P79)),1,IF(OR(ISNUMBER(SEARCH("&lt;4",'Model output'!P79)),ISNUMBER(SEARCH("&lt; 4",'Model output'!P79)),ISNUMBER(SEARCH("less than 4",'Model output'!P79))),"&lt;4",IF(OR(ISNUMBER(SEARCH("&gt;4",'Model output'!P79)),ISNUMBER(SEARCH("&gt; 4",'Model output'!P79)),ISNUMBER(SEARCH("4 or more",'Model output'!P79))),"&gt;4",""))),""))</f>
        <v/>
      </c>
      <c r="V80" t="str">
        <f>IF(S80="negative","",IF(OR(ISNUMBER(SEARCH("Focal",'Model output'!P79)),'Classification result'!U80&lt;4,ISNUMBER(SEARCH("Focal",'Classification result'!U80)),ISNUMBER(SEARCH("&lt;4",'Classification result'!U80)),ISNUMBER(SEARCH("&lt; 4",'Classification result'!U80))),"minimal", IF(OR(ISNUMBER(SEARCH("Extensive",'Model output'!P79)),ISNUMBER(SEARCH("Extensive",'Classification result'!U80)),ISNUMBER(SEARCH("&gt;4",'Classification result'!U80)),ISNUMBER(SEARCH("&gt; 4",'Classification result'!U80)),ISNUMBER(SEARCH("4 or more",'Classification result'!U80))),"extensive","")))</f>
        <v/>
      </c>
      <c r="W80" t="str">
        <f>IF(OR('Model output'!R79="",ISNUMBER(SEARCH("Not identified", 'Model output'!R79)),ISNUMBER(SEARCH("Absent",'Model output'!R79)),ISNUMBER(SEARCH("No",'Model output'!R79)),ISNUMBER(SEARCH("Negative",'Model output'!R79)),ISNUMBER(SEARCH("None seen",'Model output'!R79)),ISNUMBER(SEARCH("Free",'Model output'!R79)),ISNUMBER(SEARCH("Cannot be assessed",'Model output'!R79))),"negative","positive")</f>
        <v>negative</v>
      </c>
      <c r="X80" t="str">
        <f>IF('Model output'!S79="","", IF('Model output'!S79= "[]", "", 'Model output'!S79))</f>
        <v>Fibroadipose tissue</v>
      </c>
      <c r="Y80" t="str">
        <f>IF(OR('Model output'!S79="",ISNUMBER(SEARCH("Absent",'Model output'!S79)),ISNUMBER(SEARCH("Not identified",'Model output'!S79)),ISNUMBER(SEARCH("No",'Model output'!S79)),ISNUMBER(SEARCH("negative",'Model output'!S79))),"negative",IF(Z80="positive","gETE", "positive"))</f>
        <v>positive</v>
      </c>
      <c r="Z80" t="str">
        <f>IF(OR('Model output'!S79="",ISNUMBER(SEARCH("Absent",'Model output'!S79)),ISNUMBER(SEARCH("Not identified",'Model output'!S79)),ISNUMBER(SEARCH("No",'Model output'!S79)),ISNUMBER(SEARCH("Minimal",'Model output'!S79)),ISNUMBER(SEARCH("negative",'Model output'!S79))),"negative",IF(OR(ISNUMBER(SEARCH("extensive",X80)),ISNUMBER(SEARCH("skeletal muscle",X80)),ISNUMBER(SEARCH("larynx",X80)),ISNUMBER(SEARCH("trachea",X80)),ISNUMBER(SEARCH("esophagus",X80)),ISNUMBER(SEARCH("recurrent laryngeal nerve",X80))),"positive","negative"))</f>
        <v>negative</v>
      </c>
      <c r="AA80" t="str">
        <f>IF('Model output'!T79="","", IF('Model output'!T79="[]", "", IF('Model output'!T79="Not mentioned", "No", "Yes")))</f>
        <v/>
      </c>
      <c r="AB80" t="str">
        <f>IF(AA80&lt;&gt;"Yes","",IF(OR('Model output'!U79="",'Model output'!U79="[]",ISNUMBER(SEARCH("Not identified",'Model output'!U79))),"",'Model output'!U79))</f>
        <v/>
      </c>
      <c r="AC80" s="1" t="str">
        <f>IF(OR('Model output'!V79="",'Model output'!V79="No",AND(ISERROR(SEARCH("Positive",'Model output'!V79)), ISNUMBER(SEARCH("Negative",'Model output'!V79))), ISNUMBER(SEARCH("Uninvolved",'Model output'!V79)), ISNUMBER(SEARCH("not involved",'Model output'!V79)), ISNUMBER(SEARCH("none",'Model output'!V79)), ISNUMBER(SEARCH("Free",'Model output'!V79)), ISNUMBER(SEARCH("1 mm",'Model output'!V79)), ISNUMBER(SEARCH("0.1 CM",'Model output'!V79)), ISNUMBER(SEARCH("less than 0.2 mm",'Model output'!V79)), ISNUMBER(SEARCH("less than 0.5 mm",'Model output'!V79)), ISNUMBER(SEARCH("abut",'Model output'!V79))), "negative", "positive")</f>
        <v>negative</v>
      </c>
      <c r="AE80" s="32" t="str" cm="1">
        <f t="array" aca="1" ref="AE80" ca="1">IF(OR(AC80="positive",Z80="positive",AND(OR(ISNUMBER(SEARCH("Follicular carcinoma",N80)),ISNUMBER(SEARCH("Follicular thyroid carcinoma",N80))),V80="extensive"),AND(AND(ISNUMBER(J80),J80&gt;0),AND(ISNUMBER(M80),M80&gt;3)),OR(H80="positive",AH80=1)),"high",IF(OR(ISNUMBER(SEARCH("lateral",G80,1)),ISNUMBER(SEARCH("positive",Y80,1)),ISNUMBER(SEARCH("tall",O80,1)),ISNUMBER(SEARCH("hobnail",O80,1)),ISNUMBER(SEARCH("cribriform",O80,1)),ISNUMBER(SEARCH("diffuse",O80,1)),ISNUMBER(SEARCH("columnar",O80,1)),ISNUMBER(SEARCH("solid",O80,1)),ISNUMBER(SEARCH("tall",N80,1)),ISNUMBER(SEARCH("hobnail",N80,1)),ISNUMBER(SEARCH("cribriform",N80,1)),ISNUMBER(SEARCH("diffuse",N80,1)),ISNUMBER(SEARCH("columnar",N80,1)),ISNUMBER(SEARCH("solid",N80,1)),AND(ISNUMBER(SEARCH("papillary",N80,1)),S80="positive"),AND(AND(ISNUMBER(J80),J80&gt;=5),M80=""),AND(AND(ISNUMBER(J80),J80&gt;=5),AND(ISNUMBER(M80),M80&gt;=1)),AND(ISNUMBER(SERACH("papillary",N80)),OR(Y80="positive",Z80="positive"), ISNUMBER(SEARCH("BRAF",AB80)))),"intermediate","low"))</f>
        <v>intermediate</v>
      </c>
      <c r="AF80" s="33" t="str">
        <f t="shared" si="14"/>
        <v>1b</v>
      </c>
      <c r="AG80" s="33" t="str">
        <f t="shared" si="15"/>
        <v>1b</v>
      </c>
      <c r="AH80" s="33" t="str">
        <f t="shared" si="18"/>
        <v>0</v>
      </c>
      <c r="AI80" s="38" t="str">
        <f t="shared" si="19"/>
        <v>I</v>
      </c>
      <c r="AJ80" s="32" t="s">
        <v>958</v>
      </c>
      <c r="AK80" s="37" t="s">
        <v>961</v>
      </c>
      <c r="AL80" s="37" t="s">
        <v>961</v>
      </c>
      <c r="AM80" s="37" t="s">
        <v>965</v>
      </c>
      <c r="AN80" s="37" t="s">
        <v>70</v>
      </c>
      <c r="AO80" s="26">
        <f t="shared" ca="1" si="20"/>
        <v>1</v>
      </c>
      <c r="AP80" s="12">
        <f t="shared" si="21"/>
        <v>1</v>
      </c>
      <c r="AQ80" s="12">
        <f t="shared" si="22"/>
        <v>1</v>
      </c>
      <c r="AR80" s="12">
        <f t="shared" si="23"/>
        <v>1</v>
      </c>
      <c r="AS80" s="19">
        <f t="shared" si="16"/>
        <v>1</v>
      </c>
    </row>
    <row r="81" spans="1:45">
      <c r="A81" t="str">
        <f>'Model output'!A80</f>
        <v>TCGA-DJ-A2Q7</v>
      </c>
      <c r="B81" s="44">
        <v>52</v>
      </c>
      <c r="C81" s="1" t="str">
        <f>IF(OR(ISNUMBER(SEARCH("0",'Model output'!D80)), ISNUMBER(SEARCH("1",'Model output'!D80)), ISNUMBER(SEARCH("1a",'Model output'!D80)), ISNUMBER(SEARCH("1b",'Model output'!D80)), ISNUMBER(SEARCH("2",'Model output'!D80)), ISNUMBER(SEARCH("3",'Model output'!D80)), ISNUMBER(SEARCH("4a",'Model output'!D80)), ISNUMBER(SEARCH("4b",'Model output'!D80))), IF(ISNUMBER(SEARCH("pT",'Model output'!D80)),IF(OR(ISNUMBER(SEARCH("a",'Model output'!D80)),ISNUMBER(SEARCH("b",'Model output'!D80))),MID(SUBSTITUTE('Model output'!D80," ",""),SEARCH("pT",'Model output'!D80)+2,2),MID(SUBSTITUTE('Model output'!D80," ",""),SEARCH("pT",'Model output'!D80)+2,1)),IF(ISNUMBER(SEARCH("T",'Model output'!D80)),IF(OR(ISNUMBER(SEARCH("a",'Model output'!D80)),ISNUMBER(SEARCH("b",'Model output'!D80))),MID(SUBSTITUTE('Model output'!D80," ",""),SEARCH("T",'Model output'!D80)+1,2),MID(SUBSTITUTE('Model output'!D80," ",""),SEARCH("T",'Model output'!D80)+1,1)),SUBSTITUTE('Model output'!D80," ",""))),"")</f>
        <v>2</v>
      </c>
      <c r="D81" s="1" t="str">
        <f>IF(ISNUMBER(SEARCH("lymph node",'Model output'!E80)),"1", IF(AND('Model output'!E80&lt;&gt;"",ISNUMBER('Model output'!E80),'Model output'!E80&gt;0),"1",IF(OR(ISNUMBER(SEARCH("0",'Model output'!E80)), ISNUMBER(SEARCH("1",'Model output'!E80)), ISNUMBER(SEARCH("1a",'Model output'!E80)), ISNUMBER(SEARCH("1b",'Model output'!E80)), ISNUMBER(SEARCH("X",'Model output'!E80))), IF(ISNUMBER(SEARCH("pN",'Model output'!E80)),IF(OR(ISNUMBER(SEARCH("a",'Model output'!E80)),ISNUMBER(SEARCH("b",'Model output'!E80))),MID(SUBSTITUTE('Model output'!E80," ",""),SEARCH("pN",'Model output'!E80)+2,2),MID(SUBSTITUTE('Model output'!E80," ",""),SEARCH("pN",'Model output'!E80)+2,1)),IF(ISNUMBER(SEARCH("N",'Model output'!E80)),IF(OR(ISNUMBER(SEARCH("a",'Model output'!E80)),ISNUMBER(SEARCH("b",'Model output'!E80))),MID(SUBSTITUTE('Model output'!E80," ",""),SEARCH("N",'Model output'!E80)+1,2),MID(SUBSTITUTE('Model output'!E80," ",""),SEARCH("N",'Model output'!E80)+1,1)),SUBSTITUTE('Model output'!E80," ",""))),"")))</f>
        <v>1</v>
      </c>
      <c r="E81" s="1" t="str">
        <f>IF(OR(ISNUMBER(SEARCH("Not applicable",'Model output'!F80)), ISNUMBER(SEARCH("N/A",'Model output'!F80))),"0",IF(OR(ISNUMBER(SEARCH("0",'Model output'!F80)), ISNUMBER(SEARCH("1",'Model output'!F80)), ISNUMBER(SEARCH("X",'Model output'!F80))), IF(ISNUMBER(SEARCH("pM",'Model output'!F80)),MID(SUBSTITUTE('Model output'!F80," ",""),SEARCH("pM",'Model output'!F80)+2,1),IF(ISNUMBER(SEARCH("M",'Model output'!F80)),MID(SUBSTITUTE('Model output'!F80," ",""),SEARCH("M",'Model output'!F80)+1,1),SUBSTITUTE('Model output'!F80," ",""))),""))</f>
        <v>X</v>
      </c>
      <c r="F81" t="str">
        <f t="shared" si="12"/>
        <v>positive</v>
      </c>
      <c r="G81" t="str">
        <f>IF(OR('Model output'!G80="",AND(ISNUMBER('Model output'!J80),'Model output'!J80&lt;1)),"",IF(OR(ISNUMBER(SEARCH("lateral",'Model output'!G80)),ISNUMBER(SEARCH("cervical",'Model output'!G80)),ISNUMBER(SEARCH("jugular",'Model output'!G80)),ISNUMBER(SEARCH("left neck",'Model output'!G80)),ISNUMBER(SEARCH("left anterior neck",'Model output'!G80)),ISNUMBER(SEARCH("left posterior neck",'Model output'!G80)),ISNUMBER(SEARCH("right neck",'Model output'!G80)),ISNUMBER(SEARCH("right anterior neck",'Model output'!G80)),ISNUMBER(SEARCH("right posterior neck",'Model output'!G80)),AND(ISNUMBER(SEARCH("level",'Model output'!G80)),OR(,ISNUMBER(SEARCH("II",'Model output'!G80)),ISNUMBER(SEARCH("two",'Model output'!G80)),ISNUMBER(SEARCH("2",'Model output'!G80)),ISNUMBER(SEARCH("III",'Model output'!G80)),ISNUMBER(SEARCH("three",'Model output'!G80)),ISNUMBER(SEARCH("3",'Model output'!G80)),ISNUMBER(SEARCH("IV",'Model output'!G80)),ISNUMBER(SEARCH("four",'Model output'!G80)),ISNUMBER(SEARCH("4",'Model output'!G80)),AND(ISNUMBER(SEARCH("V ",'Model output'!G80)),NOT(ISNUMBER(SEARCH("VI",'Model output'!G80)))),ISNUMBER(SEARCH("five",'Model output'!G80)),ISNUMBER(SEARCH("5",'Model output'!G80))))), "lateral", "central"))</f>
        <v>central</v>
      </c>
      <c r="H81" t="str">
        <f>IF('Model output'!H80="","negative",IF('Model output'!H80="[]", "negative", IF(OR(ISNUMBER(SEARCH("lymph node",'Model output'!H80)),ISNUMBER(SEARCH("Not mentioned",'Model output'!H80)),ISNUMBER(SEARCH("neck",'Model output'!H80)),ISNUMBER(SEARCH("Not applicable",'Model output'!H80))),"negative","positive")))</f>
        <v>negative</v>
      </c>
      <c r="I81">
        <f>IF('Model output'!I80="","",IF(ISNUMBER('Model output'!I80),'Model output'!I80,1))</f>
        <v>2</v>
      </c>
      <c r="J81">
        <f>IF('Model output'!J80="","",IF(AND(ISNUMBER('Model output'!J80),'Model output'!J80&lt;=I81),'Model output'!J80,IF(ISNUMBER(SEARCH("0/",'Model output'!J80)),0,1)))</f>
        <v>2</v>
      </c>
      <c r="K81" t="str" cm="1">
        <f t="array" ref="K81">IF(COUNT(FIND({0,1,2,3,4,5,6,7,8,9},'Model output'!K80))&gt;0,'Model output'!K80,"")</f>
        <v>0.8cm</v>
      </c>
      <c r="L81" s="8" t="str">
        <f t="shared" si="17"/>
        <v>0.8cm</v>
      </c>
      <c r="M81" cm="1">
        <f t="array" ref="M81">IF(L81="","",IF(ISNUMBER(SEARCH("cm",L81)),MAX(VALUE(SUBSTITUTE(_xlfn.FILTERXML("&lt;t&gt;&lt;s&gt;"&amp;SUBSTITUTE(L81,",","&lt;/s&gt;&lt;s&gt;")&amp;"&lt;/s&gt;&lt;/t&gt;","//s"),"cm",""))),MAX(VALUE(SUBSTITUTE(_xlfn.FILTERXML("&lt;t&gt;&lt;s&gt;"&amp;SUBSTITUTE(L81,",","&lt;/s&gt;&lt;s&gt;")&amp;"&lt;/s&gt;&lt;/t&gt;","//s"),"mm","")))/10))</f>
        <v>0.8</v>
      </c>
      <c r="N81" t="str">
        <f>IF('Model output'!L80="","",'Model output'!L80)</f>
        <v>Papillary carcinoma</v>
      </c>
      <c r="O81" t="str">
        <f>IF('Model output'!M80="","",'Model output'!M80)</f>
        <v>Classical type</v>
      </c>
      <c r="P81" t="str">
        <f>IF('Model output'!N80="","",'Model output'!N80)</f>
        <v>2.5 cm</v>
      </c>
      <c r="Q81" t="str">
        <f t="shared" si="13"/>
        <v>2.5cm</v>
      </c>
      <c r="R81" cm="1">
        <f t="array" ref="R81">IF(Q81="","",IF(ISNUMBER(SEARCH("cm",Q81)),MAX(VALUE(SUBSTITUTE(_xlfn.FILTERXML("&lt;t&gt;&lt;s&gt;"&amp;SUBSTITUTE(Q81,",","&lt;/s&gt;&lt;s&gt;")&amp;"&lt;/s&gt;&lt;/t&gt;","//s"),"cm",""))),MAX(VALUE(SUBSTITUTE(_xlfn.FILTERXML("&lt;t&gt;&lt;s&gt;"&amp;SUBSTITUTE(Q81,",","&lt;/s&gt;&lt;s&gt;")&amp;"&lt;/s&gt;&lt;/t&gt;","//s"),"mm","")))/10))</f>
        <v>2.5</v>
      </c>
      <c r="S81" t="str">
        <f>IF(OR('Model output'!P80="",ISNUMBER(SEARCH("Not identified", 'Model output'!P80)),ISNUMBER(SEARCH("Absent",'Model output'!P80)),AND(ISNUMBER(SEARCH("No",'Model output'!P80)),NOT(ISNUMBER(SEARCH("diagnostic",'Model output'!P80)))),ISNUMBER(SEARCH("Negative",'Model output'!P80))),"negative","positive")</f>
        <v>negative</v>
      </c>
      <c r="T81">
        <f>IF('Model output'!O80="","",'Model output'!O80)</f>
        <v>3</v>
      </c>
      <c r="U81" t="str">
        <f>IF('Model output'!Q80&lt;&gt;"",'Model output'!Q80,IF('Classification result'!S81="positive",IF(ISNUMBER(SEARCH("single",'Model output'!P80)),1,IF(OR(ISNUMBER(SEARCH("&lt;4",'Model output'!P80)),ISNUMBER(SEARCH("&lt; 4",'Model output'!P80)),ISNUMBER(SEARCH("less than 4",'Model output'!P80))),"&lt;4",IF(OR(ISNUMBER(SEARCH("&gt;4",'Model output'!P80)),ISNUMBER(SEARCH("&gt; 4",'Model output'!P80)),ISNUMBER(SEARCH("4 or more",'Model output'!P80))),"&gt;4",""))),""))</f>
        <v/>
      </c>
      <c r="V81" t="str">
        <f>IF(S81="negative","",IF(OR(ISNUMBER(SEARCH("Focal",'Model output'!P80)),'Classification result'!U81&lt;4,ISNUMBER(SEARCH("Focal",'Classification result'!U81)),ISNUMBER(SEARCH("&lt;4",'Classification result'!U81)),ISNUMBER(SEARCH("&lt; 4",'Classification result'!U81))),"minimal", IF(OR(ISNUMBER(SEARCH("Extensive",'Model output'!P80)),ISNUMBER(SEARCH("Extensive",'Classification result'!U81)),ISNUMBER(SEARCH("&gt;4",'Classification result'!U81)),ISNUMBER(SEARCH("&gt; 4",'Classification result'!U81)),ISNUMBER(SEARCH("4 or more",'Classification result'!U81))),"extensive","")))</f>
        <v/>
      </c>
      <c r="W81" t="str">
        <f>IF(OR('Model output'!R80="",ISNUMBER(SEARCH("Not identified", 'Model output'!R80)),ISNUMBER(SEARCH("Absent",'Model output'!R80)),ISNUMBER(SEARCH("No",'Model output'!R80)),ISNUMBER(SEARCH("Negative",'Model output'!R80)),ISNUMBER(SEARCH("None seen",'Model output'!R80)),ISNUMBER(SEARCH("Free",'Model output'!R80)),ISNUMBER(SEARCH("Cannot be assessed",'Model output'!R80))),"negative","positive")</f>
        <v>negative</v>
      </c>
      <c r="X81" t="str">
        <f>IF('Model output'!S80="","", IF('Model output'!S80= "[]", "", 'Model output'!S80))</f>
        <v>Focal, extrathyroidal fibrous tissue</v>
      </c>
      <c r="Y81" t="str">
        <f>IF(OR('Model output'!S80="",ISNUMBER(SEARCH("Absent",'Model output'!S80)),ISNUMBER(SEARCH("Not identified",'Model output'!S80)),ISNUMBER(SEARCH("No",'Model output'!S80)),ISNUMBER(SEARCH("negative",'Model output'!S80))),"negative",IF(Z81="positive","gETE", "positive"))</f>
        <v>positive</v>
      </c>
      <c r="Z81" t="str">
        <f>IF(OR('Model output'!S80="",ISNUMBER(SEARCH("Absent",'Model output'!S80)),ISNUMBER(SEARCH("Not identified",'Model output'!S80)),ISNUMBER(SEARCH("No",'Model output'!S80)),ISNUMBER(SEARCH("Minimal",'Model output'!S80)),ISNUMBER(SEARCH("negative",'Model output'!S80))),"negative",IF(OR(ISNUMBER(SEARCH("extensive",X81)),ISNUMBER(SEARCH("skeletal muscle",X81)),ISNUMBER(SEARCH("larynx",X81)),ISNUMBER(SEARCH("trachea",X81)),ISNUMBER(SEARCH("esophagus",X81)),ISNUMBER(SEARCH("recurrent laryngeal nerve",X81))),"positive","negative"))</f>
        <v>negative</v>
      </c>
      <c r="AA81" t="str">
        <f>IF('Model output'!T80="","", IF('Model output'!T80="[]", "", IF('Model output'!T80="Not mentioned", "No", "Yes")))</f>
        <v/>
      </c>
      <c r="AB81" t="str">
        <f>IF(AA81&lt;&gt;"Yes","",IF(OR('Model output'!U80="",'Model output'!U80="[]",ISNUMBER(SEARCH("Not identified",'Model output'!U80))),"",'Model output'!U80))</f>
        <v/>
      </c>
      <c r="AC81" s="1" t="str">
        <f>IF(OR('Model output'!V80="",'Model output'!V80="No",AND(ISERROR(SEARCH("Positive",'Model output'!V80)), ISNUMBER(SEARCH("Negative",'Model output'!V80))), ISNUMBER(SEARCH("Uninvolved",'Model output'!V80)), ISNUMBER(SEARCH("not involved",'Model output'!V80)), ISNUMBER(SEARCH("none",'Model output'!V80)), ISNUMBER(SEARCH("Free",'Model output'!V80)), ISNUMBER(SEARCH("1 mm",'Model output'!V80)), ISNUMBER(SEARCH("0.1 CM",'Model output'!V80)), ISNUMBER(SEARCH("less than 0.2 mm",'Model output'!V80)), ISNUMBER(SEARCH("less than 0.5 mm",'Model output'!V80)), ISNUMBER(SEARCH("abut",'Model output'!V80))), "negative", "positive")</f>
        <v>positive</v>
      </c>
      <c r="AE81" s="32" t="str" cm="1">
        <f t="array" ref="AE81">IF(OR(AC81="positive",Z81="positive",AND(OR(ISNUMBER(SEARCH("Follicular carcinoma",N81)),ISNUMBER(SEARCH("Follicular thyroid carcinoma",N81))),V81="extensive"),AND(AND(ISNUMBER(J81),J81&gt;0),AND(ISNUMBER(M81),M81&gt;3)),OR(H81="positive",AH81=1)),"high",IF(OR(ISNUMBER(SEARCH("lateral",G81,1)),ISNUMBER(SEARCH("positive",Y81,1)),ISNUMBER(SEARCH("tall",O81,1)),ISNUMBER(SEARCH("hobnail",O81,1)),ISNUMBER(SEARCH("cribriform",O81,1)),ISNUMBER(SEARCH("diffuse",O81,1)),ISNUMBER(SEARCH("columnar",O81,1)),ISNUMBER(SEARCH("solid",O81,1)),ISNUMBER(SEARCH("tall",N81,1)),ISNUMBER(SEARCH("hobnail",N81,1)),ISNUMBER(SEARCH("cribriform",N81,1)),ISNUMBER(SEARCH("diffuse",N81,1)),ISNUMBER(SEARCH("columnar",N81,1)),ISNUMBER(SEARCH("solid",N81,1)),AND(ISNUMBER(SEARCH("papillary",N81,1)),S81="positive"),AND(AND(ISNUMBER(J81),J81&gt;=5),M81=""),AND(AND(ISNUMBER(J81),J81&gt;=5),AND(ISNUMBER(M81),M81&gt;=1)),AND(ISNUMBER(SERACH("papillary",N81)),OR(Y81="positive",Z81="positive"), ISNUMBER(SEARCH("BRAF",AB81)))),"intermediate","low"))</f>
        <v>high</v>
      </c>
      <c r="AF81" s="33" t="str">
        <f t="shared" si="14"/>
        <v>2</v>
      </c>
      <c r="AG81" s="33" t="str">
        <f t="shared" si="15"/>
        <v>1a</v>
      </c>
      <c r="AH81" s="33" t="str">
        <f t="shared" si="18"/>
        <v>0</v>
      </c>
      <c r="AI81" s="38" t="str">
        <f t="shared" si="19"/>
        <v>I</v>
      </c>
      <c r="AJ81" s="32" t="s">
        <v>956</v>
      </c>
      <c r="AK81" s="37" t="s">
        <v>964</v>
      </c>
      <c r="AL81" s="37" t="s">
        <v>966</v>
      </c>
      <c r="AM81" s="37" t="s">
        <v>965</v>
      </c>
      <c r="AN81" s="37" t="s">
        <v>70</v>
      </c>
      <c r="AO81" s="26">
        <f t="shared" si="20"/>
        <v>1</v>
      </c>
      <c r="AP81" s="12">
        <f t="shared" si="21"/>
        <v>1</v>
      </c>
      <c r="AQ81" s="12">
        <f t="shared" si="22"/>
        <v>1</v>
      </c>
      <c r="AR81" s="12">
        <f t="shared" si="23"/>
        <v>1</v>
      </c>
      <c r="AS81" s="19">
        <f t="shared" si="16"/>
        <v>1</v>
      </c>
    </row>
    <row r="82" spans="1:45">
      <c r="A82" t="str">
        <f>'Model output'!A81</f>
        <v>TCGA-DJ-A2Q8</v>
      </c>
      <c r="B82" s="44">
        <v>47</v>
      </c>
      <c r="C82" s="1" t="str">
        <f>IF(OR(ISNUMBER(SEARCH("0",'Model output'!D81)), ISNUMBER(SEARCH("1",'Model output'!D81)), ISNUMBER(SEARCH("1a",'Model output'!D81)), ISNUMBER(SEARCH("1b",'Model output'!D81)), ISNUMBER(SEARCH("2",'Model output'!D81)), ISNUMBER(SEARCH("3",'Model output'!D81)), ISNUMBER(SEARCH("4a",'Model output'!D81)), ISNUMBER(SEARCH("4b",'Model output'!D81))), IF(ISNUMBER(SEARCH("pT",'Model output'!D81)),IF(OR(ISNUMBER(SEARCH("a",'Model output'!D81)),ISNUMBER(SEARCH("b",'Model output'!D81))),MID(SUBSTITUTE('Model output'!D81," ",""),SEARCH("pT",'Model output'!D81)+2,2),MID(SUBSTITUTE('Model output'!D81," ",""),SEARCH("pT",'Model output'!D81)+2,1)),IF(ISNUMBER(SEARCH("T",'Model output'!D81)),IF(OR(ISNUMBER(SEARCH("a",'Model output'!D81)),ISNUMBER(SEARCH("b",'Model output'!D81))),MID(SUBSTITUTE('Model output'!D81," ",""),SEARCH("T",'Model output'!D81)+1,2),MID(SUBSTITUTE('Model output'!D81," ",""),SEARCH("T",'Model output'!D81)+1,1)),SUBSTITUTE('Model output'!D81," ",""))),"")</f>
        <v>1</v>
      </c>
      <c r="D82" s="1" t="str">
        <f>IF(ISNUMBER(SEARCH("lymph node",'Model output'!E81)),"1", IF(AND('Model output'!E81&lt;&gt;"",ISNUMBER('Model output'!E81),'Model output'!E81&gt;0),"1",IF(OR(ISNUMBER(SEARCH("0",'Model output'!E81)), ISNUMBER(SEARCH("1",'Model output'!E81)), ISNUMBER(SEARCH("1a",'Model output'!E81)), ISNUMBER(SEARCH("1b",'Model output'!E81)), ISNUMBER(SEARCH("X",'Model output'!E81))), IF(ISNUMBER(SEARCH("pN",'Model output'!E81)),IF(OR(ISNUMBER(SEARCH("a",'Model output'!E81)),ISNUMBER(SEARCH("b",'Model output'!E81))),MID(SUBSTITUTE('Model output'!E81," ",""),SEARCH("pN",'Model output'!E81)+2,2),MID(SUBSTITUTE('Model output'!E81," ",""),SEARCH("pN",'Model output'!E81)+2,1)),IF(ISNUMBER(SEARCH("N",'Model output'!E81)),IF(OR(ISNUMBER(SEARCH("a",'Model output'!E81)),ISNUMBER(SEARCH("b",'Model output'!E81))),MID(SUBSTITUTE('Model output'!E81," ",""),SEARCH("N",'Model output'!E81)+1,2),MID(SUBSTITUTE('Model output'!E81," ",""),SEARCH("N",'Model output'!E81)+1,1)),SUBSTITUTE('Model output'!E81," ",""))),"")))</f>
        <v>X</v>
      </c>
      <c r="E82" s="1" t="str">
        <f>IF(OR(ISNUMBER(SEARCH("Not applicable",'Model output'!F81)), ISNUMBER(SEARCH("N/A",'Model output'!F81))),"0",IF(OR(ISNUMBER(SEARCH("0",'Model output'!F81)), ISNUMBER(SEARCH("1",'Model output'!F81)), ISNUMBER(SEARCH("X",'Model output'!F81))), IF(ISNUMBER(SEARCH("pM",'Model output'!F81)),MID(SUBSTITUTE('Model output'!F81," ",""),SEARCH("pM",'Model output'!F81)+2,1),IF(ISNUMBER(SEARCH("M",'Model output'!F81)),MID(SUBSTITUTE('Model output'!F81," ",""),SEARCH("M",'Model output'!F81)+1,1),SUBSTITUTE('Model output'!F81," ",""))),""))</f>
        <v>X</v>
      </c>
      <c r="F82" t="str">
        <f t="shared" si="12"/>
        <v>positive</v>
      </c>
      <c r="G82" t="str">
        <f>IF(OR('Model output'!G81="",AND(ISNUMBER('Model output'!J81),'Model output'!J81&lt;1)),"",IF(OR(ISNUMBER(SEARCH("lateral",'Model output'!G81)),ISNUMBER(SEARCH("cervical",'Model output'!G81)),ISNUMBER(SEARCH("jugular",'Model output'!G81)),ISNUMBER(SEARCH("left neck",'Model output'!G81)),ISNUMBER(SEARCH("left anterior neck",'Model output'!G81)),ISNUMBER(SEARCH("left posterior neck",'Model output'!G81)),ISNUMBER(SEARCH("right neck",'Model output'!G81)),ISNUMBER(SEARCH("right anterior neck",'Model output'!G81)),ISNUMBER(SEARCH("right posterior neck",'Model output'!G81)),AND(ISNUMBER(SEARCH("level",'Model output'!G81)),OR(,ISNUMBER(SEARCH("II",'Model output'!G81)),ISNUMBER(SEARCH("two",'Model output'!G81)),ISNUMBER(SEARCH("2",'Model output'!G81)),ISNUMBER(SEARCH("III",'Model output'!G81)),ISNUMBER(SEARCH("three",'Model output'!G81)),ISNUMBER(SEARCH("3",'Model output'!G81)),ISNUMBER(SEARCH("IV",'Model output'!G81)),ISNUMBER(SEARCH("four",'Model output'!G81)),ISNUMBER(SEARCH("4",'Model output'!G81)),AND(ISNUMBER(SEARCH("V ",'Model output'!G81)),NOT(ISNUMBER(SEARCH("VI",'Model output'!G81)))),ISNUMBER(SEARCH("five",'Model output'!G81)),ISNUMBER(SEARCH("5",'Model output'!G81))))), "lateral", "central"))</f>
        <v/>
      </c>
      <c r="H82" t="str">
        <f>IF('Model output'!H81="","negative",IF('Model output'!H81="[]", "negative", IF(OR(ISNUMBER(SEARCH("lymph node",'Model output'!H81)),ISNUMBER(SEARCH("Not mentioned",'Model output'!H81)),ISNUMBER(SEARCH("neck",'Model output'!H81)),ISNUMBER(SEARCH("Not applicable",'Model output'!H81))),"negative","positive")))</f>
        <v>negative</v>
      </c>
      <c r="I82">
        <f>IF('Model output'!I81="","",IF(ISNUMBER('Model output'!I81),'Model output'!I81,1))</f>
        <v>2</v>
      </c>
      <c r="J82">
        <f>IF('Model output'!J81="","",IF(AND(ISNUMBER('Model output'!J81),'Model output'!J81&lt;=I82),'Model output'!J81,IF(ISNUMBER(SEARCH("0/",'Model output'!J81)),0,1)))</f>
        <v>0</v>
      </c>
      <c r="K82" t="str" cm="1">
        <f t="array" ref="K82">IF(COUNT(FIND({0,1,2,3,4,5,6,7,8,9},'Model output'!K81))&gt;0,'Model output'!K81,"")</f>
        <v>0.7 cm</v>
      </c>
      <c r="L82" s="8" t="str">
        <f t="shared" si="17"/>
        <v>0.7cm</v>
      </c>
      <c r="M82" cm="1">
        <f t="array" ref="M82">IF(L82="","",IF(ISNUMBER(SEARCH("cm",L82)),MAX(VALUE(SUBSTITUTE(_xlfn.FILTERXML("&lt;t&gt;&lt;s&gt;"&amp;SUBSTITUTE(L82,",","&lt;/s&gt;&lt;s&gt;")&amp;"&lt;/s&gt;&lt;/t&gt;","//s"),"cm",""))),MAX(VALUE(SUBSTITUTE(_xlfn.FILTERXML("&lt;t&gt;&lt;s&gt;"&amp;SUBSTITUTE(L82,",","&lt;/s&gt;&lt;s&gt;")&amp;"&lt;/s&gt;&lt;/t&gt;","//s"),"mm","")))/10))</f>
        <v>0.7</v>
      </c>
      <c r="N82" t="str">
        <f>IF('Model output'!L81="","",'Model output'!L81)</f>
        <v>Papillary</v>
      </c>
      <c r="O82" t="str">
        <f>IF('Model output'!M81="","",'Model output'!M81)</f>
        <v>Microcarcinoma</v>
      </c>
      <c r="P82" t="str">
        <f>IF('Model output'!N81="","",'Model output'!N81)</f>
        <v>0.9 cm</v>
      </c>
      <c r="Q82" t="str">
        <f t="shared" si="13"/>
        <v>0.9cm</v>
      </c>
      <c r="R82" cm="1">
        <f t="array" ref="R82">IF(Q82="","",IF(ISNUMBER(SEARCH("cm",Q82)),MAX(VALUE(SUBSTITUTE(_xlfn.FILTERXML("&lt;t&gt;&lt;s&gt;"&amp;SUBSTITUTE(Q82,",","&lt;/s&gt;&lt;s&gt;")&amp;"&lt;/s&gt;&lt;/t&gt;","//s"),"cm",""))),MAX(VALUE(SUBSTITUTE(_xlfn.FILTERXML("&lt;t&gt;&lt;s&gt;"&amp;SUBSTITUTE(Q82,",","&lt;/s&gt;&lt;s&gt;")&amp;"&lt;/s&gt;&lt;/t&gt;","//s"),"mm","")))/10))</f>
        <v>0.9</v>
      </c>
      <c r="S82" t="str">
        <f>IF(OR('Model output'!P81="",ISNUMBER(SEARCH("Not identified", 'Model output'!P81)),ISNUMBER(SEARCH("Absent",'Model output'!P81)),AND(ISNUMBER(SEARCH("No",'Model output'!P81)),NOT(ISNUMBER(SEARCH("diagnostic",'Model output'!P81)))),ISNUMBER(SEARCH("Negative",'Model output'!P81))),"negative","positive")</f>
        <v>negative</v>
      </c>
      <c r="T82">
        <f>IF('Model output'!O81="","",'Model output'!O81)</f>
        <v>1</v>
      </c>
      <c r="U82" t="str">
        <f>IF('Model output'!Q81&lt;&gt;"",'Model output'!Q81,IF('Classification result'!S82="positive",IF(ISNUMBER(SEARCH("single",'Model output'!P81)),1,IF(OR(ISNUMBER(SEARCH("&lt;4",'Model output'!P81)),ISNUMBER(SEARCH("&lt; 4",'Model output'!P81)),ISNUMBER(SEARCH("less than 4",'Model output'!P81))),"&lt;4",IF(OR(ISNUMBER(SEARCH("&gt;4",'Model output'!P81)),ISNUMBER(SEARCH("&gt; 4",'Model output'!P81)),ISNUMBER(SEARCH("4 or more",'Model output'!P81))),"&gt;4",""))),""))</f>
        <v/>
      </c>
      <c r="V82" t="str">
        <f>IF(S82="negative","",IF(OR(ISNUMBER(SEARCH("Focal",'Model output'!P81)),'Classification result'!U82&lt;4,ISNUMBER(SEARCH("Focal",'Classification result'!U82)),ISNUMBER(SEARCH("&lt;4",'Classification result'!U82)),ISNUMBER(SEARCH("&lt; 4",'Classification result'!U82))),"minimal", IF(OR(ISNUMBER(SEARCH("Extensive",'Model output'!P81)),ISNUMBER(SEARCH("Extensive",'Classification result'!U82)),ISNUMBER(SEARCH("&gt;4",'Classification result'!U82)),ISNUMBER(SEARCH("&gt; 4",'Classification result'!U82)),ISNUMBER(SEARCH("4 or more",'Classification result'!U82))),"extensive","")))</f>
        <v/>
      </c>
      <c r="W82" t="str">
        <f>IF(OR('Model output'!R81="",ISNUMBER(SEARCH("Not identified", 'Model output'!R81)),ISNUMBER(SEARCH("Absent",'Model output'!R81)),ISNUMBER(SEARCH("No",'Model output'!R81)),ISNUMBER(SEARCH("Negative",'Model output'!R81)),ISNUMBER(SEARCH("None seen",'Model output'!R81)),ISNUMBER(SEARCH("Free",'Model output'!R81)),ISNUMBER(SEARCH("Cannot be assessed",'Model output'!R81))),"negative","positive")</f>
        <v>negative</v>
      </c>
      <c r="X82" t="str">
        <f>IF('Model output'!S81="","", IF('Model output'!S81= "[]", "", 'Model output'!S81))</f>
        <v/>
      </c>
      <c r="Y82" t="str">
        <f>IF(OR('Model output'!S81="",ISNUMBER(SEARCH("Absent",'Model output'!S81)),ISNUMBER(SEARCH("Not identified",'Model output'!S81)),ISNUMBER(SEARCH("No",'Model output'!S81)),ISNUMBER(SEARCH("negative",'Model output'!S81))),"negative",IF(Z82="positive","gETE", "positive"))</f>
        <v>negative</v>
      </c>
      <c r="Z82" t="str">
        <f>IF(OR('Model output'!S81="",ISNUMBER(SEARCH("Absent",'Model output'!S81)),ISNUMBER(SEARCH("Not identified",'Model output'!S81)),ISNUMBER(SEARCH("No",'Model output'!S81)),ISNUMBER(SEARCH("Minimal",'Model output'!S81)),ISNUMBER(SEARCH("negative",'Model output'!S81))),"negative",IF(OR(ISNUMBER(SEARCH("extensive",X82)),ISNUMBER(SEARCH("skeletal muscle",X82)),ISNUMBER(SEARCH("larynx",X82)),ISNUMBER(SEARCH("trachea",X82)),ISNUMBER(SEARCH("esophagus",X82)),ISNUMBER(SEARCH("recurrent laryngeal nerve",X82))),"positive","negative"))</f>
        <v>negative</v>
      </c>
      <c r="AA82" t="str">
        <f>IF('Model output'!T81="","", IF('Model output'!T81="[]", "", IF('Model output'!T81="Not mentioned", "No", "Yes")))</f>
        <v/>
      </c>
      <c r="AB82" t="str">
        <f>IF(AA82&lt;&gt;"Yes","",IF(OR('Model output'!U81="",'Model output'!U81="[]",ISNUMBER(SEARCH("Not identified",'Model output'!U81))),"",'Model output'!U81))</f>
        <v/>
      </c>
      <c r="AC82" s="1" t="str">
        <f>IF(OR('Model output'!V81="",'Model output'!V81="No",AND(ISERROR(SEARCH("Positive",'Model output'!V81)), ISNUMBER(SEARCH("Negative",'Model output'!V81))), ISNUMBER(SEARCH("Uninvolved",'Model output'!V81)), ISNUMBER(SEARCH("not involved",'Model output'!V81)), ISNUMBER(SEARCH("none",'Model output'!V81)), ISNUMBER(SEARCH("Free",'Model output'!V81)), ISNUMBER(SEARCH("1 mm",'Model output'!V81)), ISNUMBER(SEARCH("0.1 CM",'Model output'!V81)), ISNUMBER(SEARCH("less than 0.2 mm",'Model output'!V81)), ISNUMBER(SEARCH("less than 0.5 mm",'Model output'!V81)), ISNUMBER(SEARCH("abut",'Model output'!V81))), "negative", "positive")</f>
        <v>negative</v>
      </c>
      <c r="AE82" s="32" t="str" cm="1">
        <f t="array" aca="1" ref="AE82" ca="1">IF(OR(AC82="positive",Z82="positive",AND(OR(ISNUMBER(SEARCH("Follicular carcinoma",N82)),ISNUMBER(SEARCH("Follicular thyroid carcinoma",N82))),V82="extensive"),AND(AND(ISNUMBER(J82),J82&gt;0),AND(ISNUMBER(M82),M82&gt;3)),OR(H82="positive",AH82=1)),"high",IF(OR(ISNUMBER(SEARCH("lateral",G82,1)),ISNUMBER(SEARCH("positive",Y82,1)),ISNUMBER(SEARCH("tall",O82,1)),ISNUMBER(SEARCH("hobnail",O82,1)),ISNUMBER(SEARCH("cribriform",O82,1)),ISNUMBER(SEARCH("diffuse",O82,1)),ISNUMBER(SEARCH("columnar",O82,1)),ISNUMBER(SEARCH("solid",O82,1)),ISNUMBER(SEARCH("tall",N82,1)),ISNUMBER(SEARCH("hobnail",N82,1)),ISNUMBER(SEARCH("cribriform",N82,1)),ISNUMBER(SEARCH("diffuse",N82,1)),ISNUMBER(SEARCH("columnar",N82,1)),ISNUMBER(SEARCH("solid",N82,1)),AND(ISNUMBER(SEARCH("papillary",N82,1)),S82="positive"),AND(AND(ISNUMBER(J82),J82&gt;=5),M82=""),AND(AND(ISNUMBER(J82),J82&gt;=5),AND(ISNUMBER(M82),M82&gt;=1)),AND(ISNUMBER(SERACH("papillary",N82)),OR(Y82="positive",Z82="positive"), ISNUMBER(SEARCH("BRAF",AB82)))),"intermediate","low"))</f>
        <v>low</v>
      </c>
      <c r="AF82" s="33" t="str">
        <f t="shared" si="14"/>
        <v>1a</v>
      </c>
      <c r="AG82" s="33" t="str">
        <f t="shared" si="15"/>
        <v>0</v>
      </c>
      <c r="AH82" s="33" t="str">
        <f t="shared" si="18"/>
        <v>0</v>
      </c>
      <c r="AI82" s="38" t="str">
        <f t="shared" si="19"/>
        <v>I</v>
      </c>
      <c r="AJ82" s="32" t="s">
        <v>957</v>
      </c>
      <c r="AK82" s="37" t="s">
        <v>966</v>
      </c>
      <c r="AL82" s="37" t="s">
        <v>962</v>
      </c>
      <c r="AM82" s="37" t="s">
        <v>965</v>
      </c>
      <c r="AN82" s="37" t="s">
        <v>70</v>
      </c>
      <c r="AO82" s="26">
        <f t="shared" ca="1" si="20"/>
        <v>1</v>
      </c>
      <c r="AP82" s="12">
        <f t="shared" si="21"/>
        <v>1</v>
      </c>
      <c r="AQ82" s="12">
        <f t="shared" si="22"/>
        <v>1</v>
      </c>
      <c r="AR82" s="12">
        <f t="shared" si="23"/>
        <v>1</v>
      </c>
      <c r="AS82" s="19">
        <f t="shared" si="16"/>
        <v>1</v>
      </c>
    </row>
    <row r="83" spans="1:45">
      <c r="A83" t="str">
        <f>'Model output'!A82</f>
        <v>TCGA-DJ-A2QA</v>
      </c>
      <c r="B83" s="44">
        <v>56</v>
      </c>
      <c r="C83" s="1" t="str">
        <f>IF(OR(ISNUMBER(SEARCH("0",'Model output'!D82)), ISNUMBER(SEARCH("1",'Model output'!D82)), ISNUMBER(SEARCH("1a",'Model output'!D82)), ISNUMBER(SEARCH("1b",'Model output'!D82)), ISNUMBER(SEARCH("2",'Model output'!D82)), ISNUMBER(SEARCH("3",'Model output'!D82)), ISNUMBER(SEARCH("4a",'Model output'!D82)), ISNUMBER(SEARCH("4b",'Model output'!D82))), IF(ISNUMBER(SEARCH("pT",'Model output'!D82)),IF(OR(ISNUMBER(SEARCH("a",'Model output'!D82)),ISNUMBER(SEARCH("b",'Model output'!D82))),MID(SUBSTITUTE('Model output'!D82," ",""),SEARCH("pT",'Model output'!D82)+2,2),MID(SUBSTITUTE('Model output'!D82," ",""),SEARCH("pT",'Model output'!D82)+2,1)),IF(ISNUMBER(SEARCH("T",'Model output'!D82)),IF(OR(ISNUMBER(SEARCH("a",'Model output'!D82)),ISNUMBER(SEARCH("b",'Model output'!D82))),MID(SUBSTITUTE('Model output'!D82," ",""),SEARCH("T",'Model output'!D82)+1,2),MID(SUBSTITUTE('Model output'!D82," ",""),SEARCH("T",'Model output'!D82)+1,1)),SUBSTITUTE('Model output'!D82," ",""))),"")</f>
        <v>1</v>
      </c>
      <c r="D83" s="1" t="str">
        <f>IF(ISNUMBER(SEARCH("lymph node",'Model output'!E82)),"1", IF(AND('Model output'!E82&lt;&gt;"",ISNUMBER('Model output'!E82),'Model output'!E82&gt;0),"1",IF(OR(ISNUMBER(SEARCH("0",'Model output'!E82)), ISNUMBER(SEARCH("1",'Model output'!E82)), ISNUMBER(SEARCH("1a",'Model output'!E82)), ISNUMBER(SEARCH("1b",'Model output'!E82)), ISNUMBER(SEARCH("X",'Model output'!E82))), IF(ISNUMBER(SEARCH("pN",'Model output'!E82)),IF(OR(ISNUMBER(SEARCH("a",'Model output'!E82)),ISNUMBER(SEARCH("b",'Model output'!E82))),MID(SUBSTITUTE('Model output'!E82," ",""),SEARCH("pN",'Model output'!E82)+2,2),MID(SUBSTITUTE('Model output'!E82," ",""),SEARCH("pN",'Model output'!E82)+2,1)),IF(ISNUMBER(SEARCH("N",'Model output'!E82)),IF(OR(ISNUMBER(SEARCH("a",'Model output'!E82)),ISNUMBER(SEARCH("b",'Model output'!E82))),MID(SUBSTITUTE('Model output'!E82," ",""),SEARCH("N",'Model output'!E82)+1,2),MID(SUBSTITUTE('Model output'!E82," ",""),SEARCH("N",'Model output'!E82)+1,1)),SUBSTITUTE('Model output'!E82," ",""))),"")))</f>
        <v>0</v>
      </c>
      <c r="E83" s="1" t="str">
        <f>IF(OR(ISNUMBER(SEARCH("Not applicable",'Model output'!F82)), ISNUMBER(SEARCH("N/A",'Model output'!F82))),"0",IF(OR(ISNUMBER(SEARCH("0",'Model output'!F82)), ISNUMBER(SEARCH("1",'Model output'!F82)), ISNUMBER(SEARCH("X",'Model output'!F82))), IF(ISNUMBER(SEARCH("pM",'Model output'!F82)),MID(SUBSTITUTE('Model output'!F82," ",""),SEARCH("pM",'Model output'!F82)+2,1),IF(ISNUMBER(SEARCH("M",'Model output'!F82)),MID(SUBSTITUTE('Model output'!F82," ",""),SEARCH("M",'Model output'!F82)+1,1),SUBSTITUTE('Model output'!F82," ",""))),""))</f>
        <v>X</v>
      </c>
      <c r="F83" t="str">
        <f t="shared" si="12"/>
        <v>positive</v>
      </c>
      <c r="G83" t="str">
        <f>IF(OR('Model output'!G82="",AND(ISNUMBER('Model output'!J82),'Model output'!J82&lt;1)),"",IF(OR(ISNUMBER(SEARCH("lateral",'Model output'!G82)),ISNUMBER(SEARCH("cervical",'Model output'!G82)),ISNUMBER(SEARCH("jugular",'Model output'!G82)),ISNUMBER(SEARCH("left neck",'Model output'!G82)),ISNUMBER(SEARCH("left anterior neck",'Model output'!G82)),ISNUMBER(SEARCH("left posterior neck",'Model output'!G82)),ISNUMBER(SEARCH("right neck",'Model output'!G82)),ISNUMBER(SEARCH("right anterior neck",'Model output'!G82)),ISNUMBER(SEARCH("right posterior neck",'Model output'!G82)),AND(ISNUMBER(SEARCH("level",'Model output'!G82)),OR(,ISNUMBER(SEARCH("II",'Model output'!G82)),ISNUMBER(SEARCH("two",'Model output'!G82)),ISNUMBER(SEARCH("2",'Model output'!G82)),ISNUMBER(SEARCH("III",'Model output'!G82)),ISNUMBER(SEARCH("three",'Model output'!G82)),ISNUMBER(SEARCH("3",'Model output'!G82)),ISNUMBER(SEARCH("IV",'Model output'!G82)),ISNUMBER(SEARCH("four",'Model output'!G82)),ISNUMBER(SEARCH("4",'Model output'!G82)),AND(ISNUMBER(SEARCH("V ",'Model output'!G82)),NOT(ISNUMBER(SEARCH("VI",'Model output'!G82)))),ISNUMBER(SEARCH("five",'Model output'!G82)),ISNUMBER(SEARCH("5",'Model output'!G82))))), "lateral", "central"))</f>
        <v/>
      </c>
      <c r="H83" t="str">
        <f>IF('Model output'!H82="","negative",IF('Model output'!H82="[]", "negative", IF(OR(ISNUMBER(SEARCH("lymph node",'Model output'!H82)),ISNUMBER(SEARCH("Not mentioned",'Model output'!H82)),ISNUMBER(SEARCH("neck",'Model output'!H82)),ISNUMBER(SEARCH("Not applicable",'Model output'!H82))),"negative","positive")))</f>
        <v>negative</v>
      </c>
      <c r="I83">
        <f>IF('Model output'!I82="","",IF(ISNUMBER('Model output'!I82),'Model output'!I82,1))</f>
        <v>1</v>
      </c>
      <c r="J83">
        <f>IF('Model output'!J82="","",IF(AND(ISNUMBER('Model output'!J82),'Model output'!J82&lt;=I83),'Model output'!J82,IF(ISNUMBER(SEARCH("0/",'Model output'!J82)),0,1)))</f>
        <v>0</v>
      </c>
      <c r="K83" t="str" cm="1">
        <f t="array" ref="K83">IF(COUNT(FIND({0,1,2,3,4,5,6,7,8,9},'Model output'!K82))&gt;0,'Model output'!K82,"")</f>
        <v>0.8 cm</v>
      </c>
      <c r="L83" s="8" t="str">
        <f t="shared" si="17"/>
        <v>0.8cm</v>
      </c>
      <c r="M83" cm="1">
        <f t="array" ref="M83">IF(L83="","",IF(ISNUMBER(SEARCH("cm",L83)),MAX(VALUE(SUBSTITUTE(_xlfn.FILTERXML("&lt;t&gt;&lt;s&gt;"&amp;SUBSTITUTE(L83,",","&lt;/s&gt;&lt;s&gt;")&amp;"&lt;/s&gt;&lt;/t&gt;","//s"),"cm",""))),MAX(VALUE(SUBSTITUTE(_xlfn.FILTERXML("&lt;t&gt;&lt;s&gt;"&amp;SUBSTITUTE(L83,",","&lt;/s&gt;&lt;s&gt;")&amp;"&lt;/s&gt;&lt;/t&gt;","//s"),"mm","")))/10))</f>
        <v>0.8</v>
      </c>
      <c r="N83" t="str">
        <f>IF('Model output'!L82="","",'Model output'!L82)</f>
        <v>Papillary carcinoma</v>
      </c>
      <c r="O83" t="str">
        <f>IF('Model output'!M82="","",'Model output'!M82)</f>
        <v>Follicular variant, infiltrative; Papillary microcarcinoma (occult sclerosing) variant</v>
      </c>
      <c r="P83" t="str">
        <f>IF('Model output'!N82="","",'Model output'!N82)</f>
        <v>1.3 cm</v>
      </c>
      <c r="Q83" t="str">
        <f t="shared" si="13"/>
        <v>1.3cm</v>
      </c>
      <c r="R83" cm="1">
        <f t="array" ref="R83">IF(Q83="","",IF(ISNUMBER(SEARCH("cm",Q83)),MAX(VALUE(SUBSTITUTE(_xlfn.FILTERXML("&lt;t&gt;&lt;s&gt;"&amp;SUBSTITUTE(Q83,",","&lt;/s&gt;&lt;s&gt;")&amp;"&lt;/s&gt;&lt;/t&gt;","//s"),"cm",""))),MAX(VALUE(SUBSTITUTE(_xlfn.FILTERXML("&lt;t&gt;&lt;s&gt;"&amp;SUBSTITUTE(Q83,",","&lt;/s&gt;&lt;s&gt;")&amp;"&lt;/s&gt;&lt;/t&gt;","//s"),"mm","")))/10))</f>
        <v>1.3</v>
      </c>
      <c r="S83" t="str">
        <f>IF(OR('Model output'!P82="",ISNUMBER(SEARCH("Not identified", 'Model output'!P82)),ISNUMBER(SEARCH("Absent",'Model output'!P82)),AND(ISNUMBER(SEARCH("No",'Model output'!P82)),NOT(ISNUMBER(SEARCH("diagnostic",'Model output'!P82)))),ISNUMBER(SEARCH("Negative",'Model output'!P82))),"negative","positive")</f>
        <v>negative</v>
      </c>
      <c r="T83">
        <f>IF('Model output'!O82="","",'Model output'!O82)</f>
        <v>2</v>
      </c>
      <c r="U83" t="str">
        <f>IF('Model output'!Q82&lt;&gt;"",'Model output'!Q82,IF('Classification result'!S83="positive",IF(ISNUMBER(SEARCH("single",'Model output'!P82)),1,IF(OR(ISNUMBER(SEARCH("&lt;4",'Model output'!P82)),ISNUMBER(SEARCH("&lt; 4",'Model output'!P82)),ISNUMBER(SEARCH("less than 4",'Model output'!P82))),"&lt;4",IF(OR(ISNUMBER(SEARCH("&gt;4",'Model output'!P82)),ISNUMBER(SEARCH("&gt; 4",'Model output'!P82)),ISNUMBER(SEARCH("4 or more",'Model output'!P82))),"&gt;4",""))),""))</f>
        <v/>
      </c>
      <c r="V83" t="str">
        <f>IF(S83="negative","",IF(OR(ISNUMBER(SEARCH("Focal",'Model output'!P82)),'Classification result'!U83&lt;4,ISNUMBER(SEARCH("Focal",'Classification result'!U83)),ISNUMBER(SEARCH("&lt;4",'Classification result'!U83)),ISNUMBER(SEARCH("&lt; 4",'Classification result'!U83))),"minimal", IF(OR(ISNUMBER(SEARCH("Extensive",'Model output'!P82)),ISNUMBER(SEARCH("Extensive",'Classification result'!U83)),ISNUMBER(SEARCH("&gt;4",'Classification result'!U83)),ISNUMBER(SEARCH("&gt; 4",'Classification result'!U83)),ISNUMBER(SEARCH("4 or more",'Classification result'!U83))),"extensive","")))</f>
        <v/>
      </c>
      <c r="W83" t="str">
        <f>IF(OR('Model output'!R82="",ISNUMBER(SEARCH("Not identified", 'Model output'!R82)),ISNUMBER(SEARCH("Absent",'Model output'!R82)),ISNUMBER(SEARCH("No",'Model output'!R82)),ISNUMBER(SEARCH("Negative",'Model output'!R82)),ISNUMBER(SEARCH("None seen",'Model output'!R82)),ISNUMBER(SEARCH("Free",'Model output'!R82)),ISNUMBER(SEARCH("Cannot be assessed",'Model output'!R82))),"negative","positive")</f>
        <v>negative</v>
      </c>
      <c r="X83" t="str">
        <f>IF('Model output'!S82="","", IF('Model output'!S82= "[]", "", 'Model output'!S82))</f>
        <v>focally into peril-thyroid fibroadipose tissue</v>
      </c>
      <c r="Y83" t="str">
        <f>IF(OR('Model output'!S82="",ISNUMBER(SEARCH("Absent",'Model output'!S82)),ISNUMBER(SEARCH("Not identified",'Model output'!S82)),ISNUMBER(SEARCH("No",'Model output'!S82)),ISNUMBER(SEARCH("negative",'Model output'!S82))),"negative",IF(Z83="positive","gETE", "positive"))</f>
        <v>positive</v>
      </c>
      <c r="Z83" t="str">
        <f>IF(OR('Model output'!S82="",ISNUMBER(SEARCH("Absent",'Model output'!S82)),ISNUMBER(SEARCH("Not identified",'Model output'!S82)),ISNUMBER(SEARCH("No",'Model output'!S82)),ISNUMBER(SEARCH("Minimal",'Model output'!S82)),ISNUMBER(SEARCH("negative",'Model output'!S82))),"negative",IF(OR(ISNUMBER(SEARCH("extensive",X83)),ISNUMBER(SEARCH("skeletal muscle",X83)),ISNUMBER(SEARCH("larynx",X83)),ISNUMBER(SEARCH("trachea",X83)),ISNUMBER(SEARCH("esophagus",X83)),ISNUMBER(SEARCH("recurrent laryngeal nerve",X83))),"positive","negative"))</f>
        <v>negative</v>
      </c>
      <c r="AA83" t="str">
        <f>IF('Model output'!T82="","", IF('Model output'!T82="[]", "", IF('Model output'!T82="Not mentioned", "No", "Yes")))</f>
        <v/>
      </c>
      <c r="AB83" t="str">
        <f>IF(AA83&lt;&gt;"Yes","",IF(OR('Model output'!U82="",'Model output'!U82="[]",ISNUMBER(SEARCH("Not identified",'Model output'!U82))),"",'Model output'!U82))</f>
        <v/>
      </c>
      <c r="AC83" s="1" t="str">
        <f>IF(OR('Model output'!V82="",'Model output'!V82="No",AND(ISERROR(SEARCH("Positive",'Model output'!V82)), ISNUMBER(SEARCH("Negative",'Model output'!V82))), ISNUMBER(SEARCH("Uninvolved",'Model output'!V82)), ISNUMBER(SEARCH("not involved",'Model output'!V82)), ISNUMBER(SEARCH("none",'Model output'!V82)), ISNUMBER(SEARCH("Free",'Model output'!V82)), ISNUMBER(SEARCH("1 mm",'Model output'!V82)), ISNUMBER(SEARCH("0.1 CM",'Model output'!V82)), ISNUMBER(SEARCH("less than 0.2 mm",'Model output'!V82)), ISNUMBER(SEARCH("less than 0.5 mm",'Model output'!V82)), ISNUMBER(SEARCH("abut",'Model output'!V82))), "negative", "positive")</f>
        <v>negative</v>
      </c>
      <c r="AE83" s="32" t="str" cm="1">
        <f t="array" aca="1" ref="AE83" ca="1">IF(OR(AC83="positive",Z83="positive",AND(OR(ISNUMBER(SEARCH("Follicular carcinoma",N83)),ISNUMBER(SEARCH("Follicular thyroid carcinoma",N83))),V83="extensive"),AND(AND(ISNUMBER(J83),J83&gt;0),AND(ISNUMBER(M83),M83&gt;3)),OR(H83="positive",AH83=1)),"high",IF(OR(ISNUMBER(SEARCH("lateral",G83,1)),ISNUMBER(SEARCH("positive",Y83,1)),ISNUMBER(SEARCH("tall",O83,1)),ISNUMBER(SEARCH("hobnail",O83,1)),ISNUMBER(SEARCH("cribriform",O83,1)),ISNUMBER(SEARCH("diffuse",O83,1)),ISNUMBER(SEARCH("columnar",O83,1)),ISNUMBER(SEARCH("solid",O83,1)),ISNUMBER(SEARCH("tall",N83,1)),ISNUMBER(SEARCH("hobnail",N83,1)),ISNUMBER(SEARCH("cribriform",N83,1)),ISNUMBER(SEARCH("diffuse",N83,1)),ISNUMBER(SEARCH("columnar",N83,1)),ISNUMBER(SEARCH("solid",N83,1)),AND(ISNUMBER(SEARCH("papillary",N83,1)),S83="positive"),AND(AND(ISNUMBER(J83),J83&gt;=5),M83=""),AND(AND(ISNUMBER(J83),J83&gt;=5),AND(ISNUMBER(M83),M83&gt;=1)),AND(ISNUMBER(SERACH("papillary",N83)),OR(Y83="positive",Z83="positive"), ISNUMBER(SEARCH("BRAF",AB83)))),"intermediate","low"))</f>
        <v>intermediate</v>
      </c>
      <c r="AF83" s="33" t="str">
        <f t="shared" si="14"/>
        <v>1b</v>
      </c>
      <c r="AG83" s="33" t="str">
        <f t="shared" si="15"/>
        <v>0</v>
      </c>
      <c r="AH83" s="33" t="str">
        <f t="shared" si="18"/>
        <v>0</v>
      </c>
      <c r="AI83" s="38" t="str">
        <f t="shared" si="19"/>
        <v>I</v>
      </c>
      <c r="AJ83" s="32" t="s">
        <v>958</v>
      </c>
      <c r="AK83" s="37" t="s">
        <v>961</v>
      </c>
      <c r="AL83" s="37" t="s">
        <v>962</v>
      </c>
      <c r="AM83" s="37" t="s">
        <v>965</v>
      </c>
      <c r="AN83" s="37" t="s">
        <v>70</v>
      </c>
      <c r="AO83" s="26">
        <f t="shared" ca="1" si="20"/>
        <v>1</v>
      </c>
      <c r="AP83" s="12">
        <f t="shared" si="21"/>
        <v>1</v>
      </c>
      <c r="AQ83" s="12">
        <f t="shared" si="22"/>
        <v>1</v>
      </c>
      <c r="AR83" s="12">
        <f t="shared" si="23"/>
        <v>1</v>
      </c>
      <c r="AS83" s="19">
        <f t="shared" si="16"/>
        <v>1</v>
      </c>
    </row>
    <row r="84" spans="1:45">
      <c r="A84" t="str">
        <f>'Model output'!A83</f>
        <v>TCGA-DJ-A2QB</v>
      </c>
      <c r="B84" s="44">
        <v>53</v>
      </c>
      <c r="C84" s="1" t="str">
        <f>IF(OR(ISNUMBER(SEARCH("0",'Model output'!D83)), ISNUMBER(SEARCH("1",'Model output'!D83)), ISNUMBER(SEARCH("1a",'Model output'!D83)), ISNUMBER(SEARCH("1b",'Model output'!D83)), ISNUMBER(SEARCH("2",'Model output'!D83)), ISNUMBER(SEARCH("3",'Model output'!D83)), ISNUMBER(SEARCH("4a",'Model output'!D83)), ISNUMBER(SEARCH("4b",'Model output'!D83))), IF(ISNUMBER(SEARCH("pT",'Model output'!D83)),IF(OR(ISNUMBER(SEARCH("a",'Model output'!D83)),ISNUMBER(SEARCH("b",'Model output'!D83))),MID(SUBSTITUTE('Model output'!D83," ",""),SEARCH("pT",'Model output'!D83)+2,2),MID(SUBSTITUTE('Model output'!D83," ",""),SEARCH("pT",'Model output'!D83)+2,1)),IF(ISNUMBER(SEARCH("T",'Model output'!D83)),IF(OR(ISNUMBER(SEARCH("a",'Model output'!D83)),ISNUMBER(SEARCH("b",'Model output'!D83))),MID(SUBSTITUTE('Model output'!D83," ",""),SEARCH("T",'Model output'!D83)+1,2),MID(SUBSTITUTE('Model output'!D83," ",""),SEARCH("T",'Model output'!D83)+1,1)),SUBSTITUTE('Model output'!D83," ",""))),"")</f>
        <v/>
      </c>
      <c r="D84" s="1" t="str">
        <f>IF(ISNUMBER(SEARCH("lymph node",'Model output'!E83)),"1", IF(AND('Model output'!E83&lt;&gt;"",ISNUMBER('Model output'!E83),'Model output'!E83&gt;0),"1",IF(OR(ISNUMBER(SEARCH("0",'Model output'!E83)), ISNUMBER(SEARCH("1",'Model output'!E83)), ISNUMBER(SEARCH("1a",'Model output'!E83)), ISNUMBER(SEARCH("1b",'Model output'!E83)), ISNUMBER(SEARCH("X",'Model output'!E83))), IF(ISNUMBER(SEARCH("pN",'Model output'!E83)),IF(OR(ISNUMBER(SEARCH("a",'Model output'!E83)),ISNUMBER(SEARCH("b",'Model output'!E83))),MID(SUBSTITUTE('Model output'!E83," ",""),SEARCH("pN",'Model output'!E83)+2,2),MID(SUBSTITUTE('Model output'!E83," ",""),SEARCH("pN",'Model output'!E83)+2,1)),IF(ISNUMBER(SEARCH("N",'Model output'!E83)),IF(OR(ISNUMBER(SEARCH("a",'Model output'!E83)),ISNUMBER(SEARCH("b",'Model output'!E83))),MID(SUBSTITUTE('Model output'!E83," ",""),SEARCH("N",'Model output'!E83)+1,2),MID(SUBSTITUTE('Model output'!E83," ",""),SEARCH("N",'Model output'!E83)+1,1)),SUBSTITUTE('Model output'!E83," ",""))),"")))</f>
        <v>X</v>
      </c>
      <c r="E84" s="1" t="str">
        <f>IF(OR(ISNUMBER(SEARCH("Not applicable",'Model output'!F83)), ISNUMBER(SEARCH("N/A",'Model output'!F83))),"0",IF(OR(ISNUMBER(SEARCH("0",'Model output'!F83)), ISNUMBER(SEARCH("1",'Model output'!F83)), ISNUMBER(SEARCH("X",'Model output'!F83))), IF(ISNUMBER(SEARCH("pM",'Model output'!F83)),MID(SUBSTITUTE('Model output'!F83," ",""),SEARCH("pM",'Model output'!F83)+2,1),IF(ISNUMBER(SEARCH("M",'Model output'!F83)),MID(SUBSTITUTE('Model output'!F83," ",""),SEARCH("M",'Model output'!F83)+1,1),SUBSTITUTE('Model output'!F83," ",""))),""))</f>
        <v>X</v>
      </c>
      <c r="F84" t="str">
        <f t="shared" si="12"/>
        <v>positive</v>
      </c>
      <c r="G84" t="str">
        <f>IF(OR('Model output'!G83="",AND(ISNUMBER('Model output'!J83),'Model output'!J83&lt;1)),"",IF(OR(ISNUMBER(SEARCH("lateral",'Model output'!G83)),ISNUMBER(SEARCH("cervical",'Model output'!G83)),ISNUMBER(SEARCH("jugular",'Model output'!G83)),ISNUMBER(SEARCH("left neck",'Model output'!G83)),ISNUMBER(SEARCH("left anterior neck",'Model output'!G83)),ISNUMBER(SEARCH("left posterior neck",'Model output'!G83)),ISNUMBER(SEARCH("right neck",'Model output'!G83)),ISNUMBER(SEARCH("right anterior neck",'Model output'!G83)),ISNUMBER(SEARCH("right posterior neck",'Model output'!G83)),AND(ISNUMBER(SEARCH("level",'Model output'!G83)),OR(,ISNUMBER(SEARCH("II",'Model output'!G83)),ISNUMBER(SEARCH("two",'Model output'!G83)),ISNUMBER(SEARCH("2",'Model output'!G83)),ISNUMBER(SEARCH("III",'Model output'!G83)),ISNUMBER(SEARCH("three",'Model output'!G83)),ISNUMBER(SEARCH("3",'Model output'!G83)),ISNUMBER(SEARCH("IV",'Model output'!G83)),ISNUMBER(SEARCH("four",'Model output'!G83)),ISNUMBER(SEARCH("4",'Model output'!G83)),AND(ISNUMBER(SEARCH("V ",'Model output'!G83)),NOT(ISNUMBER(SEARCH("VI",'Model output'!G83)))),ISNUMBER(SEARCH("five",'Model output'!G83)),ISNUMBER(SEARCH("5",'Model output'!G83))))), "lateral", "central"))</f>
        <v>lateral</v>
      </c>
      <c r="H84" t="str">
        <f>IF('Model output'!H83="","negative",IF('Model output'!H83="[]", "negative", IF(OR(ISNUMBER(SEARCH("lymph node",'Model output'!H83)),ISNUMBER(SEARCH("Not mentioned",'Model output'!H83)),ISNUMBER(SEARCH("neck",'Model output'!H83)),ISNUMBER(SEARCH("Not applicable",'Model output'!H83))),"negative","positive")))</f>
        <v>negative</v>
      </c>
      <c r="I84">
        <f>IF('Model output'!I83="","",IF(ISNUMBER('Model output'!I83),'Model output'!I83,1))</f>
        <v>17</v>
      </c>
      <c r="J84">
        <f>IF('Model output'!J83="","",IF(AND(ISNUMBER('Model output'!J83),'Model output'!J83&lt;=I84),'Model output'!J83,IF(ISNUMBER(SEARCH("0/",'Model output'!J83)),0,1)))</f>
        <v>3</v>
      </c>
      <c r="K84" t="str" cm="1">
        <f t="array" ref="K84">IF(COUNT(FIND({0,1,2,3,4,5,6,7,8,9},'Model output'!K83))&gt;0,'Model output'!K83,"")</f>
        <v>0.23 cm</v>
      </c>
      <c r="L84" s="8" t="str">
        <f t="shared" si="17"/>
        <v>0.23cm</v>
      </c>
      <c r="M84" cm="1">
        <f t="array" ref="M84">IF(L84="","",IF(ISNUMBER(SEARCH("cm",L84)),MAX(VALUE(SUBSTITUTE(_xlfn.FILTERXML("&lt;t&gt;&lt;s&gt;"&amp;SUBSTITUTE(L84,",","&lt;/s&gt;&lt;s&gt;")&amp;"&lt;/s&gt;&lt;/t&gt;","//s"),"cm",""))),MAX(VALUE(SUBSTITUTE(_xlfn.FILTERXML("&lt;t&gt;&lt;s&gt;"&amp;SUBSTITUTE(L84,",","&lt;/s&gt;&lt;s&gt;")&amp;"&lt;/s&gt;&lt;/t&gt;","//s"),"mm","")))/10))</f>
        <v>0.23</v>
      </c>
      <c r="N84" t="str">
        <f>IF('Model output'!L83="","",'Model output'!L83)</f>
        <v>Papillary</v>
      </c>
      <c r="O84" t="str">
        <f>IF('Model output'!M83="","",'Model output'!M83)</f>
        <v>Follicular variant with oncocytic features, Microcarcinoma</v>
      </c>
      <c r="P84" t="str">
        <f>IF('Model output'!N83="","",'Model output'!N83)</f>
        <v>1.6 cm</v>
      </c>
      <c r="Q84" t="str">
        <f t="shared" si="13"/>
        <v>1.6cm</v>
      </c>
      <c r="R84" cm="1">
        <f t="array" ref="R84">IF(Q84="","",IF(ISNUMBER(SEARCH("cm",Q84)),MAX(VALUE(SUBSTITUTE(_xlfn.FILTERXML("&lt;t&gt;&lt;s&gt;"&amp;SUBSTITUTE(Q84,",","&lt;/s&gt;&lt;s&gt;")&amp;"&lt;/s&gt;&lt;/t&gt;","//s"),"cm",""))),MAX(VALUE(SUBSTITUTE(_xlfn.FILTERXML("&lt;t&gt;&lt;s&gt;"&amp;SUBSTITUTE(Q84,",","&lt;/s&gt;&lt;s&gt;")&amp;"&lt;/s&gt;&lt;/t&gt;","//s"),"mm","")))/10))</f>
        <v>1.6</v>
      </c>
      <c r="S84" t="str">
        <f>IF(OR('Model output'!P83="",ISNUMBER(SEARCH("Not identified", 'Model output'!P83)),ISNUMBER(SEARCH("Absent",'Model output'!P83)),AND(ISNUMBER(SEARCH("No",'Model output'!P83)),NOT(ISNUMBER(SEARCH("diagnostic",'Model output'!P83)))),ISNUMBER(SEARCH("Negative",'Model output'!P83))),"negative","positive")</f>
        <v>negative</v>
      </c>
      <c r="T84" t="str">
        <f>IF('Model output'!O83="","",'Model output'!O83)</f>
        <v/>
      </c>
      <c r="U84" t="str">
        <f>IF('Model output'!Q83&lt;&gt;"",'Model output'!Q83,IF('Classification result'!S84="positive",IF(ISNUMBER(SEARCH("single",'Model output'!P83)),1,IF(OR(ISNUMBER(SEARCH("&lt;4",'Model output'!P83)),ISNUMBER(SEARCH("&lt; 4",'Model output'!P83)),ISNUMBER(SEARCH("less than 4",'Model output'!P83))),"&lt;4",IF(OR(ISNUMBER(SEARCH("&gt;4",'Model output'!P83)),ISNUMBER(SEARCH("&gt; 4",'Model output'!P83)),ISNUMBER(SEARCH("4 or more",'Model output'!P83))),"&gt;4",""))),""))</f>
        <v/>
      </c>
      <c r="V84" t="str">
        <f>IF(S84="negative","",IF(OR(ISNUMBER(SEARCH("Focal",'Model output'!P83)),'Classification result'!U84&lt;4,ISNUMBER(SEARCH("Focal",'Classification result'!U84)),ISNUMBER(SEARCH("&lt;4",'Classification result'!U84)),ISNUMBER(SEARCH("&lt; 4",'Classification result'!U84))),"minimal", IF(OR(ISNUMBER(SEARCH("Extensive",'Model output'!P83)),ISNUMBER(SEARCH("Extensive",'Classification result'!U84)),ISNUMBER(SEARCH("&gt;4",'Classification result'!U84)),ISNUMBER(SEARCH("&gt; 4",'Classification result'!U84)),ISNUMBER(SEARCH("4 or more",'Classification result'!U84))),"extensive","")))</f>
        <v/>
      </c>
      <c r="W84" t="str">
        <f>IF(OR('Model output'!R83="",ISNUMBER(SEARCH("Not identified", 'Model output'!R83)),ISNUMBER(SEARCH("Absent",'Model output'!R83)),ISNUMBER(SEARCH("No",'Model output'!R83)),ISNUMBER(SEARCH("Negative",'Model output'!R83)),ISNUMBER(SEARCH("None seen",'Model output'!R83)),ISNUMBER(SEARCH("Free",'Model output'!R83)),ISNUMBER(SEARCH("Cannot be assessed",'Model output'!R83))),"negative","positive")</f>
        <v>negative</v>
      </c>
      <c r="X84" t="str">
        <f>IF('Model output'!S83="","", IF('Model output'!S83= "[]", "", 'Model output'!S83))</f>
        <v>perithyroidal fibroadipose tissue</v>
      </c>
      <c r="Y84" t="str">
        <f>IF(OR('Model output'!S83="",ISNUMBER(SEARCH("Absent",'Model output'!S83)),ISNUMBER(SEARCH("Not identified",'Model output'!S83)),ISNUMBER(SEARCH("No",'Model output'!S83)),ISNUMBER(SEARCH("negative",'Model output'!S83))),"negative",IF(Z84="positive","gETE", "positive"))</f>
        <v>positive</v>
      </c>
      <c r="Z84" t="str">
        <f>IF(OR('Model output'!S83="",ISNUMBER(SEARCH("Absent",'Model output'!S83)),ISNUMBER(SEARCH("Not identified",'Model output'!S83)),ISNUMBER(SEARCH("No",'Model output'!S83)),ISNUMBER(SEARCH("Minimal",'Model output'!S83)),ISNUMBER(SEARCH("negative",'Model output'!S83))),"negative",IF(OR(ISNUMBER(SEARCH("extensive",X84)),ISNUMBER(SEARCH("skeletal muscle",X84)),ISNUMBER(SEARCH("larynx",X84)),ISNUMBER(SEARCH("trachea",X84)),ISNUMBER(SEARCH("esophagus",X84)),ISNUMBER(SEARCH("recurrent laryngeal nerve",X84))),"positive","negative"))</f>
        <v>negative</v>
      </c>
      <c r="AA84" t="str">
        <f>IF('Model output'!T83="","", IF('Model output'!T83="[]", "", IF('Model output'!T83="Not mentioned", "No", "Yes")))</f>
        <v/>
      </c>
      <c r="AB84" t="str">
        <f>IF(AA84&lt;&gt;"Yes","",IF(OR('Model output'!U83="",'Model output'!U83="[]",ISNUMBER(SEARCH("Not identified",'Model output'!U83))),"",'Model output'!U83))</f>
        <v/>
      </c>
      <c r="AC84" s="1" t="str">
        <f>IF(OR('Model output'!V83="",'Model output'!V83="No",AND(ISERROR(SEARCH("Positive",'Model output'!V83)), ISNUMBER(SEARCH("Negative",'Model output'!V83))), ISNUMBER(SEARCH("Uninvolved",'Model output'!V83)), ISNUMBER(SEARCH("not involved",'Model output'!V83)), ISNUMBER(SEARCH("none",'Model output'!V83)), ISNUMBER(SEARCH("Free",'Model output'!V83)), ISNUMBER(SEARCH("1 mm",'Model output'!V83)), ISNUMBER(SEARCH("0.1 CM",'Model output'!V83)), ISNUMBER(SEARCH("less than 0.2 mm",'Model output'!V83)), ISNUMBER(SEARCH("less than 0.5 mm",'Model output'!V83)), ISNUMBER(SEARCH("abut",'Model output'!V83))), "negative", "positive")</f>
        <v>positive</v>
      </c>
      <c r="AE84" s="32" t="str" cm="1">
        <f t="array" ref="AE84">IF(OR(AC84="positive",Z84="positive",AND(OR(ISNUMBER(SEARCH("Follicular carcinoma",N84)),ISNUMBER(SEARCH("Follicular thyroid carcinoma",N84))),V84="extensive"),AND(AND(ISNUMBER(J84),J84&gt;0),AND(ISNUMBER(M84),M84&gt;3)),OR(H84="positive",AH84=1)),"high",IF(OR(ISNUMBER(SEARCH("lateral",G84,1)),ISNUMBER(SEARCH("positive",Y84,1)),ISNUMBER(SEARCH("tall",O84,1)),ISNUMBER(SEARCH("hobnail",O84,1)),ISNUMBER(SEARCH("cribriform",O84,1)),ISNUMBER(SEARCH("diffuse",O84,1)),ISNUMBER(SEARCH("columnar",O84,1)),ISNUMBER(SEARCH("solid",O84,1)),ISNUMBER(SEARCH("tall",N84,1)),ISNUMBER(SEARCH("hobnail",N84,1)),ISNUMBER(SEARCH("cribriform",N84,1)),ISNUMBER(SEARCH("diffuse",N84,1)),ISNUMBER(SEARCH("columnar",N84,1)),ISNUMBER(SEARCH("solid",N84,1)),AND(ISNUMBER(SEARCH("papillary",N84,1)),S84="positive"),AND(AND(ISNUMBER(J84),J84&gt;=5),M84=""),AND(AND(ISNUMBER(J84),J84&gt;=5),AND(ISNUMBER(M84),M84&gt;=1)),AND(ISNUMBER(SERACH("papillary",N84)),OR(Y84="positive",Z84="positive"), ISNUMBER(SEARCH("BRAF",AB84)))),"intermediate","low"))</f>
        <v>high</v>
      </c>
      <c r="AF84" s="33" t="str">
        <f t="shared" si="14"/>
        <v>1b</v>
      </c>
      <c r="AG84" s="33" t="str">
        <f t="shared" si="15"/>
        <v>1b</v>
      </c>
      <c r="AH84" s="33" t="str">
        <f t="shared" si="18"/>
        <v>0</v>
      </c>
      <c r="AI84" s="38" t="str">
        <f t="shared" si="19"/>
        <v>I</v>
      </c>
      <c r="AJ84" s="32" t="s">
        <v>956</v>
      </c>
      <c r="AK84" s="37" t="s">
        <v>961</v>
      </c>
      <c r="AL84" s="37" t="s">
        <v>961</v>
      </c>
      <c r="AM84" s="37" t="s">
        <v>965</v>
      </c>
      <c r="AN84" s="37" t="s">
        <v>70</v>
      </c>
      <c r="AO84" s="26">
        <f t="shared" si="20"/>
        <v>1</v>
      </c>
      <c r="AP84" s="12">
        <f t="shared" si="21"/>
        <v>1</v>
      </c>
      <c r="AQ84" s="12">
        <f t="shared" si="22"/>
        <v>1</v>
      </c>
      <c r="AR84" s="12">
        <f t="shared" si="23"/>
        <v>1</v>
      </c>
      <c r="AS84" s="19">
        <f t="shared" si="16"/>
        <v>1</v>
      </c>
    </row>
    <row r="85" spans="1:45">
      <c r="A85" t="str">
        <f>'Model output'!A84</f>
        <v>TCGA-DJ-A2QC</v>
      </c>
      <c r="B85" s="44">
        <v>70</v>
      </c>
      <c r="C85" s="1" t="str">
        <f>IF(OR(ISNUMBER(SEARCH("0",'Model output'!D84)), ISNUMBER(SEARCH("1",'Model output'!D84)), ISNUMBER(SEARCH("1a",'Model output'!D84)), ISNUMBER(SEARCH("1b",'Model output'!D84)), ISNUMBER(SEARCH("2",'Model output'!D84)), ISNUMBER(SEARCH("3",'Model output'!D84)), ISNUMBER(SEARCH("4a",'Model output'!D84)), ISNUMBER(SEARCH("4b",'Model output'!D84))), IF(ISNUMBER(SEARCH("pT",'Model output'!D84)),IF(OR(ISNUMBER(SEARCH("a",'Model output'!D84)),ISNUMBER(SEARCH("b",'Model output'!D84))),MID(SUBSTITUTE('Model output'!D84," ",""),SEARCH("pT",'Model output'!D84)+2,2),MID(SUBSTITUTE('Model output'!D84," ",""),SEARCH("pT",'Model output'!D84)+2,1)),IF(ISNUMBER(SEARCH("T",'Model output'!D84)),IF(OR(ISNUMBER(SEARCH("a",'Model output'!D84)),ISNUMBER(SEARCH("b",'Model output'!D84))),MID(SUBSTITUTE('Model output'!D84," ",""),SEARCH("T",'Model output'!D84)+1,2),MID(SUBSTITUTE('Model output'!D84," ",""),SEARCH("T",'Model output'!D84)+1,1)),SUBSTITUTE('Model output'!D84," ",""))),"")</f>
        <v>1</v>
      </c>
      <c r="D85" s="1" t="str">
        <f>IF(ISNUMBER(SEARCH("lymph node",'Model output'!E84)),"1", IF(AND('Model output'!E84&lt;&gt;"",ISNUMBER('Model output'!E84),'Model output'!E84&gt;0),"1",IF(OR(ISNUMBER(SEARCH("0",'Model output'!E84)), ISNUMBER(SEARCH("1",'Model output'!E84)), ISNUMBER(SEARCH("1a",'Model output'!E84)), ISNUMBER(SEARCH("1b",'Model output'!E84)), ISNUMBER(SEARCH("X",'Model output'!E84))), IF(ISNUMBER(SEARCH("pN",'Model output'!E84)),IF(OR(ISNUMBER(SEARCH("a",'Model output'!E84)),ISNUMBER(SEARCH("b",'Model output'!E84))),MID(SUBSTITUTE('Model output'!E84," ",""),SEARCH("pN",'Model output'!E84)+2,2),MID(SUBSTITUTE('Model output'!E84," ",""),SEARCH("pN",'Model output'!E84)+2,1)),IF(ISNUMBER(SEARCH("N",'Model output'!E84)),IF(OR(ISNUMBER(SEARCH("a",'Model output'!E84)),ISNUMBER(SEARCH("b",'Model output'!E84))),MID(SUBSTITUTE('Model output'!E84," ",""),SEARCH("N",'Model output'!E84)+1,2),MID(SUBSTITUTE('Model output'!E84," ",""),SEARCH("N",'Model output'!E84)+1,1)),SUBSTITUTE('Model output'!E84," ",""))),"")))</f>
        <v>0</v>
      </c>
      <c r="E85" s="1" t="str">
        <f>IF(OR(ISNUMBER(SEARCH("Not applicable",'Model output'!F84)), ISNUMBER(SEARCH("N/A",'Model output'!F84))),"0",IF(OR(ISNUMBER(SEARCH("0",'Model output'!F84)), ISNUMBER(SEARCH("1",'Model output'!F84)), ISNUMBER(SEARCH("X",'Model output'!F84))), IF(ISNUMBER(SEARCH("pM",'Model output'!F84)),MID(SUBSTITUTE('Model output'!F84," ",""),SEARCH("pM",'Model output'!F84)+2,1),IF(ISNUMBER(SEARCH("M",'Model output'!F84)),MID(SUBSTITUTE('Model output'!F84," ",""),SEARCH("M",'Model output'!F84)+1,1),SUBSTITUTE('Model output'!F84," ",""))),""))</f>
        <v>X</v>
      </c>
      <c r="F85" t="str">
        <f t="shared" si="12"/>
        <v>positive</v>
      </c>
      <c r="G85" t="str">
        <f>IF(OR('Model output'!G84="",AND(ISNUMBER('Model output'!J84),'Model output'!J84&lt;1)),"",IF(OR(ISNUMBER(SEARCH("lateral",'Model output'!G84)),ISNUMBER(SEARCH("cervical",'Model output'!G84)),ISNUMBER(SEARCH("jugular",'Model output'!G84)),ISNUMBER(SEARCH("left neck",'Model output'!G84)),ISNUMBER(SEARCH("left anterior neck",'Model output'!G84)),ISNUMBER(SEARCH("left posterior neck",'Model output'!G84)),ISNUMBER(SEARCH("right neck",'Model output'!G84)),ISNUMBER(SEARCH("right anterior neck",'Model output'!G84)),ISNUMBER(SEARCH("right posterior neck",'Model output'!G84)),AND(ISNUMBER(SEARCH("level",'Model output'!G84)),OR(,ISNUMBER(SEARCH("II",'Model output'!G84)),ISNUMBER(SEARCH("two",'Model output'!G84)),ISNUMBER(SEARCH("2",'Model output'!G84)),ISNUMBER(SEARCH("III",'Model output'!G84)),ISNUMBER(SEARCH("three",'Model output'!G84)),ISNUMBER(SEARCH("3",'Model output'!G84)),ISNUMBER(SEARCH("IV",'Model output'!G84)),ISNUMBER(SEARCH("four",'Model output'!G84)),ISNUMBER(SEARCH("4",'Model output'!G84)),AND(ISNUMBER(SEARCH("V ",'Model output'!G84)),NOT(ISNUMBER(SEARCH("VI",'Model output'!G84)))),ISNUMBER(SEARCH("five",'Model output'!G84)),ISNUMBER(SEARCH("5",'Model output'!G84))))), "lateral", "central"))</f>
        <v/>
      </c>
      <c r="H85" t="str">
        <f>IF('Model output'!H84="","negative",IF('Model output'!H84="[]", "negative", IF(OR(ISNUMBER(SEARCH("lymph node",'Model output'!H84)),ISNUMBER(SEARCH("Not mentioned",'Model output'!H84)),ISNUMBER(SEARCH("neck",'Model output'!H84)),ISNUMBER(SEARCH("Not applicable",'Model output'!H84))),"negative","positive")))</f>
        <v>negative</v>
      </c>
      <c r="I85">
        <f>IF('Model output'!I84="","",IF(ISNUMBER('Model output'!I84),'Model output'!I84,1))</f>
        <v>2</v>
      </c>
      <c r="J85">
        <f>IF('Model output'!J84="","",IF(AND(ISNUMBER('Model output'!J84),'Model output'!J84&lt;=I85),'Model output'!J84,IF(ISNUMBER(SEARCH("0/",'Model output'!J84)),0,1)))</f>
        <v>1</v>
      </c>
      <c r="K85" t="str" cm="1">
        <f t="array" ref="K85">IF(COUNT(FIND({0,1,2,3,4,5,6,7,8,9},'Model output'!K84))&gt;0,'Model output'!K84,"")</f>
        <v>2.3 cm</v>
      </c>
      <c r="L85" s="8" t="str">
        <f t="shared" si="17"/>
        <v>2.3cm</v>
      </c>
      <c r="M85" cm="1">
        <f t="array" ref="M85">IF(L85="","",IF(ISNUMBER(SEARCH("cm",L85)),MAX(VALUE(SUBSTITUTE(_xlfn.FILTERXML("&lt;t&gt;&lt;s&gt;"&amp;SUBSTITUTE(L85,",","&lt;/s&gt;&lt;s&gt;")&amp;"&lt;/s&gt;&lt;/t&gt;","//s"),"cm",""))),MAX(VALUE(SUBSTITUTE(_xlfn.FILTERXML("&lt;t&gt;&lt;s&gt;"&amp;SUBSTITUTE(L85,",","&lt;/s&gt;&lt;s&gt;")&amp;"&lt;/s&gt;&lt;/t&gt;","//s"),"mm","")))/10))</f>
        <v>2.2999999999999998</v>
      </c>
      <c r="N85" t="str">
        <f>IF('Model output'!L84="","",'Model output'!L84)</f>
        <v>Papillary carcinoma</v>
      </c>
      <c r="O85" t="str">
        <f>IF('Model output'!M84="","",'Model output'!M84)</f>
        <v>Classical type</v>
      </c>
      <c r="P85" t="str">
        <f>IF('Model output'!N84="","",'Model output'!N84)</f>
        <v>2.3 cm</v>
      </c>
      <c r="Q85" t="str">
        <f t="shared" si="13"/>
        <v>2.3cm</v>
      </c>
      <c r="R85" cm="1">
        <f t="array" ref="R85">IF(Q85="","",IF(ISNUMBER(SEARCH("cm",Q85)),MAX(VALUE(SUBSTITUTE(_xlfn.FILTERXML("&lt;t&gt;&lt;s&gt;"&amp;SUBSTITUTE(Q85,",","&lt;/s&gt;&lt;s&gt;")&amp;"&lt;/s&gt;&lt;/t&gt;","//s"),"cm",""))),MAX(VALUE(SUBSTITUTE(_xlfn.FILTERXML("&lt;t&gt;&lt;s&gt;"&amp;SUBSTITUTE(Q85,",","&lt;/s&gt;&lt;s&gt;")&amp;"&lt;/s&gt;&lt;/t&gt;","//s"),"mm","")))/10))</f>
        <v>2.2999999999999998</v>
      </c>
      <c r="S85" t="str">
        <f>IF(OR('Model output'!P84="",ISNUMBER(SEARCH("Not identified", 'Model output'!P84)),ISNUMBER(SEARCH("Absent",'Model output'!P84)),AND(ISNUMBER(SEARCH("No",'Model output'!P84)),NOT(ISNUMBER(SEARCH("diagnostic",'Model output'!P84)))),ISNUMBER(SEARCH("Negative",'Model output'!P84))),"negative","positive")</f>
        <v>negative</v>
      </c>
      <c r="T85" t="str">
        <f>IF('Model output'!O84="","",'Model output'!O84)</f>
        <v/>
      </c>
      <c r="U85" t="str">
        <f>IF('Model output'!Q84&lt;&gt;"",'Model output'!Q84,IF('Classification result'!S85="positive",IF(ISNUMBER(SEARCH("single",'Model output'!P84)),1,IF(OR(ISNUMBER(SEARCH("&lt;4",'Model output'!P84)),ISNUMBER(SEARCH("&lt; 4",'Model output'!P84)),ISNUMBER(SEARCH("less than 4",'Model output'!P84))),"&lt;4",IF(OR(ISNUMBER(SEARCH("&gt;4",'Model output'!P84)),ISNUMBER(SEARCH("&gt; 4",'Model output'!P84)),ISNUMBER(SEARCH("4 or more",'Model output'!P84))),"&gt;4",""))),""))</f>
        <v/>
      </c>
      <c r="V85" t="str">
        <f>IF(S85="negative","",IF(OR(ISNUMBER(SEARCH("Focal",'Model output'!P84)),'Classification result'!U85&lt;4,ISNUMBER(SEARCH("Focal",'Classification result'!U85)),ISNUMBER(SEARCH("&lt;4",'Classification result'!U85)),ISNUMBER(SEARCH("&lt; 4",'Classification result'!U85))),"minimal", IF(OR(ISNUMBER(SEARCH("Extensive",'Model output'!P84)),ISNUMBER(SEARCH("Extensive",'Classification result'!U85)),ISNUMBER(SEARCH("&gt;4",'Classification result'!U85)),ISNUMBER(SEARCH("&gt; 4",'Classification result'!U85)),ISNUMBER(SEARCH("4 or more",'Classification result'!U85))),"extensive","")))</f>
        <v/>
      </c>
      <c r="W85" t="str">
        <f>IF(OR('Model output'!R84="",ISNUMBER(SEARCH("Not identified", 'Model output'!R84)),ISNUMBER(SEARCH("Absent",'Model output'!R84)),ISNUMBER(SEARCH("No",'Model output'!R84)),ISNUMBER(SEARCH("Negative",'Model output'!R84)),ISNUMBER(SEARCH("None seen",'Model output'!R84)),ISNUMBER(SEARCH("Free",'Model output'!R84)),ISNUMBER(SEARCH("Cannot be assessed",'Model output'!R84))),"negative","positive")</f>
        <v>negative</v>
      </c>
      <c r="X85" t="str">
        <f>IF('Model output'!S84="","", IF('Model output'!S84= "[]", "", 'Model output'!S84))</f>
        <v/>
      </c>
      <c r="Y85" t="str">
        <f>IF(OR('Model output'!S84="",ISNUMBER(SEARCH("Absent",'Model output'!S84)),ISNUMBER(SEARCH("Not identified",'Model output'!S84)),ISNUMBER(SEARCH("No",'Model output'!S84)),ISNUMBER(SEARCH("negative",'Model output'!S84))),"negative",IF(Z85="positive","gETE", "positive"))</f>
        <v>negative</v>
      </c>
      <c r="Z85" t="str">
        <f>IF(OR('Model output'!S84="",ISNUMBER(SEARCH("Absent",'Model output'!S84)),ISNUMBER(SEARCH("Not identified",'Model output'!S84)),ISNUMBER(SEARCH("No",'Model output'!S84)),ISNUMBER(SEARCH("Minimal",'Model output'!S84)),ISNUMBER(SEARCH("negative",'Model output'!S84))),"negative",IF(OR(ISNUMBER(SEARCH("extensive",X85)),ISNUMBER(SEARCH("skeletal muscle",X85)),ISNUMBER(SEARCH("larynx",X85)),ISNUMBER(SEARCH("trachea",X85)),ISNUMBER(SEARCH("esophagus",X85)),ISNUMBER(SEARCH("recurrent laryngeal nerve",X85))),"positive","negative"))</f>
        <v>negative</v>
      </c>
      <c r="AA85" t="str">
        <f>IF('Model output'!T84="","", IF('Model output'!T84="[]", "", IF('Model output'!T84="Not mentioned", "No", "Yes")))</f>
        <v/>
      </c>
      <c r="AB85" t="str">
        <f>IF(AA85&lt;&gt;"Yes","",IF(OR('Model output'!U84="",'Model output'!U84="[]",ISNUMBER(SEARCH("Not identified",'Model output'!U84))),"",'Model output'!U84))</f>
        <v/>
      </c>
      <c r="AC85" s="1" t="str">
        <f>IF(OR('Model output'!V84="",'Model output'!V84="No",AND(ISERROR(SEARCH("Positive",'Model output'!V84)), ISNUMBER(SEARCH("Negative",'Model output'!V84))), ISNUMBER(SEARCH("Uninvolved",'Model output'!V84)), ISNUMBER(SEARCH("not involved",'Model output'!V84)), ISNUMBER(SEARCH("none",'Model output'!V84)), ISNUMBER(SEARCH("Free",'Model output'!V84)), ISNUMBER(SEARCH("1 mm",'Model output'!V84)), ISNUMBER(SEARCH("0.1 CM",'Model output'!V84)), ISNUMBER(SEARCH("less than 0.2 mm",'Model output'!V84)), ISNUMBER(SEARCH("less than 0.5 mm",'Model output'!V84)), ISNUMBER(SEARCH("abut",'Model output'!V84))), "negative", "positive")</f>
        <v>negative</v>
      </c>
      <c r="AE85" s="32" t="str" cm="1">
        <f t="array" aca="1" ref="AE85" ca="1">IF(OR(AC85="positive",Z85="positive",AND(OR(ISNUMBER(SEARCH("Follicular carcinoma",N85)),ISNUMBER(SEARCH("Follicular thyroid carcinoma",N85))),V85="extensive"),AND(AND(ISNUMBER(J85),J85&gt;0),AND(ISNUMBER(M85),M85&gt;3)),OR(H85="positive",AH85=1)),"high",IF(OR(ISNUMBER(SEARCH("lateral",G85,1)),ISNUMBER(SEARCH("positive",Y85,1)),ISNUMBER(SEARCH("tall",O85,1)),ISNUMBER(SEARCH("hobnail",O85,1)),ISNUMBER(SEARCH("cribriform",O85,1)),ISNUMBER(SEARCH("diffuse",O85,1)),ISNUMBER(SEARCH("columnar",O85,1)),ISNUMBER(SEARCH("solid",O85,1)),ISNUMBER(SEARCH("tall",N85,1)),ISNUMBER(SEARCH("hobnail",N85,1)),ISNUMBER(SEARCH("cribriform",N85,1)),ISNUMBER(SEARCH("diffuse",N85,1)),ISNUMBER(SEARCH("columnar",N85,1)),ISNUMBER(SEARCH("solid",N85,1)),AND(ISNUMBER(SEARCH("papillary",N85,1)),S85="positive"),AND(AND(ISNUMBER(J85),J85&gt;=5),M85=""),AND(AND(ISNUMBER(J85),J85&gt;=5),AND(ISNUMBER(M85),M85&gt;=1)),AND(ISNUMBER(SERACH("papillary",N85)),OR(Y85="positive",Z85="positive"), ISNUMBER(SEARCH("BRAF",AB85)))),"intermediate","low"))</f>
        <v>low</v>
      </c>
      <c r="AF85" s="33" t="str">
        <f t="shared" si="14"/>
        <v>2</v>
      </c>
      <c r="AG85" s="33" t="str">
        <f t="shared" si="15"/>
        <v>1a</v>
      </c>
      <c r="AH85" s="33" t="str">
        <f t="shared" si="18"/>
        <v>0</v>
      </c>
      <c r="AI85" s="38" t="str">
        <f t="shared" si="19"/>
        <v>II</v>
      </c>
      <c r="AJ85" s="32" t="s">
        <v>957</v>
      </c>
      <c r="AK85" s="37" t="s">
        <v>964</v>
      </c>
      <c r="AL85" s="37" t="s">
        <v>965</v>
      </c>
      <c r="AM85" s="37" t="s">
        <v>965</v>
      </c>
      <c r="AN85" s="37" t="s">
        <v>70</v>
      </c>
      <c r="AO85" s="26">
        <f t="shared" ca="1" si="20"/>
        <v>1</v>
      </c>
      <c r="AP85" s="12">
        <f t="shared" si="21"/>
        <v>1</v>
      </c>
      <c r="AQ85" s="12">
        <f t="shared" si="22"/>
        <v>0</v>
      </c>
      <c r="AR85" s="12">
        <f t="shared" si="23"/>
        <v>1</v>
      </c>
      <c r="AS85" s="19">
        <f t="shared" si="16"/>
        <v>0</v>
      </c>
    </row>
    <row r="86" spans="1:45">
      <c r="A86" t="str">
        <f>'Model output'!A85</f>
        <v>TCGA-DJ-A3UK</v>
      </c>
      <c r="B86" s="44">
        <v>35</v>
      </c>
      <c r="C86" s="1" t="str">
        <f>IF(OR(ISNUMBER(SEARCH("0",'Model output'!D85)), ISNUMBER(SEARCH("1",'Model output'!D85)), ISNUMBER(SEARCH("1a",'Model output'!D85)), ISNUMBER(SEARCH("1b",'Model output'!D85)), ISNUMBER(SEARCH("2",'Model output'!D85)), ISNUMBER(SEARCH("3",'Model output'!D85)), ISNUMBER(SEARCH("4a",'Model output'!D85)), ISNUMBER(SEARCH("4b",'Model output'!D85))), IF(ISNUMBER(SEARCH("pT",'Model output'!D85)),IF(OR(ISNUMBER(SEARCH("a",'Model output'!D85)),ISNUMBER(SEARCH("b",'Model output'!D85))),MID(SUBSTITUTE('Model output'!D85," ",""),SEARCH("pT",'Model output'!D85)+2,2),MID(SUBSTITUTE('Model output'!D85," ",""),SEARCH("pT",'Model output'!D85)+2,1)),IF(ISNUMBER(SEARCH("T",'Model output'!D85)),IF(OR(ISNUMBER(SEARCH("a",'Model output'!D85)),ISNUMBER(SEARCH("b",'Model output'!D85))),MID(SUBSTITUTE('Model output'!D85," ",""),SEARCH("T",'Model output'!D85)+1,2),MID(SUBSTITUTE('Model output'!D85," ",""),SEARCH("T",'Model output'!D85)+1,1)),SUBSTITUTE('Model output'!D85," ",""))),"")</f>
        <v>1</v>
      </c>
      <c r="D86" s="1" t="str">
        <f>IF(ISNUMBER(SEARCH("lymph node",'Model output'!E85)),"1", IF(AND('Model output'!E85&lt;&gt;"",ISNUMBER('Model output'!E85),'Model output'!E85&gt;0),"1",IF(OR(ISNUMBER(SEARCH("0",'Model output'!E85)), ISNUMBER(SEARCH("1",'Model output'!E85)), ISNUMBER(SEARCH("1a",'Model output'!E85)), ISNUMBER(SEARCH("1b",'Model output'!E85)), ISNUMBER(SEARCH("X",'Model output'!E85))), IF(ISNUMBER(SEARCH("pN",'Model output'!E85)),IF(OR(ISNUMBER(SEARCH("a",'Model output'!E85)),ISNUMBER(SEARCH("b",'Model output'!E85))),MID(SUBSTITUTE('Model output'!E85," ",""),SEARCH("pN",'Model output'!E85)+2,2),MID(SUBSTITUTE('Model output'!E85," ",""),SEARCH("pN",'Model output'!E85)+2,1)),IF(ISNUMBER(SEARCH("N",'Model output'!E85)),IF(OR(ISNUMBER(SEARCH("a",'Model output'!E85)),ISNUMBER(SEARCH("b",'Model output'!E85))),MID(SUBSTITUTE('Model output'!E85," ",""),SEARCH("N",'Model output'!E85)+1,2),MID(SUBSTITUTE('Model output'!E85," ",""),SEARCH("N",'Model output'!E85)+1,1)),SUBSTITUTE('Model output'!E85," ",""))),"")))</f>
        <v>X</v>
      </c>
      <c r="E86" s="1" t="str">
        <f>IF(OR(ISNUMBER(SEARCH("Not applicable",'Model output'!F85)), ISNUMBER(SEARCH("N/A",'Model output'!F85))),"0",IF(OR(ISNUMBER(SEARCH("0",'Model output'!F85)), ISNUMBER(SEARCH("1",'Model output'!F85)), ISNUMBER(SEARCH("X",'Model output'!F85))), IF(ISNUMBER(SEARCH("pM",'Model output'!F85)),MID(SUBSTITUTE('Model output'!F85," ",""),SEARCH("pM",'Model output'!F85)+2,1),IF(ISNUMBER(SEARCH("M",'Model output'!F85)),MID(SUBSTITUTE('Model output'!F85," ",""),SEARCH("M",'Model output'!F85)+1,1),SUBSTITUTE('Model output'!F85," ",""))),""))</f>
        <v>X</v>
      </c>
      <c r="F86" t="str">
        <f t="shared" si="12"/>
        <v>positive</v>
      </c>
      <c r="G86" t="str">
        <f>IF(OR('Model output'!G85="",AND(ISNUMBER('Model output'!J85),'Model output'!J85&lt;1)),"",IF(OR(ISNUMBER(SEARCH("lateral",'Model output'!G85)),ISNUMBER(SEARCH("cervical",'Model output'!G85)),ISNUMBER(SEARCH("jugular",'Model output'!G85)),ISNUMBER(SEARCH("left neck",'Model output'!G85)),ISNUMBER(SEARCH("left anterior neck",'Model output'!G85)),ISNUMBER(SEARCH("left posterior neck",'Model output'!G85)),ISNUMBER(SEARCH("right neck",'Model output'!G85)),ISNUMBER(SEARCH("right anterior neck",'Model output'!G85)),ISNUMBER(SEARCH("right posterior neck",'Model output'!G85)),AND(ISNUMBER(SEARCH("level",'Model output'!G85)),OR(,ISNUMBER(SEARCH("II",'Model output'!G85)),ISNUMBER(SEARCH("two",'Model output'!G85)),ISNUMBER(SEARCH("2",'Model output'!G85)),ISNUMBER(SEARCH("III",'Model output'!G85)),ISNUMBER(SEARCH("three",'Model output'!G85)),ISNUMBER(SEARCH("3",'Model output'!G85)),ISNUMBER(SEARCH("IV",'Model output'!G85)),ISNUMBER(SEARCH("four",'Model output'!G85)),ISNUMBER(SEARCH("4",'Model output'!G85)),AND(ISNUMBER(SEARCH("V ",'Model output'!G85)),NOT(ISNUMBER(SEARCH("VI",'Model output'!G85)))),ISNUMBER(SEARCH("five",'Model output'!G85)),ISNUMBER(SEARCH("5",'Model output'!G85))))), "lateral", "central"))</f>
        <v/>
      </c>
      <c r="H86" t="str">
        <f>IF('Model output'!H85="","negative",IF('Model output'!H85="[]", "negative", IF(OR(ISNUMBER(SEARCH("lymph node",'Model output'!H85)),ISNUMBER(SEARCH("Not mentioned",'Model output'!H85)),ISNUMBER(SEARCH("neck",'Model output'!H85)),ISNUMBER(SEARCH("Not applicable",'Model output'!H85))),"negative","positive")))</f>
        <v>negative</v>
      </c>
      <c r="I86">
        <f>IF('Model output'!I85="","",IF(ISNUMBER('Model output'!I85),'Model output'!I85,1))</f>
        <v>2</v>
      </c>
      <c r="J86">
        <f>IF('Model output'!J85="","",IF(AND(ISNUMBER('Model output'!J85),'Model output'!J85&lt;=I86),'Model output'!J85,IF(ISNUMBER(SEARCH("0/",'Model output'!J85)),0,1)))</f>
        <v>0</v>
      </c>
      <c r="K86" t="str" cm="1">
        <f t="array" ref="K86">IF(COUNT(FIND({0,1,2,3,4,5,6,7,8,9},'Model output'!K85))&gt;0,'Model output'!K85,"")</f>
        <v>1.5 cm</v>
      </c>
      <c r="L86" s="8" t="str">
        <f t="shared" si="17"/>
        <v>1.5cm</v>
      </c>
      <c r="M86" cm="1">
        <f t="array" ref="M86">IF(L86="","",IF(ISNUMBER(SEARCH("cm",L86)),MAX(VALUE(SUBSTITUTE(_xlfn.FILTERXML("&lt;t&gt;&lt;s&gt;"&amp;SUBSTITUTE(L86,",","&lt;/s&gt;&lt;s&gt;")&amp;"&lt;/s&gt;&lt;/t&gt;","//s"),"cm",""))),MAX(VALUE(SUBSTITUTE(_xlfn.FILTERXML("&lt;t&gt;&lt;s&gt;"&amp;SUBSTITUTE(L86,",","&lt;/s&gt;&lt;s&gt;")&amp;"&lt;/s&gt;&lt;/t&gt;","//s"),"mm","")))/10))</f>
        <v>1.5</v>
      </c>
      <c r="N86" t="str">
        <f>IF('Model output'!L85="","",'Model output'!L85)</f>
        <v>Papillary carcinoma</v>
      </c>
      <c r="O86" t="str">
        <f>IF('Model output'!M85="","",'Model output'!M85)</f>
        <v>Classical type</v>
      </c>
      <c r="P86" t="str">
        <f>IF('Model output'!N85="","",'Model output'!N85)</f>
        <v>1.5 cm</v>
      </c>
      <c r="Q86" t="str">
        <f t="shared" si="13"/>
        <v>1.5cm</v>
      </c>
      <c r="R86" cm="1">
        <f t="array" ref="R86">IF(Q86="","",IF(ISNUMBER(SEARCH("cm",Q86)),MAX(VALUE(SUBSTITUTE(_xlfn.FILTERXML("&lt;t&gt;&lt;s&gt;"&amp;SUBSTITUTE(Q86,",","&lt;/s&gt;&lt;s&gt;")&amp;"&lt;/s&gt;&lt;/t&gt;","//s"),"cm",""))),MAX(VALUE(SUBSTITUTE(_xlfn.FILTERXML("&lt;t&gt;&lt;s&gt;"&amp;SUBSTITUTE(Q86,",","&lt;/s&gt;&lt;s&gt;")&amp;"&lt;/s&gt;&lt;/t&gt;","//s"),"mm","")))/10))</f>
        <v>1.5</v>
      </c>
      <c r="S86" t="str">
        <f>IF(OR('Model output'!P85="",ISNUMBER(SEARCH("Not identified", 'Model output'!P85)),ISNUMBER(SEARCH("Absent",'Model output'!P85)),AND(ISNUMBER(SEARCH("No",'Model output'!P85)),NOT(ISNUMBER(SEARCH("diagnostic",'Model output'!P85)))),ISNUMBER(SEARCH("Negative",'Model output'!P85))),"negative","positive")</f>
        <v>negative</v>
      </c>
      <c r="T86" t="str">
        <f>IF('Model output'!O85="","",'Model output'!O85)</f>
        <v/>
      </c>
      <c r="U86" t="str">
        <f>IF('Model output'!Q85&lt;&gt;"",'Model output'!Q85,IF('Classification result'!S86="positive",IF(ISNUMBER(SEARCH("single",'Model output'!P85)),1,IF(OR(ISNUMBER(SEARCH("&lt;4",'Model output'!P85)),ISNUMBER(SEARCH("&lt; 4",'Model output'!P85)),ISNUMBER(SEARCH("less than 4",'Model output'!P85))),"&lt;4",IF(OR(ISNUMBER(SEARCH("&gt;4",'Model output'!P85)),ISNUMBER(SEARCH("&gt; 4",'Model output'!P85)),ISNUMBER(SEARCH("4 or more",'Model output'!P85))),"&gt;4",""))),""))</f>
        <v/>
      </c>
      <c r="V86" t="str">
        <f>IF(S86="negative","",IF(OR(ISNUMBER(SEARCH("Focal",'Model output'!P85)),'Classification result'!U86&lt;4,ISNUMBER(SEARCH("Focal",'Classification result'!U86)),ISNUMBER(SEARCH("&lt;4",'Classification result'!U86)),ISNUMBER(SEARCH("&lt; 4",'Classification result'!U86))),"minimal", IF(OR(ISNUMBER(SEARCH("Extensive",'Model output'!P85)),ISNUMBER(SEARCH("Extensive",'Classification result'!U86)),ISNUMBER(SEARCH("&gt;4",'Classification result'!U86)),ISNUMBER(SEARCH("&gt; 4",'Classification result'!U86)),ISNUMBER(SEARCH("4 or more",'Classification result'!U86))),"extensive","")))</f>
        <v/>
      </c>
      <c r="W86" t="str">
        <f>IF(OR('Model output'!R85="",ISNUMBER(SEARCH("Not identified", 'Model output'!R85)),ISNUMBER(SEARCH("Absent",'Model output'!R85)),ISNUMBER(SEARCH("No",'Model output'!R85)),ISNUMBER(SEARCH("Negative",'Model output'!R85)),ISNUMBER(SEARCH("None seen",'Model output'!R85)),ISNUMBER(SEARCH("Free",'Model output'!R85)),ISNUMBER(SEARCH("Cannot be assessed",'Model output'!R85))),"negative","positive")</f>
        <v>negative</v>
      </c>
      <c r="X86" t="str">
        <f>IF('Model output'!S85="","", IF('Model output'!S85= "[]", "", 'Model output'!S85))</f>
        <v>Not identified</v>
      </c>
      <c r="Y86" t="str">
        <f>IF(OR('Model output'!S85="",ISNUMBER(SEARCH("Absent",'Model output'!S85)),ISNUMBER(SEARCH("Not identified",'Model output'!S85)),ISNUMBER(SEARCH("No",'Model output'!S85)),ISNUMBER(SEARCH("negative",'Model output'!S85))),"negative",IF(Z86="positive","gETE", "positive"))</f>
        <v>negative</v>
      </c>
      <c r="Z86" t="str">
        <f>IF(OR('Model output'!S85="",ISNUMBER(SEARCH("Absent",'Model output'!S85)),ISNUMBER(SEARCH("Not identified",'Model output'!S85)),ISNUMBER(SEARCH("No",'Model output'!S85)),ISNUMBER(SEARCH("Minimal",'Model output'!S85)),ISNUMBER(SEARCH("negative",'Model output'!S85))),"negative",IF(OR(ISNUMBER(SEARCH("extensive",X86)),ISNUMBER(SEARCH("skeletal muscle",X86)),ISNUMBER(SEARCH("larynx",X86)),ISNUMBER(SEARCH("trachea",X86)),ISNUMBER(SEARCH("esophagus",X86)),ISNUMBER(SEARCH("recurrent laryngeal nerve",X86))),"positive","negative"))</f>
        <v>negative</v>
      </c>
      <c r="AA86" t="str">
        <f>IF('Model output'!T85="","", IF('Model output'!T85="[]", "", IF('Model output'!T85="Not mentioned", "No", "Yes")))</f>
        <v/>
      </c>
      <c r="AB86" t="str">
        <f>IF(AA86&lt;&gt;"Yes","",IF(OR('Model output'!U85="",'Model output'!U85="[]",ISNUMBER(SEARCH("Not identified",'Model output'!U85))),"",'Model output'!U85))</f>
        <v/>
      </c>
      <c r="AC86" s="1" t="str">
        <f>IF(OR('Model output'!V85="",'Model output'!V85="No",AND(ISERROR(SEARCH("Positive",'Model output'!V85)), ISNUMBER(SEARCH("Negative",'Model output'!V85))), ISNUMBER(SEARCH("Uninvolved",'Model output'!V85)), ISNUMBER(SEARCH("not involved",'Model output'!V85)), ISNUMBER(SEARCH("none",'Model output'!V85)), ISNUMBER(SEARCH("Free",'Model output'!V85)), ISNUMBER(SEARCH("1 mm",'Model output'!V85)), ISNUMBER(SEARCH("0.1 CM",'Model output'!V85)), ISNUMBER(SEARCH("less than 0.2 mm",'Model output'!V85)), ISNUMBER(SEARCH("less than 0.5 mm",'Model output'!V85)), ISNUMBER(SEARCH("abut",'Model output'!V85))), "negative", "positive")</f>
        <v>negative</v>
      </c>
      <c r="AE86" s="32" t="str" cm="1">
        <f t="array" aca="1" ref="AE86" ca="1">IF(OR(AC86="positive",Z86="positive",AND(OR(ISNUMBER(SEARCH("Follicular carcinoma",N86)),ISNUMBER(SEARCH("Follicular thyroid carcinoma",N86))),V86="extensive"),AND(AND(ISNUMBER(J86),J86&gt;0),AND(ISNUMBER(M86),M86&gt;3)),OR(H86="positive",AH86=1)),"high",IF(OR(ISNUMBER(SEARCH("lateral",G86,1)),ISNUMBER(SEARCH("positive",Y86,1)),ISNUMBER(SEARCH("tall",O86,1)),ISNUMBER(SEARCH("hobnail",O86,1)),ISNUMBER(SEARCH("cribriform",O86,1)),ISNUMBER(SEARCH("diffuse",O86,1)),ISNUMBER(SEARCH("columnar",O86,1)),ISNUMBER(SEARCH("solid",O86,1)),ISNUMBER(SEARCH("tall",N86,1)),ISNUMBER(SEARCH("hobnail",N86,1)),ISNUMBER(SEARCH("cribriform",N86,1)),ISNUMBER(SEARCH("diffuse",N86,1)),ISNUMBER(SEARCH("columnar",N86,1)),ISNUMBER(SEARCH("solid",N86,1)),AND(ISNUMBER(SEARCH("papillary",N86,1)),S86="positive"),AND(AND(ISNUMBER(J86),J86&gt;=5),M86=""),AND(AND(ISNUMBER(J86),J86&gt;=5),AND(ISNUMBER(M86),M86&gt;=1)),AND(ISNUMBER(SERACH("papillary",N86)),OR(Y86="positive",Z86="positive"), ISNUMBER(SEARCH("BRAF",AB86)))),"intermediate","low"))</f>
        <v>low</v>
      </c>
      <c r="AF86" s="33" t="str">
        <f t="shared" si="14"/>
        <v>1b</v>
      </c>
      <c r="AG86" s="33" t="str">
        <f t="shared" si="15"/>
        <v>0</v>
      </c>
      <c r="AH86" s="33" t="str">
        <f t="shared" si="18"/>
        <v>0</v>
      </c>
      <c r="AI86" s="38" t="str">
        <f t="shared" si="19"/>
        <v>I</v>
      </c>
      <c r="AJ86" s="32" t="s">
        <v>957</v>
      </c>
      <c r="AK86" s="37" t="s">
        <v>961</v>
      </c>
      <c r="AL86" s="37" t="s">
        <v>962</v>
      </c>
      <c r="AM86" s="37" t="s">
        <v>965</v>
      </c>
      <c r="AN86" s="37" t="s">
        <v>70</v>
      </c>
      <c r="AO86" s="26">
        <f t="shared" ca="1" si="20"/>
        <v>1</v>
      </c>
      <c r="AP86" s="12">
        <f t="shared" si="21"/>
        <v>1</v>
      </c>
      <c r="AQ86" s="12">
        <f t="shared" si="22"/>
        <v>1</v>
      </c>
      <c r="AR86" s="12">
        <f t="shared" si="23"/>
        <v>1</v>
      </c>
      <c r="AS86" s="19">
        <f t="shared" si="16"/>
        <v>1</v>
      </c>
    </row>
    <row r="87" spans="1:45">
      <c r="A87" t="str">
        <f>'Model output'!A86</f>
        <v>TCGA-DJ-A3UM</v>
      </c>
      <c r="B87" s="44">
        <v>45</v>
      </c>
      <c r="C87" s="1" t="str">
        <f>IF(OR(ISNUMBER(SEARCH("0",'Model output'!D86)), ISNUMBER(SEARCH("1",'Model output'!D86)), ISNUMBER(SEARCH("1a",'Model output'!D86)), ISNUMBER(SEARCH("1b",'Model output'!D86)), ISNUMBER(SEARCH("2",'Model output'!D86)), ISNUMBER(SEARCH("3",'Model output'!D86)), ISNUMBER(SEARCH("4a",'Model output'!D86)), ISNUMBER(SEARCH("4b",'Model output'!D86))), IF(ISNUMBER(SEARCH("pT",'Model output'!D86)),IF(OR(ISNUMBER(SEARCH("a",'Model output'!D86)),ISNUMBER(SEARCH("b",'Model output'!D86))),MID(SUBSTITUTE('Model output'!D86," ",""),SEARCH("pT",'Model output'!D86)+2,2),MID(SUBSTITUTE('Model output'!D86," ",""),SEARCH("pT",'Model output'!D86)+2,1)),IF(ISNUMBER(SEARCH("T",'Model output'!D86)),IF(OR(ISNUMBER(SEARCH("a",'Model output'!D86)),ISNUMBER(SEARCH("b",'Model output'!D86))),MID(SUBSTITUTE('Model output'!D86," ",""),SEARCH("T",'Model output'!D86)+1,2),MID(SUBSTITUTE('Model output'!D86," ",""),SEARCH("T",'Model output'!D86)+1,1)),SUBSTITUTE('Model output'!D86," ",""))),"")</f>
        <v>1</v>
      </c>
      <c r="D87" s="1" t="str">
        <f>IF(ISNUMBER(SEARCH("lymph node",'Model output'!E86)),"1", IF(AND('Model output'!E86&lt;&gt;"",ISNUMBER('Model output'!E86),'Model output'!E86&gt;0),"1",IF(OR(ISNUMBER(SEARCH("0",'Model output'!E86)), ISNUMBER(SEARCH("1",'Model output'!E86)), ISNUMBER(SEARCH("1a",'Model output'!E86)), ISNUMBER(SEARCH("1b",'Model output'!E86)), ISNUMBER(SEARCH("X",'Model output'!E86))), IF(ISNUMBER(SEARCH("pN",'Model output'!E86)),IF(OR(ISNUMBER(SEARCH("a",'Model output'!E86)),ISNUMBER(SEARCH("b",'Model output'!E86))),MID(SUBSTITUTE('Model output'!E86," ",""),SEARCH("pN",'Model output'!E86)+2,2),MID(SUBSTITUTE('Model output'!E86," ",""),SEARCH("pN",'Model output'!E86)+2,1)),IF(ISNUMBER(SEARCH("N",'Model output'!E86)),IF(OR(ISNUMBER(SEARCH("a",'Model output'!E86)),ISNUMBER(SEARCH("b",'Model output'!E86))),MID(SUBSTITUTE('Model output'!E86," ",""),SEARCH("N",'Model output'!E86)+1,2),MID(SUBSTITUTE('Model output'!E86," ",""),SEARCH("N",'Model output'!E86)+1,1)),SUBSTITUTE('Model output'!E86," ",""))),"")))</f>
        <v>X</v>
      </c>
      <c r="E87" s="1" t="str">
        <f>IF(OR(ISNUMBER(SEARCH("Not applicable",'Model output'!F86)), ISNUMBER(SEARCH("N/A",'Model output'!F86))),"0",IF(OR(ISNUMBER(SEARCH("0",'Model output'!F86)), ISNUMBER(SEARCH("1",'Model output'!F86)), ISNUMBER(SEARCH("X",'Model output'!F86))), IF(ISNUMBER(SEARCH("pM",'Model output'!F86)),MID(SUBSTITUTE('Model output'!F86," ",""),SEARCH("pM",'Model output'!F86)+2,1),IF(ISNUMBER(SEARCH("M",'Model output'!F86)),MID(SUBSTITUTE('Model output'!F86," ",""),SEARCH("M",'Model output'!F86)+1,1),SUBSTITUTE('Model output'!F86," ",""))),""))</f>
        <v>X</v>
      </c>
      <c r="F87" t="str">
        <f t="shared" si="12"/>
        <v>negative</v>
      </c>
      <c r="G87" t="str">
        <f>IF(OR('Model output'!G86="",AND(ISNUMBER('Model output'!J86),'Model output'!J86&lt;1)),"",IF(OR(ISNUMBER(SEARCH("lateral",'Model output'!G86)),ISNUMBER(SEARCH("cervical",'Model output'!G86)),ISNUMBER(SEARCH("jugular",'Model output'!G86)),ISNUMBER(SEARCH("left neck",'Model output'!G86)),ISNUMBER(SEARCH("left anterior neck",'Model output'!G86)),ISNUMBER(SEARCH("left posterior neck",'Model output'!G86)),ISNUMBER(SEARCH("right neck",'Model output'!G86)),ISNUMBER(SEARCH("right anterior neck",'Model output'!G86)),ISNUMBER(SEARCH("right posterior neck",'Model output'!G86)),AND(ISNUMBER(SEARCH("level",'Model output'!G86)),OR(,ISNUMBER(SEARCH("II",'Model output'!G86)),ISNUMBER(SEARCH("two",'Model output'!G86)),ISNUMBER(SEARCH("2",'Model output'!G86)),ISNUMBER(SEARCH("III",'Model output'!G86)),ISNUMBER(SEARCH("three",'Model output'!G86)),ISNUMBER(SEARCH("3",'Model output'!G86)),ISNUMBER(SEARCH("IV",'Model output'!G86)),ISNUMBER(SEARCH("four",'Model output'!G86)),ISNUMBER(SEARCH("4",'Model output'!G86)),AND(ISNUMBER(SEARCH("V ",'Model output'!G86)),NOT(ISNUMBER(SEARCH("VI",'Model output'!G86)))),ISNUMBER(SEARCH("five",'Model output'!G86)),ISNUMBER(SEARCH("5",'Model output'!G86))))), "lateral", "central"))</f>
        <v/>
      </c>
      <c r="H87" t="str">
        <f>IF('Model output'!H86="","negative",IF('Model output'!H86="[]", "negative", IF(OR(ISNUMBER(SEARCH("lymph node",'Model output'!H86)),ISNUMBER(SEARCH("Not mentioned",'Model output'!H86)),ISNUMBER(SEARCH("neck",'Model output'!H86)),ISNUMBER(SEARCH("Not applicable",'Model output'!H86))),"negative","positive")))</f>
        <v>negative</v>
      </c>
      <c r="I87">
        <f>IF('Model output'!I86="","",IF(ISNUMBER('Model output'!I86),'Model output'!I86,1))</f>
        <v>3</v>
      </c>
      <c r="J87">
        <f>IF('Model output'!J86="","",IF(AND(ISNUMBER('Model output'!J86),'Model output'!J86&lt;=I87),'Model output'!J86,IF(ISNUMBER(SEARCH("0/",'Model output'!J86)),0,1)))</f>
        <v>0</v>
      </c>
      <c r="K87" t="str" cm="1">
        <f t="array" ref="K87">IF(COUNT(FIND({0,1,2,3,4,5,6,7,8,9},'Model output'!K86))&gt;0,'Model output'!K86,"")</f>
        <v/>
      </c>
      <c r="L87" s="8" t="str">
        <f t="shared" si="17"/>
        <v/>
      </c>
      <c r="M87" t="str" cm="1">
        <f t="array" ref="M87">IF(L87="","",IF(ISNUMBER(SEARCH("cm",L87)),MAX(VALUE(SUBSTITUTE(_xlfn.FILTERXML("&lt;t&gt;&lt;s&gt;"&amp;SUBSTITUTE(L87,",","&lt;/s&gt;&lt;s&gt;")&amp;"&lt;/s&gt;&lt;/t&gt;","//s"),"cm",""))),MAX(VALUE(SUBSTITUTE(_xlfn.FILTERXML("&lt;t&gt;&lt;s&gt;"&amp;SUBSTITUTE(L87,",","&lt;/s&gt;&lt;s&gt;")&amp;"&lt;/s&gt;&lt;/t&gt;","//s"),"mm","")))/10))</f>
        <v/>
      </c>
      <c r="N87" t="str">
        <f>IF('Model output'!L86="","",'Model output'!L86)</f>
        <v>Papillary carcinoma</v>
      </c>
      <c r="O87" t="str">
        <f>IF('Model output'!M86="","",'Model output'!M86)</f>
        <v>Classical with tall cell features</v>
      </c>
      <c r="P87" t="str">
        <f>IF('Model output'!N86="","",'Model output'!N86)</f>
        <v>1.3 cm</v>
      </c>
      <c r="Q87" t="str">
        <f t="shared" si="13"/>
        <v>1.3cm</v>
      </c>
      <c r="R87" cm="1">
        <f t="array" ref="R87">IF(Q87="","",IF(ISNUMBER(SEARCH("cm",Q87)),MAX(VALUE(SUBSTITUTE(_xlfn.FILTERXML("&lt;t&gt;&lt;s&gt;"&amp;SUBSTITUTE(Q87,",","&lt;/s&gt;&lt;s&gt;")&amp;"&lt;/s&gt;&lt;/t&gt;","//s"),"cm",""))),MAX(VALUE(SUBSTITUTE(_xlfn.FILTERXML("&lt;t&gt;&lt;s&gt;"&amp;SUBSTITUTE(Q87,",","&lt;/s&gt;&lt;s&gt;")&amp;"&lt;/s&gt;&lt;/t&gt;","//s"),"mm","")))/10))</f>
        <v>1.3</v>
      </c>
      <c r="S87" t="str">
        <f>IF(OR('Model output'!P86="",ISNUMBER(SEARCH("Not identified", 'Model output'!P86)),ISNUMBER(SEARCH("Absent",'Model output'!P86)),AND(ISNUMBER(SEARCH("No",'Model output'!P86)),NOT(ISNUMBER(SEARCH("diagnostic",'Model output'!P86)))),ISNUMBER(SEARCH("Negative",'Model output'!P86))),"negative","positive")</f>
        <v>negative</v>
      </c>
      <c r="T87">
        <f>IF('Model output'!O86="","",'Model output'!O86)</f>
        <v>1</v>
      </c>
      <c r="U87" t="str">
        <f>IF('Model output'!Q86&lt;&gt;"",'Model output'!Q86,IF('Classification result'!S87="positive",IF(ISNUMBER(SEARCH("single",'Model output'!P86)),1,IF(OR(ISNUMBER(SEARCH("&lt;4",'Model output'!P86)),ISNUMBER(SEARCH("&lt; 4",'Model output'!P86)),ISNUMBER(SEARCH("less than 4",'Model output'!P86))),"&lt;4",IF(OR(ISNUMBER(SEARCH("&gt;4",'Model output'!P86)),ISNUMBER(SEARCH("&gt; 4",'Model output'!P86)),ISNUMBER(SEARCH("4 or more",'Model output'!P86))),"&gt;4",""))),""))</f>
        <v/>
      </c>
      <c r="V87" t="str">
        <f>IF(S87="negative","",IF(OR(ISNUMBER(SEARCH("Focal",'Model output'!P86)),'Classification result'!U87&lt;4,ISNUMBER(SEARCH("Focal",'Classification result'!U87)),ISNUMBER(SEARCH("&lt;4",'Classification result'!U87)),ISNUMBER(SEARCH("&lt; 4",'Classification result'!U87))),"minimal", IF(OR(ISNUMBER(SEARCH("Extensive",'Model output'!P86)),ISNUMBER(SEARCH("Extensive",'Classification result'!U87)),ISNUMBER(SEARCH("&gt;4",'Classification result'!U87)),ISNUMBER(SEARCH("&gt; 4",'Classification result'!U87)),ISNUMBER(SEARCH("4 or more",'Classification result'!U87))),"extensive","")))</f>
        <v/>
      </c>
      <c r="W87" t="str">
        <f>IF(OR('Model output'!R86="",ISNUMBER(SEARCH("Not identified", 'Model output'!R86)),ISNUMBER(SEARCH("Absent",'Model output'!R86)),ISNUMBER(SEARCH("No",'Model output'!R86)),ISNUMBER(SEARCH("Negative",'Model output'!R86)),ISNUMBER(SEARCH("None seen",'Model output'!R86)),ISNUMBER(SEARCH("Free",'Model output'!R86)),ISNUMBER(SEARCH("Cannot be assessed",'Model output'!R86))),"negative","positive")</f>
        <v>negative</v>
      </c>
      <c r="X87" t="str">
        <f>IF('Model output'!S86="","", IF('Model output'!S86= "[]", "", 'Model output'!S86))</f>
        <v>Not identified</v>
      </c>
      <c r="Y87" t="str">
        <f>IF(OR('Model output'!S86="",ISNUMBER(SEARCH("Absent",'Model output'!S86)),ISNUMBER(SEARCH("Not identified",'Model output'!S86)),ISNUMBER(SEARCH("No",'Model output'!S86)),ISNUMBER(SEARCH("negative",'Model output'!S86))),"negative",IF(Z87="positive","gETE", "positive"))</f>
        <v>negative</v>
      </c>
      <c r="Z87" t="str">
        <f>IF(OR('Model output'!S86="",ISNUMBER(SEARCH("Absent",'Model output'!S86)),ISNUMBER(SEARCH("Not identified",'Model output'!S86)),ISNUMBER(SEARCH("No",'Model output'!S86)),ISNUMBER(SEARCH("Minimal",'Model output'!S86)),ISNUMBER(SEARCH("negative",'Model output'!S86))),"negative",IF(OR(ISNUMBER(SEARCH("extensive",X87)),ISNUMBER(SEARCH("skeletal muscle",X87)),ISNUMBER(SEARCH("larynx",X87)),ISNUMBER(SEARCH("trachea",X87)),ISNUMBER(SEARCH("esophagus",X87)),ISNUMBER(SEARCH("recurrent laryngeal nerve",X87))),"positive","negative"))</f>
        <v>negative</v>
      </c>
      <c r="AA87" t="str">
        <f>IF('Model output'!T86="","", IF('Model output'!T86="[]", "", IF('Model output'!T86="Not mentioned", "No", "Yes")))</f>
        <v/>
      </c>
      <c r="AB87" t="str">
        <f>IF(AA87&lt;&gt;"Yes","",IF(OR('Model output'!U86="",'Model output'!U86="[]",ISNUMBER(SEARCH("Not identified",'Model output'!U86))),"",'Model output'!U86))</f>
        <v/>
      </c>
      <c r="AC87" s="1" t="str">
        <f>IF(OR('Model output'!V86="",'Model output'!V86="No",AND(ISERROR(SEARCH("Positive",'Model output'!V86)), ISNUMBER(SEARCH("Negative",'Model output'!V86))), ISNUMBER(SEARCH("Uninvolved",'Model output'!V86)), ISNUMBER(SEARCH("not involved",'Model output'!V86)), ISNUMBER(SEARCH("none",'Model output'!V86)), ISNUMBER(SEARCH("Free",'Model output'!V86)), ISNUMBER(SEARCH("1 mm",'Model output'!V86)), ISNUMBER(SEARCH("0.1 CM",'Model output'!V86)), ISNUMBER(SEARCH("less than 0.2 mm",'Model output'!V86)), ISNUMBER(SEARCH("less than 0.5 mm",'Model output'!V86)), ISNUMBER(SEARCH("abut",'Model output'!V86))), "negative", "positive")</f>
        <v>negative</v>
      </c>
      <c r="AE87" s="32" t="str" cm="1">
        <f t="array" aca="1" ref="AE87" ca="1">IF(OR(AC87="positive",Z87="positive",AND(OR(ISNUMBER(SEARCH("Follicular carcinoma",N87)),ISNUMBER(SEARCH("Follicular thyroid carcinoma",N87))),V87="extensive"),AND(AND(ISNUMBER(J87),J87&gt;0),AND(ISNUMBER(M87),M87&gt;3)),OR(H87="positive",AH87=1)),"high",IF(OR(ISNUMBER(SEARCH("lateral",G87,1)),ISNUMBER(SEARCH("positive",Y87,1)),ISNUMBER(SEARCH("tall",O87,1)),ISNUMBER(SEARCH("hobnail",O87,1)),ISNUMBER(SEARCH("cribriform",O87,1)),ISNUMBER(SEARCH("diffuse",O87,1)),ISNUMBER(SEARCH("columnar",O87,1)),ISNUMBER(SEARCH("solid",O87,1)),ISNUMBER(SEARCH("tall",N87,1)),ISNUMBER(SEARCH("hobnail",N87,1)),ISNUMBER(SEARCH("cribriform",N87,1)),ISNUMBER(SEARCH("diffuse",N87,1)),ISNUMBER(SEARCH("columnar",N87,1)),ISNUMBER(SEARCH("solid",N87,1)),AND(ISNUMBER(SEARCH("papillary",N87,1)),S87="positive"),AND(AND(ISNUMBER(J87),J87&gt;=5),M87=""),AND(AND(ISNUMBER(J87),J87&gt;=5),AND(ISNUMBER(M87),M87&gt;=1)),AND(ISNUMBER(SERACH("papillary",N87)),OR(Y87="positive",Z87="positive"), ISNUMBER(SEARCH("BRAF",AB87)))),"intermediate","low"))</f>
        <v>intermediate</v>
      </c>
      <c r="AF87" s="33" t="str">
        <f t="shared" si="14"/>
        <v>1b</v>
      </c>
      <c r="AG87" s="33" t="str">
        <f t="shared" si="15"/>
        <v>0</v>
      </c>
      <c r="AH87" s="33" t="str">
        <f t="shared" si="18"/>
        <v>0</v>
      </c>
      <c r="AI87" s="38" t="str">
        <f t="shared" si="19"/>
        <v>I</v>
      </c>
      <c r="AJ87" s="32" t="s">
        <v>958</v>
      </c>
      <c r="AK87" s="37" t="s">
        <v>961</v>
      </c>
      <c r="AL87" s="37" t="s">
        <v>962</v>
      </c>
      <c r="AM87" s="37" t="s">
        <v>965</v>
      </c>
      <c r="AN87" s="37" t="s">
        <v>70</v>
      </c>
      <c r="AO87" s="26">
        <f t="shared" ca="1" si="20"/>
        <v>1</v>
      </c>
      <c r="AP87" s="12">
        <f t="shared" si="21"/>
        <v>1</v>
      </c>
      <c r="AQ87" s="12">
        <f t="shared" si="22"/>
        <v>1</v>
      </c>
      <c r="AR87" s="12">
        <f t="shared" si="23"/>
        <v>1</v>
      </c>
      <c r="AS87" s="19">
        <f t="shared" si="16"/>
        <v>1</v>
      </c>
    </row>
    <row r="88" spans="1:45">
      <c r="A88" t="str">
        <f>'Model output'!A87</f>
        <v>TCGA-DJ-A3UN</v>
      </c>
      <c r="B88" s="44">
        <v>51</v>
      </c>
      <c r="C88" s="1" t="str">
        <f>IF(OR(ISNUMBER(SEARCH("0",'Model output'!D87)), ISNUMBER(SEARCH("1",'Model output'!D87)), ISNUMBER(SEARCH("1a",'Model output'!D87)), ISNUMBER(SEARCH("1b",'Model output'!D87)), ISNUMBER(SEARCH("2",'Model output'!D87)), ISNUMBER(SEARCH("3",'Model output'!D87)), ISNUMBER(SEARCH("4a",'Model output'!D87)), ISNUMBER(SEARCH("4b",'Model output'!D87))), IF(ISNUMBER(SEARCH("pT",'Model output'!D87)),IF(OR(ISNUMBER(SEARCH("a",'Model output'!D87)),ISNUMBER(SEARCH("b",'Model output'!D87))),MID(SUBSTITUTE('Model output'!D87," ",""),SEARCH("pT",'Model output'!D87)+2,2),MID(SUBSTITUTE('Model output'!D87," ",""),SEARCH("pT",'Model output'!D87)+2,1)),IF(ISNUMBER(SEARCH("T",'Model output'!D87)),IF(OR(ISNUMBER(SEARCH("a",'Model output'!D87)),ISNUMBER(SEARCH("b",'Model output'!D87))),MID(SUBSTITUTE('Model output'!D87," ",""),SEARCH("T",'Model output'!D87)+1,2),MID(SUBSTITUTE('Model output'!D87," ",""),SEARCH("T",'Model output'!D87)+1,1)),SUBSTITUTE('Model output'!D87," ",""))),"")</f>
        <v>1</v>
      </c>
      <c r="D88" s="1" t="str">
        <f>IF(ISNUMBER(SEARCH("lymph node",'Model output'!E87)),"1", IF(AND('Model output'!E87&lt;&gt;"",ISNUMBER('Model output'!E87),'Model output'!E87&gt;0),"1",IF(OR(ISNUMBER(SEARCH("0",'Model output'!E87)), ISNUMBER(SEARCH("1",'Model output'!E87)), ISNUMBER(SEARCH("1a",'Model output'!E87)), ISNUMBER(SEARCH("1b",'Model output'!E87)), ISNUMBER(SEARCH("X",'Model output'!E87))), IF(ISNUMBER(SEARCH("pN",'Model output'!E87)),IF(OR(ISNUMBER(SEARCH("a",'Model output'!E87)),ISNUMBER(SEARCH("b",'Model output'!E87))),MID(SUBSTITUTE('Model output'!E87," ",""),SEARCH("pN",'Model output'!E87)+2,2),MID(SUBSTITUTE('Model output'!E87," ",""),SEARCH("pN",'Model output'!E87)+2,1)),IF(ISNUMBER(SEARCH("N",'Model output'!E87)),IF(OR(ISNUMBER(SEARCH("a",'Model output'!E87)),ISNUMBER(SEARCH("b",'Model output'!E87))),MID(SUBSTITUTE('Model output'!E87," ",""),SEARCH("N",'Model output'!E87)+1,2),MID(SUBSTITUTE('Model output'!E87," ",""),SEARCH("N",'Model output'!E87)+1,1)),SUBSTITUTE('Model output'!E87," ",""))),"")))</f>
        <v>X</v>
      </c>
      <c r="E88" s="1" t="str">
        <f>IF(OR(ISNUMBER(SEARCH("Not applicable",'Model output'!F87)), ISNUMBER(SEARCH("N/A",'Model output'!F87))),"0",IF(OR(ISNUMBER(SEARCH("0",'Model output'!F87)), ISNUMBER(SEARCH("1",'Model output'!F87)), ISNUMBER(SEARCH("X",'Model output'!F87))), IF(ISNUMBER(SEARCH("pM",'Model output'!F87)),MID(SUBSTITUTE('Model output'!F87," ",""),SEARCH("pM",'Model output'!F87)+2,1),IF(ISNUMBER(SEARCH("M",'Model output'!F87)),MID(SUBSTITUTE('Model output'!F87," ",""),SEARCH("M",'Model output'!F87)+1,1),SUBSTITUTE('Model output'!F87," ",""))),""))</f>
        <v>X</v>
      </c>
      <c r="F88" t="str">
        <f t="shared" si="12"/>
        <v>negative</v>
      </c>
      <c r="G88" t="str">
        <f>IF(OR('Model output'!G87="",AND(ISNUMBER('Model output'!J87),'Model output'!J87&lt;1)),"",IF(OR(ISNUMBER(SEARCH("lateral",'Model output'!G87)),ISNUMBER(SEARCH("cervical",'Model output'!G87)),ISNUMBER(SEARCH("jugular",'Model output'!G87)),ISNUMBER(SEARCH("left neck",'Model output'!G87)),ISNUMBER(SEARCH("left anterior neck",'Model output'!G87)),ISNUMBER(SEARCH("left posterior neck",'Model output'!G87)),ISNUMBER(SEARCH("right neck",'Model output'!G87)),ISNUMBER(SEARCH("right anterior neck",'Model output'!G87)),ISNUMBER(SEARCH("right posterior neck",'Model output'!G87)),AND(ISNUMBER(SEARCH("level",'Model output'!G87)),OR(,ISNUMBER(SEARCH("II",'Model output'!G87)),ISNUMBER(SEARCH("two",'Model output'!G87)),ISNUMBER(SEARCH("2",'Model output'!G87)),ISNUMBER(SEARCH("III",'Model output'!G87)),ISNUMBER(SEARCH("three",'Model output'!G87)),ISNUMBER(SEARCH("3",'Model output'!G87)),ISNUMBER(SEARCH("IV",'Model output'!G87)),ISNUMBER(SEARCH("four",'Model output'!G87)),ISNUMBER(SEARCH("4",'Model output'!G87)),AND(ISNUMBER(SEARCH("V ",'Model output'!G87)),NOT(ISNUMBER(SEARCH("VI",'Model output'!G87)))),ISNUMBER(SEARCH("five",'Model output'!G87)),ISNUMBER(SEARCH("5",'Model output'!G87))))), "lateral", "central"))</f>
        <v/>
      </c>
      <c r="H88" t="str">
        <f>IF('Model output'!H87="","negative",IF('Model output'!H87="[]", "negative", IF(OR(ISNUMBER(SEARCH("lymph node",'Model output'!H87)),ISNUMBER(SEARCH("Not mentioned",'Model output'!H87)),ISNUMBER(SEARCH("neck",'Model output'!H87)),ISNUMBER(SEARCH("Not applicable",'Model output'!H87))),"negative","positive")))</f>
        <v>negative</v>
      </c>
      <c r="I88">
        <f>IF('Model output'!I87="","",IF(ISNUMBER('Model output'!I87),'Model output'!I87,1))</f>
        <v>3</v>
      </c>
      <c r="J88">
        <f>IF('Model output'!J87="","",IF(AND(ISNUMBER('Model output'!J87),'Model output'!J87&lt;=I88),'Model output'!J87,IF(ISNUMBER(SEARCH("0/",'Model output'!J87)),0,1)))</f>
        <v>0</v>
      </c>
      <c r="K88" t="str" cm="1">
        <f t="array" ref="K88">IF(COUNT(FIND({0,1,2,3,4,5,6,7,8,9},'Model output'!K87))&gt;0,'Model output'!K87,"")</f>
        <v/>
      </c>
      <c r="L88" s="8" t="str">
        <f t="shared" si="17"/>
        <v/>
      </c>
      <c r="M88" t="str" cm="1">
        <f t="array" ref="M88">IF(L88="","",IF(ISNUMBER(SEARCH("cm",L88)),MAX(VALUE(SUBSTITUTE(_xlfn.FILTERXML("&lt;t&gt;&lt;s&gt;"&amp;SUBSTITUTE(L88,",","&lt;/s&gt;&lt;s&gt;")&amp;"&lt;/s&gt;&lt;/t&gt;","//s"),"cm",""))),MAX(VALUE(SUBSTITUTE(_xlfn.FILTERXML("&lt;t&gt;&lt;s&gt;"&amp;SUBSTITUTE(L88,",","&lt;/s&gt;&lt;s&gt;")&amp;"&lt;/s&gt;&lt;/t&gt;","//s"),"mm","")))/10))</f>
        <v/>
      </c>
      <c r="N88" t="str">
        <f>IF('Model output'!L87="","",'Model output'!L87)</f>
        <v>Papillary carcinoma</v>
      </c>
      <c r="O88" t="str">
        <f>IF('Model output'!M87="","",'Model output'!M87)</f>
        <v>Classical type</v>
      </c>
      <c r="P88" t="str">
        <f>IF('Model output'!N87="","",'Model output'!N87)</f>
        <v>1.2 cm</v>
      </c>
      <c r="Q88" t="str">
        <f t="shared" si="13"/>
        <v>1.2cm</v>
      </c>
      <c r="R88" cm="1">
        <f t="array" ref="R88">IF(Q88="","",IF(ISNUMBER(SEARCH("cm",Q88)),MAX(VALUE(SUBSTITUTE(_xlfn.FILTERXML("&lt;t&gt;&lt;s&gt;"&amp;SUBSTITUTE(Q88,",","&lt;/s&gt;&lt;s&gt;")&amp;"&lt;/s&gt;&lt;/t&gt;","//s"),"cm",""))),MAX(VALUE(SUBSTITUTE(_xlfn.FILTERXML("&lt;t&gt;&lt;s&gt;"&amp;SUBSTITUTE(Q88,",","&lt;/s&gt;&lt;s&gt;")&amp;"&lt;/s&gt;&lt;/t&gt;","//s"),"mm","")))/10))</f>
        <v>1.2</v>
      </c>
      <c r="S88" t="str">
        <f>IF(OR('Model output'!P87="",ISNUMBER(SEARCH("Not identified", 'Model output'!P87)),ISNUMBER(SEARCH("Absent",'Model output'!P87)),AND(ISNUMBER(SEARCH("No",'Model output'!P87)),NOT(ISNUMBER(SEARCH("diagnostic",'Model output'!P87)))),ISNUMBER(SEARCH("Negative",'Model output'!P87))),"negative","positive")</f>
        <v>negative</v>
      </c>
      <c r="T88">
        <f>IF('Model output'!O87="","",'Model output'!O87)</f>
        <v>3</v>
      </c>
      <c r="U88" t="str">
        <f>IF('Model output'!Q87&lt;&gt;"",'Model output'!Q87,IF('Classification result'!S88="positive",IF(ISNUMBER(SEARCH("single",'Model output'!P87)),1,IF(OR(ISNUMBER(SEARCH("&lt;4",'Model output'!P87)),ISNUMBER(SEARCH("&lt; 4",'Model output'!P87)),ISNUMBER(SEARCH("less than 4",'Model output'!P87))),"&lt;4",IF(OR(ISNUMBER(SEARCH("&gt;4",'Model output'!P87)),ISNUMBER(SEARCH("&gt; 4",'Model output'!P87)),ISNUMBER(SEARCH("4 or more",'Model output'!P87))),"&gt;4",""))),""))</f>
        <v/>
      </c>
      <c r="V88" t="str">
        <f>IF(S88="negative","",IF(OR(ISNUMBER(SEARCH("Focal",'Model output'!P87)),'Classification result'!U88&lt;4,ISNUMBER(SEARCH("Focal",'Classification result'!U88)),ISNUMBER(SEARCH("&lt;4",'Classification result'!U88)),ISNUMBER(SEARCH("&lt; 4",'Classification result'!U88))),"minimal", IF(OR(ISNUMBER(SEARCH("Extensive",'Model output'!P87)),ISNUMBER(SEARCH("Extensive",'Classification result'!U88)),ISNUMBER(SEARCH("&gt;4",'Classification result'!U88)),ISNUMBER(SEARCH("&gt; 4",'Classification result'!U88)),ISNUMBER(SEARCH("4 or more",'Classification result'!U88))),"extensive","")))</f>
        <v/>
      </c>
      <c r="W88" t="str">
        <f>IF(OR('Model output'!R87="",ISNUMBER(SEARCH("Not identified", 'Model output'!R87)),ISNUMBER(SEARCH("Absent",'Model output'!R87)),ISNUMBER(SEARCH("No",'Model output'!R87)),ISNUMBER(SEARCH("Negative",'Model output'!R87)),ISNUMBER(SEARCH("None seen",'Model output'!R87)),ISNUMBER(SEARCH("Free",'Model output'!R87)),ISNUMBER(SEARCH("Cannot be assessed",'Model output'!R87))),"negative","positive")</f>
        <v>positive</v>
      </c>
      <c r="X88" t="str">
        <f>IF('Model output'!S87="","", IF('Model output'!S87= "[]", "", 'Model output'!S87))</f>
        <v>Not identified</v>
      </c>
      <c r="Y88" t="str">
        <f>IF(OR('Model output'!S87="",ISNUMBER(SEARCH("Absent",'Model output'!S87)),ISNUMBER(SEARCH("Not identified",'Model output'!S87)),ISNUMBER(SEARCH("No",'Model output'!S87)),ISNUMBER(SEARCH("negative",'Model output'!S87))),"negative",IF(Z88="positive","gETE", "positive"))</f>
        <v>negative</v>
      </c>
      <c r="Z88" t="str">
        <f>IF(OR('Model output'!S87="",ISNUMBER(SEARCH("Absent",'Model output'!S87)),ISNUMBER(SEARCH("Not identified",'Model output'!S87)),ISNUMBER(SEARCH("No",'Model output'!S87)),ISNUMBER(SEARCH("Minimal",'Model output'!S87)),ISNUMBER(SEARCH("negative",'Model output'!S87))),"negative",IF(OR(ISNUMBER(SEARCH("extensive",X88)),ISNUMBER(SEARCH("skeletal muscle",X88)),ISNUMBER(SEARCH("larynx",X88)),ISNUMBER(SEARCH("trachea",X88)),ISNUMBER(SEARCH("esophagus",X88)),ISNUMBER(SEARCH("recurrent laryngeal nerve",X88))),"positive","negative"))</f>
        <v>negative</v>
      </c>
      <c r="AA88" t="str">
        <f>IF('Model output'!T87="","", IF('Model output'!T87="[]", "", IF('Model output'!T87="Not mentioned", "No", "Yes")))</f>
        <v/>
      </c>
      <c r="AB88" t="str">
        <f>IF(AA88&lt;&gt;"Yes","",IF(OR('Model output'!U87="",'Model output'!U87="[]",ISNUMBER(SEARCH("Not identified",'Model output'!U87))),"",'Model output'!U87))</f>
        <v/>
      </c>
      <c r="AC88" s="1" t="str">
        <f>IF(OR('Model output'!V87="",'Model output'!V87="No",AND(ISERROR(SEARCH("Positive",'Model output'!V87)), ISNUMBER(SEARCH("Negative",'Model output'!V87))), ISNUMBER(SEARCH("Uninvolved",'Model output'!V87)), ISNUMBER(SEARCH("not involved",'Model output'!V87)), ISNUMBER(SEARCH("none",'Model output'!V87)), ISNUMBER(SEARCH("Free",'Model output'!V87)), ISNUMBER(SEARCH("1 mm",'Model output'!V87)), ISNUMBER(SEARCH("0.1 CM",'Model output'!V87)), ISNUMBER(SEARCH("less than 0.2 mm",'Model output'!V87)), ISNUMBER(SEARCH("less than 0.5 mm",'Model output'!V87)), ISNUMBER(SEARCH("abut",'Model output'!V87))), "negative", "positive")</f>
        <v>negative</v>
      </c>
      <c r="AE88" s="32" t="str" cm="1">
        <f t="array" aca="1" ref="AE88" ca="1">IF(OR(AC88="positive",Z88="positive",AND(OR(ISNUMBER(SEARCH("Follicular carcinoma",N88)),ISNUMBER(SEARCH("Follicular thyroid carcinoma",N88))),V88="extensive"),AND(AND(ISNUMBER(J88),J88&gt;0),AND(ISNUMBER(M88),M88&gt;3)),OR(H88="positive",AH88=1)),"high",IF(OR(ISNUMBER(SEARCH("lateral",G88,1)),ISNUMBER(SEARCH("positive",Y88,1)),ISNUMBER(SEARCH("tall",O88,1)),ISNUMBER(SEARCH("hobnail",O88,1)),ISNUMBER(SEARCH("cribriform",O88,1)),ISNUMBER(SEARCH("diffuse",O88,1)),ISNUMBER(SEARCH("columnar",O88,1)),ISNUMBER(SEARCH("solid",O88,1)),ISNUMBER(SEARCH("tall",N88,1)),ISNUMBER(SEARCH("hobnail",N88,1)),ISNUMBER(SEARCH("cribriform",N88,1)),ISNUMBER(SEARCH("diffuse",N88,1)),ISNUMBER(SEARCH("columnar",N88,1)),ISNUMBER(SEARCH("solid",N88,1)),AND(ISNUMBER(SEARCH("papillary",N88,1)),S88="positive"),AND(AND(ISNUMBER(J88),J88&gt;=5),M88=""),AND(AND(ISNUMBER(J88),J88&gt;=5),AND(ISNUMBER(M88),M88&gt;=1)),AND(ISNUMBER(SERACH("papillary",N88)),OR(Y88="positive",Z88="positive"), ISNUMBER(SEARCH("BRAF",AB88)))),"intermediate","low"))</f>
        <v>low</v>
      </c>
      <c r="AF88" s="33" t="str">
        <f t="shared" si="14"/>
        <v>1b</v>
      </c>
      <c r="AG88" s="33" t="str">
        <f t="shared" si="15"/>
        <v>0</v>
      </c>
      <c r="AH88" s="33" t="str">
        <f t="shared" si="18"/>
        <v>0</v>
      </c>
      <c r="AI88" s="38" t="str">
        <f t="shared" si="19"/>
        <v>I</v>
      </c>
      <c r="AJ88" s="32" t="s">
        <v>957</v>
      </c>
      <c r="AK88" s="37" t="s">
        <v>961</v>
      </c>
      <c r="AL88" s="37" t="s">
        <v>962</v>
      </c>
      <c r="AM88" s="37" t="s">
        <v>965</v>
      </c>
      <c r="AN88" s="37" t="s">
        <v>70</v>
      </c>
      <c r="AO88" s="26">
        <f t="shared" ca="1" si="20"/>
        <v>1</v>
      </c>
      <c r="AP88" s="12">
        <f t="shared" si="21"/>
        <v>1</v>
      </c>
      <c r="AQ88" s="12">
        <f t="shared" si="22"/>
        <v>1</v>
      </c>
      <c r="AR88" s="12">
        <f t="shared" si="23"/>
        <v>1</v>
      </c>
      <c r="AS88" s="19">
        <f t="shared" si="16"/>
        <v>1</v>
      </c>
    </row>
    <row r="89" spans="1:45">
      <c r="A89" t="str">
        <f>'Model output'!A88</f>
        <v>TCGA-DJ-A3UO</v>
      </c>
      <c r="B89" s="44">
        <v>63</v>
      </c>
      <c r="C89" s="1" t="str">
        <f>IF(OR(ISNUMBER(SEARCH("0",'Model output'!D88)), ISNUMBER(SEARCH("1",'Model output'!D88)), ISNUMBER(SEARCH("1a",'Model output'!D88)), ISNUMBER(SEARCH("1b",'Model output'!D88)), ISNUMBER(SEARCH("2",'Model output'!D88)), ISNUMBER(SEARCH("3",'Model output'!D88)), ISNUMBER(SEARCH("4a",'Model output'!D88)), ISNUMBER(SEARCH("4b",'Model output'!D88))), IF(ISNUMBER(SEARCH("pT",'Model output'!D88)),IF(OR(ISNUMBER(SEARCH("a",'Model output'!D88)),ISNUMBER(SEARCH("b",'Model output'!D88))),MID(SUBSTITUTE('Model output'!D88," ",""),SEARCH("pT",'Model output'!D88)+2,2),MID(SUBSTITUTE('Model output'!D88," ",""),SEARCH("pT",'Model output'!D88)+2,1)),IF(ISNUMBER(SEARCH("T",'Model output'!D88)),IF(OR(ISNUMBER(SEARCH("a",'Model output'!D88)),ISNUMBER(SEARCH("b",'Model output'!D88))),MID(SUBSTITUTE('Model output'!D88," ",""),SEARCH("T",'Model output'!D88)+1,2),MID(SUBSTITUTE('Model output'!D88," ",""),SEARCH("T",'Model output'!D88)+1,1)),SUBSTITUTE('Model output'!D88," ",""))),"")</f>
        <v/>
      </c>
      <c r="D89" s="1" t="str">
        <f>IF(ISNUMBER(SEARCH("lymph node",'Model output'!E88)),"1", IF(AND('Model output'!E88&lt;&gt;"",ISNUMBER('Model output'!E88),'Model output'!E88&gt;0),"1",IF(OR(ISNUMBER(SEARCH("0",'Model output'!E88)), ISNUMBER(SEARCH("1",'Model output'!E88)), ISNUMBER(SEARCH("1a",'Model output'!E88)), ISNUMBER(SEARCH("1b",'Model output'!E88)), ISNUMBER(SEARCH("X",'Model output'!E88))), IF(ISNUMBER(SEARCH("pN",'Model output'!E88)),IF(OR(ISNUMBER(SEARCH("a",'Model output'!E88)),ISNUMBER(SEARCH("b",'Model output'!E88))),MID(SUBSTITUTE('Model output'!E88," ",""),SEARCH("pN",'Model output'!E88)+2,2),MID(SUBSTITUTE('Model output'!E88," ",""),SEARCH("pN",'Model output'!E88)+2,1)),IF(ISNUMBER(SEARCH("N",'Model output'!E88)),IF(OR(ISNUMBER(SEARCH("a",'Model output'!E88)),ISNUMBER(SEARCH("b",'Model output'!E88))),MID(SUBSTITUTE('Model output'!E88," ",""),SEARCH("N",'Model output'!E88)+1,2),MID(SUBSTITUTE('Model output'!E88," ",""),SEARCH("N",'Model output'!E88)+1,1)),SUBSTITUTE('Model output'!E88," ",""))),"")))</f>
        <v>1b</v>
      </c>
      <c r="E89" s="1" t="str">
        <f>IF(OR(ISNUMBER(SEARCH("Not applicable",'Model output'!F88)), ISNUMBER(SEARCH("N/A",'Model output'!F88))),"0",IF(OR(ISNUMBER(SEARCH("0",'Model output'!F88)), ISNUMBER(SEARCH("1",'Model output'!F88)), ISNUMBER(SEARCH("X",'Model output'!F88))), IF(ISNUMBER(SEARCH("pM",'Model output'!F88)),MID(SUBSTITUTE('Model output'!F88," ",""),SEARCH("pM",'Model output'!F88)+2,1),IF(ISNUMBER(SEARCH("M",'Model output'!F88)),MID(SUBSTITUTE('Model output'!F88," ",""),SEARCH("M",'Model output'!F88)+1,1),SUBSTITUTE('Model output'!F88," ",""))),""))</f>
        <v>X</v>
      </c>
      <c r="F89" t="str">
        <f t="shared" si="12"/>
        <v>positive</v>
      </c>
      <c r="G89" t="str">
        <f>IF(OR('Model output'!G88="",AND(ISNUMBER('Model output'!J88),'Model output'!J88&lt;1)),"",IF(OR(ISNUMBER(SEARCH("lateral",'Model output'!G88)),ISNUMBER(SEARCH("cervical",'Model output'!G88)),ISNUMBER(SEARCH("jugular",'Model output'!G88)),ISNUMBER(SEARCH("left neck",'Model output'!G88)),ISNUMBER(SEARCH("left anterior neck",'Model output'!G88)),ISNUMBER(SEARCH("left posterior neck",'Model output'!G88)),ISNUMBER(SEARCH("right neck",'Model output'!G88)),ISNUMBER(SEARCH("right anterior neck",'Model output'!G88)),ISNUMBER(SEARCH("right posterior neck",'Model output'!G88)),AND(ISNUMBER(SEARCH("level",'Model output'!G88)),OR(,ISNUMBER(SEARCH("II",'Model output'!G88)),ISNUMBER(SEARCH("two",'Model output'!G88)),ISNUMBER(SEARCH("2",'Model output'!G88)),ISNUMBER(SEARCH("III",'Model output'!G88)),ISNUMBER(SEARCH("three",'Model output'!G88)),ISNUMBER(SEARCH("3",'Model output'!G88)),ISNUMBER(SEARCH("IV",'Model output'!G88)),ISNUMBER(SEARCH("four",'Model output'!G88)),ISNUMBER(SEARCH("4",'Model output'!G88)),AND(ISNUMBER(SEARCH("V ",'Model output'!G88)),NOT(ISNUMBER(SEARCH("VI",'Model output'!G88)))),ISNUMBER(SEARCH("five",'Model output'!G88)),ISNUMBER(SEARCH("5",'Model output'!G88))))), "lateral", "central"))</f>
        <v>lateral</v>
      </c>
      <c r="H89" t="str">
        <f>IF('Model output'!H88="","negative",IF('Model output'!H88="[]", "negative", IF(OR(ISNUMBER(SEARCH("lymph node",'Model output'!H88)),ISNUMBER(SEARCH("Not mentioned",'Model output'!H88)),ISNUMBER(SEARCH("neck",'Model output'!H88)),ISNUMBER(SEARCH("Not applicable",'Model output'!H88))),"negative","positive")))</f>
        <v>negative</v>
      </c>
      <c r="I89">
        <f>IF('Model output'!I88="","",IF(ISNUMBER('Model output'!I88),'Model output'!I88,1))</f>
        <v>14</v>
      </c>
      <c r="J89">
        <f>IF('Model output'!J88="","",IF(AND(ISNUMBER('Model output'!J88),'Model output'!J88&lt;=I89),'Model output'!J88,IF(ISNUMBER(SEARCH("0/",'Model output'!J88)),0,1)))</f>
        <v>5</v>
      </c>
      <c r="K89" t="str" cm="1">
        <f t="array" ref="K89">IF(COUNT(FIND({0,1,2,3,4,5,6,7,8,9},'Model output'!K88))&gt;0,'Model output'!K88,"")</f>
        <v>0.9cm</v>
      </c>
      <c r="L89" s="8" t="str">
        <f t="shared" si="17"/>
        <v>0.9cm</v>
      </c>
      <c r="M89" cm="1">
        <f t="array" ref="M89">IF(L89="","",IF(ISNUMBER(SEARCH("cm",L89)),MAX(VALUE(SUBSTITUTE(_xlfn.FILTERXML("&lt;t&gt;&lt;s&gt;"&amp;SUBSTITUTE(L89,",","&lt;/s&gt;&lt;s&gt;")&amp;"&lt;/s&gt;&lt;/t&gt;","//s"),"cm",""))),MAX(VALUE(SUBSTITUTE(_xlfn.FILTERXML("&lt;t&gt;&lt;s&gt;"&amp;SUBSTITUTE(L89,",","&lt;/s&gt;&lt;s&gt;")&amp;"&lt;/s&gt;&lt;/t&gt;","//s"),"mm","")))/10))</f>
        <v>0.9</v>
      </c>
      <c r="N89" t="str">
        <f>IF('Model output'!L88="","",'Model output'!L88)</f>
        <v>Papillary carcinoma</v>
      </c>
      <c r="O89" t="str">
        <f>IF('Model output'!M88="","",'Model output'!M88)</f>
        <v>Classical type</v>
      </c>
      <c r="P89" t="str">
        <f>IF('Model output'!N88="","",'Model output'!N88)</f>
        <v>2.8cm (right lobe), 1.5cm (left lobe)</v>
      </c>
      <c r="Q89" t="str">
        <f t="shared" si="13"/>
        <v>2.8cm,1.5cm</v>
      </c>
      <c r="R89" cm="1">
        <f t="array" ref="R89">IF(Q89="","",IF(ISNUMBER(SEARCH("cm",Q89)),MAX(VALUE(SUBSTITUTE(_xlfn.FILTERXML("&lt;t&gt;&lt;s&gt;"&amp;SUBSTITUTE(Q89,",","&lt;/s&gt;&lt;s&gt;")&amp;"&lt;/s&gt;&lt;/t&gt;","//s"),"cm",""))),MAX(VALUE(SUBSTITUTE(_xlfn.FILTERXML("&lt;t&gt;&lt;s&gt;"&amp;SUBSTITUTE(Q89,",","&lt;/s&gt;&lt;s&gt;")&amp;"&lt;/s&gt;&lt;/t&gt;","//s"),"mm","")))/10))</f>
        <v>2.8</v>
      </c>
      <c r="S89" t="str">
        <f>IF(OR('Model output'!P88="",ISNUMBER(SEARCH("Not identified", 'Model output'!P88)),ISNUMBER(SEARCH("Absent",'Model output'!P88)),AND(ISNUMBER(SEARCH("No",'Model output'!P88)),NOT(ISNUMBER(SEARCH("diagnostic",'Model output'!P88)))),ISNUMBER(SEARCH("Negative",'Model output'!P88))),"negative","positive")</f>
        <v>positive</v>
      </c>
      <c r="T89">
        <f>IF('Model output'!O88="","",'Model output'!O88)</f>
        <v>3</v>
      </c>
      <c r="U89" t="str">
        <f>IF('Model output'!Q88&lt;&gt;"",'Model output'!Q88,IF('Classification result'!S89="positive",IF(ISNUMBER(SEARCH("single",'Model output'!P88)),1,IF(OR(ISNUMBER(SEARCH("&lt;4",'Model output'!P88)),ISNUMBER(SEARCH("&lt; 4",'Model output'!P88)),ISNUMBER(SEARCH("less than 4",'Model output'!P88))),"&lt;4",IF(OR(ISNUMBER(SEARCH("&gt;4",'Model output'!P88)),ISNUMBER(SEARCH("&gt; 4",'Model output'!P88)),ISNUMBER(SEARCH("4 or more",'Model output'!P88))),"&gt;4",""))),""))</f>
        <v/>
      </c>
      <c r="V89" t="str">
        <f>IF(S89="negative","",IF(OR(ISNUMBER(SEARCH("Focal",'Model output'!P88)),'Classification result'!U89&lt;4,ISNUMBER(SEARCH("Focal",'Classification result'!U89)),ISNUMBER(SEARCH("&lt;4",'Classification result'!U89)),ISNUMBER(SEARCH("&lt; 4",'Classification result'!U89))),"minimal", IF(OR(ISNUMBER(SEARCH("Extensive",'Model output'!P88)),ISNUMBER(SEARCH("Extensive",'Classification result'!U89)),ISNUMBER(SEARCH("&gt;4",'Classification result'!U89)),ISNUMBER(SEARCH("&gt; 4",'Classification result'!U89)),ISNUMBER(SEARCH("4 or more",'Classification result'!U89))),"extensive","")))</f>
        <v/>
      </c>
      <c r="W89" t="str">
        <f>IF(OR('Model output'!R88="",ISNUMBER(SEARCH("Not identified", 'Model output'!R88)),ISNUMBER(SEARCH("Absent",'Model output'!R88)),ISNUMBER(SEARCH("No",'Model output'!R88)),ISNUMBER(SEARCH("Negative",'Model output'!R88)),ISNUMBER(SEARCH("None seen",'Model output'!R88)),ISNUMBER(SEARCH("Free",'Model output'!R88)),ISNUMBER(SEARCH("Cannot be assessed",'Model output'!R88))),"negative","positive")</f>
        <v>negative</v>
      </c>
      <c r="X89" t="str">
        <f>IF('Model output'!S88="","", IF('Model output'!S88= "[]", "", 'Model output'!S88))</f>
        <v>Invades: perithyroid fibroadipose tissue</v>
      </c>
      <c r="Y89" t="str">
        <f>IF(OR('Model output'!S88="",ISNUMBER(SEARCH("Absent",'Model output'!S88)),ISNUMBER(SEARCH("Not identified",'Model output'!S88)),ISNUMBER(SEARCH("No",'Model output'!S88)),ISNUMBER(SEARCH("negative",'Model output'!S88))),"negative",IF(Z89="positive","gETE", "positive"))</f>
        <v>positive</v>
      </c>
      <c r="Z89" t="str">
        <f>IF(OR('Model output'!S88="",ISNUMBER(SEARCH("Absent",'Model output'!S88)),ISNUMBER(SEARCH("Not identified",'Model output'!S88)),ISNUMBER(SEARCH("No",'Model output'!S88)),ISNUMBER(SEARCH("Minimal",'Model output'!S88)),ISNUMBER(SEARCH("negative",'Model output'!S88))),"negative",IF(OR(ISNUMBER(SEARCH("extensive",X89)),ISNUMBER(SEARCH("skeletal muscle",X89)),ISNUMBER(SEARCH("larynx",X89)),ISNUMBER(SEARCH("trachea",X89)),ISNUMBER(SEARCH("esophagus",X89)),ISNUMBER(SEARCH("recurrent laryngeal nerve",X89))),"positive","negative"))</f>
        <v>negative</v>
      </c>
      <c r="AA89" t="str">
        <f>IF('Model output'!T88="","", IF('Model output'!T88="[]", "", IF('Model output'!T88="Not mentioned", "No", "Yes")))</f>
        <v/>
      </c>
      <c r="AB89" t="str">
        <f>IF(AA89&lt;&gt;"Yes","",IF(OR('Model output'!U88="",'Model output'!U88="[]",ISNUMBER(SEARCH("Not identified",'Model output'!U88))),"",'Model output'!U88))</f>
        <v/>
      </c>
      <c r="AC89" s="1" t="str">
        <f>IF(OR('Model output'!V88="",'Model output'!V88="No",AND(ISERROR(SEARCH("Positive",'Model output'!V88)), ISNUMBER(SEARCH("Negative",'Model output'!V88))), ISNUMBER(SEARCH("Uninvolved",'Model output'!V88)), ISNUMBER(SEARCH("not involved",'Model output'!V88)), ISNUMBER(SEARCH("none",'Model output'!V88)), ISNUMBER(SEARCH("Free",'Model output'!V88)), ISNUMBER(SEARCH("1 mm",'Model output'!V88)), ISNUMBER(SEARCH("0.1 CM",'Model output'!V88)), ISNUMBER(SEARCH("less than 0.2 mm",'Model output'!V88)), ISNUMBER(SEARCH("less than 0.5 mm",'Model output'!V88)), ISNUMBER(SEARCH("abut",'Model output'!V88))), "negative", "positive")</f>
        <v>negative</v>
      </c>
      <c r="AE89" s="32" t="str" cm="1">
        <f t="array" aca="1" ref="AE89" ca="1">IF(OR(AC89="positive",Z89="positive",AND(OR(ISNUMBER(SEARCH("Follicular carcinoma",N89)),ISNUMBER(SEARCH("Follicular thyroid carcinoma",N89))),V89="extensive"),AND(AND(ISNUMBER(J89),J89&gt;0),AND(ISNUMBER(M89),M89&gt;3)),OR(H89="positive",AH89=1)),"high",IF(OR(ISNUMBER(SEARCH("lateral",G89,1)),ISNUMBER(SEARCH("positive",Y89,1)),ISNUMBER(SEARCH("tall",O89,1)),ISNUMBER(SEARCH("hobnail",O89,1)),ISNUMBER(SEARCH("cribriform",O89,1)),ISNUMBER(SEARCH("diffuse",O89,1)),ISNUMBER(SEARCH("columnar",O89,1)),ISNUMBER(SEARCH("solid",O89,1)),ISNUMBER(SEARCH("tall",N89,1)),ISNUMBER(SEARCH("hobnail",N89,1)),ISNUMBER(SEARCH("cribriform",N89,1)),ISNUMBER(SEARCH("diffuse",N89,1)),ISNUMBER(SEARCH("columnar",N89,1)),ISNUMBER(SEARCH("solid",N89,1)),AND(ISNUMBER(SEARCH("papillary",N89,1)),S89="positive"),AND(AND(ISNUMBER(J89),J89&gt;=5),M89=""),AND(AND(ISNUMBER(J89),J89&gt;=5),AND(ISNUMBER(M89),M89&gt;=1)),AND(ISNUMBER(SERACH("papillary",N89)),OR(Y89="positive",Z89="positive"), ISNUMBER(SEARCH("BRAF",AB89)))),"intermediate","low"))</f>
        <v>intermediate</v>
      </c>
      <c r="AF89" s="33" t="str">
        <f t="shared" si="14"/>
        <v>2</v>
      </c>
      <c r="AG89" s="33" t="str">
        <f t="shared" si="15"/>
        <v>1b</v>
      </c>
      <c r="AH89" s="33" t="str">
        <f t="shared" si="18"/>
        <v>0</v>
      </c>
      <c r="AI89" s="38" t="str">
        <f t="shared" si="19"/>
        <v>II</v>
      </c>
      <c r="AJ89" s="32" t="s">
        <v>958</v>
      </c>
      <c r="AK89" s="37" t="s">
        <v>964</v>
      </c>
      <c r="AL89" s="37" t="s">
        <v>961</v>
      </c>
      <c r="AM89" s="37" t="s">
        <v>965</v>
      </c>
      <c r="AN89" s="37" t="s">
        <v>963</v>
      </c>
      <c r="AO89" s="26">
        <f t="shared" ca="1" si="20"/>
        <v>1</v>
      </c>
      <c r="AP89" s="12">
        <f t="shared" si="21"/>
        <v>1</v>
      </c>
      <c r="AQ89" s="12">
        <f t="shared" si="22"/>
        <v>1</v>
      </c>
      <c r="AR89" s="12">
        <f t="shared" si="23"/>
        <v>1</v>
      </c>
      <c r="AS89" s="19">
        <f t="shared" si="16"/>
        <v>1</v>
      </c>
    </row>
    <row r="90" spans="1:45">
      <c r="A90" t="str">
        <f>'Model output'!A89</f>
        <v>TCGA-DJ-A3UQ</v>
      </c>
      <c r="B90" s="44">
        <v>45</v>
      </c>
      <c r="C90" s="1" t="str">
        <f>IF(OR(ISNUMBER(SEARCH("0",'Model output'!D89)), ISNUMBER(SEARCH("1",'Model output'!D89)), ISNUMBER(SEARCH("1a",'Model output'!D89)), ISNUMBER(SEARCH("1b",'Model output'!D89)), ISNUMBER(SEARCH("2",'Model output'!D89)), ISNUMBER(SEARCH("3",'Model output'!D89)), ISNUMBER(SEARCH("4a",'Model output'!D89)), ISNUMBER(SEARCH("4b",'Model output'!D89))), IF(ISNUMBER(SEARCH("pT",'Model output'!D89)),IF(OR(ISNUMBER(SEARCH("a",'Model output'!D89)),ISNUMBER(SEARCH("b",'Model output'!D89))),MID(SUBSTITUTE('Model output'!D89," ",""),SEARCH("pT",'Model output'!D89)+2,2),MID(SUBSTITUTE('Model output'!D89," ",""),SEARCH("pT",'Model output'!D89)+2,1)),IF(ISNUMBER(SEARCH("T",'Model output'!D89)),IF(OR(ISNUMBER(SEARCH("a",'Model output'!D89)),ISNUMBER(SEARCH("b",'Model output'!D89))),MID(SUBSTITUTE('Model output'!D89," ",""),SEARCH("T",'Model output'!D89)+1,2),MID(SUBSTITUTE('Model output'!D89," ",""),SEARCH("T",'Model output'!D89)+1,1)),SUBSTITUTE('Model output'!D89," ",""))),"")</f>
        <v/>
      </c>
      <c r="D90" s="1" t="str">
        <f>IF(ISNUMBER(SEARCH("lymph node",'Model output'!E89)),"1", IF(AND('Model output'!E89&lt;&gt;"",ISNUMBER('Model output'!E89),'Model output'!E89&gt;0),"1",IF(OR(ISNUMBER(SEARCH("0",'Model output'!E89)), ISNUMBER(SEARCH("1",'Model output'!E89)), ISNUMBER(SEARCH("1a",'Model output'!E89)), ISNUMBER(SEARCH("1b",'Model output'!E89)), ISNUMBER(SEARCH("X",'Model output'!E89))), IF(ISNUMBER(SEARCH("pN",'Model output'!E89)),IF(OR(ISNUMBER(SEARCH("a",'Model output'!E89)),ISNUMBER(SEARCH("b",'Model output'!E89))),MID(SUBSTITUTE('Model output'!E89," ",""),SEARCH("pN",'Model output'!E89)+2,2),MID(SUBSTITUTE('Model output'!E89," ",""),SEARCH("pN",'Model output'!E89)+2,1)),IF(ISNUMBER(SEARCH("N",'Model output'!E89)),IF(OR(ISNUMBER(SEARCH("a",'Model output'!E89)),ISNUMBER(SEARCH("b",'Model output'!E89))),MID(SUBSTITUTE('Model output'!E89," ",""),SEARCH("N",'Model output'!E89)+1,2),MID(SUBSTITUTE('Model output'!E89," ",""),SEARCH("N",'Model output'!E89)+1,1)),SUBSTITUTE('Model output'!E89," ",""))),"")))</f>
        <v>1b</v>
      </c>
      <c r="E90" s="1" t="str">
        <f>IF(OR(ISNUMBER(SEARCH("Not applicable",'Model output'!F89)), ISNUMBER(SEARCH("N/A",'Model output'!F89))),"0",IF(OR(ISNUMBER(SEARCH("0",'Model output'!F89)), ISNUMBER(SEARCH("1",'Model output'!F89)), ISNUMBER(SEARCH("X",'Model output'!F89))), IF(ISNUMBER(SEARCH("pM",'Model output'!F89)),MID(SUBSTITUTE('Model output'!F89," ",""),SEARCH("pM",'Model output'!F89)+2,1),IF(ISNUMBER(SEARCH("M",'Model output'!F89)),MID(SUBSTITUTE('Model output'!F89," ",""),SEARCH("M",'Model output'!F89)+1,1),SUBSTITUTE('Model output'!F89," ",""))),""))</f>
        <v>X</v>
      </c>
      <c r="F90" t="str">
        <f t="shared" si="12"/>
        <v>positive</v>
      </c>
      <c r="G90" t="str">
        <f>IF(OR('Model output'!G89="",AND(ISNUMBER('Model output'!J89),'Model output'!J89&lt;1)),"",IF(OR(ISNUMBER(SEARCH("lateral",'Model output'!G89)),ISNUMBER(SEARCH("cervical",'Model output'!G89)),ISNUMBER(SEARCH("jugular",'Model output'!G89)),ISNUMBER(SEARCH("left neck",'Model output'!G89)),ISNUMBER(SEARCH("left anterior neck",'Model output'!G89)),ISNUMBER(SEARCH("left posterior neck",'Model output'!G89)),ISNUMBER(SEARCH("right neck",'Model output'!G89)),ISNUMBER(SEARCH("right anterior neck",'Model output'!G89)),ISNUMBER(SEARCH("right posterior neck",'Model output'!G89)),AND(ISNUMBER(SEARCH("level",'Model output'!G89)),OR(,ISNUMBER(SEARCH("II",'Model output'!G89)),ISNUMBER(SEARCH("two",'Model output'!G89)),ISNUMBER(SEARCH("2",'Model output'!G89)),ISNUMBER(SEARCH("III",'Model output'!G89)),ISNUMBER(SEARCH("three",'Model output'!G89)),ISNUMBER(SEARCH("3",'Model output'!G89)),ISNUMBER(SEARCH("IV",'Model output'!G89)),ISNUMBER(SEARCH("four",'Model output'!G89)),ISNUMBER(SEARCH("4",'Model output'!G89)),AND(ISNUMBER(SEARCH("V ",'Model output'!G89)),NOT(ISNUMBER(SEARCH("VI",'Model output'!G89)))),ISNUMBER(SEARCH("five",'Model output'!G89)),ISNUMBER(SEARCH("5",'Model output'!G89))))), "lateral", "central"))</f>
        <v>central</v>
      </c>
      <c r="H90" t="str">
        <f>IF('Model output'!H89="","negative",IF('Model output'!H89="[]", "negative", IF(OR(ISNUMBER(SEARCH("lymph node",'Model output'!H89)),ISNUMBER(SEARCH("Not mentioned",'Model output'!H89)),ISNUMBER(SEARCH("neck",'Model output'!H89)),ISNUMBER(SEARCH("Not applicable",'Model output'!H89))),"negative","positive")))</f>
        <v>negative</v>
      </c>
      <c r="I90">
        <f>IF('Model output'!I89="","",IF(ISNUMBER('Model output'!I89),'Model output'!I89,1))</f>
        <v>6</v>
      </c>
      <c r="J90">
        <f>IF('Model output'!J89="","",IF(AND(ISNUMBER('Model output'!J89),'Model output'!J89&lt;=I90),'Model output'!J89,IF(ISNUMBER(SEARCH("0/",'Model output'!J89)),0,1)))</f>
        <v>5</v>
      </c>
      <c r="K90" t="str" cm="1">
        <f t="array" ref="K90">IF(COUNT(FIND({0,1,2,3,4,5,6,7,8,9},'Model output'!K89))&gt;0,'Model output'!K89,"")</f>
        <v>0.6cm</v>
      </c>
      <c r="L90" s="8" t="str">
        <f t="shared" si="17"/>
        <v>0.6cm</v>
      </c>
      <c r="M90" cm="1">
        <f t="array" ref="M90">IF(L90="","",IF(ISNUMBER(SEARCH("cm",L90)),MAX(VALUE(SUBSTITUTE(_xlfn.FILTERXML("&lt;t&gt;&lt;s&gt;"&amp;SUBSTITUTE(L90,",","&lt;/s&gt;&lt;s&gt;")&amp;"&lt;/s&gt;&lt;/t&gt;","//s"),"cm",""))),MAX(VALUE(SUBSTITUTE(_xlfn.FILTERXML("&lt;t&gt;&lt;s&gt;"&amp;SUBSTITUTE(L90,",","&lt;/s&gt;&lt;s&gt;")&amp;"&lt;/s&gt;&lt;/t&gt;","//s"),"mm","")))/10))</f>
        <v>0.6</v>
      </c>
      <c r="N90" t="str">
        <f>IF('Model output'!L89="","",'Model output'!L89)</f>
        <v>Papillary</v>
      </c>
      <c r="O90" t="str">
        <f>IF('Model output'!M89="","",'Model output'!M89)</f>
        <v>Microcarcinoma, Tall cell, Columnar cell</v>
      </c>
      <c r="P90" t="str">
        <f>IF('Model output'!N89="","",'Model output'!N89)</f>
        <v>0.8cm</v>
      </c>
      <c r="Q90" t="str">
        <f t="shared" si="13"/>
        <v>0.8cm</v>
      </c>
      <c r="R90" cm="1">
        <f t="array" ref="R90">IF(Q90="","",IF(ISNUMBER(SEARCH("cm",Q90)),MAX(VALUE(SUBSTITUTE(_xlfn.FILTERXML("&lt;t&gt;&lt;s&gt;"&amp;SUBSTITUTE(Q90,",","&lt;/s&gt;&lt;s&gt;")&amp;"&lt;/s&gt;&lt;/t&gt;","//s"),"cm",""))),MAX(VALUE(SUBSTITUTE(_xlfn.FILTERXML("&lt;t&gt;&lt;s&gt;"&amp;SUBSTITUTE(Q90,",","&lt;/s&gt;&lt;s&gt;")&amp;"&lt;/s&gt;&lt;/t&gt;","//s"),"mm","")))/10))</f>
        <v>0.8</v>
      </c>
      <c r="S90" t="str">
        <f>IF(OR('Model output'!P89="",ISNUMBER(SEARCH("Not identified", 'Model output'!P89)),ISNUMBER(SEARCH("Absent",'Model output'!P89)),AND(ISNUMBER(SEARCH("No",'Model output'!P89)),NOT(ISNUMBER(SEARCH("diagnostic",'Model output'!P89)))),ISNUMBER(SEARCH("Negative",'Model output'!P89))),"negative","positive")</f>
        <v>positive</v>
      </c>
      <c r="T90" t="str">
        <f>IF('Model output'!O89="","",'Model output'!O89)</f>
        <v/>
      </c>
      <c r="U90" t="str">
        <f>IF('Model output'!Q89&lt;&gt;"",'Model output'!Q89,IF('Classification result'!S90="positive",IF(ISNUMBER(SEARCH("single",'Model output'!P89)),1,IF(OR(ISNUMBER(SEARCH("&lt;4",'Model output'!P89)),ISNUMBER(SEARCH("&lt; 4",'Model output'!P89)),ISNUMBER(SEARCH("less than 4",'Model output'!P89))),"&lt;4",IF(OR(ISNUMBER(SEARCH("&gt;4",'Model output'!P89)),ISNUMBER(SEARCH("&gt; 4",'Model output'!P89)),ISNUMBER(SEARCH("4 or more",'Model output'!P89))),"&gt;4",""))),""))</f>
        <v/>
      </c>
      <c r="V90" t="str">
        <f>IF(S90="negative","",IF(OR(ISNUMBER(SEARCH("Focal",'Model output'!P89)),'Classification result'!U90&lt;4,ISNUMBER(SEARCH("Focal",'Classification result'!U90)),ISNUMBER(SEARCH("&lt;4",'Classification result'!U90)),ISNUMBER(SEARCH("&lt; 4",'Classification result'!U90))),"minimal", IF(OR(ISNUMBER(SEARCH("Extensive",'Model output'!P89)),ISNUMBER(SEARCH("Extensive",'Classification result'!U90)),ISNUMBER(SEARCH("&gt;4",'Classification result'!U90)),ISNUMBER(SEARCH("&gt; 4",'Classification result'!U90)),ISNUMBER(SEARCH("4 or more",'Classification result'!U90))),"extensive","")))</f>
        <v/>
      </c>
      <c r="W90" t="str">
        <f>IF(OR('Model output'!R89="",ISNUMBER(SEARCH("Not identified", 'Model output'!R89)),ISNUMBER(SEARCH("Absent",'Model output'!R89)),ISNUMBER(SEARCH("No",'Model output'!R89)),ISNUMBER(SEARCH("Negative",'Model output'!R89)),ISNUMBER(SEARCH("None seen",'Model output'!R89)),ISNUMBER(SEARCH("Free",'Model output'!R89)),ISNUMBER(SEARCH("Cannot be assessed",'Model output'!R89))),"negative","positive")</f>
        <v>negative</v>
      </c>
      <c r="X90" t="str">
        <f>IF('Model output'!S89="","", IF('Model output'!S89= "[]", "", 'Model output'!S89))</f>
        <v>Perithyroidal fibroadipose tissue</v>
      </c>
      <c r="Y90" t="str">
        <f>IF(OR('Model output'!S89="",ISNUMBER(SEARCH("Absent",'Model output'!S89)),ISNUMBER(SEARCH("Not identified",'Model output'!S89)),ISNUMBER(SEARCH("No",'Model output'!S89)),ISNUMBER(SEARCH("negative",'Model output'!S89))),"negative",IF(Z90="positive","gETE", "positive"))</f>
        <v>positive</v>
      </c>
      <c r="Z90" t="str">
        <f>IF(OR('Model output'!S89="",ISNUMBER(SEARCH("Absent",'Model output'!S89)),ISNUMBER(SEARCH("Not identified",'Model output'!S89)),ISNUMBER(SEARCH("No",'Model output'!S89)),ISNUMBER(SEARCH("Minimal",'Model output'!S89)),ISNUMBER(SEARCH("negative",'Model output'!S89))),"negative",IF(OR(ISNUMBER(SEARCH("extensive",X90)),ISNUMBER(SEARCH("skeletal muscle",X90)),ISNUMBER(SEARCH("larynx",X90)),ISNUMBER(SEARCH("trachea",X90)),ISNUMBER(SEARCH("esophagus",X90)),ISNUMBER(SEARCH("recurrent laryngeal nerve",X90))),"positive","negative"))</f>
        <v>negative</v>
      </c>
      <c r="AA90" t="str">
        <f>IF('Model output'!T89="","", IF('Model output'!T89="[]", "", IF('Model output'!T89="Not mentioned", "No", "Yes")))</f>
        <v/>
      </c>
      <c r="AB90" t="str">
        <f>IF(AA90&lt;&gt;"Yes","",IF(OR('Model output'!U89="",'Model output'!U89="[]",ISNUMBER(SEARCH("Not identified",'Model output'!U89))),"",'Model output'!U89))</f>
        <v/>
      </c>
      <c r="AC90" s="1" t="str">
        <f>IF(OR('Model output'!V89="",'Model output'!V89="No",AND(ISERROR(SEARCH("Positive",'Model output'!V89)), ISNUMBER(SEARCH("Negative",'Model output'!V89))), ISNUMBER(SEARCH("Uninvolved",'Model output'!V89)), ISNUMBER(SEARCH("not involved",'Model output'!V89)), ISNUMBER(SEARCH("none",'Model output'!V89)), ISNUMBER(SEARCH("Free",'Model output'!V89)), ISNUMBER(SEARCH("1 mm",'Model output'!V89)), ISNUMBER(SEARCH("0.1 CM",'Model output'!V89)), ISNUMBER(SEARCH("less than 0.2 mm",'Model output'!V89)), ISNUMBER(SEARCH("less than 0.5 mm",'Model output'!V89)), ISNUMBER(SEARCH("abut",'Model output'!V89))), "negative", "positive")</f>
        <v>negative</v>
      </c>
      <c r="AE90" s="32" t="str" cm="1">
        <f t="array" aca="1" ref="AE90" ca="1">IF(OR(AC90="positive",Z90="positive",AND(OR(ISNUMBER(SEARCH("Follicular carcinoma",N90)),ISNUMBER(SEARCH("Follicular thyroid carcinoma",N90))),V90="extensive"),AND(AND(ISNUMBER(J90),J90&gt;0),AND(ISNUMBER(M90),M90&gt;3)),OR(H90="positive",AH90=1)),"high",IF(OR(ISNUMBER(SEARCH("lateral",G90,1)),ISNUMBER(SEARCH("positive",Y90,1)),ISNUMBER(SEARCH("tall",O90,1)),ISNUMBER(SEARCH("hobnail",O90,1)),ISNUMBER(SEARCH("cribriform",O90,1)),ISNUMBER(SEARCH("diffuse",O90,1)),ISNUMBER(SEARCH("columnar",O90,1)),ISNUMBER(SEARCH("solid",O90,1)),ISNUMBER(SEARCH("tall",N90,1)),ISNUMBER(SEARCH("hobnail",N90,1)),ISNUMBER(SEARCH("cribriform",N90,1)),ISNUMBER(SEARCH("diffuse",N90,1)),ISNUMBER(SEARCH("columnar",N90,1)),ISNUMBER(SEARCH("solid",N90,1)),AND(ISNUMBER(SEARCH("papillary",N90,1)),S90="positive"),AND(AND(ISNUMBER(J90),J90&gt;=5),M90=""),AND(AND(ISNUMBER(J90),J90&gt;=5),AND(ISNUMBER(M90),M90&gt;=1)),AND(ISNUMBER(SERACH("papillary",N90)),OR(Y90="positive",Z90="positive"), ISNUMBER(SEARCH("BRAF",AB90)))),"intermediate","low"))</f>
        <v>intermediate</v>
      </c>
      <c r="AF90" s="33" t="str">
        <f t="shared" si="14"/>
        <v>1a</v>
      </c>
      <c r="AG90" s="33" t="str">
        <f t="shared" si="15"/>
        <v>1a</v>
      </c>
      <c r="AH90" s="33" t="str">
        <f t="shared" si="18"/>
        <v>0</v>
      </c>
      <c r="AI90" s="38" t="str">
        <f t="shared" si="19"/>
        <v>I</v>
      </c>
      <c r="AJ90" s="32" t="s">
        <v>958</v>
      </c>
      <c r="AK90" s="37" t="s">
        <v>966</v>
      </c>
      <c r="AL90" s="37" t="s">
        <v>966</v>
      </c>
      <c r="AM90" s="37" t="s">
        <v>965</v>
      </c>
      <c r="AN90" s="37" t="s">
        <v>70</v>
      </c>
      <c r="AO90" s="26">
        <f t="shared" ca="1" si="20"/>
        <v>1</v>
      </c>
      <c r="AP90" s="12">
        <f t="shared" si="21"/>
        <v>1</v>
      </c>
      <c r="AQ90" s="12">
        <f t="shared" si="22"/>
        <v>1</v>
      </c>
      <c r="AR90" s="12">
        <f t="shared" si="23"/>
        <v>1</v>
      </c>
      <c r="AS90" s="19">
        <f t="shared" si="16"/>
        <v>1</v>
      </c>
    </row>
    <row r="91" spans="1:45">
      <c r="A91" t="str">
        <f>'Model output'!A90</f>
        <v>TCGA-DJ-A3UR</v>
      </c>
      <c r="B91" s="44">
        <v>51</v>
      </c>
      <c r="C91" s="1" t="str">
        <f>IF(OR(ISNUMBER(SEARCH("0",'Model output'!D90)), ISNUMBER(SEARCH("1",'Model output'!D90)), ISNUMBER(SEARCH("1a",'Model output'!D90)), ISNUMBER(SEARCH("1b",'Model output'!D90)), ISNUMBER(SEARCH("2",'Model output'!D90)), ISNUMBER(SEARCH("3",'Model output'!D90)), ISNUMBER(SEARCH("4a",'Model output'!D90)), ISNUMBER(SEARCH("4b",'Model output'!D90))), IF(ISNUMBER(SEARCH("pT",'Model output'!D90)),IF(OR(ISNUMBER(SEARCH("a",'Model output'!D90)),ISNUMBER(SEARCH("b",'Model output'!D90))),MID(SUBSTITUTE('Model output'!D90," ",""),SEARCH("pT",'Model output'!D90)+2,2),MID(SUBSTITUTE('Model output'!D90," ",""),SEARCH("pT",'Model output'!D90)+2,1)),IF(ISNUMBER(SEARCH("T",'Model output'!D90)),IF(OR(ISNUMBER(SEARCH("a",'Model output'!D90)),ISNUMBER(SEARCH("b",'Model output'!D90))),MID(SUBSTITUTE('Model output'!D90," ",""),SEARCH("T",'Model output'!D90)+1,2),MID(SUBSTITUTE('Model output'!D90," ",""),SEARCH("T",'Model output'!D90)+1,1)),SUBSTITUTE('Model output'!D90," ",""))),"")</f>
        <v/>
      </c>
      <c r="D91" s="1" t="str">
        <f>IF(ISNUMBER(SEARCH("lymph node",'Model output'!E90)),"1", IF(AND('Model output'!E90&lt;&gt;"",ISNUMBER('Model output'!E90),'Model output'!E90&gt;0),"1",IF(OR(ISNUMBER(SEARCH("0",'Model output'!E90)), ISNUMBER(SEARCH("1",'Model output'!E90)), ISNUMBER(SEARCH("1a",'Model output'!E90)), ISNUMBER(SEARCH("1b",'Model output'!E90)), ISNUMBER(SEARCH("X",'Model output'!E90))), IF(ISNUMBER(SEARCH("pN",'Model output'!E90)),IF(OR(ISNUMBER(SEARCH("a",'Model output'!E90)),ISNUMBER(SEARCH("b",'Model output'!E90))),MID(SUBSTITUTE('Model output'!E90," ",""),SEARCH("pN",'Model output'!E90)+2,2),MID(SUBSTITUTE('Model output'!E90," ",""),SEARCH("pN",'Model output'!E90)+2,1)),IF(ISNUMBER(SEARCH("N",'Model output'!E90)),IF(OR(ISNUMBER(SEARCH("a",'Model output'!E90)),ISNUMBER(SEARCH("b",'Model output'!E90))),MID(SUBSTITUTE('Model output'!E90," ",""),SEARCH("N",'Model output'!E90)+1,2),MID(SUBSTITUTE('Model output'!E90," ",""),SEARCH("N",'Model output'!E90)+1,1)),SUBSTITUTE('Model output'!E90," ",""))),"")))</f>
        <v/>
      </c>
      <c r="E91" s="1" t="str">
        <f>IF(OR(ISNUMBER(SEARCH("Not applicable",'Model output'!F90)), ISNUMBER(SEARCH("N/A",'Model output'!F90))),"0",IF(OR(ISNUMBER(SEARCH("0",'Model output'!F90)), ISNUMBER(SEARCH("1",'Model output'!F90)), ISNUMBER(SEARCH("X",'Model output'!F90))), IF(ISNUMBER(SEARCH("pM",'Model output'!F90)),MID(SUBSTITUTE('Model output'!F90," ",""),SEARCH("pM",'Model output'!F90)+2,1),IF(ISNUMBER(SEARCH("M",'Model output'!F90)),MID(SUBSTITUTE('Model output'!F90," ",""),SEARCH("M",'Model output'!F90)+1,1),SUBSTITUTE('Model output'!F90," ",""))),""))</f>
        <v/>
      </c>
      <c r="F91" t="str">
        <f t="shared" si="12"/>
        <v>positive</v>
      </c>
      <c r="G91" t="str">
        <f>IF(OR('Model output'!G90="",AND(ISNUMBER('Model output'!J90),'Model output'!J90&lt;1)),"",IF(OR(ISNUMBER(SEARCH("lateral",'Model output'!G90)),ISNUMBER(SEARCH("cervical",'Model output'!G90)),ISNUMBER(SEARCH("jugular",'Model output'!G90)),ISNUMBER(SEARCH("left neck",'Model output'!G90)),ISNUMBER(SEARCH("left anterior neck",'Model output'!G90)),ISNUMBER(SEARCH("left posterior neck",'Model output'!G90)),ISNUMBER(SEARCH("right neck",'Model output'!G90)),ISNUMBER(SEARCH("right anterior neck",'Model output'!G90)),ISNUMBER(SEARCH("right posterior neck",'Model output'!G90)),AND(ISNUMBER(SEARCH("level",'Model output'!G90)),OR(,ISNUMBER(SEARCH("II",'Model output'!G90)),ISNUMBER(SEARCH("two",'Model output'!G90)),ISNUMBER(SEARCH("2",'Model output'!G90)),ISNUMBER(SEARCH("III",'Model output'!G90)),ISNUMBER(SEARCH("three",'Model output'!G90)),ISNUMBER(SEARCH("3",'Model output'!G90)),ISNUMBER(SEARCH("IV",'Model output'!G90)),ISNUMBER(SEARCH("four",'Model output'!G90)),ISNUMBER(SEARCH("4",'Model output'!G90)),AND(ISNUMBER(SEARCH("V ",'Model output'!G90)),NOT(ISNUMBER(SEARCH("VI",'Model output'!G90)))),ISNUMBER(SEARCH("five",'Model output'!G90)),ISNUMBER(SEARCH("5",'Model output'!G90))))), "lateral", "central"))</f>
        <v>central</v>
      </c>
      <c r="H91" t="str">
        <f>IF('Model output'!H90="","negative",IF('Model output'!H90="[]", "negative", IF(OR(ISNUMBER(SEARCH("lymph node",'Model output'!H90)),ISNUMBER(SEARCH("Not mentioned",'Model output'!H90)),ISNUMBER(SEARCH("neck",'Model output'!H90)),ISNUMBER(SEARCH("Not applicable",'Model output'!H90))),"negative","positive")))</f>
        <v>negative</v>
      </c>
      <c r="I91">
        <f>IF('Model output'!I90="","",IF(ISNUMBER('Model output'!I90),'Model output'!I90,1))</f>
        <v>4</v>
      </c>
      <c r="J91">
        <f>IF('Model output'!J90="","",IF(AND(ISNUMBER('Model output'!J90),'Model output'!J90&lt;=I91),'Model output'!J90,IF(ISNUMBER(SEARCH("0/",'Model output'!J90)),0,1)))</f>
        <v>3</v>
      </c>
      <c r="K91" t="str" cm="1">
        <f t="array" ref="K91">IF(COUNT(FIND({0,1,2,3,4,5,6,7,8,9},'Model output'!K90))&gt;0,'Model output'!K90,"")</f>
        <v>0.5 cm</v>
      </c>
      <c r="L91" s="8" t="str">
        <f t="shared" si="17"/>
        <v>0.5cm</v>
      </c>
      <c r="M91" cm="1">
        <f t="array" ref="M91">IF(L91="","",IF(ISNUMBER(SEARCH("cm",L91)),MAX(VALUE(SUBSTITUTE(_xlfn.FILTERXML("&lt;t&gt;&lt;s&gt;"&amp;SUBSTITUTE(L91,",","&lt;/s&gt;&lt;s&gt;")&amp;"&lt;/s&gt;&lt;/t&gt;","//s"),"cm",""))),MAX(VALUE(SUBSTITUTE(_xlfn.FILTERXML("&lt;t&gt;&lt;s&gt;"&amp;SUBSTITUTE(L91,",","&lt;/s&gt;&lt;s&gt;")&amp;"&lt;/s&gt;&lt;/t&gt;","//s"),"mm","")))/10))</f>
        <v>0.5</v>
      </c>
      <c r="N91" t="str">
        <f>IF('Model output'!L90="","",'Model output'!L90)</f>
        <v>Papillary</v>
      </c>
      <c r="O91" t="str">
        <f>IF('Model output'!M90="","",'Model output'!M90)</f>
        <v>Follicular, Microcarcinoma, Tall cell</v>
      </c>
      <c r="P91" t="str">
        <f>IF('Model output'!N90="","",'Model output'!N90)</f>
        <v>1 cm</v>
      </c>
      <c r="Q91" t="str">
        <f t="shared" si="13"/>
        <v>1cm</v>
      </c>
      <c r="R91" cm="1">
        <f t="array" ref="R91">IF(Q91="","",IF(ISNUMBER(SEARCH("cm",Q91)),MAX(VALUE(SUBSTITUTE(_xlfn.FILTERXML("&lt;t&gt;&lt;s&gt;"&amp;SUBSTITUTE(Q91,",","&lt;/s&gt;&lt;s&gt;")&amp;"&lt;/s&gt;&lt;/t&gt;","//s"),"cm",""))),MAX(VALUE(SUBSTITUTE(_xlfn.FILTERXML("&lt;t&gt;&lt;s&gt;"&amp;SUBSTITUTE(Q91,",","&lt;/s&gt;&lt;s&gt;")&amp;"&lt;/s&gt;&lt;/t&gt;","//s"),"mm","")))/10))</f>
        <v>1</v>
      </c>
      <c r="S91" t="str">
        <f>IF(OR('Model output'!P90="",ISNUMBER(SEARCH("Not identified", 'Model output'!P90)),ISNUMBER(SEARCH("Absent",'Model output'!P90)),AND(ISNUMBER(SEARCH("No",'Model output'!P90)),NOT(ISNUMBER(SEARCH("diagnostic",'Model output'!P90)))),ISNUMBER(SEARCH("Negative",'Model output'!P90))),"negative","positive")</f>
        <v>negative</v>
      </c>
      <c r="T91">
        <f>IF('Model output'!O90="","",'Model output'!O90)</f>
        <v>4</v>
      </c>
      <c r="U91" t="str">
        <f>IF('Model output'!Q90&lt;&gt;"",'Model output'!Q90,IF('Classification result'!S91="positive",IF(ISNUMBER(SEARCH("single",'Model output'!P90)),1,IF(OR(ISNUMBER(SEARCH("&lt;4",'Model output'!P90)),ISNUMBER(SEARCH("&lt; 4",'Model output'!P90)),ISNUMBER(SEARCH("less than 4",'Model output'!P90))),"&lt;4",IF(OR(ISNUMBER(SEARCH("&gt;4",'Model output'!P90)),ISNUMBER(SEARCH("&gt; 4",'Model output'!P90)),ISNUMBER(SEARCH("4 or more",'Model output'!P90))),"&gt;4",""))),""))</f>
        <v/>
      </c>
      <c r="V91" t="str">
        <f>IF(S91="negative","",IF(OR(ISNUMBER(SEARCH("Focal",'Model output'!P90)),'Classification result'!U91&lt;4,ISNUMBER(SEARCH("Focal",'Classification result'!U91)),ISNUMBER(SEARCH("&lt;4",'Classification result'!U91)),ISNUMBER(SEARCH("&lt; 4",'Classification result'!U91))),"minimal", IF(OR(ISNUMBER(SEARCH("Extensive",'Model output'!P90)),ISNUMBER(SEARCH("Extensive",'Classification result'!U91)),ISNUMBER(SEARCH("&gt;4",'Classification result'!U91)),ISNUMBER(SEARCH("&gt; 4",'Classification result'!U91)),ISNUMBER(SEARCH("4 or more",'Classification result'!U91))),"extensive","")))</f>
        <v/>
      </c>
      <c r="W91" t="str">
        <f>IF(OR('Model output'!R90="",ISNUMBER(SEARCH("Not identified", 'Model output'!R90)),ISNUMBER(SEARCH("Absent",'Model output'!R90)),ISNUMBER(SEARCH("No",'Model output'!R90)),ISNUMBER(SEARCH("Negative",'Model output'!R90)),ISNUMBER(SEARCH("None seen",'Model output'!R90)),ISNUMBER(SEARCH("Free",'Model output'!R90)),ISNUMBER(SEARCH("Cannot be assessed",'Model output'!R90))),"negative","positive")</f>
        <v>negative</v>
      </c>
      <c r="X91" t="str">
        <f>IF('Model output'!S90="","", IF('Model output'!S90= "[]", "", 'Model output'!S90))</f>
        <v>Yes (fibroadipose tissue)</v>
      </c>
      <c r="Y91" t="str">
        <f>IF(OR('Model output'!S90="",ISNUMBER(SEARCH("Absent",'Model output'!S90)),ISNUMBER(SEARCH("Not identified",'Model output'!S90)),ISNUMBER(SEARCH("No",'Model output'!S90)),ISNUMBER(SEARCH("negative",'Model output'!S90))),"negative",IF(Z91="positive","gETE", "positive"))</f>
        <v>positive</v>
      </c>
      <c r="Z91" t="str">
        <f>IF(OR('Model output'!S90="",ISNUMBER(SEARCH("Absent",'Model output'!S90)),ISNUMBER(SEARCH("Not identified",'Model output'!S90)),ISNUMBER(SEARCH("No",'Model output'!S90)),ISNUMBER(SEARCH("Minimal",'Model output'!S90)),ISNUMBER(SEARCH("negative",'Model output'!S90))),"negative",IF(OR(ISNUMBER(SEARCH("extensive",X91)),ISNUMBER(SEARCH("skeletal muscle",X91)),ISNUMBER(SEARCH("larynx",X91)),ISNUMBER(SEARCH("trachea",X91)),ISNUMBER(SEARCH("esophagus",X91)),ISNUMBER(SEARCH("recurrent laryngeal nerve",X91))),"positive","negative"))</f>
        <v>negative</v>
      </c>
      <c r="AA91" t="str">
        <f>IF('Model output'!T90="","", IF('Model output'!T90="[]", "", IF('Model output'!T90="Not mentioned", "No", "Yes")))</f>
        <v/>
      </c>
      <c r="AB91" t="str">
        <f>IF(AA91&lt;&gt;"Yes","",IF(OR('Model output'!U90="",'Model output'!U90="[]",ISNUMBER(SEARCH("Not identified",'Model output'!U90))),"",'Model output'!U90))</f>
        <v/>
      </c>
      <c r="AC91" s="1" t="str">
        <f>IF(OR('Model output'!V90="",'Model output'!V90="No",AND(ISERROR(SEARCH("Positive",'Model output'!V90)), ISNUMBER(SEARCH("Negative",'Model output'!V90))), ISNUMBER(SEARCH("Uninvolved",'Model output'!V90)), ISNUMBER(SEARCH("not involved",'Model output'!V90)), ISNUMBER(SEARCH("none",'Model output'!V90)), ISNUMBER(SEARCH("Free",'Model output'!V90)), ISNUMBER(SEARCH("1 mm",'Model output'!V90)), ISNUMBER(SEARCH("0.1 CM",'Model output'!V90)), ISNUMBER(SEARCH("less than 0.2 mm",'Model output'!V90)), ISNUMBER(SEARCH("less than 0.5 mm",'Model output'!V90)), ISNUMBER(SEARCH("abut",'Model output'!V90))), "negative", "positive")</f>
        <v>negative</v>
      </c>
      <c r="AE91" s="32" t="str" cm="1">
        <f t="array" aca="1" ref="AE91" ca="1">IF(OR(AC91="positive",Z91="positive",AND(OR(ISNUMBER(SEARCH("Follicular carcinoma",N91)),ISNUMBER(SEARCH("Follicular thyroid carcinoma",N91))),V91="extensive"),AND(AND(ISNUMBER(J91),J91&gt;0),AND(ISNUMBER(M91),M91&gt;3)),OR(H91="positive",AH91=1)),"high",IF(OR(ISNUMBER(SEARCH("lateral",G91,1)),ISNUMBER(SEARCH("positive",Y91,1)),ISNUMBER(SEARCH("tall",O91,1)),ISNUMBER(SEARCH("hobnail",O91,1)),ISNUMBER(SEARCH("cribriform",O91,1)),ISNUMBER(SEARCH("diffuse",O91,1)),ISNUMBER(SEARCH("columnar",O91,1)),ISNUMBER(SEARCH("solid",O91,1)),ISNUMBER(SEARCH("tall",N91,1)),ISNUMBER(SEARCH("hobnail",N91,1)),ISNUMBER(SEARCH("cribriform",N91,1)),ISNUMBER(SEARCH("diffuse",N91,1)),ISNUMBER(SEARCH("columnar",N91,1)),ISNUMBER(SEARCH("solid",N91,1)),AND(ISNUMBER(SEARCH("papillary",N91,1)),S91="positive"),AND(AND(ISNUMBER(J91),J91&gt;=5),M91=""),AND(AND(ISNUMBER(J91),J91&gt;=5),AND(ISNUMBER(M91),M91&gt;=1)),AND(ISNUMBER(SERACH("papillary",N91)),OR(Y91="positive",Z91="positive"), ISNUMBER(SEARCH("BRAF",AB91)))),"intermediate","low"))</f>
        <v>intermediate</v>
      </c>
      <c r="AF91" s="33" t="str">
        <f t="shared" si="14"/>
        <v>1a</v>
      </c>
      <c r="AG91" s="33" t="str">
        <f t="shared" si="15"/>
        <v>1a</v>
      </c>
      <c r="AH91" s="33" t="str">
        <f t="shared" si="18"/>
        <v>0</v>
      </c>
      <c r="AI91" s="38" t="str">
        <f t="shared" si="19"/>
        <v>I</v>
      </c>
      <c r="AJ91" s="32" t="s">
        <v>958</v>
      </c>
      <c r="AK91" s="37" t="s">
        <v>966</v>
      </c>
      <c r="AL91" s="37" t="s">
        <v>966</v>
      </c>
      <c r="AM91" s="37" t="s">
        <v>965</v>
      </c>
      <c r="AN91" s="37" t="s">
        <v>70</v>
      </c>
      <c r="AO91" s="26">
        <f t="shared" ca="1" si="20"/>
        <v>1</v>
      </c>
      <c r="AP91" s="12">
        <f t="shared" si="21"/>
        <v>1</v>
      </c>
      <c r="AQ91" s="12">
        <f t="shared" si="22"/>
        <v>1</v>
      </c>
      <c r="AR91" s="12">
        <f t="shared" si="23"/>
        <v>1</v>
      </c>
      <c r="AS91" s="19">
        <f t="shared" si="16"/>
        <v>1</v>
      </c>
    </row>
    <row r="92" spans="1:45">
      <c r="A92" t="str">
        <f>'Model output'!A91</f>
        <v>TCGA-DJ-A3US</v>
      </c>
      <c r="B92" s="44">
        <v>37</v>
      </c>
      <c r="C92" s="1" t="str">
        <f>IF(OR(ISNUMBER(SEARCH("0",'Model output'!D91)), ISNUMBER(SEARCH("1",'Model output'!D91)), ISNUMBER(SEARCH("1a",'Model output'!D91)), ISNUMBER(SEARCH("1b",'Model output'!D91)), ISNUMBER(SEARCH("2",'Model output'!D91)), ISNUMBER(SEARCH("3",'Model output'!D91)), ISNUMBER(SEARCH("4a",'Model output'!D91)), ISNUMBER(SEARCH("4b",'Model output'!D91))), IF(ISNUMBER(SEARCH("pT",'Model output'!D91)),IF(OR(ISNUMBER(SEARCH("a",'Model output'!D91)),ISNUMBER(SEARCH("b",'Model output'!D91))),MID(SUBSTITUTE('Model output'!D91," ",""),SEARCH("pT",'Model output'!D91)+2,2),MID(SUBSTITUTE('Model output'!D91," ",""),SEARCH("pT",'Model output'!D91)+2,1)),IF(ISNUMBER(SEARCH("T",'Model output'!D91)),IF(OR(ISNUMBER(SEARCH("a",'Model output'!D91)),ISNUMBER(SEARCH("b",'Model output'!D91))),MID(SUBSTITUTE('Model output'!D91," ",""),SEARCH("T",'Model output'!D91)+1,2),MID(SUBSTITUTE('Model output'!D91," ",""),SEARCH("T",'Model output'!D91)+1,1)),SUBSTITUTE('Model output'!D91," ",""))),"")</f>
        <v>1</v>
      </c>
      <c r="D92" s="1" t="str">
        <f>IF(ISNUMBER(SEARCH("lymph node",'Model output'!E91)),"1", IF(AND('Model output'!E91&lt;&gt;"",ISNUMBER('Model output'!E91),'Model output'!E91&gt;0),"1",IF(OR(ISNUMBER(SEARCH("0",'Model output'!E91)), ISNUMBER(SEARCH("1",'Model output'!E91)), ISNUMBER(SEARCH("1a",'Model output'!E91)), ISNUMBER(SEARCH("1b",'Model output'!E91)), ISNUMBER(SEARCH("X",'Model output'!E91))), IF(ISNUMBER(SEARCH("pN",'Model output'!E91)),IF(OR(ISNUMBER(SEARCH("a",'Model output'!E91)),ISNUMBER(SEARCH("b",'Model output'!E91))),MID(SUBSTITUTE('Model output'!E91," ",""),SEARCH("pN",'Model output'!E91)+2,2),MID(SUBSTITUTE('Model output'!E91," ",""),SEARCH("pN",'Model output'!E91)+2,1)),IF(ISNUMBER(SEARCH("N",'Model output'!E91)),IF(OR(ISNUMBER(SEARCH("a",'Model output'!E91)),ISNUMBER(SEARCH("b",'Model output'!E91))),MID(SUBSTITUTE('Model output'!E91," ",""),SEARCH("N",'Model output'!E91)+1,2),MID(SUBSTITUTE('Model output'!E91," ",""),SEARCH("N",'Model output'!E91)+1,1)),SUBSTITUTE('Model output'!E91," ",""))),"")))</f>
        <v>X</v>
      </c>
      <c r="E92" s="1" t="str">
        <f>IF(OR(ISNUMBER(SEARCH("Not applicable",'Model output'!F91)), ISNUMBER(SEARCH("N/A",'Model output'!F91))),"0",IF(OR(ISNUMBER(SEARCH("0",'Model output'!F91)), ISNUMBER(SEARCH("1",'Model output'!F91)), ISNUMBER(SEARCH("X",'Model output'!F91))), IF(ISNUMBER(SEARCH("pM",'Model output'!F91)),MID(SUBSTITUTE('Model output'!F91," ",""),SEARCH("pM",'Model output'!F91)+2,1),IF(ISNUMBER(SEARCH("M",'Model output'!F91)),MID(SUBSTITUTE('Model output'!F91," ",""),SEARCH("M",'Model output'!F91)+1,1),SUBSTITUTE('Model output'!F91," ",""))),""))</f>
        <v>X</v>
      </c>
      <c r="F92" t="str">
        <f t="shared" si="12"/>
        <v>negative</v>
      </c>
      <c r="G92" t="str">
        <f>IF(OR('Model output'!G91="",AND(ISNUMBER('Model output'!J91),'Model output'!J91&lt;1)),"",IF(OR(ISNUMBER(SEARCH("lateral",'Model output'!G91)),ISNUMBER(SEARCH("cervical",'Model output'!G91)),ISNUMBER(SEARCH("jugular",'Model output'!G91)),ISNUMBER(SEARCH("left neck",'Model output'!G91)),ISNUMBER(SEARCH("left anterior neck",'Model output'!G91)),ISNUMBER(SEARCH("left posterior neck",'Model output'!G91)),ISNUMBER(SEARCH("right neck",'Model output'!G91)),ISNUMBER(SEARCH("right anterior neck",'Model output'!G91)),ISNUMBER(SEARCH("right posterior neck",'Model output'!G91)),AND(ISNUMBER(SEARCH("level",'Model output'!G91)),OR(,ISNUMBER(SEARCH("II",'Model output'!G91)),ISNUMBER(SEARCH("two",'Model output'!G91)),ISNUMBER(SEARCH("2",'Model output'!G91)),ISNUMBER(SEARCH("III",'Model output'!G91)),ISNUMBER(SEARCH("three",'Model output'!G91)),ISNUMBER(SEARCH("3",'Model output'!G91)),ISNUMBER(SEARCH("IV",'Model output'!G91)),ISNUMBER(SEARCH("four",'Model output'!G91)),ISNUMBER(SEARCH("4",'Model output'!G91)),AND(ISNUMBER(SEARCH("V ",'Model output'!G91)),NOT(ISNUMBER(SEARCH("VI",'Model output'!G91)))),ISNUMBER(SEARCH("five",'Model output'!G91)),ISNUMBER(SEARCH("5",'Model output'!G91))))), "lateral", "central"))</f>
        <v/>
      </c>
      <c r="H92" t="str">
        <f>IF('Model output'!H91="","negative",IF('Model output'!H91="[]", "negative", IF(OR(ISNUMBER(SEARCH("lymph node",'Model output'!H91)),ISNUMBER(SEARCH("Not mentioned",'Model output'!H91)),ISNUMBER(SEARCH("neck",'Model output'!H91)),ISNUMBER(SEARCH("Not applicable",'Model output'!H91))),"negative","positive")))</f>
        <v>negative</v>
      </c>
      <c r="I92" t="str">
        <f>IF('Model output'!I91="","",IF(ISNUMBER('Model output'!I91),'Model output'!I91,1))</f>
        <v/>
      </c>
      <c r="J92" t="str">
        <f>IF('Model output'!J91="","",IF(AND(ISNUMBER('Model output'!J91),'Model output'!J91&lt;=I92),'Model output'!J91,IF(ISNUMBER(SEARCH("0/",'Model output'!J91)),0,1)))</f>
        <v/>
      </c>
      <c r="K92" t="str" cm="1">
        <f t="array" ref="K92">IF(COUNT(FIND({0,1,2,3,4,5,6,7,8,9},'Model output'!K91))&gt;0,'Model output'!K91,"")</f>
        <v/>
      </c>
      <c r="L92" s="8" t="str">
        <f t="shared" si="17"/>
        <v/>
      </c>
      <c r="M92" t="str" cm="1">
        <f t="array" ref="M92">IF(L92="","",IF(ISNUMBER(SEARCH("cm",L92)),MAX(VALUE(SUBSTITUTE(_xlfn.FILTERXML("&lt;t&gt;&lt;s&gt;"&amp;SUBSTITUTE(L92,",","&lt;/s&gt;&lt;s&gt;")&amp;"&lt;/s&gt;&lt;/t&gt;","//s"),"cm",""))),MAX(VALUE(SUBSTITUTE(_xlfn.FILTERXML("&lt;t&gt;&lt;s&gt;"&amp;SUBSTITUTE(L92,",","&lt;/s&gt;&lt;s&gt;")&amp;"&lt;/s&gt;&lt;/t&gt;","//s"),"mm","")))/10))</f>
        <v/>
      </c>
      <c r="N92" t="str">
        <f>IF('Model output'!L91="","",'Model output'!L91)</f>
        <v>Papillary carcinoma</v>
      </c>
      <c r="O92" t="str">
        <f>IF('Model output'!M91="","",'Model output'!M91)</f>
        <v>Classical type</v>
      </c>
      <c r="P92" t="str">
        <f>IF('Model output'!N91="","",'Model output'!N91)</f>
        <v>1.5 cm</v>
      </c>
      <c r="Q92" t="str">
        <f t="shared" si="13"/>
        <v>1.5cm</v>
      </c>
      <c r="R92" cm="1">
        <f t="array" ref="R92">IF(Q92="","",IF(ISNUMBER(SEARCH("cm",Q92)),MAX(VALUE(SUBSTITUTE(_xlfn.FILTERXML("&lt;t&gt;&lt;s&gt;"&amp;SUBSTITUTE(Q92,",","&lt;/s&gt;&lt;s&gt;")&amp;"&lt;/s&gt;&lt;/t&gt;","//s"),"cm",""))),MAX(VALUE(SUBSTITUTE(_xlfn.FILTERXML("&lt;t&gt;&lt;s&gt;"&amp;SUBSTITUTE(Q92,",","&lt;/s&gt;&lt;s&gt;")&amp;"&lt;/s&gt;&lt;/t&gt;","//s"),"mm","")))/10))</f>
        <v>1.5</v>
      </c>
      <c r="S92" t="str">
        <f>IF(OR('Model output'!P91="",ISNUMBER(SEARCH("Not identified", 'Model output'!P91)),ISNUMBER(SEARCH("Absent",'Model output'!P91)),AND(ISNUMBER(SEARCH("No",'Model output'!P91)),NOT(ISNUMBER(SEARCH("diagnostic",'Model output'!P91)))),ISNUMBER(SEARCH("Negative",'Model output'!P91))),"negative","positive")</f>
        <v>negative</v>
      </c>
      <c r="T92" t="str">
        <f>IF('Model output'!O91="","",'Model output'!O91)</f>
        <v/>
      </c>
      <c r="U92" t="str">
        <f>IF('Model output'!Q91&lt;&gt;"",'Model output'!Q91,IF('Classification result'!S92="positive",IF(ISNUMBER(SEARCH("single",'Model output'!P91)),1,IF(OR(ISNUMBER(SEARCH("&lt;4",'Model output'!P91)),ISNUMBER(SEARCH("&lt; 4",'Model output'!P91)),ISNUMBER(SEARCH("less than 4",'Model output'!P91))),"&lt;4",IF(OR(ISNUMBER(SEARCH("&gt;4",'Model output'!P91)),ISNUMBER(SEARCH("&gt; 4",'Model output'!P91)),ISNUMBER(SEARCH("4 or more",'Model output'!P91))),"&gt;4",""))),""))</f>
        <v/>
      </c>
      <c r="V92" t="str">
        <f>IF(S92="negative","",IF(OR(ISNUMBER(SEARCH("Focal",'Model output'!P91)),'Classification result'!U92&lt;4,ISNUMBER(SEARCH("Focal",'Classification result'!U92)),ISNUMBER(SEARCH("&lt;4",'Classification result'!U92)),ISNUMBER(SEARCH("&lt; 4",'Classification result'!U92))),"minimal", IF(OR(ISNUMBER(SEARCH("Extensive",'Model output'!P91)),ISNUMBER(SEARCH("Extensive",'Classification result'!U92)),ISNUMBER(SEARCH("&gt;4",'Classification result'!U92)),ISNUMBER(SEARCH("&gt; 4",'Classification result'!U92)),ISNUMBER(SEARCH("4 or more",'Classification result'!U92))),"extensive","")))</f>
        <v/>
      </c>
      <c r="W92" t="str">
        <f>IF(OR('Model output'!R91="",ISNUMBER(SEARCH("Not identified", 'Model output'!R91)),ISNUMBER(SEARCH("Absent",'Model output'!R91)),ISNUMBER(SEARCH("No",'Model output'!R91)),ISNUMBER(SEARCH("Negative",'Model output'!R91)),ISNUMBER(SEARCH("None seen",'Model output'!R91)),ISNUMBER(SEARCH("Free",'Model output'!R91)),ISNUMBER(SEARCH("Cannot be assessed",'Model output'!R91))),"negative","positive")</f>
        <v>negative</v>
      </c>
      <c r="X92" t="str">
        <f>IF('Model output'!S91="","", IF('Model output'!S91= "[]", "", 'Model output'!S91))</f>
        <v>Not identified</v>
      </c>
      <c r="Y92" t="str">
        <f>IF(OR('Model output'!S91="",ISNUMBER(SEARCH("Absent",'Model output'!S91)),ISNUMBER(SEARCH("Not identified",'Model output'!S91)),ISNUMBER(SEARCH("No",'Model output'!S91)),ISNUMBER(SEARCH("negative",'Model output'!S91))),"negative",IF(Z92="positive","gETE", "positive"))</f>
        <v>negative</v>
      </c>
      <c r="Z92" t="str">
        <f>IF(OR('Model output'!S91="",ISNUMBER(SEARCH("Absent",'Model output'!S91)),ISNUMBER(SEARCH("Not identified",'Model output'!S91)),ISNUMBER(SEARCH("No",'Model output'!S91)),ISNUMBER(SEARCH("Minimal",'Model output'!S91)),ISNUMBER(SEARCH("negative",'Model output'!S91))),"negative",IF(OR(ISNUMBER(SEARCH("extensive",X92)),ISNUMBER(SEARCH("skeletal muscle",X92)),ISNUMBER(SEARCH("larynx",X92)),ISNUMBER(SEARCH("trachea",X92)),ISNUMBER(SEARCH("esophagus",X92)),ISNUMBER(SEARCH("recurrent laryngeal nerve",X92))),"positive","negative"))</f>
        <v>negative</v>
      </c>
      <c r="AA92" t="str">
        <f>IF('Model output'!T91="","", IF('Model output'!T91="[]", "", IF('Model output'!T91="Not mentioned", "No", "Yes")))</f>
        <v/>
      </c>
      <c r="AB92" t="str">
        <f>IF(AA92&lt;&gt;"Yes","",IF(OR('Model output'!U91="",'Model output'!U91="[]",ISNUMBER(SEARCH("Not identified",'Model output'!U91))),"",'Model output'!U91))</f>
        <v/>
      </c>
      <c r="AC92" s="1" t="str">
        <f>IF(OR('Model output'!V91="",'Model output'!V91="No",AND(ISERROR(SEARCH("Positive",'Model output'!V91)), ISNUMBER(SEARCH("Negative",'Model output'!V91))), ISNUMBER(SEARCH("Uninvolved",'Model output'!V91)), ISNUMBER(SEARCH("not involved",'Model output'!V91)), ISNUMBER(SEARCH("none",'Model output'!V91)), ISNUMBER(SEARCH("Free",'Model output'!V91)), ISNUMBER(SEARCH("1 mm",'Model output'!V91)), ISNUMBER(SEARCH("0.1 CM",'Model output'!V91)), ISNUMBER(SEARCH("less than 0.2 mm",'Model output'!V91)), ISNUMBER(SEARCH("less than 0.5 mm",'Model output'!V91)), ISNUMBER(SEARCH("abut",'Model output'!V91))), "negative", "positive")</f>
        <v>negative</v>
      </c>
      <c r="AE92" s="32" t="str" cm="1">
        <f t="array" aca="1" ref="AE92" ca="1">IF(OR(AC92="positive",Z92="positive",AND(OR(ISNUMBER(SEARCH("Follicular carcinoma",N92)),ISNUMBER(SEARCH("Follicular thyroid carcinoma",N92))),V92="extensive"),AND(AND(ISNUMBER(J92),J92&gt;0),AND(ISNUMBER(M92),M92&gt;3)),OR(H92="positive",AH92=1)),"high",IF(OR(ISNUMBER(SEARCH("lateral",G92,1)),ISNUMBER(SEARCH("positive",Y92,1)),ISNUMBER(SEARCH("tall",O92,1)),ISNUMBER(SEARCH("hobnail",O92,1)),ISNUMBER(SEARCH("cribriform",O92,1)),ISNUMBER(SEARCH("diffuse",O92,1)),ISNUMBER(SEARCH("columnar",O92,1)),ISNUMBER(SEARCH("solid",O92,1)),ISNUMBER(SEARCH("tall",N92,1)),ISNUMBER(SEARCH("hobnail",N92,1)),ISNUMBER(SEARCH("cribriform",N92,1)),ISNUMBER(SEARCH("diffuse",N92,1)),ISNUMBER(SEARCH("columnar",N92,1)),ISNUMBER(SEARCH("solid",N92,1)),AND(ISNUMBER(SEARCH("papillary",N92,1)),S92="positive"),AND(AND(ISNUMBER(J92),J92&gt;=5),M92=""),AND(AND(ISNUMBER(J92),J92&gt;=5),AND(ISNUMBER(M92),M92&gt;=1)),AND(ISNUMBER(SERACH("papillary",N92)),OR(Y92="positive",Z92="positive"), ISNUMBER(SEARCH("BRAF",AB92)))),"intermediate","low"))</f>
        <v>low</v>
      </c>
      <c r="AF92" s="33" t="str">
        <f t="shared" si="14"/>
        <v>1b</v>
      </c>
      <c r="AG92" s="33" t="str">
        <f t="shared" si="15"/>
        <v>0</v>
      </c>
      <c r="AH92" s="33" t="str">
        <f t="shared" si="18"/>
        <v>0</v>
      </c>
      <c r="AI92" s="38" t="str">
        <f t="shared" si="19"/>
        <v>I</v>
      </c>
      <c r="AJ92" s="32" t="s">
        <v>957</v>
      </c>
      <c r="AK92" s="37" t="s">
        <v>961</v>
      </c>
      <c r="AL92" s="37" t="s">
        <v>965</v>
      </c>
      <c r="AM92" s="37" t="s">
        <v>965</v>
      </c>
      <c r="AN92" s="37" t="s">
        <v>70</v>
      </c>
      <c r="AO92" s="26">
        <f t="shared" ca="1" si="20"/>
        <v>1</v>
      </c>
      <c r="AP92" s="12">
        <f t="shared" si="21"/>
        <v>1</v>
      </c>
      <c r="AQ92" s="12">
        <f t="shared" si="22"/>
        <v>1</v>
      </c>
      <c r="AR92" s="12">
        <f t="shared" si="23"/>
        <v>1</v>
      </c>
      <c r="AS92" s="19">
        <f t="shared" si="16"/>
        <v>1</v>
      </c>
    </row>
    <row r="93" spans="1:45">
      <c r="A93" t="str">
        <f>'Model output'!A92</f>
        <v>TCGA-DJ-A3UT</v>
      </c>
      <c r="B93" s="44">
        <v>43</v>
      </c>
      <c r="C93" s="1" t="str">
        <f>IF(OR(ISNUMBER(SEARCH("0",'Model output'!D92)), ISNUMBER(SEARCH("1",'Model output'!D92)), ISNUMBER(SEARCH("1a",'Model output'!D92)), ISNUMBER(SEARCH("1b",'Model output'!D92)), ISNUMBER(SEARCH("2",'Model output'!D92)), ISNUMBER(SEARCH("3",'Model output'!D92)), ISNUMBER(SEARCH("4a",'Model output'!D92)), ISNUMBER(SEARCH("4b",'Model output'!D92))), IF(ISNUMBER(SEARCH("pT",'Model output'!D92)),IF(OR(ISNUMBER(SEARCH("a",'Model output'!D92)),ISNUMBER(SEARCH("b",'Model output'!D92))),MID(SUBSTITUTE('Model output'!D92," ",""),SEARCH("pT",'Model output'!D92)+2,2),MID(SUBSTITUTE('Model output'!D92," ",""),SEARCH("pT",'Model output'!D92)+2,1)),IF(ISNUMBER(SEARCH("T",'Model output'!D92)),IF(OR(ISNUMBER(SEARCH("a",'Model output'!D92)),ISNUMBER(SEARCH("b",'Model output'!D92))),MID(SUBSTITUTE('Model output'!D92," ",""),SEARCH("T",'Model output'!D92)+1,2),MID(SUBSTITUTE('Model output'!D92," ",""),SEARCH("T",'Model output'!D92)+1,1)),SUBSTITUTE('Model output'!D92," ",""))),"")</f>
        <v/>
      </c>
      <c r="D93" s="1" t="str">
        <f>IF(ISNUMBER(SEARCH("lymph node",'Model output'!E92)),"1", IF(AND('Model output'!E92&lt;&gt;"",ISNUMBER('Model output'!E92),'Model output'!E92&gt;0),"1",IF(OR(ISNUMBER(SEARCH("0",'Model output'!E92)), ISNUMBER(SEARCH("1",'Model output'!E92)), ISNUMBER(SEARCH("1a",'Model output'!E92)), ISNUMBER(SEARCH("1b",'Model output'!E92)), ISNUMBER(SEARCH("X",'Model output'!E92))), IF(ISNUMBER(SEARCH("pN",'Model output'!E92)),IF(OR(ISNUMBER(SEARCH("a",'Model output'!E92)),ISNUMBER(SEARCH("b",'Model output'!E92))),MID(SUBSTITUTE('Model output'!E92," ",""),SEARCH("pN",'Model output'!E92)+2,2),MID(SUBSTITUTE('Model output'!E92," ",""),SEARCH("pN",'Model output'!E92)+2,1)),IF(ISNUMBER(SEARCH("N",'Model output'!E92)),IF(OR(ISNUMBER(SEARCH("a",'Model output'!E92)),ISNUMBER(SEARCH("b",'Model output'!E92))),MID(SUBSTITUTE('Model output'!E92," ",""),SEARCH("N",'Model output'!E92)+1,2),MID(SUBSTITUTE('Model output'!E92," ",""),SEARCH("N",'Model output'!E92)+1,1)),SUBSTITUTE('Model output'!E92," ",""))),"")))</f>
        <v>X</v>
      </c>
      <c r="E93" s="1" t="str">
        <f>IF(OR(ISNUMBER(SEARCH("Not applicable",'Model output'!F92)), ISNUMBER(SEARCH("N/A",'Model output'!F92))),"0",IF(OR(ISNUMBER(SEARCH("0",'Model output'!F92)), ISNUMBER(SEARCH("1",'Model output'!F92)), ISNUMBER(SEARCH("X",'Model output'!F92))), IF(ISNUMBER(SEARCH("pM",'Model output'!F92)),MID(SUBSTITUTE('Model output'!F92," ",""),SEARCH("pM",'Model output'!F92)+2,1),IF(ISNUMBER(SEARCH("M",'Model output'!F92)),MID(SUBSTITUTE('Model output'!F92," ",""),SEARCH("M",'Model output'!F92)+1,1),SUBSTITUTE('Model output'!F92," ",""))),""))</f>
        <v>X</v>
      </c>
      <c r="F93" t="str">
        <f t="shared" si="12"/>
        <v>negative</v>
      </c>
      <c r="G93" t="str">
        <f>IF(OR('Model output'!G92="",AND(ISNUMBER('Model output'!J92),'Model output'!J92&lt;1)),"",IF(OR(ISNUMBER(SEARCH("lateral",'Model output'!G92)),ISNUMBER(SEARCH("cervical",'Model output'!G92)),ISNUMBER(SEARCH("jugular",'Model output'!G92)),ISNUMBER(SEARCH("left neck",'Model output'!G92)),ISNUMBER(SEARCH("left anterior neck",'Model output'!G92)),ISNUMBER(SEARCH("left posterior neck",'Model output'!G92)),ISNUMBER(SEARCH("right neck",'Model output'!G92)),ISNUMBER(SEARCH("right anterior neck",'Model output'!G92)),ISNUMBER(SEARCH("right posterior neck",'Model output'!G92)),AND(ISNUMBER(SEARCH("level",'Model output'!G92)),OR(,ISNUMBER(SEARCH("II",'Model output'!G92)),ISNUMBER(SEARCH("two",'Model output'!G92)),ISNUMBER(SEARCH("2",'Model output'!G92)),ISNUMBER(SEARCH("III",'Model output'!G92)),ISNUMBER(SEARCH("three",'Model output'!G92)),ISNUMBER(SEARCH("3",'Model output'!G92)),ISNUMBER(SEARCH("IV",'Model output'!G92)),ISNUMBER(SEARCH("four",'Model output'!G92)),ISNUMBER(SEARCH("4",'Model output'!G92)),AND(ISNUMBER(SEARCH("V ",'Model output'!G92)),NOT(ISNUMBER(SEARCH("VI",'Model output'!G92)))),ISNUMBER(SEARCH("five",'Model output'!G92)),ISNUMBER(SEARCH("5",'Model output'!G92))))), "lateral", "central"))</f>
        <v/>
      </c>
      <c r="H93" t="str">
        <f>IF('Model output'!H92="","negative",IF('Model output'!H92="[]", "negative", IF(OR(ISNUMBER(SEARCH("lymph node",'Model output'!H92)),ISNUMBER(SEARCH("Not mentioned",'Model output'!H92)),ISNUMBER(SEARCH("neck",'Model output'!H92)),ISNUMBER(SEARCH("Not applicable",'Model output'!H92))),"negative","positive")))</f>
        <v>negative</v>
      </c>
      <c r="I93" t="str">
        <f>IF('Model output'!I92="","",IF(ISNUMBER('Model output'!I92),'Model output'!I92,1))</f>
        <v/>
      </c>
      <c r="J93" t="str">
        <f>IF('Model output'!J92="","",IF(AND(ISNUMBER('Model output'!J92),'Model output'!J92&lt;=I93),'Model output'!J92,IF(ISNUMBER(SEARCH("0/",'Model output'!J92)),0,1)))</f>
        <v/>
      </c>
      <c r="K93" t="str" cm="1">
        <f t="array" ref="K93">IF(COUNT(FIND({0,1,2,3,4,5,6,7,8,9},'Model output'!K92))&gt;0,'Model output'!K92,"")</f>
        <v/>
      </c>
      <c r="L93" s="8" t="str">
        <f t="shared" si="17"/>
        <v/>
      </c>
      <c r="M93" t="str" cm="1">
        <f t="array" ref="M93">IF(L93="","",IF(ISNUMBER(SEARCH("cm",L93)),MAX(VALUE(SUBSTITUTE(_xlfn.FILTERXML("&lt;t&gt;&lt;s&gt;"&amp;SUBSTITUTE(L93,",","&lt;/s&gt;&lt;s&gt;")&amp;"&lt;/s&gt;&lt;/t&gt;","//s"),"cm",""))),MAX(VALUE(SUBSTITUTE(_xlfn.FILTERXML("&lt;t&gt;&lt;s&gt;"&amp;SUBSTITUTE(L93,",","&lt;/s&gt;&lt;s&gt;")&amp;"&lt;/s&gt;&lt;/t&gt;","//s"),"mm","")))/10))</f>
        <v/>
      </c>
      <c r="N93" t="str">
        <f>IF('Model output'!L92="","",'Model output'!L92)</f>
        <v>Papillary</v>
      </c>
      <c r="O93" t="str">
        <f>IF('Model output'!M92="","",'Model output'!M92)</f>
        <v>Microcarcinoma</v>
      </c>
      <c r="P93" t="str">
        <f>IF('Model output'!N92="","",'Model output'!N92)</f>
        <v>0.9 cm</v>
      </c>
      <c r="Q93" t="str">
        <f t="shared" si="13"/>
        <v>0.9cm</v>
      </c>
      <c r="R93" cm="1">
        <f t="array" ref="R93">IF(Q93="","",IF(ISNUMBER(SEARCH("cm",Q93)),MAX(VALUE(SUBSTITUTE(_xlfn.FILTERXML("&lt;t&gt;&lt;s&gt;"&amp;SUBSTITUTE(Q93,",","&lt;/s&gt;&lt;s&gt;")&amp;"&lt;/s&gt;&lt;/t&gt;","//s"),"cm",""))),MAX(VALUE(SUBSTITUTE(_xlfn.FILTERXML("&lt;t&gt;&lt;s&gt;"&amp;SUBSTITUTE(Q93,",","&lt;/s&gt;&lt;s&gt;")&amp;"&lt;/s&gt;&lt;/t&gt;","//s"),"mm","")))/10))</f>
        <v>0.9</v>
      </c>
      <c r="S93" t="str">
        <f>IF(OR('Model output'!P92="",ISNUMBER(SEARCH("Not identified", 'Model output'!P92)),ISNUMBER(SEARCH("Absent",'Model output'!P92)),AND(ISNUMBER(SEARCH("No",'Model output'!P92)),NOT(ISNUMBER(SEARCH("diagnostic",'Model output'!P92)))),ISNUMBER(SEARCH("Negative",'Model output'!P92))),"negative","positive")</f>
        <v>negative</v>
      </c>
      <c r="T93">
        <f>IF('Model output'!O92="","",'Model output'!O92)</f>
        <v>3</v>
      </c>
      <c r="U93" t="str">
        <f>IF('Model output'!Q92&lt;&gt;"",'Model output'!Q92,IF('Classification result'!S93="positive",IF(ISNUMBER(SEARCH("single",'Model output'!P92)),1,IF(OR(ISNUMBER(SEARCH("&lt;4",'Model output'!P92)),ISNUMBER(SEARCH("&lt; 4",'Model output'!P92)),ISNUMBER(SEARCH("less than 4",'Model output'!P92))),"&lt;4",IF(OR(ISNUMBER(SEARCH("&gt;4",'Model output'!P92)),ISNUMBER(SEARCH("&gt; 4",'Model output'!P92)),ISNUMBER(SEARCH("4 or more",'Model output'!P92))),"&gt;4",""))),""))</f>
        <v/>
      </c>
      <c r="V93" t="str">
        <f>IF(S93="negative","",IF(OR(ISNUMBER(SEARCH("Focal",'Model output'!P92)),'Classification result'!U93&lt;4,ISNUMBER(SEARCH("Focal",'Classification result'!U93)),ISNUMBER(SEARCH("&lt;4",'Classification result'!U93)),ISNUMBER(SEARCH("&lt; 4",'Classification result'!U93))),"minimal", IF(OR(ISNUMBER(SEARCH("Extensive",'Model output'!P92)),ISNUMBER(SEARCH("Extensive",'Classification result'!U93)),ISNUMBER(SEARCH("&gt;4",'Classification result'!U93)),ISNUMBER(SEARCH("&gt; 4",'Classification result'!U93)),ISNUMBER(SEARCH("4 or more",'Classification result'!U93))),"extensive","")))</f>
        <v/>
      </c>
      <c r="W93" t="str">
        <f>IF(OR('Model output'!R92="",ISNUMBER(SEARCH("Not identified", 'Model output'!R92)),ISNUMBER(SEARCH("Absent",'Model output'!R92)),ISNUMBER(SEARCH("No",'Model output'!R92)),ISNUMBER(SEARCH("Negative",'Model output'!R92)),ISNUMBER(SEARCH("None seen",'Model output'!R92)),ISNUMBER(SEARCH("Free",'Model output'!R92)),ISNUMBER(SEARCH("Cannot be assessed",'Model output'!R92))),"negative","positive")</f>
        <v>negative</v>
      </c>
      <c r="X93" t="str">
        <f>IF('Model output'!S92="","", IF('Model output'!S92= "[]", "", 'Model output'!S92))</f>
        <v>Not Identified</v>
      </c>
      <c r="Y93" t="str">
        <f>IF(OR('Model output'!S92="",ISNUMBER(SEARCH("Absent",'Model output'!S92)),ISNUMBER(SEARCH("Not identified",'Model output'!S92)),ISNUMBER(SEARCH("No",'Model output'!S92)),ISNUMBER(SEARCH("negative",'Model output'!S92))),"negative",IF(Z93="positive","gETE", "positive"))</f>
        <v>negative</v>
      </c>
      <c r="Z93" t="str">
        <f>IF(OR('Model output'!S92="",ISNUMBER(SEARCH("Absent",'Model output'!S92)),ISNUMBER(SEARCH("Not identified",'Model output'!S92)),ISNUMBER(SEARCH("No",'Model output'!S92)),ISNUMBER(SEARCH("Minimal",'Model output'!S92)),ISNUMBER(SEARCH("negative",'Model output'!S92))),"negative",IF(OR(ISNUMBER(SEARCH("extensive",X93)),ISNUMBER(SEARCH("skeletal muscle",X93)),ISNUMBER(SEARCH("larynx",X93)),ISNUMBER(SEARCH("trachea",X93)),ISNUMBER(SEARCH("esophagus",X93)),ISNUMBER(SEARCH("recurrent laryngeal nerve",X93))),"positive","negative"))</f>
        <v>negative</v>
      </c>
      <c r="AA93" t="str">
        <f>IF('Model output'!T92="","", IF('Model output'!T92="[]", "", IF('Model output'!T92="Not mentioned", "No", "Yes")))</f>
        <v/>
      </c>
      <c r="AB93" t="str">
        <f>IF(AA93&lt;&gt;"Yes","",IF(OR('Model output'!U92="",'Model output'!U92="[]",ISNUMBER(SEARCH("Not identified",'Model output'!U92))),"",'Model output'!U92))</f>
        <v/>
      </c>
      <c r="AC93" s="1" t="str">
        <f>IF(OR('Model output'!V92="",'Model output'!V92="No",AND(ISERROR(SEARCH("Positive",'Model output'!V92)), ISNUMBER(SEARCH("Negative",'Model output'!V92))), ISNUMBER(SEARCH("Uninvolved",'Model output'!V92)), ISNUMBER(SEARCH("not involved",'Model output'!V92)), ISNUMBER(SEARCH("none",'Model output'!V92)), ISNUMBER(SEARCH("Free",'Model output'!V92)), ISNUMBER(SEARCH("1 mm",'Model output'!V92)), ISNUMBER(SEARCH("0.1 CM",'Model output'!V92)), ISNUMBER(SEARCH("less than 0.2 mm",'Model output'!V92)), ISNUMBER(SEARCH("less than 0.5 mm",'Model output'!V92)), ISNUMBER(SEARCH("abut",'Model output'!V92))), "negative", "positive")</f>
        <v>negative</v>
      </c>
      <c r="AE93" s="32" t="str" cm="1">
        <f t="array" aca="1" ref="AE93" ca="1">IF(OR(AC93="positive",Z93="positive",AND(OR(ISNUMBER(SEARCH("Follicular carcinoma",N93)),ISNUMBER(SEARCH("Follicular thyroid carcinoma",N93))),V93="extensive"),AND(AND(ISNUMBER(J93),J93&gt;0),AND(ISNUMBER(M93),M93&gt;3)),OR(H93="positive",AH93=1)),"high",IF(OR(ISNUMBER(SEARCH("lateral",G93,1)),ISNUMBER(SEARCH("positive",Y93,1)),ISNUMBER(SEARCH("tall",O93,1)),ISNUMBER(SEARCH("hobnail",O93,1)),ISNUMBER(SEARCH("cribriform",O93,1)),ISNUMBER(SEARCH("diffuse",O93,1)),ISNUMBER(SEARCH("columnar",O93,1)),ISNUMBER(SEARCH("solid",O93,1)),ISNUMBER(SEARCH("tall",N93,1)),ISNUMBER(SEARCH("hobnail",N93,1)),ISNUMBER(SEARCH("cribriform",N93,1)),ISNUMBER(SEARCH("diffuse",N93,1)),ISNUMBER(SEARCH("columnar",N93,1)),ISNUMBER(SEARCH("solid",N93,1)),AND(ISNUMBER(SEARCH("papillary",N93,1)),S93="positive"),AND(AND(ISNUMBER(J93),J93&gt;=5),M93=""),AND(AND(ISNUMBER(J93),J93&gt;=5),AND(ISNUMBER(M93),M93&gt;=1)),AND(ISNUMBER(SERACH("papillary",N93)),OR(Y93="positive",Z93="positive"), ISNUMBER(SEARCH("BRAF",AB93)))),"intermediate","low"))</f>
        <v>low</v>
      </c>
      <c r="AF93" s="33" t="str">
        <f t="shared" si="14"/>
        <v>1a</v>
      </c>
      <c r="AG93" s="33" t="str">
        <f t="shared" si="15"/>
        <v>0</v>
      </c>
      <c r="AH93" s="33" t="str">
        <f t="shared" si="18"/>
        <v>0</v>
      </c>
      <c r="AI93" s="38" t="str">
        <f t="shared" si="19"/>
        <v>I</v>
      </c>
      <c r="AJ93" s="32" t="s">
        <v>957</v>
      </c>
      <c r="AK93" s="37" t="s">
        <v>966</v>
      </c>
      <c r="AL93" s="37" t="s">
        <v>965</v>
      </c>
      <c r="AM93" s="37" t="s">
        <v>965</v>
      </c>
      <c r="AN93" s="37" t="s">
        <v>70</v>
      </c>
      <c r="AO93" s="26">
        <f t="shared" ca="1" si="20"/>
        <v>1</v>
      </c>
      <c r="AP93" s="12">
        <f t="shared" si="21"/>
        <v>1</v>
      </c>
      <c r="AQ93" s="12">
        <f t="shared" si="22"/>
        <v>1</v>
      </c>
      <c r="AR93" s="12">
        <f t="shared" si="23"/>
        <v>1</v>
      </c>
      <c r="AS93" s="19">
        <f t="shared" si="16"/>
        <v>1</v>
      </c>
    </row>
    <row r="94" spans="1:45">
      <c r="A94" t="str">
        <f>'Model output'!A93</f>
        <v>TCGA-DJ-A3UU</v>
      </c>
      <c r="B94" s="44">
        <v>49</v>
      </c>
      <c r="C94" s="1" t="str">
        <f>IF(OR(ISNUMBER(SEARCH("0",'Model output'!D93)), ISNUMBER(SEARCH("1",'Model output'!D93)), ISNUMBER(SEARCH("1a",'Model output'!D93)), ISNUMBER(SEARCH("1b",'Model output'!D93)), ISNUMBER(SEARCH("2",'Model output'!D93)), ISNUMBER(SEARCH("3",'Model output'!D93)), ISNUMBER(SEARCH("4a",'Model output'!D93)), ISNUMBER(SEARCH("4b",'Model output'!D93))), IF(ISNUMBER(SEARCH("pT",'Model output'!D93)),IF(OR(ISNUMBER(SEARCH("a",'Model output'!D93)),ISNUMBER(SEARCH("b",'Model output'!D93))),MID(SUBSTITUTE('Model output'!D93," ",""),SEARCH("pT",'Model output'!D93)+2,2),MID(SUBSTITUTE('Model output'!D93," ",""),SEARCH("pT",'Model output'!D93)+2,1)),IF(ISNUMBER(SEARCH("T",'Model output'!D93)),IF(OR(ISNUMBER(SEARCH("a",'Model output'!D93)),ISNUMBER(SEARCH("b",'Model output'!D93))),MID(SUBSTITUTE('Model output'!D93," ",""),SEARCH("T",'Model output'!D93)+1,2),MID(SUBSTITUTE('Model output'!D93," ",""),SEARCH("T",'Model output'!D93)+1,1)),SUBSTITUTE('Model output'!D93," ",""))),"")</f>
        <v>1</v>
      </c>
      <c r="D94" s="1" t="str">
        <f>IF(ISNUMBER(SEARCH("lymph node",'Model output'!E93)),"1", IF(AND('Model output'!E93&lt;&gt;"",ISNUMBER('Model output'!E93),'Model output'!E93&gt;0),"1",IF(OR(ISNUMBER(SEARCH("0",'Model output'!E93)), ISNUMBER(SEARCH("1",'Model output'!E93)), ISNUMBER(SEARCH("1a",'Model output'!E93)), ISNUMBER(SEARCH("1b",'Model output'!E93)), ISNUMBER(SEARCH("X",'Model output'!E93))), IF(ISNUMBER(SEARCH("pN",'Model output'!E93)),IF(OR(ISNUMBER(SEARCH("a",'Model output'!E93)),ISNUMBER(SEARCH("b",'Model output'!E93))),MID(SUBSTITUTE('Model output'!E93," ",""),SEARCH("pN",'Model output'!E93)+2,2),MID(SUBSTITUTE('Model output'!E93," ",""),SEARCH("pN",'Model output'!E93)+2,1)),IF(ISNUMBER(SEARCH("N",'Model output'!E93)),IF(OR(ISNUMBER(SEARCH("a",'Model output'!E93)),ISNUMBER(SEARCH("b",'Model output'!E93))),MID(SUBSTITUTE('Model output'!E93," ",""),SEARCH("N",'Model output'!E93)+1,2),MID(SUBSTITUTE('Model output'!E93," ",""),SEARCH("N",'Model output'!E93)+1,1)),SUBSTITUTE('Model output'!E93," ",""))),"")))</f>
        <v>X</v>
      </c>
      <c r="E94" s="1" t="str">
        <f>IF(OR(ISNUMBER(SEARCH("Not applicable",'Model output'!F93)), ISNUMBER(SEARCH("N/A",'Model output'!F93))),"0",IF(OR(ISNUMBER(SEARCH("0",'Model output'!F93)), ISNUMBER(SEARCH("1",'Model output'!F93)), ISNUMBER(SEARCH("X",'Model output'!F93))), IF(ISNUMBER(SEARCH("pM",'Model output'!F93)),MID(SUBSTITUTE('Model output'!F93," ",""),SEARCH("pM",'Model output'!F93)+2,1),IF(ISNUMBER(SEARCH("M",'Model output'!F93)),MID(SUBSTITUTE('Model output'!F93," ",""),SEARCH("M",'Model output'!F93)+1,1),SUBSTITUTE('Model output'!F93," ",""))),""))</f>
        <v>X</v>
      </c>
      <c r="F94" t="str">
        <f t="shared" si="12"/>
        <v>positive</v>
      </c>
      <c r="G94" t="str">
        <f>IF(OR('Model output'!G93="",AND(ISNUMBER('Model output'!J93),'Model output'!J93&lt;1)),"",IF(OR(ISNUMBER(SEARCH("lateral",'Model output'!G93)),ISNUMBER(SEARCH("cervical",'Model output'!G93)),ISNUMBER(SEARCH("jugular",'Model output'!G93)),ISNUMBER(SEARCH("left neck",'Model output'!G93)),ISNUMBER(SEARCH("left anterior neck",'Model output'!G93)),ISNUMBER(SEARCH("left posterior neck",'Model output'!G93)),ISNUMBER(SEARCH("right neck",'Model output'!G93)),ISNUMBER(SEARCH("right anterior neck",'Model output'!G93)),ISNUMBER(SEARCH("right posterior neck",'Model output'!G93)),AND(ISNUMBER(SEARCH("level",'Model output'!G93)),OR(,ISNUMBER(SEARCH("II",'Model output'!G93)),ISNUMBER(SEARCH("two",'Model output'!G93)),ISNUMBER(SEARCH("2",'Model output'!G93)),ISNUMBER(SEARCH("III",'Model output'!G93)),ISNUMBER(SEARCH("three",'Model output'!G93)),ISNUMBER(SEARCH("3",'Model output'!G93)),ISNUMBER(SEARCH("IV",'Model output'!G93)),ISNUMBER(SEARCH("four",'Model output'!G93)),ISNUMBER(SEARCH("4",'Model output'!G93)),AND(ISNUMBER(SEARCH("V ",'Model output'!G93)),NOT(ISNUMBER(SEARCH("VI",'Model output'!G93)))),ISNUMBER(SEARCH("five",'Model output'!G93)),ISNUMBER(SEARCH("5",'Model output'!G93))))), "lateral", "central"))</f>
        <v/>
      </c>
      <c r="H94" t="str">
        <f>IF('Model output'!H93="","negative",IF('Model output'!H93="[]", "negative", IF(OR(ISNUMBER(SEARCH("lymph node",'Model output'!H93)),ISNUMBER(SEARCH("Not mentioned",'Model output'!H93)),ISNUMBER(SEARCH("neck",'Model output'!H93)),ISNUMBER(SEARCH("Not applicable",'Model output'!H93))),"negative","positive")))</f>
        <v>negative</v>
      </c>
      <c r="I94">
        <f>IF('Model output'!I93="","",IF(ISNUMBER('Model output'!I93),'Model output'!I93,1))</f>
        <v>2</v>
      </c>
      <c r="J94">
        <f>IF('Model output'!J93="","",IF(AND(ISNUMBER('Model output'!J93),'Model output'!J93&lt;=I94),'Model output'!J93,IF(ISNUMBER(SEARCH("0/",'Model output'!J93)),0,1)))</f>
        <v>0</v>
      </c>
      <c r="K94" t="str" cm="1">
        <f t="array" ref="K94">IF(COUNT(FIND({0,1,2,3,4,5,6,7,8,9},'Model output'!K93))&gt;0,'Model output'!K93,"")</f>
        <v>0.3 cm</v>
      </c>
      <c r="L94" s="8" t="str">
        <f t="shared" si="17"/>
        <v>0.3cm</v>
      </c>
      <c r="M94" cm="1">
        <f t="array" ref="M94">IF(L94="","",IF(ISNUMBER(SEARCH("cm",L94)),MAX(VALUE(SUBSTITUTE(_xlfn.FILTERXML("&lt;t&gt;&lt;s&gt;"&amp;SUBSTITUTE(L94,",","&lt;/s&gt;&lt;s&gt;")&amp;"&lt;/s&gt;&lt;/t&gt;","//s"),"cm",""))),MAX(VALUE(SUBSTITUTE(_xlfn.FILTERXML("&lt;t&gt;&lt;s&gt;"&amp;SUBSTITUTE(L94,",","&lt;/s&gt;&lt;s&gt;")&amp;"&lt;/s&gt;&lt;/t&gt;","//s"),"mm","")))/10))</f>
        <v>0.3</v>
      </c>
      <c r="N94" t="str">
        <f>IF('Model output'!L93="","",'Model output'!L93)</f>
        <v>Papillary carcinoma</v>
      </c>
      <c r="O94" t="str">
        <f>IF('Model output'!M93="","",'Model output'!M93)</f>
        <v>Classical type</v>
      </c>
      <c r="P94" t="str">
        <f>IF('Model output'!N93="","",'Model output'!N93)</f>
        <v>1.1 cm</v>
      </c>
      <c r="Q94" t="str">
        <f t="shared" si="13"/>
        <v>1.1cm</v>
      </c>
      <c r="R94" cm="1">
        <f t="array" ref="R94">IF(Q94="","",IF(ISNUMBER(SEARCH("cm",Q94)),MAX(VALUE(SUBSTITUTE(_xlfn.FILTERXML("&lt;t&gt;&lt;s&gt;"&amp;SUBSTITUTE(Q94,",","&lt;/s&gt;&lt;s&gt;")&amp;"&lt;/s&gt;&lt;/t&gt;","//s"),"cm",""))),MAX(VALUE(SUBSTITUTE(_xlfn.FILTERXML("&lt;t&gt;&lt;s&gt;"&amp;SUBSTITUTE(Q94,",","&lt;/s&gt;&lt;s&gt;")&amp;"&lt;/s&gt;&lt;/t&gt;","//s"),"mm","")))/10))</f>
        <v>1.1000000000000001</v>
      </c>
      <c r="S94" t="str">
        <f>IF(OR('Model output'!P93="",ISNUMBER(SEARCH("Not identified", 'Model output'!P93)),ISNUMBER(SEARCH("Absent",'Model output'!P93)),AND(ISNUMBER(SEARCH("No",'Model output'!P93)),NOT(ISNUMBER(SEARCH("diagnostic",'Model output'!P93)))),ISNUMBER(SEARCH("Negative",'Model output'!P93))),"negative","positive")</f>
        <v>negative</v>
      </c>
      <c r="T94">
        <f>IF('Model output'!O93="","",'Model output'!O93)</f>
        <v>2</v>
      </c>
      <c r="U94" t="str">
        <f>IF('Model output'!Q93&lt;&gt;"",'Model output'!Q93,IF('Classification result'!S94="positive",IF(ISNUMBER(SEARCH("single",'Model output'!P93)),1,IF(OR(ISNUMBER(SEARCH("&lt;4",'Model output'!P93)),ISNUMBER(SEARCH("&lt; 4",'Model output'!P93)),ISNUMBER(SEARCH("less than 4",'Model output'!P93))),"&lt;4",IF(OR(ISNUMBER(SEARCH("&gt;4",'Model output'!P93)),ISNUMBER(SEARCH("&gt; 4",'Model output'!P93)),ISNUMBER(SEARCH("4 or more",'Model output'!P93))),"&gt;4",""))),""))</f>
        <v/>
      </c>
      <c r="V94" t="str">
        <f>IF(S94="negative","",IF(OR(ISNUMBER(SEARCH("Focal",'Model output'!P93)),'Classification result'!U94&lt;4,ISNUMBER(SEARCH("Focal",'Classification result'!U94)),ISNUMBER(SEARCH("&lt;4",'Classification result'!U94)),ISNUMBER(SEARCH("&lt; 4",'Classification result'!U94))),"minimal", IF(OR(ISNUMBER(SEARCH("Extensive",'Model output'!P93)),ISNUMBER(SEARCH("Extensive",'Classification result'!U94)),ISNUMBER(SEARCH("&gt;4",'Classification result'!U94)),ISNUMBER(SEARCH("&gt; 4",'Classification result'!U94)),ISNUMBER(SEARCH("4 or more",'Classification result'!U94))),"extensive","")))</f>
        <v/>
      </c>
      <c r="W94" t="str">
        <f>IF(OR('Model output'!R93="",ISNUMBER(SEARCH("Not identified", 'Model output'!R93)),ISNUMBER(SEARCH("Absent",'Model output'!R93)),ISNUMBER(SEARCH("No",'Model output'!R93)),ISNUMBER(SEARCH("Negative",'Model output'!R93)),ISNUMBER(SEARCH("None seen",'Model output'!R93)),ISNUMBER(SEARCH("Free",'Model output'!R93)),ISNUMBER(SEARCH("Cannot be assessed",'Model output'!R93))),"negative","positive")</f>
        <v>negative</v>
      </c>
      <c r="X94" t="str">
        <f>IF('Model output'!S93="","", IF('Model output'!S93= "[]", "", 'Model output'!S93))</f>
        <v>Invades the extrathyroidal fibroadipose tissue</v>
      </c>
      <c r="Y94" t="str">
        <f>IF(OR('Model output'!S93="",ISNUMBER(SEARCH("Absent",'Model output'!S93)),ISNUMBER(SEARCH("Not identified",'Model output'!S93)),ISNUMBER(SEARCH("No",'Model output'!S93)),ISNUMBER(SEARCH("negative",'Model output'!S93))),"negative",IF(Z94="positive","gETE", "positive"))</f>
        <v>positive</v>
      </c>
      <c r="Z94" t="str">
        <f>IF(OR('Model output'!S93="",ISNUMBER(SEARCH("Absent",'Model output'!S93)),ISNUMBER(SEARCH("Not identified",'Model output'!S93)),ISNUMBER(SEARCH("No",'Model output'!S93)),ISNUMBER(SEARCH("Minimal",'Model output'!S93)),ISNUMBER(SEARCH("negative",'Model output'!S93))),"negative",IF(OR(ISNUMBER(SEARCH("extensive",X94)),ISNUMBER(SEARCH("skeletal muscle",X94)),ISNUMBER(SEARCH("larynx",X94)),ISNUMBER(SEARCH("trachea",X94)),ISNUMBER(SEARCH("esophagus",X94)),ISNUMBER(SEARCH("recurrent laryngeal nerve",X94))),"positive","negative"))</f>
        <v>negative</v>
      </c>
      <c r="AA94" t="str">
        <f>IF('Model output'!T93="","", IF('Model output'!T93="[]", "", IF('Model output'!T93="Not mentioned", "No", "Yes")))</f>
        <v/>
      </c>
      <c r="AB94" t="str">
        <f>IF(AA94&lt;&gt;"Yes","",IF(OR('Model output'!U93="",'Model output'!U93="[]",ISNUMBER(SEARCH("Not identified",'Model output'!U93))),"",'Model output'!U93))</f>
        <v/>
      </c>
      <c r="AC94" s="1" t="str">
        <f>IF(OR('Model output'!V93="",'Model output'!V93="No",AND(ISERROR(SEARCH("Positive",'Model output'!V93)), ISNUMBER(SEARCH("Negative",'Model output'!V93))), ISNUMBER(SEARCH("Uninvolved",'Model output'!V93)), ISNUMBER(SEARCH("not involved",'Model output'!V93)), ISNUMBER(SEARCH("none",'Model output'!V93)), ISNUMBER(SEARCH("Free",'Model output'!V93)), ISNUMBER(SEARCH("1 mm",'Model output'!V93)), ISNUMBER(SEARCH("0.1 CM",'Model output'!V93)), ISNUMBER(SEARCH("less than 0.2 mm",'Model output'!V93)), ISNUMBER(SEARCH("less than 0.5 mm",'Model output'!V93)), ISNUMBER(SEARCH("abut",'Model output'!V93))), "negative", "positive")</f>
        <v>positive</v>
      </c>
      <c r="AE94" s="32" t="str" cm="1">
        <f t="array" ref="AE94">IF(OR(AC94="positive",Z94="positive",AND(OR(ISNUMBER(SEARCH("Follicular carcinoma",N94)),ISNUMBER(SEARCH("Follicular thyroid carcinoma",N94))),V94="extensive"),AND(AND(ISNUMBER(J94),J94&gt;0),AND(ISNUMBER(M94),M94&gt;3)),OR(H94="positive",AH94=1)),"high",IF(OR(ISNUMBER(SEARCH("lateral",G94,1)),ISNUMBER(SEARCH("positive",Y94,1)),ISNUMBER(SEARCH("tall",O94,1)),ISNUMBER(SEARCH("hobnail",O94,1)),ISNUMBER(SEARCH("cribriform",O94,1)),ISNUMBER(SEARCH("diffuse",O94,1)),ISNUMBER(SEARCH("columnar",O94,1)),ISNUMBER(SEARCH("solid",O94,1)),ISNUMBER(SEARCH("tall",N94,1)),ISNUMBER(SEARCH("hobnail",N94,1)),ISNUMBER(SEARCH("cribriform",N94,1)),ISNUMBER(SEARCH("diffuse",N94,1)),ISNUMBER(SEARCH("columnar",N94,1)),ISNUMBER(SEARCH("solid",N94,1)),AND(ISNUMBER(SEARCH("papillary",N94,1)),S94="positive"),AND(AND(ISNUMBER(J94),J94&gt;=5),M94=""),AND(AND(ISNUMBER(J94),J94&gt;=5),AND(ISNUMBER(M94),M94&gt;=1)),AND(ISNUMBER(SERACH("papillary",N94)),OR(Y94="positive",Z94="positive"), ISNUMBER(SEARCH("BRAF",AB94)))),"intermediate","low"))</f>
        <v>high</v>
      </c>
      <c r="AF94" s="33" t="str">
        <f t="shared" si="14"/>
        <v>1b</v>
      </c>
      <c r="AG94" s="33" t="str">
        <f t="shared" si="15"/>
        <v>0</v>
      </c>
      <c r="AH94" s="33" t="str">
        <f t="shared" si="18"/>
        <v>0</v>
      </c>
      <c r="AI94" s="38" t="str">
        <f t="shared" si="19"/>
        <v>I</v>
      </c>
      <c r="AJ94" s="32" t="s">
        <v>956</v>
      </c>
      <c r="AK94" s="37" t="s">
        <v>961</v>
      </c>
      <c r="AL94" s="37" t="s">
        <v>962</v>
      </c>
      <c r="AM94" s="37" t="s">
        <v>965</v>
      </c>
      <c r="AN94" s="37" t="s">
        <v>70</v>
      </c>
      <c r="AO94" s="26">
        <f t="shared" si="20"/>
        <v>1</v>
      </c>
      <c r="AP94" s="12">
        <f t="shared" si="21"/>
        <v>1</v>
      </c>
      <c r="AQ94" s="12">
        <f t="shared" si="22"/>
        <v>1</v>
      </c>
      <c r="AR94" s="12">
        <f t="shared" si="23"/>
        <v>1</v>
      </c>
      <c r="AS94" s="19">
        <f t="shared" si="16"/>
        <v>1</v>
      </c>
    </row>
    <row r="95" spans="1:45">
      <c r="A95" t="str">
        <f>'Model output'!A94</f>
        <v>TCGA-DJ-A3UV</v>
      </c>
      <c r="B95" s="44">
        <v>18</v>
      </c>
      <c r="C95" s="1" t="str">
        <f>IF(OR(ISNUMBER(SEARCH("0",'Model output'!D94)), ISNUMBER(SEARCH("1",'Model output'!D94)), ISNUMBER(SEARCH("1a",'Model output'!D94)), ISNUMBER(SEARCH("1b",'Model output'!D94)), ISNUMBER(SEARCH("2",'Model output'!D94)), ISNUMBER(SEARCH("3",'Model output'!D94)), ISNUMBER(SEARCH("4a",'Model output'!D94)), ISNUMBER(SEARCH("4b",'Model output'!D94))), IF(ISNUMBER(SEARCH("pT",'Model output'!D94)),IF(OR(ISNUMBER(SEARCH("a",'Model output'!D94)),ISNUMBER(SEARCH("b",'Model output'!D94))),MID(SUBSTITUTE('Model output'!D94," ",""),SEARCH("pT",'Model output'!D94)+2,2),MID(SUBSTITUTE('Model output'!D94," ",""),SEARCH("pT",'Model output'!D94)+2,1)),IF(ISNUMBER(SEARCH("T",'Model output'!D94)),IF(OR(ISNUMBER(SEARCH("a",'Model output'!D94)),ISNUMBER(SEARCH("b",'Model output'!D94))),MID(SUBSTITUTE('Model output'!D94," ",""),SEARCH("T",'Model output'!D94)+1,2),MID(SUBSTITUTE('Model output'!D94," ",""),SEARCH("T",'Model output'!D94)+1,1)),SUBSTITUTE('Model output'!D94," ",""))),"")</f>
        <v>1</v>
      </c>
      <c r="D95" s="1" t="str">
        <f>IF(ISNUMBER(SEARCH("lymph node",'Model output'!E94)),"1", IF(AND('Model output'!E94&lt;&gt;"",ISNUMBER('Model output'!E94),'Model output'!E94&gt;0),"1",IF(OR(ISNUMBER(SEARCH("0",'Model output'!E94)), ISNUMBER(SEARCH("1",'Model output'!E94)), ISNUMBER(SEARCH("1a",'Model output'!E94)), ISNUMBER(SEARCH("1b",'Model output'!E94)), ISNUMBER(SEARCH("X",'Model output'!E94))), IF(ISNUMBER(SEARCH("pN",'Model output'!E94)),IF(OR(ISNUMBER(SEARCH("a",'Model output'!E94)),ISNUMBER(SEARCH("b",'Model output'!E94))),MID(SUBSTITUTE('Model output'!E94," ",""),SEARCH("pN",'Model output'!E94)+2,2),MID(SUBSTITUTE('Model output'!E94," ",""),SEARCH("pN",'Model output'!E94)+2,1)),IF(ISNUMBER(SEARCH("N",'Model output'!E94)),IF(OR(ISNUMBER(SEARCH("a",'Model output'!E94)),ISNUMBER(SEARCH("b",'Model output'!E94))),MID(SUBSTITUTE('Model output'!E94," ",""),SEARCH("N",'Model output'!E94)+1,2),MID(SUBSTITUTE('Model output'!E94," ",""),SEARCH("N",'Model output'!E94)+1,1)),SUBSTITUTE('Model output'!E94," ",""))),"")))</f>
        <v>X</v>
      </c>
      <c r="E95" s="1" t="str">
        <f>IF(OR(ISNUMBER(SEARCH("Not applicable",'Model output'!F94)), ISNUMBER(SEARCH("N/A",'Model output'!F94))),"0",IF(OR(ISNUMBER(SEARCH("0",'Model output'!F94)), ISNUMBER(SEARCH("1",'Model output'!F94)), ISNUMBER(SEARCH("X",'Model output'!F94))), IF(ISNUMBER(SEARCH("pM",'Model output'!F94)),MID(SUBSTITUTE('Model output'!F94," ",""),SEARCH("pM",'Model output'!F94)+2,1),IF(ISNUMBER(SEARCH("M",'Model output'!F94)),MID(SUBSTITUTE('Model output'!F94," ",""),SEARCH("M",'Model output'!F94)+1,1),SUBSTITUTE('Model output'!F94," ",""))),""))</f>
        <v>X</v>
      </c>
      <c r="F95" t="str">
        <f t="shared" si="12"/>
        <v>negative</v>
      </c>
      <c r="G95" t="str">
        <f>IF(OR('Model output'!G94="",AND(ISNUMBER('Model output'!J94),'Model output'!J94&lt;1)),"",IF(OR(ISNUMBER(SEARCH("lateral",'Model output'!G94)),ISNUMBER(SEARCH("cervical",'Model output'!G94)),ISNUMBER(SEARCH("jugular",'Model output'!G94)),ISNUMBER(SEARCH("left neck",'Model output'!G94)),ISNUMBER(SEARCH("left anterior neck",'Model output'!G94)),ISNUMBER(SEARCH("left posterior neck",'Model output'!G94)),ISNUMBER(SEARCH("right neck",'Model output'!G94)),ISNUMBER(SEARCH("right anterior neck",'Model output'!G94)),ISNUMBER(SEARCH("right posterior neck",'Model output'!G94)),AND(ISNUMBER(SEARCH("level",'Model output'!G94)),OR(,ISNUMBER(SEARCH("II",'Model output'!G94)),ISNUMBER(SEARCH("two",'Model output'!G94)),ISNUMBER(SEARCH("2",'Model output'!G94)),ISNUMBER(SEARCH("III",'Model output'!G94)),ISNUMBER(SEARCH("three",'Model output'!G94)),ISNUMBER(SEARCH("3",'Model output'!G94)),ISNUMBER(SEARCH("IV",'Model output'!G94)),ISNUMBER(SEARCH("four",'Model output'!G94)),ISNUMBER(SEARCH("4",'Model output'!G94)),AND(ISNUMBER(SEARCH("V ",'Model output'!G94)),NOT(ISNUMBER(SEARCH("VI",'Model output'!G94)))),ISNUMBER(SEARCH("five",'Model output'!G94)),ISNUMBER(SEARCH("5",'Model output'!G94))))), "lateral", "central"))</f>
        <v/>
      </c>
      <c r="H95" t="str">
        <f>IF('Model output'!H94="","negative",IF('Model output'!H94="[]", "negative", IF(OR(ISNUMBER(SEARCH("lymph node",'Model output'!H94)),ISNUMBER(SEARCH("Not mentioned",'Model output'!H94)),ISNUMBER(SEARCH("neck",'Model output'!H94)),ISNUMBER(SEARCH("Not applicable",'Model output'!H94))),"negative","positive")))</f>
        <v>negative</v>
      </c>
      <c r="I95">
        <f>IF('Model output'!I94="","",IF(ISNUMBER('Model output'!I94),'Model output'!I94,1))</f>
        <v>1</v>
      </c>
      <c r="J95">
        <f>IF('Model output'!J94="","",IF(AND(ISNUMBER('Model output'!J94),'Model output'!J94&lt;=I95),'Model output'!J94,IF(ISNUMBER(SEARCH("0/",'Model output'!J94)),0,1)))</f>
        <v>0</v>
      </c>
      <c r="K95" t="str" cm="1">
        <f t="array" ref="K95">IF(COUNT(FIND({0,1,2,3,4,5,6,7,8,9},'Model output'!K94))&gt;0,'Model output'!K94,"")</f>
        <v/>
      </c>
      <c r="L95" s="8" t="str">
        <f t="shared" si="17"/>
        <v/>
      </c>
      <c r="M95" t="str" cm="1">
        <f t="array" ref="M95">IF(L95="","",IF(ISNUMBER(SEARCH("cm",L95)),MAX(VALUE(SUBSTITUTE(_xlfn.FILTERXML("&lt;t&gt;&lt;s&gt;"&amp;SUBSTITUTE(L95,",","&lt;/s&gt;&lt;s&gt;")&amp;"&lt;/s&gt;&lt;/t&gt;","//s"),"cm",""))),MAX(VALUE(SUBSTITUTE(_xlfn.FILTERXML("&lt;t&gt;&lt;s&gt;"&amp;SUBSTITUTE(L95,",","&lt;/s&gt;&lt;s&gt;")&amp;"&lt;/s&gt;&lt;/t&gt;","//s"),"mm","")))/10))</f>
        <v/>
      </c>
      <c r="N95" t="str">
        <f>IF('Model output'!L94="","",'Model output'!L94)</f>
        <v>Papillary carcinoma</v>
      </c>
      <c r="O95" t="str">
        <f>IF('Model output'!M94="","",'Model output'!M94)</f>
        <v>Classical type</v>
      </c>
      <c r="P95" t="str">
        <f>IF('Model output'!N94="","",'Model output'!N94)</f>
        <v>1.0 cm</v>
      </c>
      <c r="Q95" t="str">
        <f t="shared" si="13"/>
        <v>1.0cm</v>
      </c>
      <c r="R95" cm="1">
        <f t="array" ref="R95">IF(Q95="","",IF(ISNUMBER(SEARCH("cm",Q95)),MAX(VALUE(SUBSTITUTE(_xlfn.FILTERXML("&lt;t&gt;&lt;s&gt;"&amp;SUBSTITUTE(Q95,",","&lt;/s&gt;&lt;s&gt;")&amp;"&lt;/s&gt;&lt;/t&gt;","//s"),"cm",""))),MAX(VALUE(SUBSTITUTE(_xlfn.FILTERXML("&lt;t&gt;&lt;s&gt;"&amp;SUBSTITUTE(Q95,",","&lt;/s&gt;&lt;s&gt;")&amp;"&lt;/s&gt;&lt;/t&gt;","//s"),"mm","")))/10))</f>
        <v>1</v>
      </c>
      <c r="S95" t="str">
        <f>IF(OR('Model output'!P94="",ISNUMBER(SEARCH("Not identified", 'Model output'!P94)),ISNUMBER(SEARCH("Absent",'Model output'!P94)),AND(ISNUMBER(SEARCH("No",'Model output'!P94)),NOT(ISNUMBER(SEARCH("diagnostic",'Model output'!P94)))),ISNUMBER(SEARCH("Negative",'Model output'!P94))),"negative","positive")</f>
        <v>positive</v>
      </c>
      <c r="T95">
        <f>IF('Model output'!O94="","",'Model output'!O94)</f>
        <v>1</v>
      </c>
      <c r="U95" t="str">
        <f>IF('Model output'!Q94&lt;&gt;"",'Model output'!Q94,IF('Classification result'!S95="positive",IF(ISNUMBER(SEARCH("single",'Model output'!P94)),1,IF(OR(ISNUMBER(SEARCH("&lt;4",'Model output'!P94)),ISNUMBER(SEARCH("&lt; 4",'Model output'!P94)),ISNUMBER(SEARCH("less than 4",'Model output'!P94))),"&lt;4",IF(OR(ISNUMBER(SEARCH("&gt;4",'Model output'!P94)),ISNUMBER(SEARCH("&gt; 4",'Model output'!P94)),ISNUMBER(SEARCH("4 or more",'Model output'!P94))),"&gt;4",""))),""))</f>
        <v/>
      </c>
      <c r="V95" t="str">
        <f>IF(S95="negative","",IF(OR(ISNUMBER(SEARCH("Focal",'Model output'!P94)),'Classification result'!U95&lt;4,ISNUMBER(SEARCH("Focal",'Classification result'!U95)),ISNUMBER(SEARCH("&lt;4",'Classification result'!U95)),ISNUMBER(SEARCH("&lt; 4",'Classification result'!U95))),"minimal", IF(OR(ISNUMBER(SEARCH("Extensive",'Model output'!P94)),ISNUMBER(SEARCH("Extensive",'Classification result'!U95)),ISNUMBER(SEARCH("&gt;4",'Classification result'!U95)),ISNUMBER(SEARCH("&gt; 4",'Classification result'!U95)),ISNUMBER(SEARCH("4 or more",'Classification result'!U95))),"extensive","")))</f>
        <v>minimal</v>
      </c>
      <c r="W95" t="str">
        <f>IF(OR('Model output'!R94="",ISNUMBER(SEARCH("Not identified", 'Model output'!R94)),ISNUMBER(SEARCH("Absent",'Model output'!R94)),ISNUMBER(SEARCH("No",'Model output'!R94)),ISNUMBER(SEARCH("Negative",'Model output'!R94)),ISNUMBER(SEARCH("None seen",'Model output'!R94)),ISNUMBER(SEARCH("Free",'Model output'!R94)),ISNUMBER(SEARCH("Cannot be assessed",'Model output'!R94))),"negative","positive")</f>
        <v>negative</v>
      </c>
      <c r="X95" t="str">
        <f>IF('Model output'!S94="","", IF('Model output'!S94= "[]", "", 'Model output'!S94))</f>
        <v/>
      </c>
      <c r="Y95" t="str">
        <f>IF(OR('Model output'!S94="",ISNUMBER(SEARCH("Absent",'Model output'!S94)),ISNUMBER(SEARCH("Not identified",'Model output'!S94)),ISNUMBER(SEARCH("No",'Model output'!S94)),ISNUMBER(SEARCH("negative",'Model output'!S94))),"negative",IF(Z95="positive","gETE", "positive"))</f>
        <v>negative</v>
      </c>
      <c r="Z95" t="str">
        <f>IF(OR('Model output'!S94="",ISNUMBER(SEARCH("Absent",'Model output'!S94)),ISNUMBER(SEARCH("Not identified",'Model output'!S94)),ISNUMBER(SEARCH("No",'Model output'!S94)),ISNUMBER(SEARCH("Minimal",'Model output'!S94)),ISNUMBER(SEARCH("negative",'Model output'!S94))),"negative",IF(OR(ISNUMBER(SEARCH("extensive",X95)),ISNUMBER(SEARCH("skeletal muscle",X95)),ISNUMBER(SEARCH("larynx",X95)),ISNUMBER(SEARCH("trachea",X95)),ISNUMBER(SEARCH("esophagus",X95)),ISNUMBER(SEARCH("recurrent laryngeal nerve",X95))),"positive","negative"))</f>
        <v>negative</v>
      </c>
      <c r="AA95" t="str">
        <f>IF('Model output'!T94="","", IF('Model output'!T94="[]", "", IF('Model output'!T94="Not mentioned", "No", "Yes")))</f>
        <v/>
      </c>
      <c r="AB95" t="str">
        <f>IF(AA95&lt;&gt;"Yes","",IF(OR('Model output'!U94="",'Model output'!U94="[]",ISNUMBER(SEARCH("Not identified",'Model output'!U94))),"",'Model output'!U94))</f>
        <v/>
      </c>
      <c r="AC95" s="1" t="str">
        <f>IF(OR('Model output'!V94="",'Model output'!V94="No",AND(ISERROR(SEARCH("Positive",'Model output'!V94)), ISNUMBER(SEARCH("Negative",'Model output'!V94))), ISNUMBER(SEARCH("Uninvolved",'Model output'!V94)), ISNUMBER(SEARCH("not involved",'Model output'!V94)), ISNUMBER(SEARCH("none",'Model output'!V94)), ISNUMBER(SEARCH("Free",'Model output'!V94)), ISNUMBER(SEARCH("1 mm",'Model output'!V94)), ISNUMBER(SEARCH("0.1 CM",'Model output'!V94)), ISNUMBER(SEARCH("less than 0.2 mm",'Model output'!V94)), ISNUMBER(SEARCH("less than 0.5 mm",'Model output'!V94)), ISNUMBER(SEARCH("abut",'Model output'!V94))), "negative", "positive")</f>
        <v>negative</v>
      </c>
      <c r="AE95" s="32" t="str" cm="1">
        <f t="array" aca="1" ref="AE95" ca="1">IF(OR(AC95="positive",Z95="positive",AND(OR(ISNUMBER(SEARCH("Follicular carcinoma",N95)),ISNUMBER(SEARCH("Follicular thyroid carcinoma",N95))),V95="extensive"),AND(AND(ISNUMBER(J95),J95&gt;0),AND(ISNUMBER(M95),M95&gt;3)),OR(H95="positive",AH95=1)),"high",IF(OR(ISNUMBER(SEARCH("lateral",G95,1)),ISNUMBER(SEARCH("positive",Y95,1)),ISNUMBER(SEARCH("tall",O95,1)),ISNUMBER(SEARCH("hobnail",O95,1)),ISNUMBER(SEARCH("cribriform",O95,1)),ISNUMBER(SEARCH("diffuse",O95,1)),ISNUMBER(SEARCH("columnar",O95,1)),ISNUMBER(SEARCH("solid",O95,1)),ISNUMBER(SEARCH("tall",N95,1)),ISNUMBER(SEARCH("hobnail",N95,1)),ISNUMBER(SEARCH("cribriform",N95,1)),ISNUMBER(SEARCH("diffuse",N95,1)),ISNUMBER(SEARCH("columnar",N95,1)),ISNUMBER(SEARCH("solid",N95,1)),AND(ISNUMBER(SEARCH("papillary",N95,1)),S95="positive"),AND(AND(ISNUMBER(J95),J95&gt;=5),M95=""),AND(AND(ISNUMBER(J95),J95&gt;=5),AND(ISNUMBER(M95),M95&gt;=1)),AND(ISNUMBER(SERACH("papillary",N95)),OR(Y95="positive",Z95="positive"), ISNUMBER(SEARCH("BRAF",AB95)))),"intermediate","low"))</f>
        <v>intermediate</v>
      </c>
      <c r="AF95" s="33" t="str">
        <f t="shared" si="14"/>
        <v>1a</v>
      </c>
      <c r="AG95" s="33" t="str">
        <f t="shared" si="15"/>
        <v>0</v>
      </c>
      <c r="AH95" s="33" t="str">
        <f t="shared" si="18"/>
        <v>0</v>
      </c>
      <c r="AI95" s="38" t="str">
        <f t="shared" si="19"/>
        <v>I</v>
      </c>
      <c r="AJ95" s="32" t="s">
        <v>958</v>
      </c>
      <c r="AK95" s="37" t="s">
        <v>966</v>
      </c>
      <c r="AL95" s="37" t="s">
        <v>962</v>
      </c>
      <c r="AM95" s="37" t="s">
        <v>965</v>
      </c>
      <c r="AN95" s="37" t="s">
        <v>70</v>
      </c>
      <c r="AO95" s="26">
        <f t="shared" ca="1" si="20"/>
        <v>1</v>
      </c>
      <c r="AP95" s="12">
        <f t="shared" si="21"/>
        <v>1</v>
      </c>
      <c r="AQ95" s="12">
        <f t="shared" si="22"/>
        <v>1</v>
      </c>
      <c r="AR95" s="12">
        <f t="shared" si="23"/>
        <v>1</v>
      </c>
      <c r="AS95" s="19">
        <f t="shared" si="16"/>
        <v>1</v>
      </c>
    </row>
    <row r="96" spans="1:45">
      <c r="A96" t="str">
        <f>'Model output'!A95</f>
        <v>TCGA-DJ-A3UX</v>
      </c>
      <c r="B96" s="44">
        <v>46</v>
      </c>
      <c r="C96" s="1" t="str">
        <f>IF(OR(ISNUMBER(SEARCH("0",'Model output'!D95)), ISNUMBER(SEARCH("1",'Model output'!D95)), ISNUMBER(SEARCH("1a",'Model output'!D95)), ISNUMBER(SEARCH("1b",'Model output'!D95)), ISNUMBER(SEARCH("2",'Model output'!D95)), ISNUMBER(SEARCH("3",'Model output'!D95)), ISNUMBER(SEARCH("4a",'Model output'!D95)), ISNUMBER(SEARCH("4b",'Model output'!D95))), IF(ISNUMBER(SEARCH("pT",'Model output'!D95)),IF(OR(ISNUMBER(SEARCH("a",'Model output'!D95)),ISNUMBER(SEARCH("b",'Model output'!D95))),MID(SUBSTITUTE('Model output'!D95," ",""),SEARCH("pT",'Model output'!D95)+2,2),MID(SUBSTITUTE('Model output'!D95," ",""),SEARCH("pT",'Model output'!D95)+2,1)),IF(ISNUMBER(SEARCH("T",'Model output'!D95)),IF(OR(ISNUMBER(SEARCH("a",'Model output'!D95)),ISNUMBER(SEARCH("b",'Model output'!D95))),MID(SUBSTITUTE('Model output'!D95," ",""),SEARCH("T",'Model output'!D95)+1,2),MID(SUBSTITUTE('Model output'!D95," ",""),SEARCH("T",'Model output'!D95)+1,1)),SUBSTITUTE('Model output'!D95," ",""))),"")</f>
        <v/>
      </c>
      <c r="D96" s="1" t="str">
        <f>IF(ISNUMBER(SEARCH("lymph node",'Model output'!E95)),"1", IF(AND('Model output'!E95&lt;&gt;"",ISNUMBER('Model output'!E95),'Model output'!E95&gt;0),"1",IF(OR(ISNUMBER(SEARCH("0",'Model output'!E95)), ISNUMBER(SEARCH("1",'Model output'!E95)), ISNUMBER(SEARCH("1a",'Model output'!E95)), ISNUMBER(SEARCH("1b",'Model output'!E95)), ISNUMBER(SEARCH("X",'Model output'!E95))), IF(ISNUMBER(SEARCH("pN",'Model output'!E95)),IF(OR(ISNUMBER(SEARCH("a",'Model output'!E95)),ISNUMBER(SEARCH("b",'Model output'!E95))),MID(SUBSTITUTE('Model output'!E95," ",""),SEARCH("pN",'Model output'!E95)+2,2),MID(SUBSTITUTE('Model output'!E95," ",""),SEARCH("pN",'Model output'!E95)+2,1)),IF(ISNUMBER(SEARCH("N",'Model output'!E95)),IF(OR(ISNUMBER(SEARCH("a",'Model output'!E95)),ISNUMBER(SEARCH("b",'Model output'!E95))),MID(SUBSTITUTE('Model output'!E95," ",""),SEARCH("N",'Model output'!E95)+1,2),MID(SUBSTITUTE('Model output'!E95," ",""),SEARCH("N",'Model output'!E95)+1,1)),SUBSTITUTE('Model output'!E95," ",""))),"")))</f>
        <v>X</v>
      </c>
      <c r="E96" s="1" t="str">
        <f>IF(OR(ISNUMBER(SEARCH("Not applicable",'Model output'!F95)), ISNUMBER(SEARCH("N/A",'Model output'!F95))),"0",IF(OR(ISNUMBER(SEARCH("0",'Model output'!F95)), ISNUMBER(SEARCH("1",'Model output'!F95)), ISNUMBER(SEARCH("X",'Model output'!F95))), IF(ISNUMBER(SEARCH("pM",'Model output'!F95)),MID(SUBSTITUTE('Model output'!F95," ",""),SEARCH("pM",'Model output'!F95)+2,1),IF(ISNUMBER(SEARCH("M",'Model output'!F95)),MID(SUBSTITUTE('Model output'!F95," ",""),SEARCH("M",'Model output'!F95)+1,1),SUBSTITUTE('Model output'!F95," ",""))),""))</f>
        <v>X</v>
      </c>
      <c r="F96" t="str">
        <f t="shared" si="12"/>
        <v>negative</v>
      </c>
      <c r="G96" t="str">
        <f>IF(OR('Model output'!G95="",AND(ISNUMBER('Model output'!J95),'Model output'!J95&lt;1)),"",IF(OR(ISNUMBER(SEARCH("lateral",'Model output'!G95)),ISNUMBER(SEARCH("cervical",'Model output'!G95)),ISNUMBER(SEARCH("jugular",'Model output'!G95)),ISNUMBER(SEARCH("left neck",'Model output'!G95)),ISNUMBER(SEARCH("left anterior neck",'Model output'!G95)),ISNUMBER(SEARCH("left posterior neck",'Model output'!G95)),ISNUMBER(SEARCH("right neck",'Model output'!G95)),ISNUMBER(SEARCH("right anterior neck",'Model output'!G95)),ISNUMBER(SEARCH("right posterior neck",'Model output'!G95)),AND(ISNUMBER(SEARCH("level",'Model output'!G95)),OR(,ISNUMBER(SEARCH("II",'Model output'!G95)),ISNUMBER(SEARCH("two",'Model output'!G95)),ISNUMBER(SEARCH("2",'Model output'!G95)),ISNUMBER(SEARCH("III",'Model output'!G95)),ISNUMBER(SEARCH("three",'Model output'!G95)),ISNUMBER(SEARCH("3",'Model output'!G95)),ISNUMBER(SEARCH("IV",'Model output'!G95)),ISNUMBER(SEARCH("four",'Model output'!G95)),ISNUMBER(SEARCH("4",'Model output'!G95)),AND(ISNUMBER(SEARCH("V ",'Model output'!G95)),NOT(ISNUMBER(SEARCH("VI",'Model output'!G95)))),ISNUMBER(SEARCH("five",'Model output'!G95)),ISNUMBER(SEARCH("5",'Model output'!G95))))), "lateral", "central"))</f>
        <v/>
      </c>
      <c r="H96" t="str">
        <f>IF('Model output'!H95="","negative",IF('Model output'!H95="[]", "negative", IF(OR(ISNUMBER(SEARCH("lymph node",'Model output'!H95)),ISNUMBER(SEARCH("Not mentioned",'Model output'!H95)),ISNUMBER(SEARCH("neck",'Model output'!H95)),ISNUMBER(SEARCH("Not applicable",'Model output'!H95))),"negative","positive")))</f>
        <v>negative</v>
      </c>
      <c r="I96">
        <f>IF('Model output'!I95="","",IF(ISNUMBER('Model output'!I95),'Model output'!I95,1))</f>
        <v>3</v>
      </c>
      <c r="J96">
        <f>IF('Model output'!J95="","",IF(AND(ISNUMBER('Model output'!J95),'Model output'!J95&lt;=I96),'Model output'!J95,IF(ISNUMBER(SEARCH("0/",'Model output'!J95)),0,1)))</f>
        <v>0</v>
      </c>
      <c r="K96" t="str" cm="1">
        <f t="array" ref="K96">IF(COUNT(FIND({0,1,2,3,4,5,6,7,8,9},'Model output'!K95))&gt;0,'Model output'!K95,"")</f>
        <v/>
      </c>
      <c r="L96" s="8" t="str">
        <f t="shared" si="17"/>
        <v/>
      </c>
      <c r="M96" t="str" cm="1">
        <f t="array" ref="M96">IF(L96="","",IF(ISNUMBER(SEARCH("cm",L96)),MAX(VALUE(SUBSTITUTE(_xlfn.FILTERXML("&lt;t&gt;&lt;s&gt;"&amp;SUBSTITUTE(L96,",","&lt;/s&gt;&lt;s&gt;")&amp;"&lt;/s&gt;&lt;/t&gt;","//s"),"cm",""))),MAX(VALUE(SUBSTITUTE(_xlfn.FILTERXML("&lt;t&gt;&lt;s&gt;"&amp;SUBSTITUTE(L96,",","&lt;/s&gt;&lt;s&gt;")&amp;"&lt;/s&gt;&lt;/t&gt;","//s"),"mm","")))/10))</f>
        <v/>
      </c>
      <c r="N96" t="str">
        <f>IF('Model output'!L95="","",'Model output'!L95)</f>
        <v>Papillary</v>
      </c>
      <c r="O96" t="str">
        <f>IF('Model output'!M95="","",'Model output'!M95)</f>
        <v>microcarcinoma</v>
      </c>
      <c r="P96" t="str">
        <f>IF('Model output'!N95="","",'Model output'!N95)</f>
        <v>0.5 cm</v>
      </c>
      <c r="Q96" t="str">
        <f t="shared" si="13"/>
        <v>0.5cm</v>
      </c>
      <c r="R96" cm="1">
        <f t="array" ref="R96">IF(Q96="","",IF(ISNUMBER(SEARCH("cm",Q96)),MAX(VALUE(SUBSTITUTE(_xlfn.FILTERXML("&lt;t&gt;&lt;s&gt;"&amp;SUBSTITUTE(Q96,",","&lt;/s&gt;&lt;s&gt;")&amp;"&lt;/s&gt;&lt;/t&gt;","//s"),"cm",""))),MAX(VALUE(SUBSTITUTE(_xlfn.FILTERXML("&lt;t&gt;&lt;s&gt;"&amp;SUBSTITUTE(Q96,",","&lt;/s&gt;&lt;s&gt;")&amp;"&lt;/s&gt;&lt;/t&gt;","//s"),"mm","")))/10))</f>
        <v>0.5</v>
      </c>
      <c r="S96" t="str">
        <f>IF(OR('Model output'!P95="",ISNUMBER(SEARCH("Not identified", 'Model output'!P95)),ISNUMBER(SEARCH("Absent",'Model output'!P95)),AND(ISNUMBER(SEARCH("No",'Model output'!P95)),NOT(ISNUMBER(SEARCH("diagnostic",'Model output'!P95)))),ISNUMBER(SEARCH("Negative",'Model output'!P95))),"negative","positive")</f>
        <v>negative</v>
      </c>
      <c r="T96">
        <f>IF('Model output'!O95="","",'Model output'!O95)</f>
        <v>2</v>
      </c>
      <c r="U96" t="str">
        <f>IF('Model output'!Q95&lt;&gt;"",'Model output'!Q95,IF('Classification result'!S96="positive",IF(ISNUMBER(SEARCH("single",'Model output'!P95)),1,IF(OR(ISNUMBER(SEARCH("&lt;4",'Model output'!P95)),ISNUMBER(SEARCH("&lt; 4",'Model output'!P95)),ISNUMBER(SEARCH("less than 4",'Model output'!P95))),"&lt;4",IF(OR(ISNUMBER(SEARCH("&gt;4",'Model output'!P95)),ISNUMBER(SEARCH("&gt; 4",'Model output'!P95)),ISNUMBER(SEARCH("4 or more",'Model output'!P95))),"&gt;4",""))),""))</f>
        <v/>
      </c>
      <c r="V96" t="str">
        <f>IF(S96="negative","",IF(OR(ISNUMBER(SEARCH("Focal",'Model output'!P95)),'Classification result'!U96&lt;4,ISNUMBER(SEARCH("Focal",'Classification result'!U96)),ISNUMBER(SEARCH("&lt;4",'Classification result'!U96)),ISNUMBER(SEARCH("&lt; 4",'Classification result'!U96))),"minimal", IF(OR(ISNUMBER(SEARCH("Extensive",'Model output'!P95)),ISNUMBER(SEARCH("Extensive",'Classification result'!U96)),ISNUMBER(SEARCH("&gt;4",'Classification result'!U96)),ISNUMBER(SEARCH("&gt; 4",'Classification result'!U96)),ISNUMBER(SEARCH("4 or more",'Classification result'!U96))),"extensive","")))</f>
        <v/>
      </c>
      <c r="W96" t="str">
        <f>IF(OR('Model output'!R95="",ISNUMBER(SEARCH("Not identified", 'Model output'!R95)),ISNUMBER(SEARCH("Absent",'Model output'!R95)),ISNUMBER(SEARCH("No",'Model output'!R95)),ISNUMBER(SEARCH("Negative",'Model output'!R95)),ISNUMBER(SEARCH("None seen",'Model output'!R95)),ISNUMBER(SEARCH("Free",'Model output'!R95)),ISNUMBER(SEARCH("Cannot be assessed",'Model output'!R95))),"negative","positive")</f>
        <v>negative</v>
      </c>
      <c r="X96" t="str">
        <f>IF('Model output'!S95="","", IF('Model output'!S95= "[]", "", 'Model output'!S95))</f>
        <v>Not identified</v>
      </c>
      <c r="Y96" t="str">
        <f>IF(OR('Model output'!S95="",ISNUMBER(SEARCH("Absent",'Model output'!S95)),ISNUMBER(SEARCH("Not identified",'Model output'!S95)),ISNUMBER(SEARCH("No",'Model output'!S95)),ISNUMBER(SEARCH("negative",'Model output'!S95))),"negative",IF(Z96="positive","gETE", "positive"))</f>
        <v>negative</v>
      </c>
      <c r="Z96" t="str">
        <f>IF(OR('Model output'!S95="",ISNUMBER(SEARCH("Absent",'Model output'!S95)),ISNUMBER(SEARCH("Not identified",'Model output'!S95)),ISNUMBER(SEARCH("No",'Model output'!S95)),ISNUMBER(SEARCH("Minimal",'Model output'!S95)),ISNUMBER(SEARCH("negative",'Model output'!S95))),"negative",IF(OR(ISNUMBER(SEARCH("extensive",X96)),ISNUMBER(SEARCH("skeletal muscle",X96)),ISNUMBER(SEARCH("larynx",X96)),ISNUMBER(SEARCH("trachea",X96)),ISNUMBER(SEARCH("esophagus",X96)),ISNUMBER(SEARCH("recurrent laryngeal nerve",X96))),"positive","negative"))</f>
        <v>negative</v>
      </c>
      <c r="AA96" t="str">
        <f>IF('Model output'!T95="","", IF('Model output'!T95="[]", "", IF('Model output'!T95="Not mentioned", "No", "Yes")))</f>
        <v/>
      </c>
      <c r="AB96" t="str">
        <f>IF(AA96&lt;&gt;"Yes","",IF(OR('Model output'!U95="",'Model output'!U95="[]",ISNUMBER(SEARCH("Not identified",'Model output'!U95))),"",'Model output'!U95))</f>
        <v/>
      </c>
      <c r="AC96" s="1" t="str">
        <f>IF(OR('Model output'!V95="",'Model output'!V95="No",AND(ISERROR(SEARCH("Positive",'Model output'!V95)), ISNUMBER(SEARCH("Negative",'Model output'!V95))), ISNUMBER(SEARCH("Uninvolved",'Model output'!V95)), ISNUMBER(SEARCH("not involved",'Model output'!V95)), ISNUMBER(SEARCH("none",'Model output'!V95)), ISNUMBER(SEARCH("Free",'Model output'!V95)), ISNUMBER(SEARCH("1 mm",'Model output'!V95)), ISNUMBER(SEARCH("0.1 CM",'Model output'!V95)), ISNUMBER(SEARCH("less than 0.2 mm",'Model output'!V95)), ISNUMBER(SEARCH("less than 0.5 mm",'Model output'!V95)), ISNUMBER(SEARCH("abut",'Model output'!V95))), "negative", "positive")</f>
        <v>negative</v>
      </c>
      <c r="AE96" s="32" t="str" cm="1">
        <f t="array" aca="1" ref="AE96" ca="1">IF(OR(AC96="positive",Z96="positive",AND(OR(ISNUMBER(SEARCH("Follicular carcinoma",N96)),ISNUMBER(SEARCH("Follicular thyroid carcinoma",N96))),V96="extensive"),AND(AND(ISNUMBER(J96),J96&gt;0),AND(ISNUMBER(M96),M96&gt;3)),OR(H96="positive",AH96=1)),"high",IF(OR(ISNUMBER(SEARCH("lateral",G96,1)),ISNUMBER(SEARCH("positive",Y96,1)),ISNUMBER(SEARCH("tall",O96,1)),ISNUMBER(SEARCH("hobnail",O96,1)),ISNUMBER(SEARCH("cribriform",O96,1)),ISNUMBER(SEARCH("diffuse",O96,1)),ISNUMBER(SEARCH("columnar",O96,1)),ISNUMBER(SEARCH("solid",O96,1)),ISNUMBER(SEARCH("tall",N96,1)),ISNUMBER(SEARCH("hobnail",N96,1)),ISNUMBER(SEARCH("cribriform",N96,1)),ISNUMBER(SEARCH("diffuse",N96,1)),ISNUMBER(SEARCH("columnar",N96,1)),ISNUMBER(SEARCH("solid",N96,1)),AND(ISNUMBER(SEARCH("papillary",N96,1)),S96="positive"),AND(AND(ISNUMBER(J96),J96&gt;=5),M96=""),AND(AND(ISNUMBER(J96),J96&gt;=5),AND(ISNUMBER(M96),M96&gt;=1)),AND(ISNUMBER(SERACH("papillary",N96)),OR(Y96="positive",Z96="positive"), ISNUMBER(SEARCH("BRAF",AB96)))),"intermediate","low"))</f>
        <v>low</v>
      </c>
      <c r="AF96" s="33" t="str">
        <f t="shared" si="14"/>
        <v>1a</v>
      </c>
      <c r="AG96" s="33" t="str">
        <f t="shared" si="15"/>
        <v>0</v>
      </c>
      <c r="AH96" s="33" t="str">
        <f t="shared" si="18"/>
        <v>0</v>
      </c>
      <c r="AI96" s="38" t="str">
        <f t="shared" si="19"/>
        <v>I</v>
      </c>
      <c r="AJ96" s="32" t="s">
        <v>957</v>
      </c>
      <c r="AK96" s="37" t="s">
        <v>966</v>
      </c>
      <c r="AL96" s="37" t="s">
        <v>962</v>
      </c>
      <c r="AM96" s="37" t="s">
        <v>965</v>
      </c>
      <c r="AN96" s="37" t="s">
        <v>70</v>
      </c>
      <c r="AO96" s="26">
        <f t="shared" ca="1" si="20"/>
        <v>1</v>
      </c>
      <c r="AP96" s="12">
        <f t="shared" si="21"/>
        <v>1</v>
      </c>
      <c r="AQ96" s="12">
        <f t="shared" si="22"/>
        <v>1</v>
      </c>
      <c r="AR96" s="12">
        <f t="shared" si="23"/>
        <v>1</v>
      </c>
      <c r="AS96" s="19">
        <f t="shared" si="16"/>
        <v>1</v>
      </c>
    </row>
    <row r="97" spans="1:45">
      <c r="A97" t="str">
        <f>'Model output'!A96</f>
        <v>TCGA-DJ-A3UY</v>
      </c>
      <c r="B97" s="44">
        <v>32</v>
      </c>
      <c r="C97" s="1" t="str">
        <f>IF(OR(ISNUMBER(SEARCH("0",'Model output'!D96)), ISNUMBER(SEARCH("1",'Model output'!D96)), ISNUMBER(SEARCH("1a",'Model output'!D96)), ISNUMBER(SEARCH("1b",'Model output'!D96)), ISNUMBER(SEARCH("2",'Model output'!D96)), ISNUMBER(SEARCH("3",'Model output'!D96)), ISNUMBER(SEARCH("4a",'Model output'!D96)), ISNUMBER(SEARCH("4b",'Model output'!D96))), IF(ISNUMBER(SEARCH("pT",'Model output'!D96)),IF(OR(ISNUMBER(SEARCH("a",'Model output'!D96)),ISNUMBER(SEARCH("b",'Model output'!D96))),MID(SUBSTITUTE('Model output'!D96," ",""),SEARCH("pT",'Model output'!D96)+2,2),MID(SUBSTITUTE('Model output'!D96," ",""),SEARCH("pT",'Model output'!D96)+2,1)),IF(ISNUMBER(SEARCH("T",'Model output'!D96)),IF(OR(ISNUMBER(SEARCH("a",'Model output'!D96)),ISNUMBER(SEARCH("b",'Model output'!D96))),MID(SUBSTITUTE('Model output'!D96," ",""),SEARCH("T",'Model output'!D96)+1,2),MID(SUBSTITUTE('Model output'!D96," ",""),SEARCH("T",'Model output'!D96)+1,1)),SUBSTITUTE('Model output'!D96," ",""))),"")</f>
        <v>1</v>
      </c>
      <c r="D97" s="1" t="str">
        <f>IF(ISNUMBER(SEARCH("lymph node",'Model output'!E96)),"1", IF(AND('Model output'!E96&lt;&gt;"",ISNUMBER('Model output'!E96),'Model output'!E96&gt;0),"1",IF(OR(ISNUMBER(SEARCH("0",'Model output'!E96)), ISNUMBER(SEARCH("1",'Model output'!E96)), ISNUMBER(SEARCH("1a",'Model output'!E96)), ISNUMBER(SEARCH("1b",'Model output'!E96)), ISNUMBER(SEARCH("X",'Model output'!E96))), IF(ISNUMBER(SEARCH("pN",'Model output'!E96)),IF(OR(ISNUMBER(SEARCH("a",'Model output'!E96)),ISNUMBER(SEARCH("b",'Model output'!E96))),MID(SUBSTITUTE('Model output'!E96," ",""),SEARCH("pN",'Model output'!E96)+2,2),MID(SUBSTITUTE('Model output'!E96," ",""),SEARCH("pN",'Model output'!E96)+2,1)),IF(ISNUMBER(SEARCH("N",'Model output'!E96)),IF(OR(ISNUMBER(SEARCH("a",'Model output'!E96)),ISNUMBER(SEARCH("b",'Model output'!E96))),MID(SUBSTITUTE('Model output'!E96," ",""),SEARCH("N",'Model output'!E96)+1,2),MID(SUBSTITUTE('Model output'!E96," ",""),SEARCH("N",'Model output'!E96)+1,1)),SUBSTITUTE('Model output'!E96," ",""))),"")))</f>
        <v>X</v>
      </c>
      <c r="E97" s="1" t="str">
        <f>IF(OR(ISNUMBER(SEARCH("Not applicable",'Model output'!F96)), ISNUMBER(SEARCH("N/A",'Model output'!F96))),"0",IF(OR(ISNUMBER(SEARCH("0",'Model output'!F96)), ISNUMBER(SEARCH("1",'Model output'!F96)), ISNUMBER(SEARCH("X",'Model output'!F96))), IF(ISNUMBER(SEARCH("pM",'Model output'!F96)),MID(SUBSTITUTE('Model output'!F96," ",""),SEARCH("pM",'Model output'!F96)+2,1),IF(ISNUMBER(SEARCH("M",'Model output'!F96)),MID(SUBSTITUTE('Model output'!F96," ",""),SEARCH("M",'Model output'!F96)+1,1),SUBSTITUTE('Model output'!F96," ",""))),""))</f>
        <v>X</v>
      </c>
      <c r="F97" t="str">
        <f t="shared" si="12"/>
        <v>negative</v>
      </c>
      <c r="G97" t="str">
        <f>IF(OR('Model output'!G96="",AND(ISNUMBER('Model output'!J96),'Model output'!J96&lt;1)),"",IF(OR(ISNUMBER(SEARCH("lateral",'Model output'!G96)),ISNUMBER(SEARCH("cervical",'Model output'!G96)),ISNUMBER(SEARCH("jugular",'Model output'!G96)),ISNUMBER(SEARCH("left neck",'Model output'!G96)),ISNUMBER(SEARCH("left anterior neck",'Model output'!G96)),ISNUMBER(SEARCH("left posterior neck",'Model output'!G96)),ISNUMBER(SEARCH("right neck",'Model output'!G96)),ISNUMBER(SEARCH("right anterior neck",'Model output'!G96)),ISNUMBER(SEARCH("right posterior neck",'Model output'!G96)),AND(ISNUMBER(SEARCH("level",'Model output'!G96)),OR(,ISNUMBER(SEARCH("II",'Model output'!G96)),ISNUMBER(SEARCH("two",'Model output'!G96)),ISNUMBER(SEARCH("2",'Model output'!G96)),ISNUMBER(SEARCH("III",'Model output'!G96)),ISNUMBER(SEARCH("three",'Model output'!G96)),ISNUMBER(SEARCH("3",'Model output'!G96)),ISNUMBER(SEARCH("IV",'Model output'!G96)),ISNUMBER(SEARCH("four",'Model output'!G96)),ISNUMBER(SEARCH("4",'Model output'!G96)),AND(ISNUMBER(SEARCH("V ",'Model output'!G96)),NOT(ISNUMBER(SEARCH("VI",'Model output'!G96)))),ISNUMBER(SEARCH("five",'Model output'!G96)),ISNUMBER(SEARCH("5",'Model output'!G96))))), "lateral", "central"))</f>
        <v/>
      </c>
      <c r="H97" t="str">
        <f>IF('Model output'!H96="","negative",IF('Model output'!H96="[]", "negative", IF(OR(ISNUMBER(SEARCH("lymph node",'Model output'!H96)),ISNUMBER(SEARCH("Not mentioned",'Model output'!H96)),ISNUMBER(SEARCH("neck",'Model output'!H96)),ISNUMBER(SEARCH("Not applicable",'Model output'!H96))),"negative","positive")))</f>
        <v>negative</v>
      </c>
      <c r="I97" t="str">
        <f>IF('Model output'!I96="","",IF(ISNUMBER('Model output'!I96),'Model output'!I96,1))</f>
        <v/>
      </c>
      <c r="J97" t="str">
        <f>IF('Model output'!J96="","",IF(AND(ISNUMBER('Model output'!J96),'Model output'!J96&lt;=I97),'Model output'!J96,IF(ISNUMBER(SEARCH("0/",'Model output'!J96)),0,1)))</f>
        <v/>
      </c>
      <c r="K97" t="str" cm="1">
        <f t="array" ref="K97">IF(COUNT(FIND({0,1,2,3,4,5,6,7,8,9},'Model output'!K96))&gt;0,'Model output'!K96,"")</f>
        <v/>
      </c>
      <c r="L97" s="8" t="str">
        <f t="shared" si="17"/>
        <v/>
      </c>
      <c r="M97" t="str" cm="1">
        <f t="array" ref="M97">IF(L97="","",IF(ISNUMBER(SEARCH("cm",L97)),MAX(VALUE(SUBSTITUTE(_xlfn.FILTERXML("&lt;t&gt;&lt;s&gt;"&amp;SUBSTITUTE(L97,",","&lt;/s&gt;&lt;s&gt;")&amp;"&lt;/s&gt;&lt;/t&gt;","//s"),"cm",""))),MAX(VALUE(SUBSTITUTE(_xlfn.FILTERXML("&lt;t&gt;&lt;s&gt;"&amp;SUBSTITUTE(L97,",","&lt;/s&gt;&lt;s&gt;")&amp;"&lt;/s&gt;&lt;/t&gt;","//s"),"mm","")))/10))</f>
        <v/>
      </c>
      <c r="N97" t="str">
        <f>IF('Model output'!L96="","",'Model output'!L96)</f>
        <v>Papillary</v>
      </c>
      <c r="O97" t="str">
        <f>IF('Model output'!M96="","",'Model output'!M96)</f>
        <v>Classical</v>
      </c>
      <c r="P97" t="str">
        <f>IF('Model output'!N96="","",'Model output'!N96)</f>
        <v>1.2 cm</v>
      </c>
      <c r="Q97" t="str">
        <f t="shared" si="13"/>
        <v>1.2cm</v>
      </c>
      <c r="R97" cm="1">
        <f t="array" ref="R97">IF(Q97="","",IF(ISNUMBER(SEARCH("cm",Q97)),MAX(VALUE(SUBSTITUTE(_xlfn.FILTERXML("&lt;t&gt;&lt;s&gt;"&amp;SUBSTITUTE(Q97,",","&lt;/s&gt;&lt;s&gt;")&amp;"&lt;/s&gt;&lt;/t&gt;","//s"),"cm",""))),MAX(VALUE(SUBSTITUTE(_xlfn.FILTERXML("&lt;t&gt;&lt;s&gt;"&amp;SUBSTITUTE(Q97,",","&lt;/s&gt;&lt;s&gt;")&amp;"&lt;/s&gt;&lt;/t&gt;","//s"),"mm","")))/10))</f>
        <v>1.2</v>
      </c>
      <c r="S97" t="str">
        <f>IF(OR('Model output'!P96="",ISNUMBER(SEARCH("Not identified", 'Model output'!P96)),ISNUMBER(SEARCH("Absent",'Model output'!P96)),AND(ISNUMBER(SEARCH("No",'Model output'!P96)),NOT(ISNUMBER(SEARCH("diagnostic",'Model output'!P96)))),ISNUMBER(SEARCH("Negative",'Model output'!P96))),"negative","positive")</f>
        <v>negative</v>
      </c>
      <c r="T97">
        <f>IF('Model output'!O96="","",'Model output'!O96)</f>
        <v>1</v>
      </c>
      <c r="U97" t="str">
        <f>IF('Model output'!Q96&lt;&gt;"",'Model output'!Q96,IF('Classification result'!S97="positive",IF(ISNUMBER(SEARCH("single",'Model output'!P96)),1,IF(OR(ISNUMBER(SEARCH("&lt;4",'Model output'!P96)),ISNUMBER(SEARCH("&lt; 4",'Model output'!P96)),ISNUMBER(SEARCH("less than 4",'Model output'!P96))),"&lt;4",IF(OR(ISNUMBER(SEARCH("&gt;4",'Model output'!P96)),ISNUMBER(SEARCH("&gt; 4",'Model output'!P96)),ISNUMBER(SEARCH("4 or more",'Model output'!P96))),"&gt;4",""))),""))</f>
        <v/>
      </c>
      <c r="V97" t="str">
        <f>IF(S97="negative","",IF(OR(ISNUMBER(SEARCH("Focal",'Model output'!P96)),'Classification result'!U97&lt;4,ISNUMBER(SEARCH("Focal",'Classification result'!U97)),ISNUMBER(SEARCH("&lt;4",'Classification result'!U97)),ISNUMBER(SEARCH("&lt; 4",'Classification result'!U97))),"minimal", IF(OR(ISNUMBER(SEARCH("Extensive",'Model output'!P96)),ISNUMBER(SEARCH("Extensive",'Classification result'!U97)),ISNUMBER(SEARCH("&gt;4",'Classification result'!U97)),ISNUMBER(SEARCH("&gt; 4",'Classification result'!U97)),ISNUMBER(SEARCH("4 or more",'Classification result'!U97))),"extensive","")))</f>
        <v/>
      </c>
      <c r="W97" t="str">
        <f>IF(OR('Model output'!R96="",ISNUMBER(SEARCH("Not identified", 'Model output'!R96)),ISNUMBER(SEARCH("Absent",'Model output'!R96)),ISNUMBER(SEARCH("No",'Model output'!R96)),ISNUMBER(SEARCH("Negative",'Model output'!R96)),ISNUMBER(SEARCH("None seen",'Model output'!R96)),ISNUMBER(SEARCH("Free",'Model output'!R96)),ISNUMBER(SEARCH("Cannot be assessed",'Model output'!R96))),"negative","positive")</f>
        <v>positive</v>
      </c>
      <c r="X97" t="str">
        <f>IF('Model output'!S96="","", IF('Model output'!S96= "[]", "", 'Model output'!S96))</f>
        <v>Not identified</v>
      </c>
      <c r="Y97" t="str">
        <f>IF(OR('Model output'!S96="",ISNUMBER(SEARCH("Absent",'Model output'!S96)),ISNUMBER(SEARCH("Not identified",'Model output'!S96)),ISNUMBER(SEARCH("No",'Model output'!S96)),ISNUMBER(SEARCH("negative",'Model output'!S96))),"negative",IF(Z97="positive","gETE", "positive"))</f>
        <v>negative</v>
      </c>
      <c r="Z97" t="str">
        <f>IF(OR('Model output'!S96="",ISNUMBER(SEARCH("Absent",'Model output'!S96)),ISNUMBER(SEARCH("Not identified",'Model output'!S96)),ISNUMBER(SEARCH("No",'Model output'!S96)),ISNUMBER(SEARCH("Minimal",'Model output'!S96)),ISNUMBER(SEARCH("negative",'Model output'!S96))),"negative",IF(OR(ISNUMBER(SEARCH("extensive",X97)),ISNUMBER(SEARCH("skeletal muscle",X97)),ISNUMBER(SEARCH("larynx",X97)),ISNUMBER(SEARCH("trachea",X97)),ISNUMBER(SEARCH("esophagus",X97)),ISNUMBER(SEARCH("recurrent laryngeal nerve",X97))),"positive","negative"))</f>
        <v>negative</v>
      </c>
      <c r="AA97" t="str">
        <f>IF('Model output'!T96="","", IF('Model output'!T96="[]", "", IF('Model output'!T96="Not mentioned", "No", "Yes")))</f>
        <v/>
      </c>
      <c r="AB97" t="str">
        <f>IF(AA97&lt;&gt;"Yes","",IF(OR('Model output'!U96="",'Model output'!U96="[]",ISNUMBER(SEARCH("Not identified",'Model output'!U96))),"",'Model output'!U96))</f>
        <v/>
      </c>
      <c r="AC97" s="1" t="str">
        <f>IF(OR('Model output'!V96="",'Model output'!V96="No",AND(ISERROR(SEARCH("Positive",'Model output'!V96)), ISNUMBER(SEARCH("Negative",'Model output'!V96))), ISNUMBER(SEARCH("Uninvolved",'Model output'!V96)), ISNUMBER(SEARCH("not involved",'Model output'!V96)), ISNUMBER(SEARCH("none",'Model output'!V96)), ISNUMBER(SEARCH("Free",'Model output'!V96)), ISNUMBER(SEARCH("1 mm",'Model output'!V96)), ISNUMBER(SEARCH("0.1 CM",'Model output'!V96)), ISNUMBER(SEARCH("less than 0.2 mm",'Model output'!V96)), ISNUMBER(SEARCH("less than 0.5 mm",'Model output'!V96)), ISNUMBER(SEARCH("abut",'Model output'!V96))), "negative", "positive")</f>
        <v>negative</v>
      </c>
      <c r="AE97" s="32" t="str" cm="1">
        <f t="array" aca="1" ref="AE97" ca="1">IF(OR(AC97="positive",Z97="positive",AND(OR(ISNUMBER(SEARCH("Follicular carcinoma",N97)),ISNUMBER(SEARCH("Follicular thyroid carcinoma",N97))),V97="extensive"),AND(AND(ISNUMBER(J97),J97&gt;0),AND(ISNUMBER(M97),M97&gt;3)),OR(H97="positive",AH97=1)),"high",IF(OR(ISNUMBER(SEARCH("lateral",G97,1)),ISNUMBER(SEARCH("positive",Y97,1)),ISNUMBER(SEARCH("tall",O97,1)),ISNUMBER(SEARCH("hobnail",O97,1)),ISNUMBER(SEARCH("cribriform",O97,1)),ISNUMBER(SEARCH("diffuse",O97,1)),ISNUMBER(SEARCH("columnar",O97,1)),ISNUMBER(SEARCH("solid",O97,1)),ISNUMBER(SEARCH("tall",N97,1)),ISNUMBER(SEARCH("hobnail",N97,1)),ISNUMBER(SEARCH("cribriform",N97,1)),ISNUMBER(SEARCH("diffuse",N97,1)),ISNUMBER(SEARCH("columnar",N97,1)),ISNUMBER(SEARCH("solid",N97,1)),AND(ISNUMBER(SEARCH("papillary",N97,1)),S97="positive"),AND(AND(ISNUMBER(J97),J97&gt;=5),M97=""),AND(AND(ISNUMBER(J97),J97&gt;=5),AND(ISNUMBER(M97),M97&gt;=1)),AND(ISNUMBER(SERACH("papillary",N97)),OR(Y97="positive",Z97="positive"), ISNUMBER(SEARCH("BRAF",AB97)))),"intermediate","low"))</f>
        <v>low</v>
      </c>
      <c r="AF97" s="33" t="str">
        <f t="shared" si="14"/>
        <v>1b</v>
      </c>
      <c r="AG97" s="33" t="str">
        <f t="shared" si="15"/>
        <v>0</v>
      </c>
      <c r="AH97" s="33" t="str">
        <f t="shared" si="18"/>
        <v>0</v>
      </c>
      <c r="AI97" s="38" t="str">
        <f t="shared" si="19"/>
        <v>I</v>
      </c>
      <c r="AJ97" s="32" t="s">
        <v>957</v>
      </c>
      <c r="AK97" s="37" t="s">
        <v>961</v>
      </c>
      <c r="AL97" s="37" t="s">
        <v>965</v>
      </c>
      <c r="AM97" s="37" t="s">
        <v>965</v>
      </c>
      <c r="AN97" s="37" t="s">
        <v>70</v>
      </c>
      <c r="AO97" s="26">
        <f t="shared" ca="1" si="20"/>
        <v>1</v>
      </c>
      <c r="AP97" s="12">
        <f t="shared" si="21"/>
        <v>1</v>
      </c>
      <c r="AQ97" s="12">
        <f t="shared" si="22"/>
        <v>1</v>
      </c>
      <c r="AR97" s="12">
        <f t="shared" si="23"/>
        <v>1</v>
      </c>
      <c r="AS97" s="19">
        <f t="shared" si="16"/>
        <v>1</v>
      </c>
    </row>
    <row r="98" spans="1:45">
      <c r="A98" t="str">
        <f>'Model output'!A97</f>
        <v>TCGA-DJ-A3UZ</v>
      </c>
      <c r="B98" s="44">
        <v>70</v>
      </c>
      <c r="C98" s="1" t="str">
        <f>IF(OR(ISNUMBER(SEARCH("0",'Model output'!D97)), ISNUMBER(SEARCH("1",'Model output'!D97)), ISNUMBER(SEARCH("1a",'Model output'!D97)), ISNUMBER(SEARCH("1b",'Model output'!D97)), ISNUMBER(SEARCH("2",'Model output'!D97)), ISNUMBER(SEARCH("3",'Model output'!D97)), ISNUMBER(SEARCH("4a",'Model output'!D97)), ISNUMBER(SEARCH("4b",'Model output'!D97))), IF(ISNUMBER(SEARCH("pT",'Model output'!D97)),IF(OR(ISNUMBER(SEARCH("a",'Model output'!D97)),ISNUMBER(SEARCH("b",'Model output'!D97))),MID(SUBSTITUTE('Model output'!D97," ",""),SEARCH("pT",'Model output'!D97)+2,2),MID(SUBSTITUTE('Model output'!D97," ",""),SEARCH("pT",'Model output'!D97)+2,1)),IF(ISNUMBER(SEARCH("T",'Model output'!D97)),IF(OR(ISNUMBER(SEARCH("a",'Model output'!D97)),ISNUMBER(SEARCH("b",'Model output'!D97))),MID(SUBSTITUTE('Model output'!D97," ",""),SEARCH("T",'Model output'!D97)+1,2),MID(SUBSTITUTE('Model output'!D97," ",""),SEARCH("T",'Model output'!D97)+1,1)),SUBSTITUTE('Model output'!D97," ",""))),"")</f>
        <v/>
      </c>
      <c r="D98" s="1" t="str">
        <f>IF(ISNUMBER(SEARCH("lymph node",'Model output'!E97)),"1", IF(AND('Model output'!E97&lt;&gt;"",ISNUMBER('Model output'!E97),'Model output'!E97&gt;0),"1",IF(OR(ISNUMBER(SEARCH("0",'Model output'!E97)), ISNUMBER(SEARCH("1",'Model output'!E97)), ISNUMBER(SEARCH("1a",'Model output'!E97)), ISNUMBER(SEARCH("1b",'Model output'!E97)), ISNUMBER(SEARCH("X",'Model output'!E97))), IF(ISNUMBER(SEARCH("pN",'Model output'!E97)),IF(OR(ISNUMBER(SEARCH("a",'Model output'!E97)),ISNUMBER(SEARCH("b",'Model output'!E97))),MID(SUBSTITUTE('Model output'!E97," ",""),SEARCH("pN",'Model output'!E97)+2,2),MID(SUBSTITUTE('Model output'!E97," ",""),SEARCH("pN",'Model output'!E97)+2,1)),IF(ISNUMBER(SEARCH("N",'Model output'!E97)),IF(OR(ISNUMBER(SEARCH("a",'Model output'!E97)),ISNUMBER(SEARCH("b",'Model output'!E97))),MID(SUBSTITUTE('Model output'!E97," ",""),SEARCH("N",'Model output'!E97)+1,2),MID(SUBSTITUTE('Model output'!E97," ",""),SEARCH("N",'Model output'!E97)+1,1)),SUBSTITUTE('Model output'!E97," ",""))),"")))</f>
        <v>X</v>
      </c>
      <c r="E98" s="1" t="str">
        <f>IF(OR(ISNUMBER(SEARCH("Not applicable",'Model output'!F97)), ISNUMBER(SEARCH("N/A",'Model output'!F97))),"0",IF(OR(ISNUMBER(SEARCH("0",'Model output'!F97)), ISNUMBER(SEARCH("1",'Model output'!F97)), ISNUMBER(SEARCH("X",'Model output'!F97))), IF(ISNUMBER(SEARCH("pM",'Model output'!F97)),MID(SUBSTITUTE('Model output'!F97," ",""),SEARCH("pM",'Model output'!F97)+2,1),IF(ISNUMBER(SEARCH("M",'Model output'!F97)),MID(SUBSTITUTE('Model output'!F97," ",""),SEARCH("M",'Model output'!F97)+1,1),SUBSTITUTE('Model output'!F97," ",""))),""))</f>
        <v>X</v>
      </c>
      <c r="F98" t="str">
        <f t="shared" si="12"/>
        <v>negative</v>
      </c>
      <c r="G98" t="str">
        <f>IF(OR('Model output'!G97="",AND(ISNUMBER('Model output'!J97),'Model output'!J97&lt;1)),"",IF(OR(ISNUMBER(SEARCH("lateral",'Model output'!G97)),ISNUMBER(SEARCH("cervical",'Model output'!G97)),ISNUMBER(SEARCH("jugular",'Model output'!G97)),ISNUMBER(SEARCH("left neck",'Model output'!G97)),ISNUMBER(SEARCH("left anterior neck",'Model output'!G97)),ISNUMBER(SEARCH("left posterior neck",'Model output'!G97)),ISNUMBER(SEARCH("right neck",'Model output'!G97)),ISNUMBER(SEARCH("right anterior neck",'Model output'!G97)),ISNUMBER(SEARCH("right posterior neck",'Model output'!G97)),AND(ISNUMBER(SEARCH("level",'Model output'!G97)),OR(,ISNUMBER(SEARCH("II",'Model output'!G97)),ISNUMBER(SEARCH("two",'Model output'!G97)),ISNUMBER(SEARCH("2",'Model output'!G97)),ISNUMBER(SEARCH("III",'Model output'!G97)),ISNUMBER(SEARCH("three",'Model output'!G97)),ISNUMBER(SEARCH("3",'Model output'!G97)),ISNUMBER(SEARCH("IV",'Model output'!G97)),ISNUMBER(SEARCH("four",'Model output'!G97)),ISNUMBER(SEARCH("4",'Model output'!G97)),AND(ISNUMBER(SEARCH("V ",'Model output'!G97)),NOT(ISNUMBER(SEARCH("VI",'Model output'!G97)))),ISNUMBER(SEARCH("five",'Model output'!G97)),ISNUMBER(SEARCH("5",'Model output'!G97))))), "lateral", "central"))</f>
        <v/>
      </c>
      <c r="H98" t="str">
        <f>IF('Model output'!H97="","negative",IF('Model output'!H97="[]", "negative", IF(OR(ISNUMBER(SEARCH("lymph node",'Model output'!H97)),ISNUMBER(SEARCH("Not mentioned",'Model output'!H97)),ISNUMBER(SEARCH("neck",'Model output'!H97)),ISNUMBER(SEARCH("Not applicable",'Model output'!H97))),"negative","positive")))</f>
        <v>negative</v>
      </c>
      <c r="I98">
        <f>IF('Model output'!I97="","",IF(ISNUMBER('Model output'!I97),'Model output'!I97,1))</f>
        <v>2</v>
      </c>
      <c r="J98">
        <f>IF('Model output'!J97="","",IF(AND(ISNUMBER('Model output'!J97),'Model output'!J97&lt;=I98),'Model output'!J97,IF(ISNUMBER(SEARCH("0/",'Model output'!J97)),0,1)))</f>
        <v>0</v>
      </c>
      <c r="K98" t="str" cm="1">
        <f t="array" ref="K98">IF(COUNT(FIND({0,1,2,3,4,5,6,7,8,9},'Model output'!K97))&gt;0,'Model output'!K97,"")</f>
        <v/>
      </c>
      <c r="L98" s="8" t="str">
        <f t="shared" si="17"/>
        <v/>
      </c>
      <c r="M98" t="str" cm="1">
        <f t="array" ref="M98">IF(L98="","",IF(ISNUMBER(SEARCH("cm",L98)),MAX(VALUE(SUBSTITUTE(_xlfn.FILTERXML("&lt;t&gt;&lt;s&gt;"&amp;SUBSTITUTE(L98,",","&lt;/s&gt;&lt;s&gt;")&amp;"&lt;/s&gt;&lt;/t&gt;","//s"),"cm",""))),MAX(VALUE(SUBSTITUTE(_xlfn.FILTERXML("&lt;t&gt;&lt;s&gt;"&amp;SUBSTITUTE(L98,",","&lt;/s&gt;&lt;s&gt;")&amp;"&lt;/s&gt;&lt;/t&gt;","//s"),"mm","")))/10))</f>
        <v/>
      </c>
      <c r="N98" t="str">
        <f>IF('Model output'!L97="","",'Model output'!L97)</f>
        <v>Papillary</v>
      </c>
      <c r="O98" t="str">
        <f>IF('Model output'!M97="","",'Model output'!M97)</f>
        <v>Classical, Microcarcinoma</v>
      </c>
      <c r="P98" t="str">
        <f>IF('Model output'!N97="","",'Model output'!N97)</f>
        <v>1.1 cm</v>
      </c>
      <c r="Q98" t="str">
        <f t="shared" si="13"/>
        <v>1.1cm</v>
      </c>
      <c r="R98" cm="1">
        <f t="array" ref="R98">IF(Q98="","",IF(ISNUMBER(SEARCH("cm",Q98)),MAX(VALUE(SUBSTITUTE(_xlfn.FILTERXML("&lt;t&gt;&lt;s&gt;"&amp;SUBSTITUTE(Q98,",","&lt;/s&gt;&lt;s&gt;")&amp;"&lt;/s&gt;&lt;/t&gt;","//s"),"cm",""))),MAX(VALUE(SUBSTITUTE(_xlfn.FILTERXML("&lt;t&gt;&lt;s&gt;"&amp;SUBSTITUTE(Q98,",","&lt;/s&gt;&lt;s&gt;")&amp;"&lt;/s&gt;&lt;/t&gt;","//s"),"mm","")))/10))</f>
        <v>1.1000000000000001</v>
      </c>
      <c r="S98" t="str">
        <f>IF(OR('Model output'!P97="",ISNUMBER(SEARCH("Not identified", 'Model output'!P97)),ISNUMBER(SEARCH("Absent",'Model output'!P97)),AND(ISNUMBER(SEARCH("No",'Model output'!P97)),NOT(ISNUMBER(SEARCH("diagnostic",'Model output'!P97)))),ISNUMBER(SEARCH("Negative",'Model output'!P97))),"negative","positive")</f>
        <v>negative</v>
      </c>
      <c r="T98">
        <f>IF('Model output'!O97="","",'Model output'!O97)</f>
        <v>5</v>
      </c>
      <c r="U98" t="str">
        <f>IF('Model output'!Q97&lt;&gt;"",'Model output'!Q97,IF('Classification result'!S98="positive",IF(ISNUMBER(SEARCH("single",'Model output'!P97)),1,IF(OR(ISNUMBER(SEARCH("&lt;4",'Model output'!P97)),ISNUMBER(SEARCH("&lt; 4",'Model output'!P97)),ISNUMBER(SEARCH("less than 4",'Model output'!P97))),"&lt;4",IF(OR(ISNUMBER(SEARCH("&gt;4",'Model output'!P97)),ISNUMBER(SEARCH("&gt; 4",'Model output'!P97)),ISNUMBER(SEARCH("4 or more",'Model output'!P97))),"&gt;4",""))),""))</f>
        <v/>
      </c>
      <c r="V98" t="str">
        <f>IF(S98="negative","",IF(OR(ISNUMBER(SEARCH("Focal",'Model output'!P97)),'Classification result'!U98&lt;4,ISNUMBER(SEARCH("Focal",'Classification result'!U98)),ISNUMBER(SEARCH("&lt;4",'Classification result'!U98)),ISNUMBER(SEARCH("&lt; 4",'Classification result'!U98))),"minimal", IF(OR(ISNUMBER(SEARCH("Extensive",'Model output'!P97)),ISNUMBER(SEARCH("Extensive",'Classification result'!U98)),ISNUMBER(SEARCH("&gt;4",'Classification result'!U98)),ISNUMBER(SEARCH("&gt; 4",'Classification result'!U98)),ISNUMBER(SEARCH("4 or more",'Classification result'!U98))),"extensive","")))</f>
        <v/>
      </c>
      <c r="W98" t="str">
        <f>IF(OR('Model output'!R97="",ISNUMBER(SEARCH("Not identified", 'Model output'!R97)),ISNUMBER(SEARCH("Absent",'Model output'!R97)),ISNUMBER(SEARCH("No",'Model output'!R97)),ISNUMBER(SEARCH("Negative",'Model output'!R97)),ISNUMBER(SEARCH("None seen",'Model output'!R97)),ISNUMBER(SEARCH("Free",'Model output'!R97)),ISNUMBER(SEARCH("Cannot be assessed",'Model output'!R97))),"negative","positive")</f>
        <v>positive</v>
      </c>
      <c r="X98" t="str">
        <f>IF('Model output'!S97="","", IF('Model output'!S97= "[]", "", 'Model output'!S97))</f>
        <v>Perithyroidal adipose tissue, Parathyroid gland</v>
      </c>
      <c r="Y98" t="str">
        <f>IF(OR('Model output'!S97="",ISNUMBER(SEARCH("Absent",'Model output'!S97)),ISNUMBER(SEARCH("Not identified",'Model output'!S97)),ISNUMBER(SEARCH("No",'Model output'!S97)),ISNUMBER(SEARCH("negative",'Model output'!S97))),"negative",IF(Z98="positive","gETE", "positive"))</f>
        <v>positive</v>
      </c>
      <c r="Z98" t="str">
        <f>IF(OR('Model output'!S97="",ISNUMBER(SEARCH("Absent",'Model output'!S97)),ISNUMBER(SEARCH("Not identified",'Model output'!S97)),ISNUMBER(SEARCH("No",'Model output'!S97)),ISNUMBER(SEARCH("Minimal",'Model output'!S97)),ISNUMBER(SEARCH("negative",'Model output'!S97))),"negative",IF(OR(ISNUMBER(SEARCH("extensive",X98)),ISNUMBER(SEARCH("skeletal muscle",X98)),ISNUMBER(SEARCH("larynx",X98)),ISNUMBER(SEARCH("trachea",X98)),ISNUMBER(SEARCH("esophagus",X98)),ISNUMBER(SEARCH("recurrent laryngeal nerve",X98))),"positive","negative"))</f>
        <v>negative</v>
      </c>
      <c r="AA98" t="str">
        <f>IF('Model output'!T97="","", IF('Model output'!T97="[]", "", IF('Model output'!T97="Not mentioned", "No", "Yes")))</f>
        <v/>
      </c>
      <c r="AB98" t="str">
        <f>IF(AA98&lt;&gt;"Yes","",IF(OR('Model output'!U97="",'Model output'!U97="[]",ISNUMBER(SEARCH("Not identified",'Model output'!U97))),"",'Model output'!U97))</f>
        <v/>
      </c>
      <c r="AC98" s="1" t="str">
        <f>IF(OR('Model output'!V97="",'Model output'!V97="No",AND(ISERROR(SEARCH("Positive",'Model output'!V97)), ISNUMBER(SEARCH("Negative",'Model output'!V97))), ISNUMBER(SEARCH("Uninvolved",'Model output'!V97)), ISNUMBER(SEARCH("not involved",'Model output'!V97)), ISNUMBER(SEARCH("none",'Model output'!V97)), ISNUMBER(SEARCH("Free",'Model output'!V97)), ISNUMBER(SEARCH("1 mm",'Model output'!V97)), ISNUMBER(SEARCH("0.1 CM",'Model output'!V97)), ISNUMBER(SEARCH("less than 0.2 mm",'Model output'!V97)), ISNUMBER(SEARCH("less than 0.5 mm",'Model output'!V97)), ISNUMBER(SEARCH("abut",'Model output'!V97))), "negative", "positive")</f>
        <v>negative</v>
      </c>
      <c r="AE98" s="32" t="str" cm="1">
        <f t="array" aca="1" ref="AE98" ca="1">IF(OR(AC98="positive",Z98="positive",AND(OR(ISNUMBER(SEARCH("Follicular carcinoma",N98)),ISNUMBER(SEARCH("Follicular thyroid carcinoma",N98))),V98="extensive"),AND(AND(ISNUMBER(J98),J98&gt;0),AND(ISNUMBER(M98),M98&gt;3)),OR(H98="positive",AH98=1)),"high",IF(OR(ISNUMBER(SEARCH("lateral",G98,1)),ISNUMBER(SEARCH("positive",Y98,1)),ISNUMBER(SEARCH("tall",O98,1)),ISNUMBER(SEARCH("hobnail",O98,1)),ISNUMBER(SEARCH("cribriform",O98,1)),ISNUMBER(SEARCH("diffuse",O98,1)),ISNUMBER(SEARCH("columnar",O98,1)),ISNUMBER(SEARCH("solid",O98,1)),ISNUMBER(SEARCH("tall",N98,1)),ISNUMBER(SEARCH("hobnail",N98,1)),ISNUMBER(SEARCH("cribriform",N98,1)),ISNUMBER(SEARCH("diffuse",N98,1)),ISNUMBER(SEARCH("columnar",N98,1)),ISNUMBER(SEARCH("solid",N98,1)),AND(ISNUMBER(SEARCH("papillary",N98,1)),S98="positive"),AND(AND(ISNUMBER(J98),J98&gt;=5),M98=""),AND(AND(ISNUMBER(J98),J98&gt;=5),AND(ISNUMBER(M98),M98&gt;=1)),AND(ISNUMBER(SERACH("papillary",N98)),OR(Y98="positive",Z98="positive"), ISNUMBER(SEARCH("BRAF",AB98)))),"intermediate","low"))</f>
        <v>intermediate</v>
      </c>
      <c r="AF98" s="33" t="str">
        <f t="shared" si="14"/>
        <v>1b</v>
      </c>
      <c r="AG98" s="33" t="str">
        <f t="shared" si="15"/>
        <v>0</v>
      </c>
      <c r="AH98" s="33" t="str">
        <f t="shared" si="18"/>
        <v>0</v>
      </c>
      <c r="AI98" s="38" t="str">
        <f t="shared" si="19"/>
        <v>I</v>
      </c>
      <c r="AJ98" s="32" t="s">
        <v>958</v>
      </c>
      <c r="AK98" s="37" t="s">
        <v>961</v>
      </c>
      <c r="AL98" s="37" t="s">
        <v>962</v>
      </c>
      <c r="AM98" s="37" t="s">
        <v>965</v>
      </c>
      <c r="AN98" s="37" t="s">
        <v>70</v>
      </c>
      <c r="AO98" s="26">
        <f t="shared" ca="1" si="20"/>
        <v>1</v>
      </c>
      <c r="AP98" s="12">
        <f t="shared" si="21"/>
        <v>1</v>
      </c>
      <c r="AQ98" s="12">
        <f t="shared" si="22"/>
        <v>1</v>
      </c>
      <c r="AR98" s="12">
        <f t="shared" si="23"/>
        <v>1</v>
      </c>
      <c r="AS98" s="19">
        <f t="shared" si="16"/>
        <v>1</v>
      </c>
    </row>
    <row r="99" spans="1:45">
      <c r="A99" t="str">
        <f>'Model output'!A98</f>
        <v>TCGA-DJ-A3V2</v>
      </c>
      <c r="B99" s="44">
        <v>44</v>
      </c>
      <c r="C99" s="1" t="str">
        <f>IF(OR(ISNUMBER(SEARCH("0",'Model output'!D98)), ISNUMBER(SEARCH("1",'Model output'!D98)), ISNUMBER(SEARCH("1a",'Model output'!D98)), ISNUMBER(SEARCH("1b",'Model output'!D98)), ISNUMBER(SEARCH("2",'Model output'!D98)), ISNUMBER(SEARCH("3",'Model output'!D98)), ISNUMBER(SEARCH("4a",'Model output'!D98)), ISNUMBER(SEARCH("4b",'Model output'!D98))), IF(ISNUMBER(SEARCH("pT",'Model output'!D98)),IF(OR(ISNUMBER(SEARCH("a",'Model output'!D98)),ISNUMBER(SEARCH("b",'Model output'!D98))),MID(SUBSTITUTE('Model output'!D98," ",""),SEARCH("pT",'Model output'!D98)+2,2),MID(SUBSTITUTE('Model output'!D98," ",""),SEARCH("pT",'Model output'!D98)+2,1)),IF(ISNUMBER(SEARCH("T",'Model output'!D98)),IF(OR(ISNUMBER(SEARCH("a",'Model output'!D98)),ISNUMBER(SEARCH("b",'Model output'!D98))),MID(SUBSTITUTE('Model output'!D98," ",""),SEARCH("T",'Model output'!D98)+1,2),MID(SUBSTITUTE('Model output'!D98," ",""),SEARCH("T",'Model output'!D98)+1,1)),SUBSTITUTE('Model output'!D98," ",""))),"")</f>
        <v>1</v>
      </c>
      <c r="D99" s="1" t="str">
        <f>IF(ISNUMBER(SEARCH("lymph node",'Model output'!E98)),"1", IF(AND('Model output'!E98&lt;&gt;"",ISNUMBER('Model output'!E98),'Model output'!E98&gt;0),"1",IF(OR(ISNUMBER(SEARCH("0",'Model output'!E98)), ISNUMBER(SEARCH("1",'Model output'!E98)), ISNUMBER(SEARCH("1a",'Model output'!E98)), ISNUMBER(SEARCH("1b",'Model output'!E98)), ISNUMBER(SEARCH("X",'Model output'!E98))), IF(ISNUMBER(SEARCH("pN",'Model output'!E98)),IF(OR(ISNUMBER(SEARCH("a",'Model output'!E98)),ISNUMBER(SEARCH("b",'Model output'!E98))),MID(SUBSTITUTE('Model output'!E98," ",""),SEARCH("pN",'Model output'!E98)+2,2),MID(SUBSTITUTE('Model output'!E98," ",""),SEARCH("pN",'Model output'!E98)+2,1)),IF(ISNUMBER(SEARCH("N",'Model output'!E98)),IF(OR(ISNUMBER(SEARCH("a",'Model output'!E98)),ISNUMBER(SEARCH("b",'Model output'!E98))),MID(SUBSTITUTE('Model output'!E98," ",""),SEARCH("N",'Model output'!E98)+1,2),MID(SUBSTITUTE('Model output'!E98," ",""),SEARCH("N",'Model output'!E98)+1,1)),SUBSTITUTE('Model output'!E98," ",""))),"")))</f>
        <v>1</v>
      </c>
      <c r="E99" s="1" t="str">
        <f>IF(OR(ISNUMBER(SEARCH("Not applicable",'Model output'!F98)), ISNUMBER(SEARCH("N/A",'Model output'!F98))),"0",IF(OR(ISNUMBER(SEARCH("0",'Model output'!F98)), ISNUMBER(SEARCH("1",'Model output'!F98)), ISNUMBER(SEARCH("X",'Model output'!F98))), IF(ISNUMBER(SEARCH("pM",'Model output'!F98)),MID(SUBSTITUTE('Model output'!F98," ",""),SEARCH("pM",'Model output'!F98)+2,1),IF(ISNUMBER(SEARCH("M",'Model output'!F98)),MID(SUBSTITUTE('Model output'!F98," ",""),SEARCH("M",'Model output'!F98)+1,1),SUBSTITUTE('Model output'!F98," ",""))),""))</f>
        <v>X</v>
      </c>
      <c r="F99" t="str">
        <f t="shared" si="12"/>
        <v>positive</v>
      </c>
      <c r="G99" t="str">
        <f>IF(OR('Model output'!G98="",AND(ISNUMBER('Model output'!J98),'Model output'!J98&lt;1)),"",IF(OR(ISNUMBER(SEARCH("lateral",'Model output'!G98)),ISNUMBER(SEARCH("cervical",'Model output'!G98)),ISNUMBER(SEARCH("jugular",'Model output'!G98)),ISNUMBER(SEARCH("left neck",'Model output'!G98)),ISNUMBER(SEARCH("left anterior neck",'Model output'!G98)),ISNUMBER(SEARCH("left posterior neck",'Model output'!G98)),ISNUMBER(SEARCH("right neck",'Model output'!G98)),ISNUMBER(SEARCH("right anterior neck",'Model output'!G98)),ISNUMBER(SEARCH("right posterior neck",'Model output'!G98)),AND(ISNUMBER(SEARCH("level",'Model output'!G98)),OR(,ISNUMBER(SEARCH("II",'Model output'!G98)),ISNUMBER(SEARCH("two",'Model output'!G98)),ISNUMBER(SEARCH("2",'Model output'!G98)),ISNUMBER(SEARCH("III",'Model output'!G98)),ISNUMBER(SEARCH("three",'Model output'!G98)),ISNUMBER(SEARCH("3",'Model output'!G98)),ISNUMBER(SEARCH("IV",'Model output'!G98)),ISNUMBER(SEARCH("four",'Model output'!G98)),ISNUMBER(SEARCH("4",'Model output'!G98)),AND(ISNUMBER(SEARCH("V ",'Model output'!G98)),NOT(ISNUMBER(SEARCH("VI",'Model output'!G98)))),ISNUMBER(SEARCH("five",'Model output'!G98)),ISNUMBER(SEARCH("5",'Model output'!G98))))), "lateral", "central"))</f>
        <v>central</v>
      </c>
      <c r="H99" t="str">
        <f>IF('Model output'!H98="","negative",IF('Model output'!H98="[]", "negative", IF(OR(ISNUMBER(SEARCH("lymph node",'Model output'!H98)),ISNUMBER(SEARCH("Not mentioned",'Model output'!H98)),ISNUMBER(SEARCH("neck",'Model output'!H98)),ISNUMBER(SEARCH("Not applicable",'Model output'!H98))),"negative","positive")))</f>
        <v>negative</v>
      </c>
      <c r="I99">
        <f>IF('Model output'!I98="","",IF(ISNUMBER('Model output'!I98),'Model output'!I98,1))</f>
        <v>4</v>
      </c>
      <c r="J99">
        <f>IF('Model output'!J98="","",IF(AND(ISNUMBER('Model output'!J98),'Model output'!J98&lt;=I99),'Model output'!J98,IF(ISNUMBER(SEARCH("0/",'Model output'!J98)),0,1)))</f>
        <v>1</v>
      </c>
      <c r="K99" t="str" cm="1">
        <f t="array" ref="K99">IF(COUNT(FIND({0,1,2,3,4,5,6,7,8,9},'Model output'!K98))&gt;0,'Model output'!K98,"")</f>
        <v>0.9 cm</v>
      </c>
      <c r="L99" s="8" t="str">
        <f t="shared" si="17"/>
        <v>0.9cm</v>
      </c>
      <c r="M99" cm="1">
        <f t="array" ref="M99">IF(L99="","",IF(ISNUMBER(SEARCH("cm",L99)),MAX(VALUE(SUBSTITUTE(_xlfn.FILTERXML("&lt;t&gt;&lt;s&gt;"&amp;SUBSTITUTE(L99,",","&lt;/s&gt;&lt;s&gt;")&amp;"&lt;/s&gt;&lt;/t&gt;","//s"),"cm",""))),MAX(VALUE(SUBSTITUTE(_xlfn.FILTERXML("&lt;t&gt;&lt;s&gt;"&amp;SUBSTITUTE(L99,",","&lt;/s&gt;&lt;s&gt;")&amp;"&lt;/s&gt;&lt;/t&gt;","//s"),"mm","")))/10))</f>
        <v>0.9</v>
      </c>
      <c r="N99" t="str">
        <f>IF('Model output'!L98="","",'Model output'!L98)</f>
        <v>Papillary carcinoma</v>
      </c>
      <c r="O99" t="str">
        <f>IF('Model output'!M98="","",'Model output'!M98)</f>
        <v>Classical type</v>
      </c>
      <c r="P99" t="str">
        <f>IF('Model output'!N98="","",'Model output'!N98)</f>
        <v>2.1 cm</v>
      </c>
      <c r="Q99" t="str">
        <f t="shared" si="13"/>
        <v>2.1cm</v>
      </c>
      <c r="R99" cm="1">
        <f t="array" ref="R99">IF(Q99="","",IF(ISNUMBER(SEARCH("cm",Q99)),MAX(VALUE(SUBSTITUTE(_xlfn.FILTERXML("&lt;t&gt;&lt;s&gt;"&amp;SUBSTITUTE(Q99,",","&lt;/s&gt;&lt;s&gt;")&amp;"&lt;/s&gt;&lt;/t&gt;","//s"),"cm",""))),MAX(VALUE(SUBSTITUTE(_xlfn.FILTERXML("&lt;t&gt;&lt;s&gt;"&amp;SUBSTITUTE(Q99,",","&lt;/s&gt;&lt;s&gt;")&amp;"&lt;/s&gt;&lt;/t&gt;","//s"),"mm","")))/10))</f>
        <v>2.1</v>
      </c>
      <c r="S99" t="str">
        <f>IF(OR('Model output'!P98="",ISNUMBER(SEARCH("Not identified", 'Model output'!P98)),ISNUMBER(SEARCH("Absent",'Model output'!P98)),AND(ISNUMBER(SEARCH("No",'Model output'!P98)),NOT(ISNUMBER(SEARCH("diagnostic",'Model output'!P98)))),ISNUMBER(SEARCH("Negative",'Model output'!P98))),"negative","positive")</f>
        <v>positive</v>
      </c>
      <c r="T99" t="str">
        <f>IF('Model output'!O98="","",'Model output'!O98)</f>
        <v/>
      </c>
      <c r="U99" t="str">
        <f>IF('Model output'!Q98&lt;&gt;"",'Model output'!Q98,IF('Classification result'!S99="positive",IF(ISNUMBER(SEARCH("single",'Model output'!P98)),1,IF(OR(ISNUMBER(SEARCH("&lt;4",'Model output'!P98)),ISNUMBER(SEARCH("&lt; 4",'Model output'!P98)),ISNUMBER(SEARCH("less than 4",'Model output'!P98))),"&lt;4",IF(OR(ISNUMBER(SEARCH("&gt;4",'Model output'!P98)),ISNUMBER(SEARCH("&gt; 4",'Model output'!P98)),ISNUMBER(SEARCH("4 or more",'Model output'!P98))),"&gt;4",""))),""))</f>
        <v/>
      </c>
      <c r="V99" t="str">
        <f>IF(S99="negative","",IF(OR(ISNUMBER(SEARCH("Focal",'Model output'!P98)),'Classification result'!U99&lt;4,ISNUMBER(SEARCH("Focal",'Classification result'!U99)),ISNUMBER(SEARCH("&lt;4",'Classification result'!U99)),ISNUMBER(SEARCH("&lt; 4",'Classification result'!U99))),"minimal", IF(OR(ISNUMBER(SEARCH("Extensive",'Model output'!P98)),ISNUMBER(SEARCH("Extensive",'Classification result'!U99)),ISNUMBER(SEARCH("&gt;4",'Classification result'!U99)),ISNUMBER(SEARCH("&gt; 4",'Classification result'!U99)),ISNUMBER(SEARCH("4 or more",'Classification result'!U99))),"extensive","")))</f>
        <v/>
      </c>
      <c r="W99" t="str">
        <f>IF(OR('Model output'!R98="",ISNUMBER(SEARCH("Not identified", 'Model output'!R98)),ISNUMBER(SEARCH("Absent",'Model output'!R98)),ISNUMBER(SEARCH("No",'Model output'!R98)),ISNUMBER(SEARCH("Negative",'Model output'!R98)),ISNUMBER(SEARCH("None seen",'Model output'!R98)),ISNUMBER(SEARCH("Free",'Model output'!R98)),ISNUMBER(SEARCH("Cannot be assessed",'Model output'!R98))),"negative","positive")</f>
        <v>negative</v>
      </c>
      <c r="X99" t="str">
        <f>IF('Model output'!S98="","", IF('Model output'!S98= "[]", "", 'Model output'!S98))</f>
        <v>Not Identified</v>
      </c>
      <c r="Y99" t="str">
        <f>IF(OR('Model output'!S98="",ISNUMBER(SEARCH("Absent",'Model output'!S98)),ISNUMBER(SEARCH("Not identified",'Model output'!S98)),ISNUMBER(SEARCH("No",'Model output'!S98)),ISNUMBER(SEARCH("negative",'Model output'!S98))),"negative",IF(Z99="positive","gETE", "positive"))</f>
        <v>negative</v>
      </c>
      <c r="Z99" t="str">
        <f>IF(OR('Model output'!S98="",ISNUMBER(SEARCH("Absent",'Model output'!S98)),ISNUMBER(SEARCH("Not identified",'Model output'!S98)),ISNUMBER(SEARCH("No",'Model output'!S98)),ISNUMBER(SEARCH("Minimal",'Model output'!S98)),ISNUMBER(SEARCH("negative",'Model output'!S98))),"negative",IF(OR(ISNUMBER(SEARCH("extensive",X99)),ISNUMBER(SEARCH("skeletal muscle",X99)),ISNUMBER(SEARCH("larynx",X99)),ISNUMBER(SEARCH("trachea",X99)),ISNUMBER(SEARCH("esophagus",X99)),ISNUMBER(SEARCH("recurrent laryngeal nerve",X99))),"positive","negative"))</f>
        <v>negative</v>
      </c>
      <c r="AA99" t="str">
        <f>IF('Model output'!T98="","", IF('Model output'!T98="[]", "", IF('Model output'!T98="Not mentioned", "No", "Yes")))</f>
        <v/>
      </c>
      <c r="AB99" t="str">
        <f>IF(AA99&lt;&gt;"Yes","",IF(OR('Model output'!U98="",'Model output'!U98="[]",ISNUMBER(SEARCH("Not identified",'Model output'!U98))),"",'Model output'!U98))</f>
        <v/>
      </c>
      <c r="AC99" s="1" t="str">
        <f>IF(OR('Model output'!V98="",'Model output'!V98="No",AND(ISERROR(SEARCH("Positive",'Model output'!V98)), ISNUMBER(SEARCH("Negative",'Model output'!V98))), ISNUMBER(SEARCH("Uninvolved",'Model output'!V98)), ISNUMBER(SEARCH("not involved",'Model output'!V98)), ISNUMBER(SEARCH("none",'Model output'!V98)), ISNUMBER(SEARCH("Free",'Model output'!V98)), ISNUMBER(SEARCH("1 mm",'Model output'!V98)), ISNUMBER(SEARCH("0.1 CM",'Model output'!V98)), ISNUMBER(SEARCH("less than 0.2 mm",'Model output'!V98)), ISNUMBER(SEARCH("less than 0.5 mm",'Model output'!V98)), ISNUMBER(SEARCH("abut",'Model output'!V98))), "negative", "positive")</f>
        <v>negative</v>
      </c>
      <c r="AE99" s="32" t="str" cm="1">
        <f t="array" aca="1" ref="AE99" ca="1">IF(OR(AC99="positive",Z99="positive",AND(OR(ISNUMBER(SEARCH("Follicular carcinoma",N99)),ISNUMBER(SEARCH("Follicular thyroid carcinoma",N99))),V99="extensive"),AND(AND(ISNUMBER(J99),J99&gt;0),AND(ISNUMBER(M99),M99&gt;3)),OR(H99="positive",AH99=1)),"high",IF(OR(ISNUMBER(SEARCH("lateral",G99,1)),ISNUMBER(SEARCH("positive",Y99,1)),ISNUMBER(SEARCH("tall",O99,1)),ISNUMBER(SEARCH("hobnail",O99,1)),ISNUMBER(SEARCH("cribriform",O99,1)),ISNUMBER(SEARCH("diffuse",O99,1)),ISNUMBER(SEARCH("columnar",O99,1)),ISNUMBER(SEARCH("solid",O99,1)),ISNUMBER(SEARCH("tall",N99,1)),ISNUMBER(SEARCH("hobnail",N99,1)),ISNUMBER(SEARCH("cribriform",N99,1)),ISNUMBER(SEARCH("diffuse",N99,1)),ISNUMBER(SEARCH("columnar",N99,1)),ISNUMBER(SEARCH("solid",N99,1)),AND(ISNUMBER(SEARCH("papillary",N99,1)),S99="positive"),AND(AND(ISNUMBER(J99),J99&gt;=5),M99=""),AND(AND(ISNUMBER(J99),J99&gt;=5),AND(ISNUMBER(M99),M99&gt;=1)),AND(ISNUMBER(SERACH("papillary",N99)),OR(Y99="positive",Z99="positive"), ISNUMBER(SEARCH("BRAF",AB99)))),"intermediate","low"))</f>
        <v>intermediate</v>
      </c>
      <c r="AF99" s="33" t="str">
        <f t="shared" si="14"/>
        <v>2</v>
      </c>
      <c r="AG99" s="33" t="str">
        <f t="shared" si="15"/>
        <v>1a</v>
      </c>
      <c r="AH99" s="33" t="str">
        <f t="shared" si="18"/>
        <v>0</v>
      </c>
      <c r="AI99" s="38" t="str">
        <f t="shared" si="19"/>
        <v>I</v>
      </c>
      <c r="AJ99" s="32" t="s">
        <v>958</v>
      </c>
      <c r="AK99" s="37" t="s">
        <v>964</v>
      </c>
      <c r="AL99" s="37" t="s">
        <v>966</v>
      </c>
      <c r="AM99" s="37" t="s">
        <v>965</v>
      </c>
      <c r="AN99" s="37" t="s">
        <v>70</v>
      </c>
      <c r="AO99" s="26">
        <f t="shared" ca="1" si="20"/>
        <v>1</v>
      </c>
      <c r="AP99" s="12">
        <f t="shared" si="21"/>
        <v>1</v>
      </c>
      <c r="AQ99" s="12">
        <f t="shared" si="22"/>
        <v>1</v>
      </c>
      <c r="AR99" s="12">
        <f t="shared" si="23"/>
        <v>1</v>
      </c>
      <c r="AS99" s="19">
        <f t="shared" si="16"/>
        <v>1</v>
      </c>
    </row>
    <row r="100" spans="1:45">
      <c r="A100" t="str">
        <f>'Model output'!A99</f>
        <v>TCGA-DJ-A3V3</v>
      </c>
      <c r="B100" s="44">
        <v>57</v>
      </c>
      <c r="C100" s="1" t="str">
        <f>IF(OR(ISNUMBER(SEARCH("0",'Model output'!D99)), ISNUMBER(SEARCH("1",'Model output'!D99)), ISNUMBER(SEARCH("1a",'Model output'!D99)), ISNUMBER(SEARCH("1b",'Model output'!D99)), ISNUMBER(SEARCH("2",'Model output'!D99)), ISNUMBER(SEARCH("3",'Model output'!D99)), ISNUMBER(SEARCH("4a",'Model output'!D99)), ISNUMBER(SEARCH("4b",'Model output'!D99))), IF(ISNUMBER(SEARCH("pT",'Model output'!D99)),IF(OR(ISNUMBER(SEARCH("a",'Model output'!D99)),ISNUMBER(SEARCH("b",'Model output'!D99))),MID(SUBSTITUTE('Model output'!D99," ",""),SEARCH("pT",'Model output'!D99)+2,2),MID(SUBSTITUTE('Model output'!D99," ",""),SEARCH("pT",'Model output'!D99)+2,1)),IF(ISNUMBER(SEARCH("T",'Model output'!D99)),IF(OR(ISNUMBER(SEARCH("a",'Model output'!D99)),ISNUMBER(SEARCH("b",'Model output'!D99))),MID(SUBSTITUTE('Model output'!D99," ",""),SEARCH("T",'Model output'!D99)+1,2),MID(SUBSTITUTE('Model output'!D99," ",""),SEARCH("T",'Model output'!D99)+1,1)),SUBSTITUTE('Model output'!D99," ",""))),"")</f>
        <v>1</v>
      </c>
      <c r="D100" s="1" t="str">
        <f>IF(ISNUMBER(SEARCH("lymph node",'Model output'!E99)),"1", IF(AND('Model output'!E99&lt;&gt;"",ISNUMBER('Model output'!E99),'Model output'!E99&gt;0),"1",IF(OR(ISNUMBER(SEARCH("0",'Model output'!E99)), ISNUMBER(SEARCH("1",'Model output'!E99)), ISNUMBER(SEARCH("1a",'Model output'!E99)), ISNUMBER(SEARCH("1b",'Model output'!E99)), ISNUMBER(SEARCH("X",'Model output'!E99))), IF(ISNUMBER(SEARCH("pN",'Model output'!E99)),IF(OR(ISNUMBER(SEARCH("a",'Model output'!E99)),ISNUMBER(SEARCH("b",'Model output'!E99))),MID(SUBSTITUTE('Model output'!E99," ",""),SEARCH("pN",'Model output'!E99)+2,2),MID(SUBSTITUTE('Model output'!E99," ",""),SEARCH("pN",'Model output'!E99)+2,1)),IF(ISNUMBER(SEARCH("N",'Model output'!E99)),IF(OR(ISNUMBER(SEARCH("a",'Model output'!E99)),ISNUMBER(SEARCH("b",'Model output'!E99))),MID(SUBSTITUTE('Model output'!E99," ",""),SEARCH("N",'Model output'!E99)+1,2),MID(SUBSTITUTE('Model output'!E99," ",""),SEARCH("N",'Model output'!E99)+1,1)),SUBSTITUTE('Model output'!E99," ",""))),"")))</f>
        <v>X</v>
      </c>
      <c r="E100" s="1" t="str">
        <f>IF(OR(ISNUMBER(SEARCH("Not applicable",'Model output'!F99)), ISNUMBER(SEARCH("N/A",'Model output'!F99))),"0",IF(OR(ISNUMBER(SEARCH("0",'Model output'!F99)), ISNUMBER(SEARCH("1",'Model output'!F99)), ISNUMBER(SEARCH("X",'Model output'!F99))), IF(ISNUMBER(SEARCH("pM",'Model output'!F99)),MID(SUBSTITUTE('Model output'!F99," ",""),SEARCH("pM",'Model output'!F99)+2,1),IF(ISNUMBER(SEARCH("M",'Model output'!F99)),MID(SUBSTITUTE('Model output'!F99," ",""),SEARCH("M",'Model output'!F99)+1,1),SUBSTITUTE('Model output'!F99," ",""))),""))</f>
        <v>X</v>
      </c>
      <c r="F100" t="str">
        <f t="shared" si="12"/>
        <v>negative</v>
      </c>
      <c r="G100" t="str">
        <f>IF(OR('Model output'!G99="",AND(ISNUMBER('Model output'!J99),'Model output'!J99&lt;1)),"",IF(OR(ISNUMBER(SEARCH("lateral",'Model output'!G99)),ISNUMBER(SEARCH("cervical",'Model output'!G99)),ISNUMBER(SEARCH("jugular",'Model output'!G99)),ISNUMBER(SEARCH("left neck",'Model output'!G99)),ISNUMBER(SEARCH("left anterior neck",'Model output'!G99)),ISNUMBER(SEARCH("left posterior neck",'Model output'!G99)),ISNUMBER(SEARCH("right neck",'Model output'!G99)),ISNUMBER(SEARCH("right anterior neck",'Model output'!G99)),ISNUMBER(SEARCH("right posterior neck",'Model output'!G99)),AND(ISNUMBER(SEARCH("level",'Model output'!G99)),OR(,ISNUMBER(SEARCH("II",'Model output'!G99)),ISNUMBER(SEARCH("two",'Model output'!G99)),ISNUMBER(SEARCH("2",'Model output'!G99)),ISNUMBER(SEARCH("III",'Model output'!G99)),ISNUMBER(SEARCH("three",'Model output'!G99)),ISNUMBER(SEARCH("3",'Model output'!G99)),ISNUMBER(SEARCH("IV",'Model output'!G99)),ISNUMBER(SEARCH("four",'Model output'!G99)),ISNUMBER(SEARCH("4",'Model output'!G99)),AND(ISNUMBER(SEARCH("V ",'Model output'!G99)),NOT(ISNUMBER(SEARCH("VI",'Model output'!G99)))),ISNUMBER(SEARCH("five",'Model output'!G99)),ISNUMBER(SEARCH("5",'Model output'!G99))))), "lateral", "central"))</f>
        <v/>
      </c>
      <c r="H100" t="str">
        <f>IF('Model output'!H99="","negative",IF('Model output'!H99="[]", "negative", IF(OR(ISNUMBER(SEARCH("lymph node",'Model output'!H99)),ISNUMBER(SEARCH("Not mentioned",'Model output'!H99)),ISNUMBER(SEARCH("neck",'Model output'!H99)),ISNUMBER(SEARCH("Not applicable",'Model output'!H99))),"negative","positive")))</f>
        <v>negative</v>
      </c>
      <c r="I100">
        <f>IF('Model output'!I99="","",IF(ISNUMBER('Model output'!I99),'Model output'!I99,1))</f>
        <v>14</v>
      </c>
      <c r="J100">
        <f>IF('Model output'!J99="","",IF(AND(ISNUMBER('Model output'!J99),'Model output'!J99&lt;=I100),'Model output'!J99,IF(ISNUMBER(SEARCH("0/",'Model output'!J99)),0,1)))</f>
        <v>0</v>
      </c>
      <c r="K100" t="str" cm="1">
        <f t="array" ref="K100">IF(COUNT(FIND({0,1,2,3,4,5,6,7,8,9},'Model output'!K99))&gt;0,'Model output'!K99,"")</f>
        <v/>
      </c>
      <c r="L100" s="8" t="str">
        <f t="shared" si="17"/>
        <v/>
      </c>
      <c r="M100" t="str" cm="1">
        <f t="array" ref="M100">IF(L100="","",IF(ISNUMBER(SEARCH("cm",L100)),MAX(VALUE(SUBSTITUTE(_xlfn.FILTERXML("&lt;t&gt;&lt;s&gt;"&amp;SUBSTITUTE(L100,",","&lt;/s&gt;&lt;s&gt;")&amp;"&lt;/s&gt;&lt;/t&gt;","//s"),"cm",""))),MAX(VALUE(SUBSTITUTE(_xlfn.FILTERXML("&lt;t&gt;&lt;s&gt;"&amp;SUBSTITUTE(L100,",","&lt;/s&gt;&lt;s&gt;")&amp;"&lt;/s&gt;&lt;/t&gt;","//s"),"mm","")))/10))</f>
        <v/>
      </c>
      <c r="N100" t="str">
        <f>IF('Model output'!L99="","",'Model output'!L99)</f>
        <v>Papillary carcinoma</v>
      </c>
      <c r="O100" t="str">
        <f>IF('Model output'!M99="","",'Model output'!M99)</f>
        <v>Classical type</v>
      </c>
      <c r="P100" t="str">
        <f>IF('Model output'!N99="","",'Model output'!N99)</f>
        <v>2.4 cm</v>
      </c>
      <c r="Q100" t="str">
        <f t="shared" si="13"/>
        <v>2.4cm</v>
      </c>
      <c r="R100" cm="1">
        <f t="array" ref="R100">IF(Q100="","",IF(ISNUMBER(SEARCH("cm",Q100)),MAX(VALUE(SUBSTITUTE(_xlfn.FILTERXML("&lt;t&gt;&lt;s&gt;"&amp;SUBSTITUTE(Q100,",","&lt;/s&gt;&lt;s&gt;")&amp;"&lt;/s&gt;&lt;/t&gt;","//s"),"cm",""))),MAX(VALUE(SUBSTITUTE(_xlfn.FILTERXML("&lt;t&gt;&lt;s&gt;"&amp;SUBSTITUTE(Q100,",","&lt;/s&gt;&lt;s&gt;")&amp;"&lt;/s&gt;&lt;/t&gt;","//s"),"mm","")))/10))</f>
        <v>2.4</v>
      </c>
      <c r="S100" t="str">
        <f>IF(OR('Model output'!P99="",ISNUMBER(SEARCH("Not identified", 'Model output'!P99)),ISNUMBER(SEARCH("Absent",'Model output'!P99)),AND(ISNUMBER(SEARCH("No",'Model output'!P99)),NOT(ISNUMBER(SEARCH("diagnostic",'Model output'!P99)))),ISNUMBER(SEARCH("Negative",'Model output'!P99))),"negative","positive")</f>
        <v>negative</v>
      </c>
      <c r="T100">
        <f>IF('Model output'!O99="","",'Model output'!O99)</f>
        <v>1</v>
      </c>
      <c r="U100" t="str">
        <f>IF('Model output'!Q99&lt;&gt;"",'Model output'!Q99,IF('Classification result'!S100="positive",IF(ISNUMBER(SEARCH("single",'Model output'!P99)),1,IF(OR(ISNUMBER(SEARCH("&lt;4",'Model output'!P99)),ISNUMBER(SEARCH("&lt; 4",'Model output'!P99)),ISNUMBER(SEARCH("less than 4",'Model output'!P99))),"&lt;4",IF(OR(ISNUMBER(SEARCH("&gt;4",'Model output'!P99)),ISNUMBER(SEARCH("&gt; 4",'Model output'!P99)),ISNUMBER(SEARCH("4 or more",'Model output'!P99))),"&gt;4",""))),""))</f>
        <v/>
      </c>
      <c r="V100" t="str">
        <f>IF(S100="negative","",IF(OR(ISNUMBER(SEARCH("Focal",'Model output'!P99)),'Classification result'!U100&lt;4,ISNUMBER(SEARCH("Focal",'Classification result'!U100)),ISNUMBER(SEARCH("&lt;4",'Classification result'!U100)),ISNUMBER(SEARCH("&lt; 4",'Classification result'!U100))),"minimal", IF(OR(ISNUMBER(SEARCH("Extensive",'Model output'!P99)),ISNUMBER(SEARCH("Extensive",'Classification result'!U100)),ISNUMBER(SEARCH("&gt;4",'Classification result'!U100)),ISNUMBER(SEARCH("&gt; 4",'Classification result'!U100)),ISNUMBER(SEARCH("4 or more",'Classification result'!U100))),"extensive","")))</f>
        <v/>
      </c>
      <c r="W100" t="str">
        <f>IF(OR('Model output'!R99="",ISNUMBER(SEARCH("Not identified", 'Model output'!R99)),ISNUMBER(SEARCH("Absent",'Model output'!R99)),ISNUMBER(SEARCH("No",'Model output'!R99)),ISNUMBER(SEARCH("Negative",'Model output'!R99)),ISNUMBER(SEARCH("None seen",'Model output'!R99)),ISNUMBER(SEARCH("Free",'Model output'!R99)),ISNUMBER(SEARCH("Cannot be assessed",'Model output'!R99))),"negative","positive")</f>
        <v>negative</v>
      </c>
      <c r="X100" t="str">
        <f>IF('Model output'!S99="","", IF('Model output'!S99= "[]", "", 'Model output'!S99))</f>
        <v>Not identified</v>
      </c>
      <c r="Y100" t="str">
        <f>IF(OR('Model output'!S99="",ISNUMBER(SEARCH("Absent",'Model output'!S99)),ISNUMBER(SEARCH("Not identified",'Model output'!S99)),ISNUMBER(SEARCH("No",'Model output'!S99)),ISNUMBER(SEARCH("negative",'Model output'!S99))),"negative",IF(Z100="positive","gETE", "positive"))</f>
        <v>negative</v>
      </c>
      <c r="Z100" t="str">
        <f>IF(OR('Model output'!S99="",ISNUMBER(SEARCH("Absent",'Model output'!S99)),ISNUMBER(SEARCH("Not identified",'Model output'!S99)),ISNUMBER(SEARCH("No",'Model output'!S99)),ISNUMBER(SEARCH("Minimal",'Model output'!S99)),ISNUMBER(SEARCH("negative",'Model output'!S99))),"negative",IF(OR(ISNUMBER(SEARCH("extensive",X100)),ISNUMBER(SEARCH("skeletal muscle",X100)),ISNUMBER(SEARCH("larynx",X100)),ISNUMBER(SEARCH("trachea",X100)),ISNUMBER(SEARCH("esophagus",X100)),ISNUMBER(SEARCH("recurrent laryngeal nerve",X100))),"positive","negative"))</f>
        <v>negative</v>
      </c>
      <c r="AA100" t="str">
        <f>IF('Model output'!T99="","", IF('Model output'!T99="[]", "", IF('Model output'!T99="Not mentioned", "No", "Yes")))</f>
        <v/>
      </c>
      <c r="AB100" t="str">
        <f>IF(AA100&lt;&gt;"Yes","",IF(OR('Model output'!U99="",'Model output'!U99="[]",ISNUMBER(SEARCH("Not identified",'Model output'!U99))),"",'Model output'!U99))</f>
        <v/>
      </c>
      <c r="AC100" s="1" t="str">
        <f>IF(OR('Model output'!V99="",'Model output'!V99="No",AND(ISERROR(SEARCH("Positive",'Model output'!V99)), ISNUMBER(SEARCH("Negative",'Model output'!V99))), ISNUMBER(SEARCH("Uninvolved",'Model output'!V99)), ISNUMBER(SEARCH("not involved",'Model output'!V99)), ISNUMBER(SEARCH("none",'Model output'!V99)), ISNUMBER(SEARCH("Free",'Model output'!V99)), ISNUMBER(SEARCH("1 mm",'Model output'!V99)), ISNUMBER(SEARCH("0.1 CM",'Model output'!V99)), ISNUMBER(SEARCH("less than 0.2 mm",'Model output'!V99)), ISNUMBER(SEARCH("less than 0.5 mm",'Model output'!V99)), ISNUMBER(SEARCH("abut",'Model output'!V99))), "negative", "positive")</f>
        <v>negative</v>
      </c>
      <c r="AE100" s="32" t="str" cm="1">
        <f t="array" aca="1" ref="AE100" ca="1">IF(OR(AC100="positive",Z100="positive",AND(OR(ISNUMBER(SEARCH("Follicular carcinoma",N100)),ISNUMBER(SEARCH("Follicular thyroid carcinoma",N100))),V100="extensive"),AND(AND(ISNUMBER(J100),J100&gt;0),AND(ISNUMBER(M100),M100&gt;3)),OR(H100="positive",AH100=1)),"high",IF(OR(ISNUMBER(SEARCH("lateral",G100,1)),ISNUMBER(SEARCH("positive",Y100,1)),ISNUMBER(SEARCH("tall",O100,1)),ISNUMBER(SEARCH("hobnail",O100,1)),ISNUMBER(SEARCH("cribriform",O100,1)),ISNUMBER(SEARCH("diffuse",O100,1)),ISNUMBER(SEARCH("columnar",O100,1)),ISNUMBER(SEARCH("solid",O100,1)),ISNUMBER(SEARCH("tall",N100,1)),ISNUMBER(SEARCH("hobnail",N100,1)),ISNUMBER(SEARCH("cribriform",N100,1)),ISNUMBER(SEARCH("diffuse",N100,1)),ISNUMBER(SEARCH("columnar",N100,1)),ISNUMBER(SEARCH("solid",N100,1)),AND(ISNUMBER(SEARCH("papillary",N100,1)),S100="positive"),AND(AND(ISNUMBER(J100),J100&gt;=5),M100=""),AND(AND(ISNUMBER(J100),J100&gt;=5),AND(ISNUMBER(M100),M100&gt;=1)),AND(ISNUMBER(SERACH("papillary",N100)),OR(Y100="positive",Z100="positive"), ISNUMBER(SEARCH("BRAF",AB100)))),"intermediate","low"))</f>
        <v>low</v>
      </c>
      <c r="AF100" s="33" t="str">
        <f t="shared" si="14"/>
        <v>2</v>
      </c>
      <c r="AG100" s="33" t="str">
        <f t="shared" si="15"/>
        <v>0</v>
      </c>
      <c r="AH100" s="33" t="str">
        <f t="shared" si="18"/>
        <v>0</v>
      </c>
      <c r="AI100" s="38" t="str">
        <f t="shared" si="19"/>
        <v>I</v>
      </c>
      <c r="AJ100" s="32" t="s">
        <v>957</v>
      </c>
      <c r="AK100" s="37" t="s">
        <v>964</v>
      </c>
      <c r="AL100" s="37" t="s">
        <v>962</v>
      </c>
      <c r="AM100" s="37" t="s">
        <v>965</v>
      </c>
      <c r="AN100" s="37" t="s">
        <v>70</v>
      </c>
      <c r="AO100" s="26">
        <f t="shared" ref="AO100:AO131" ca="1" si="24">IF(AE100=AJ100,1,0)</f>
        <v>1</v>
      </c>
      <c r="AP100" s="12">
        <f t="shared" ref="AP100:AP131" si="25">IF(AF100=AK100, 1, IF(AND(AF100="x", AK100="0"), 1, IF(AND(AF100="0", AK100="x"), 1, 0)))</f>
        <v>1</v>
      </c>
      <c r="AQ100" s="12">
        <f t="shared" ref="AQ100:AQ131" si="26">IF(AG100=AL100, 1, IF(AND(AG100="x", AL100="0"), 1, IF(AND(AG100="0", AL100="x"), 1, 0)))</f>
        <v>1</v>
      </c>
      <c r="AR100" s="12">
        <f t="shared" ref="AR100:AR131" si="27">IF(AH100=AM100, 1, IF(AND(AH100="x", AM100="0"), 1, IF(AND(AH100="0", AM100="x"), 1, 0)))</f>
        <v>1</v>
      </c>
      <c r="AS100" s="19">
        <f t="shared" si="16"/>
        <v>1</v>
      </c>
    </row>
    <row r="101" spans="1:45">
      <c r="A101" t="str">
        <f>'Model output'!A100</f>
        <v>TCGA-DJ-A3V5</v>
      </c>
      <c r="B101" s="44">
        <v>76</v>
      </c>
      <c r="C101" s="1" t="str">
        <f>IF(OR(ISNUMBER(SEARCH("0",'Model output'!D100)), ISNUMBER(SEARCH("1",'Model output'!D100)), ISNUMBER(SEARCH("1a",'Model output'!D100)), ISNUMBER(SEARCH("1b",'Model output'!D100)), ISNUMBER(SEARCH("2",'Model output'!D100)), ISNUMBER(SEARCH("3",'Model output'!D100)), ISNUMBER(SEARCH("4a",'Model output'!D100)), ISNUMBER(SEARCH("4b",'Model output'!D100))), IF(ISNUMBER(SEARCH("pT",'Model output'!D100)),IF(OR(ISNUMBER(SEARCH("a",'Model output'!D100)),ISNUMBER(SEARCH("b",'Model output'!D100))),MID(SUBSTITUTE('Model output'!D100," ",""),SEARCH("pT",'Model output'!D100)+2,2),MID(SUBSTITUTE('Model output'!D100," ",""),SEARCH("pT",'Model output'!D100)+2,1)),IF(ISNUMBER(SEARCH("T",'Model output'!D100)),IF(OR(ISNUMBER(SEARCH("a",'Model output'!D100)),ISNUMBER(SEARCH("b",'Model output'!D100))),MID(SUBSTITUTE('Model output'!D100," ",""),SEARCH("T",'Model output'!D100)+1,2),MID(SUBSTITUTE('Model output'!D100," ",""),SEARCH("T",'Model output'!D100)+1,1)),SUBSTITUTE('Model output'!D100," ",""))),"")</f>
        <v>1</v>
      </c>
      <c r="D101" s="1" t="str">
        <f>IF(ISNUMBER(SEARCH("lymph node",'Model output'!E100)),"1", IF(AND('Model output'!E100&lt;&gt;"",ISNUMBER('Model output'!E100),'Model output'!E100&gt;0),"1",IF(OR(ISNUMBER(SEARCH("0",'Model output'!E100)), ISNUMBER(SEARCH("1",'Model output'!E100)), ISNUMBER(SEARCH("1a",'Model output'!E100)), ISNUMBER(SEARCH("1b",'Model output'!E100)), ISNUMBER(SEARCH("X",'Model output'!E100))), IF(ISNUMBER(SEARCH("pN",'Model output'!E100)),IF(OR(ISNUMBER(SEARCH("a",'Model output'!E100)),ISNUMBER(SEARCH("b",'Model output'!E100))),MID(SUBSTITUTE('Model output'!E100," ",""),SEARCH("pN",'Model output'!E100)+2,2),MID(SUBSTITUTE('Model output'!E100," ",""),SEARCH("pN",'Model output'!E100)+2,1)),IF(ISNUMBER(SEARCH("N",'Model output'!E100)),IF(OR(ISNUMBER(SEARCH("a",'Model output'!E100)),ISNUMBER(SEARCH("b",'Model output'!E100))),MID(SUBSTITUTE('Model output'!E100," ",""),SEARCH("N",'Model output'!E100)+1,2),MID(SUBSTITUTE('Model output'!E100," ",""),SEARCH("N",'Model output'!E100)+1,1)),SUBSTITUTE('Model output'!E100," ",""))),"")))</f>
        <v>X</v>
      </c>
      <c r="E101" s="1" t="str">
        <f>IF(OR(ISNUMBER(SEARCH("Not applicable",'Model output'!F100)), ISNUMBER(SEARCH("N/A",'Model output'!F100))),"0",IF(OR(ISNUMBER(SEARCH("0",'Model output'!F100)), ISNUMBER(SEARCH("1",'Model output'!F100)), ISNUMBER(SEARCH("X",'Model output'!F100))), IF(ISNUMBER(SEARCH("pM",'Model output'!F100)),MID(SUBSTITUTE('Model output'!F100," ",""),SEARCH("pM",'Model output'!F100)+2,1),IF(ISNUMBER(SEARCH("M",'Model output'!F100)),MID(SUBSTITUTE('Model output'!F100," ",""),SEARCH("M",'Model output'!F100)+1,1),SUBSTITUTE('Model output'!F100," ",""))),""))</f>
        <v>X</v>
      </c>
      <c r="F101" t="str">
        <f t="shared" si="12"/>
        <v>negative</v>
      </c>
      <c r="G101" t="str">
        <f>IF(OR('Model output'!G100="",AND(ISNUMBER('Model output'!J100),'Model output'!J100&lt;1)),"",IF(OR(ISNUMBER(SEARCH("lateral",'Model output'!G100)),ISNUMBER(SEARCH("cervical",'Model output'!G100)),ISNUMBER(SEARCH("jugular",'Model output'!G100)),ISNUMBER(SEARCH("left neck",'Model output'!G100)),ISNUMBER(SEARCH("left anterior neck",'Model output'!G100)),ISNUMBER(SEARCH("left posterior neck",'Model output'!G100)),ISNUMBER(SEARCH("right neck",'Model output'!G100)),ISNUMBER(SEARCH("right anterior neck",'Model output'!G100)),ISNUMBER(SEARCH("right posterior neck",'Model output'!G100)),AND(ISNUMBER(SEARCH("level",'Model output'!G100)),OR(,ISNUMBER(SEARCH("II",'Model output'!G100)),ISNUMBER(SEARCH("two",'Model output'!G100)),ISNUMBER(SEARCH("2",'Model output'!G100)),ISNUMBER(SEARCH("III",'Model output'!G100)),ISNUMBER(SEARCH("three",'Model output'!G100)),ISNUMBER(SEARCH("3",'Model output'!G100)),ISNUMBER(SEARCH("IV",'Model output'!G100)),ISNUMBER(SEARCH("four",'Model output'!G100)),ISNUMBER(SEARCH("4",'Model output'!G100)),AND(ISNUMBER(SEARCH("V ",'Model output'!G100)),NOT(ISNUMBER(SEARCH("VI",'Model output'!G100)))),ISNUMBER(SEARCH("five",'Model output'!G100)),ISNUMBER(SEARCH("5",'Model output'!G100))))), "lateral", "central"))</f>
        <v/>
      </c>
      <c r="H101" t="str">
        <f>IF('Model output'!H100="","negative",IF('Model output'!H100="[]", "negative", IF(OR(ISNUMBER(SEARCH("lymph node",'Model output'!H100)),ISNUMBER(SEARCH("Not mentioned",'Model output'!H100)),ISNUMBER(SEARCH("neck",'Model output'!H100)),ISNUMBER(SEARCH("Not applicable",'Model output'!H100))),"negative","positive")))</f>
        <v>negative</v>
      </c>
      <c r="I101">
        <f>IF('Model output'!I100="","",IF(ISNUMBER('Model output'!I100),'Model output'!I100,1))</f>
        <v>0</v>
      </c>
      <c r="J101">
        <f>IF('Model output'!J100="","",IF(AND(ISNUMBER('Model output'!J100),'Model output'!J100&lt;=I101),'Model output'!J100,IF(ISNUMBER(SEARCH("0/",'Model output'!J100)),0,1)))</f>
        <v>0</v>
      </c>
      <c r="K101" t="str" cm="1">
        <f t="array" ref="K101">IF(COUNT(FIND({0,1,2,3,4,5,6,7,8,9},'Model output'!K100))&gt;0,'Model output'!K100,"")</f>
        <v/>
      </c>
      <c r="L101" s="8" t="str">
        <f t="shared" si="17"/>
        <v/>
      </c>
      <c r="M101" t="str" cm="1">
        <f t="array" ref="M101">IF(L101="","",IF(ISNUMBER(SEARCH("cm",L101)),MAX(VALUE(SUBSTITUTE(_xlfn.FILTERXML("&lt;t&gt;&lt;s&gt;"&amp;SUBSTITUTE(L101,",","&lt;/s&gt;&lt;s&gt;")&amp;"&lt;/s&gt;&lt;/t&gt;","//s"),"cm",""))),MAX(VALUE(SUBSTITUTE(_xlfn.FILTERXML("&lt;t&gt;&lt;s&gt;"&amp;SUBSTITUTE(L101,",","&lt;/s&gt;&lt;s&gt;")&amp;"&lt;/s&gt;&lt;/t&gt;","//s"),"mm","")))/10))</f>
        <v/>
      </c>
      <c r="N101" t="str">
        <f>IF('Model output'!L100="","",'Model output'!L100)</f>
        <v>Papillary carcinoma</v>
      </c>
      <c r="O101" t="str">
        <f>IF('Model output'!M100="","",'Model output'!M100)</f>
        <v>Tall cell variant</v>
      </c>
      <c r="P101" t="str">
        <f>IF('Model output'!N100="","",'Model output'!N100)</f>
        <v>1.4 cm</v>
      </c>
      <c r="Q101" t="str">
        <f t="shared" si="13"/>
        <v>1.4cm</v>
      </c>
      <c r="R101" cm="1">
        <f t="array" ref="R101">IF(Q101="","",IF(ISNUMBER(SEARCH("cm",Q101)),MAX(VALUE(SUBSTITUTE(_xlfn.FILTERXML("&lt;t&gt;&lt;s&gt;"&amp;SUBSTITUTE(Q101,",","&lt;/s&gt;&lt;s&gt;")&amp;"&lt;/s&gt;&lt;/t&gt;","//s"),"cm",""))),MAX(VALUE(SUBSTITUTE(_xlfn.FILTERXML("&lt;t&gt;&lt;s&gt;"&amp;SUBSTITUTE(Q101,",","&lt;/s&gt;&lt;s&gt;")&amp;"&lt;/s&gt;&lt;/t&gt;","//s"),"mm","")))/10))</f>
        <v>1.4</v>
      </c>
      <c r="S101" t="str">
        <f>IF(OR('Model output'!P100="",ISNUMBER(SEARCH("Not identified", 'Model output'!P100)),ISNUMBER(SEARCH("Absent",'Model output'!P100)),AND(ISNUMBER(SEARCH("No",'Model output'!P100)),NOT(ISNUMBER(SEARCH("diagnostic",'Model output'!P100)))),ISNUMBER(SEARCH("Negative",'Model output'!P100))),"negative","positive")</f>
        <v>negative</v>
      </c>
      <c r="T101">
        <f>IF('Model output'!O100="","",'Model output'!O100)</f>
        <v>1</v>
      </c>
      <c r="U101" t="str">
        <f>IF('Model output'!Q100&lt;&gt;"",'Model output'!Q100,IF('Classification result'!S101="positive",IF(ISNUMBER(SEARCH("single",'Model output'!P100)),1,IF(OR(ISNUMBER(SEARCH("&lt;4",'Model output'!P100)),ISNUMBER(SEARCH("&lt; 4",'Model output'!P100)),ISNUMBER(SEARCH("less than 4",'Model output'!P100))),"&lt;4",IF(OR(ISNUMBER(SEARCH("&gt;4",'Model output'!P100)),ISNUMBER(SEARCH("&gt; 4",'Model output'!P100)),ISNUMBER(SEARCH("4 or more",'Model output'!P100))),"&gt;4",""))),""))</f>
        <v/>
      </c>
      <c r="V101" t="str">
        <f>IF(S101="negative","",IF(OR(ISNUMBER(SEARCH("Focal",'Model output'!P100)),'Classification result'!U101&lt;4,ISNUMBER(SEARCH("Focal",'Classification result'!U101)),ISNUMBER(SEARCH("&lt;4",'Classification result'!U101)),ISNUMBER(SEARCH("&lt; 4",'Classification result'!U101))),"minimal", IF(OR(ISNUMBER(SEARCH("Extensive",'Model output'!P100)),ISNUMBER(SEARCH("Extensive",'Classification result'!U101)),ISNUMBER(SEARCH("&gt;4",'Classification result'!U101)),ISNUMBER(SEARCH("&gt; 4",'Classification result'!U101)),ISNUMBER(SEARCH("4 or more",'Classification result'!U101))),"extensive","")))</f>
        <v/>
      </c>
      <c r="W101" t="str">
        <f>IF(OR('Model output'!R100="",ISNUMBER(SEARCH("Not identified", 'Model output'!R100)),ISNUMBER(SEARCH("Absent",'Model output'!R100)),ISNUMBER(SEARCH("No",'Model output'!R100)),ISNUMBER(SEARCH("Negative",'Model output'!R100)),ISNUMBER(SEARCH("None seen",'Model output'!R100)),ISNUMBER(SEARCH("Free",'Model output'!R100)),ISNUMBER(SEARCH("Cannot be assessed",'Model output'!R100))),"negative","positive")</f>
        <v>negative</v>
      </c>
      <c r="X101" t="str">
        <f>IF('Model output'!S100="","", IF('Model output'!S100= "[]", "", 'Model output'!S100))</f>
        <v>Perithyroidal fibroadipose tissue</v>
      </c>
      <c r="Y101" t="str">
        <f>IF(OR('Model output'!S100="",ISNUMBER(SEARCH("Absent",'Model output'!S100)),ISNUMBER(SEARCH("Not identified",'Model output'!S100)),ISNUMBER(SEARCH("No",'Model output'!S100)),ISNUMBER(SEARCH("negative",'Model output'!S100))),"negative",IF(Z101="positive","gETE", "positive"))</f>
        <v>positive</v>
      </c>
      <c r="Z101" t="str">
        <f>IF(OR('Model output'!S100="",ISNUMBER(SEARCH("Absent",'Model output'!S100)),ISNUMBER(SEARCH("Not identified",'Model output'!S100)),ISNUMBER(SEARCH("No",'Model output'!S100)),ISNUMBER(SEARCH("Minimal",'Model output'!S100)),ISNUMBER(SEARCH("negative",'Model output'!S100))),"negative",IF(OR(ISNUMBER(SEARCH("extensive",X101)),ISNUMBER(SEARCH("skeletal muscle",X101)),ISNUMBER(SEARCH("larynx",X101)),ISNUMBER(SEARCH("trachea",X101)),ISNUMBER(SEARCH("esophagus",X101)),ISNUMBER(SEARCH("recurrent laryngeal nerve",X101))),"positive","negative"))</f>
        <v>negative</v>
      </c>
      <c r="AA101" t="str">
        <f>IF('Model output'!T100="","", IF('Model output'!T100="[]", "", IF('Model output'!T100="Not mentioned", "No", "Yes")))</f>
        <v/>
      </c>
      <c r="AB101" t="str">
        <f>IF(AA101&lt;&gt;"Yes","",IF(OR('Model output'!U100="",'Model output'!U100="[]",ISNUMBER(SEARCH("Not identified",'Model output'!U100))),"",'Model output'!U100))</f>
        <v/>
      </c>
      <c r="AC101" s="1" t="str">
        <f>IF(OR('Model output'!V100="",'Model output'!V100="No",AND(ISERROR(SEARCH("Positive",'Model output'!V100)), ISNUMBER(SEARCH("Negative",'Model output'!V100))), ISNUMBER(SEARCH("Uninvolved",'Model output'!V100)), ISNUMBER(SEARCH("not involved",'Model output'!V100)), ISNUMBER(SEARCH("none",'Model output'!V100)), ISNUMBER(SEARCH("Free",'Model output'!V100)), ISNUMBER(SEARCH("1 mm",'Model output'!V100)), ISNUMBER(SEARCH("0.1 CM",'Model output'!V100)), ISNUMBER(SEARCH("less than 0.2 mm",'Model output'!V100)), ISNUMBER(SEARCH("less than 0.5 mm",'Model output'!V100)), ISNUMBER(SEARCH("abut",'Model output'!V100))), "negative", "positive")</f>
        <v>positive</v>
      </c>
      <c r="AE101" s="32" t="str" cm="1">
        <f t="array" ref="AE101">IF(OR(AC101="positive",Z101="positive",AND(OR(ISNUMBER(SEARCH("Follicular carcinoma",N101)),ISNUMBER(SEARCH("Follicular thyroid carcinoma",N101))),V101="extensive"),AND(AND(ISNUMBER(J101),J101&gt;0),AND(ISNUMBER(M101),M101&gt;3)),OR(H101="positive",AH101=1)),"high",IF(OR(ISNUMBER(SEARCH("lateral",G101,1)),ISNUMBER(SEARCH("positive",Y101,1)),ISNUMBER(SEARCH("tall",O101,1)),ISNUMBER(SEARCH("hobnail",O101,1)),ISNUMBER(SEARCH("cribriform",O101,1)),ISNUMBER(SEARCH("diffuse",O101,1)),ISNUMBER(SEARCH("columnar",O101,1)),ISNUMBER(SEARCH("solid",O101,1)),ISNUMBER(SEARCH("tall",N101,1)),ISNUMBER(SEARCH("hobnail",N101,1)),ISNUMBER(SEARCH("cribriform",N101,1)),ISNUMBER(SEARCH("diffuse",N101,1)),ISNUMBER(SEARCH("columnar",N101,1)),ISNUMBER(SEARCH("solid",N101,1)),AND(ISNUMBER(SEARCH("papillary",N101,1)),S101="positive"),AND(AND(ISNUMBER(J101),J101&gt;=5),M101=""),AND(AND(ISNUMBER(J101),J101&gt;=5),AND(ISNUMBER(M101),M101&gt;=1)),AND(ISNUMBER(SERACH("papillary",N101)),OR(Y101="positive",Z101="positive"), ISNUMBER(SEARCH("BRAF",AB101)))),"intermediate","low"))</f>
        <v>high</v>
      </c>
      <c r="AF101" s="33" t="str">
        <f t="shared" si="14"/>
        <v>1b</v>
      </c>
      <c r="AG101" s="33" t="str">
        <f t="shared" si="15"/>
        <v>0</v>
      </c>
      <c r="AH101" s="33" t="str">
        <f t="shared" si="18"/>
        <v>0</v>
      </c>
      <c r="AI101" s="38" t="str">
        <f t="shared" si="19"/>
        <v>I</v>
      </c>
      <c r="AJ101" s="32" t="s">
        <v>956</v>
      </c>
      <c r="AK101" s="37" t="s">
        <v>961</v>
      </c>
      <c r="AL101" s="37" t="s">
        <v>962</v>
      </c>
      <c r="AM101" s="37" t="s">
        <v>965</v>
      </c>
      <c r="AN101" s="37" t="s">
        <v>70</v>
      </c>
      <c r="AO101" s="26">
        <f t="shared" si="24"/>
        <v>1</v>
      </c>
      <c r="AP101" s="12">
        <f t="shared" si="25"/>
        <v>1</v>
      </c>
      <c r="AQ101" s="12">
        <f t="shared" si="26"/>
        <v>1</v>
      </c>
      <c r="AR101" s="12">
        <f t="shared" si="27"/>
        <v>1</v>
      </c>
      <c r="AS101" s="19">
        <f t="shared" si="16"/>
        <v>1</v>
      </c>
    </row>
    <row r="102" spans="1:45">
      <c r="A102" t="str">
        <f>'Model output'!A101</f>
        <v>TCGA-DJ-A3V6</v>
      </c>
      <c r="B102" s="44">
        <v>54</v>
      </c>
      <c r="C102" s="1" t="str">
        <f>IF(OR(ISNUMBER(SEARCH("0",'Model output'!D101)), ISNUMBER(SEARCH("1",'Model output'!D101)), ISNUMBER(SEARCH("1a",'Model output'!D101)), ISNUMBER(SEARCH("1b",'Model output'!D101)), ISNUMBER(SEARCH("2",'Model output'!D101)), ISNUMBER(SEARCH("3",'Model output'!D101)), ISNUMBER(SEARCH("4a",'Model output'!D101)), ISNUMBER(SEARCH("4b",'Model output'!D101))), IF(ISNUMBER(SEARCH("pT",'Model output'!D101)),IF(OR(ISNUMBER(SEARCH("a",'Model output'!D101)),ISNUMBER(SEARCH("b",'Model output'!D101))),MID(SUBSTITUTE('Model output'!D101," ",""),SEARCH("pT",'Model output'!D101)+2,2),MID(SUBSTITUTE('Model output'!D101," ",""),SEARCH("pT",'Model output'!D101)+2,1)),IF(ISNUMBER(SEARCH("T",'Model output'!D101)),IF(OR(ISNUMBER(SEARCH("a",'Model output'!D101)),ISNUMBER(SEARCH("b",'Model output'!D101))),MID(SUBSTITUTE('Model output'!D101," ",""),SEARCH("T",'Model output'!D101)+1,2),MID(SUBSTITUTE('Model output'!D101," ",""),SEARCH("T",'Model output'!D101)+1,1)),SUBSTITUTE('Model output'!D101," ",""))),"")</f>
        <v>1</v>
      </c>
      <c r="D102" s="1" t="str">
        <f>IF(ISNUMBER(SEARCH("lymph node",'Model output'!E101)),"1", IF(AND('Model output'!E101&lt;&gt;"",ISNUMBER('Model output'!E101),'Model output'!E101&gt;0),"1",IF(OR(ISNUMBER(SEARCH("0",'Model output'!E101)), ISNUMBER(SEARCH("1",'Model output'!E101)), ISNUMBER(SEARCH("1a",'Model output'!E101)), ISNUMBER(SEARCH("1b",'Model output'!E101)), ISNUMBER(SEARCH("X",'Model output'!E101))), IF(ISNUMBER(SEARCH("pN",'Model output'!E101)),IF(OR(ISNUMBER(SEARCH("a",'Model output'!E101)),ISNUMBER(SEARCH("b",'Model output'!E101))),MID(SUBSTITUTE('Model output'!E101," ",""),SEARCH("pN",'Model output'!E101)+2,2),MID(SUBSTITUTE('Model output'!E101," ",""),SEARCH("pN",'Model output'!E101)+2,1)),IF(ISNUMBER(SEARCH("N",'Model output'!E101)),IF(OR(ISNUMBER(SEARCH("a",'Model output'!E101)),ISNUMBER(SEARCH("b",'Model output'!E101))),MID(SUBSTITUTE('Model output'!E101," ",""),SEARCH("N",'Model output'!E101)+1,2),MID(SUBSTITUTE('Model output'!E101," ",""),SEARCH("N",'Model output'!E101)+1,1)),SUBSTITUTE('Model output'!E101," ",""))),"")))</f>
        <v>X</v>
      </c>
      <c r="E102" s="1" t="str">
        <f>IF(OR(ISNUMBER(SEARCH("Not applicable",'Model output'!F101)), ISNUMBER(SEARCH("N/A",'Model output'!F101))),"0",IF(OR(ISNUMBER(SEARCH("0",'Model output'!F101)), ISNUMBER(SEARCH("1",'Model output'!F101)), ISNUMBER(SEARCH("X",'Model output'!F101))), IF(ISNUMBER(SEARCH("pM",'Model output'!F101)),MID(SUBSTITUTE('Model output'!F101," ",""),SEARCH("pM",'Model output'!F101)+2,1),IF(ISNUMBER(SEARCH("M",'Model output'!F101)),MID(SUBSTITUTE('Model output'!F101," ",""),SEARCH("M",'Model output'!F101)+1,1),SUBSTITUTE('Model output'!F101," ",""))),""))</f>
        <v>X</v>
      </c>
      <c r="F102" t="str">
        <f t="shared" si="12"/>
        <v>negative</v>
      </c>
      <c r="G102" t="str">
        <f>IF(OR('Model output'!G101="",AND(ISNUMBER('Model output'!J101),'Model output'!J101&lt;1)),"",IF(OR(ISNUMBER(SEARCH("lateral",'Model output'!G101)),ISNUMBER(SEARCH("cervical",'Model output'!G101)),ISNUMBER(SEARCH("jugular",'Model output'!G101)),ISNUMBER(SEARCH("left neck",'Model output'!G101)),ISNUMBER(SEARCH("left anterior neck",'Model output'!G101)),ISNUMBER(SEARCH("left posterior neck",'Model output'!G101)),ISNUMBER(SEARCH("right neck",'Model output'!G101)),ISNUMBER(SEARCH("right anterior neck",'Model output'!G101)),ISNUMBER(SEARCH("right posterior neck",'Model output'!G101)),AND(ISNUMBER(SEARCH("level",'Model output'!G101)),OR(,ISNUMBER(SEARCH("II",'Model output'!G101)),ISNUMBER(SEARCH("two",'Model output'!G101)),ISNUMBER(SEARCH("2",'Model output'!G101)),ISNUMBER(SEARCH("III",'Model output'!G101)),ISNUMBER(SEARCH("three",'Model output'!G101)),ISNUMBER(SEARCH("3",'Model output'!G101)),ISNUMBER(SEARCH("IV",'Model output'!G101)),ISNUMBER(SEARCH("four",'Model output'!G101)),ISNUMBER(SEARCH("4",'Model output'!G101)),AND(ISNUMBER(SEARCH("V ",'Model output'!G101)),NOT(ISNUMBER(SEARCH("VI",'Model output'!G101)))),ISNUMBER(SEARCH("five",'Model output'!G101)),ISNUMBER(SEARCH("5",'Model output'!G101))))), "lateral", "central"))</f>
        <v/>
      </c>
      <c r="H102" t="str">
        <f>IF('Model output'!H101="","negative",IF('Model output'!H101="[]", "negative", IF(OR(ISNUMBER(SEARCH("lymph node",'Model output'!H101)),ISNUMBER(SEARCH("Not mentioned",'Model output'!H101)),ISNUMBER(SEARCH("neck",'Model output'!H101)),ISNUMBER(SEARCH("Not applicable",'Model output'!H101))),"negative","positive")))</f>
        <v>negative</v>
      </c>
      <c r="I102" t="str">
        <f>IF('Model output'!I101="","",IF(ISNUMBER('Model output'!I101),'Model output'!I101,1))</f>
        <v/>
      </c>
      <c r="J102" t="str">
        <f>IF('Model output'!J101="","",IF(AND(ISNUMBER('Model output'!J101),'Model output'!J101&lt;=I102),'Model output'!J101,IF(ISNUMBER(SEARCH("0/",'Model output'!J101)),0,1)))</f>
        <v/>
      </c>
      <c r="K102" t="str" cm="1">
        <f t="array" ref="K102">IF(COUNT(FIND({0,1,2,3,4,5,6,7,8,9},'Model output'!K101))&gt;0,'Model output'!K101,"")</f>
        <v/>
      </c>
      <c r="L102" s="8" t="str">
        <f t="shared" si="17"/>
        <v/>
      </c>
      <c r="M102" t="str" cm="1">
        <f t="array" ref="M102">IF(L102="","",IF(ISNUMBER(SEARCH("cm",L102)),MAX(VALUE(SUBSTITUTE(_xlfn.FILTERXML("&lt;t&gt;&lt;s&gt;"&amp;SUBSTITUTE(L102,",","&lt;/s&gt;&lt;s&gt;")&amp;"&lt;/s&gt;&lt;/t&gt;","//s"),"cm",""))),MAX(VALUE(SUBSTITUTE(_xlfn.FILTERXML("&lt;t&gt;&lt;s&gt;"&amp;SUBSTITUTE(L102,",","&lt;/s&gt;&lt;s&gt;")&amp;"&lt;/s&gt;&lt;/t&gt;","//s"),"mm","")))/10))</f>
        <v/>
      </c>
      <c r="N102" t="str">
        <f>IF('Model output'!L101="","",'Model output'!L101)</f>
        <v>Papillary carcinoma</v>
      </c>
      <c r="O102" t="str">
        <f>IF('Model output'!M101="","",'Model output'!M101)</f>
        <v>Tall cell variant</v>
      </c>
      <c r="P102" t="str">
        <f>IF('Model output'!N101="","",'Model output'!N101)</f>
        <v>1.8 cm</v>
      </c>
      <c r="Q102" t="str">
        <f t="shared" si="13"/>
        <v>1.8cm</v>
      </c>
      <c r="R102" cm="1">
        <f t="array" ref="R102">IF(Q102="","",IF(ISNUMBER(SEARCH("cm",Q102)),MAX(VALUE(SUBSTITUTE(_xlfn.FILTERXML("&lt;t&gt;&lt;s&gt;"&amp;SUBSTITUTE(Q102,",","&lt;/s&gt;&lt;s&gt;")&amp;"&lt;/s&gt;&lt;/t&gt;","//s"),"cm",""))),MAX(VALUE(SUBSTITUTE(_xlfn.FILTERXML("&lt;t&gt;&lt;s&gt;"&amp;SUBSTITUTE(Q102,",","&lt;/s&gt;&lt;s&gt;")&amp;"&lt;/s&gt;&lt;/t&gt;","//s"),"mm","")))/10))</f>
        <v>1.8</v>
      </c>
      <c r="S102" t="str">
        <f>IF(OR('Model output'!P101="",ISNUMBER(SEARCH("Not identified", 'Model output'!P101)),ISNUMBER(SEARCH("Absent",'Model output'!P101)),AND(ISNUMBER(SEARCH("No",'Model output'!P101)),NOT(ISNUMBER(SEARCH("diagnostic",'Model output'!P101)))),ISNUMBER(SEARCH("Negative",'Model output'!P101))),"negative","positive")</f>
        <v>negative</v>
      </c>
      <c r="T102">
        <f>IF('Model output'!O101="","",'Model output'!O101)</f>
        <v>2</v>
      </c>
      <c r="U102" t="str">
        <f>IF('Model output'!Q101&lt;&gt;"",'Model output'!Q101,IF('Classification result'!S102="positive",IF(ISNUMBER(SEARCH("single",'Model output'!P101)),1,IF(OR(ISNUMBER(SEARCH("&lt;4",'Model output'!P101)),ISNUMBER(SEARCH("&lt; 4",'Model output'!P101)),ISNUMBER(SEARCH("less than 4",'Model output'!P101))),"&lt;4",IF(OR(ISNUMBER(SEARCH("&gt;4",'Model output'!P101)),ISNUMBER(SEARCH("&gt; 4",'Model output'!P101)),ISNUMBER(SEARCH("4 or more",'Model output'!P101))),"&gt;4",""))),""))</f>
        <v/>
      </c>
      <c r="V102" t="str">
        <f>IF(S102="negative","",IF(OR(ISNUMBER(SEARCH("Focal",'Model output'!P101)),'Classification result'!U102&lt;4,ISNUMBER(SEARCH("Focal",'Classification result'!U102)),ISNUMBER(SEARCH("&lt;4",'Classification result'!U102)),ISNUMBER(SEARCH("&lt; 4",'Classification result'!U102))),"minimal", IF(OR(ISNUMBER(SEARCH("Extensive",'Model output'!P101)),ISNUMBER(SEARCH("Extensive",'Classification result'!U102)),ISNUMBER(SEARCH("&gt;4",'Classification result'!U102)),ISNUMBER(SEARCH("&gt; 4",'Classification result'!U102)),ISNUMBER(SEARCH("4 or more",'Classification result'!U102))),"extensive","")))</f>
        <v/>
      </c>
      <c r="W102" t="str">
        <f>IF(OR('Model output'!R101="",ISNUMBER(SEARCH("Not identified", 'Model output'!R101)),ISNUMBER(SEARCH("Absent",'Model output'!R101)),ISNUMBER(SEARCH("No",'Model output'!R101)),ISNUMBER(SEARCH("Negative",'Model output'!R101)),ISNUMBER(SEARCH("None seen",'Model output'!R101)),ISNUMBER(SEARCH("Free",'Model output'!R101)),ISNUMBER(SEARCH("Cannot be assessed",'Model output'!R101))),"negative","positive")</f>
        <v>negative</v>
      </c>
      <c r="X102" t="str">
        <f>IF('Model output'!S101="","", IF('Model output'!S101= "[]", "", 'Model output'!S101))</f>
        <v>parathyroid fibroadipose tissue</v>
      </c>
      <c r="Y102" t="str">
        <f>IF(OR('Model output'!S101="",ISNUMBER(SEARCH("Absent",'Model output'!S101)),ISNUMBER(SEARCH("Not identified",'Model output'!S101)),ISNUMBER(SEARCH("No",'Model output'!S101)),ISNUMBER(SEARCH("negative",'Model output'!S101))),"negative",IF(Z102="positive","gETE", "positive"))</f>
        <v>positive</v>
      </c>
      <c r="Z102" t="str">
        <f>IF(OR('Model output'!S101="",ISNUMBER(SEARCH("Absent",'Model output'!S101)),ISNUMBER(SEARCH("Not identified",'Model output'!S101)),ISNUMBER(SEARCH("No",'Model output'!S101)),ISNUMBER(SEARCH("Minimal",'Model output'!S101)),ISNUMBER(SEARCH("negative",'Model output'!S101))),"negative",IF(OR(ISNUMBER(SEARCH("extensive",X102)),ISNUMBER(SEARCH("skeletal muscle",X102)),ISNUMBER(SEARCH("larynx",X102)),ISNUMBER(SEARCH("trachea",X102)),ISNUMBER(SEARCH("esophagus",X102)),ISNUMBER(SEARCH("recurrent laryngeal nerve",X102))),"positive","negative"))</f>
        <v>negative</v>
      </c>
      <c r="AA102" t="str">
        <f>IF('Model output'!T101="","", IF('Model output'!T101="[]", "", IF('Model output'!T101="Not mentioned", "No", "Yes")))</f>
        <v/>
      </c>
      <c r="AB102" t="str">
        <f>IF(AA102&lt;&gt;"Yes","",IF(OR('Model output'!U101="",'Model output'!U101="[]",ISNUMBER(SEARCH("Not identified",'Model output'!U101))),"",'Model output'!U101))</f>
        <v/>
      </c>
      <c r="AC102" s="1" t="str">
        <f>IF(OR('Model output'!V101="",'Model output'!V101="No",AND(ISERROR(SEARCH("Positive",'Model output'!V101)), ISNUMBER(SEARCH("Negative",'Model output'!V101))), ISNUMBER(SEARCH("Uninvolved",'Model output'!V101)), ISNUMBER(SEARCH("not involved",'Model output'!V101)), ISNUMBER(SEARCH("none",'Model output'!V101)), ISNUMBER(SEARCH("Free",'Model output'!V101)), ISNUMBER(SEARCH("1 mm",'Model output'!V101)), ISNUMBER(SEARCH("0.1 CM",'Model output'!V101)), ISNUMBER(SEARCH("less than 0.2 mm",'Model output'!V101)), ISNUMBER(SEARCH("less than 0.5 mm",'Model output'!V101)), ISNUMBER(SEARCH("abut",'Model output'!V101))), "negative", "positive")</f>
        <v>negative</v>
      </c>
      <c r="AE102" s="32" t="str" cm="1">
        <f t="array" aca="1" ref="AE102" ca="1">IF(OR(AC102="positive",Z102="positive",AND(OR(ISNUMBER(SEARCH("Follicular carcinoma",N102)),ISNUMBER(SEARCH("Follicular thyroid carcinoma",N102))),V102="extensive"),AND(AND(ISNUMBER(J102),J102&gt;0),AND(ISNUMBER(M102),M102&gt;3)),OR(H102="positive",AH102=1)),"high",IF(OR(ISNUMBER(SEARCH("lateral",G102,1)),ISNUMBER(SEARCH("positive",Y102,1)),ISNUMBER(SEARCH("tall",O102,1)),ISNUMBER(SEARCH("hobnail",O102,1)),ISNUMBER(SEARCH("cribriform",O102,1)),ISNUMBER(SEARCH("diffuse",O102,1)),ISNUMBER(SEARCH("columnar",O102,1)),ISNUMBER(SEARCH("solid",O102,1)),ISNUMBER(SEARCH("tall",N102,1)),ISNUMBER(SEARCH("hobnail",N102,1)),ISNUMBER(SEARCH("cribriform",N102,1)),ISNUMBER(SEARCH("diffuse",N102,1)),ISNUMBER(SEARCH("columnar",N102,1)),ISNUMBER(SEARCH("solid",N102,1)),AND(ISNUMBER(SEARCH("papillary",N102,1)),S102="positive"),AND(AND(ISNUMBER(J102),J102&gt;=5),M102=""),AND(AND(ISNUMBER(J102),J102&gt;=5),AND(ISNUMBER(M102),M102&gt;=1)),AND(ISNUMBER(SERACH("papillary",N102)),OR(Y102="positive",Z102="positive"), ISNUMBER(SEARCH("BRAF",AB102)))),"intermediate","low"))</f>
        <v>intermediate</v>
      </c>
      <c r="AF102" s="33" t="str">
        <f t="shared" si="14"/>
        <v>1b</v>
      </c>
      <c r="AG102" s="33" t="str">
        <f t="shared" si="15"/>
        <v>0</v>
      </c>
      <c r="AH102" s="33" t="str">
        <f t="shared" si="18"/>
        <v>0</v>
      </c>
      <c r="AI102" s="38" t="str">
        <f t="shared" si="19"/>
        <v>I</v>
      </c>
      <c r="AJ102" s="32" t="s">
        <v>958</v>
      </c>
      <c r="AK102" s="37" t="s">
        <v>961</v>
      </c>
      <c r="AL102" s="37" t="s">
        <v>965</v>
      </c>
      <c r="AM102" s="37" t="s">
        <v>965</v>
      </c>
      <c r="AN102" s="37" t="s">
        <v>70</v>
      </c>
      <c r="AO102" s="26">
        <f t="shared" ca="1" si="24"/>
        <v>1</v>
      </c>
      <c r="AP102" s="12">
        <f t="shared" si="25"/>
        <v>1</v>
      </c>
      <c r="AQ102" s="12">
        <f t="shared" si="26"/>
        <v>1</v>
      </c>
      <c r="AR102" s="12">
        <f t="shared" si="27"/>
        <v>1</v>
      </c>
      <c r="AS102" s="19">
        <f t="shared" si="16"/>
        <v>1</v>
      </c>
    </row>
    <row r="103" spans="1:45">
      <c r="A103" t="str">
        <f>'Model output'!A102</f>
        <v>TCGA-DJ-A3V8</v>
      </c>
      <c r="B103" s="44">
        <v>28</v>
      </c>
      <c r="C103" s="1" t="str">
        <f>IF(OR(ISNUMBER(SEARCH("0",'Model output'!D102)), ISNUMBER(SEARCH("1",'Model output'!D102)), ISNUMBER(SEARCH("1a",'Model output'!D102)), ISNUMBER(SEARCH("1b",'Model output'!D102)), ISNUMBER(SEARCH("2",'Model output'!D102)), ISNUMBER(SEARCH("3",'Model output'!D102)), ISNUMBER(SEARCH("4a",'Model output'!D102)), ISNUMBER(SEARCH("4b",'Model output'!D102))), IF(ISNUMBER(SEARCH("pT",'Model output'!D102)),IF(OR(ISNUMBER(SEARCH("a",'Model output'!D102)),ISNUMBER(SEARCH("b",'Model output'!D102))),MID(SUBSTITUTE('Model output'!D102," ",""),SEARCH("pT",'Model output'!D102)+2,2),MID(SUBSTITUTE('Model output'!D102," ",""),SEARCH("pT",'Model output'!D102)+2,1)),IF(ISNUMBER(SEARCH("T",'Model output'!D102)),IF(OR(ISNUMBER(SEARCH("a",'Model output'!D102)),ISNUMBER(SEARCH("b",'Model output'!D102))),MID(SUBSTITUTE('Model output'!D102," ",""),SEARCH("T",'Model output'!D102)+1,2),MID(SUBSTITUTE('Model output'!D102," ",""),SEARCH("T",'Model output'!D102)+1,1)),SUBSTITUTE('Model output'!D102," ",""))),"")</f>
        <v/>
      </c>
      <c r="D103" s="1" t="str">
        <f>IF(ISNUMBER(SEARCH("lymph node",'Model output'!E102)),"1", IF(AND('Model output'!E102&lt;&gt;"",ISNUMBER('Model output'!E102),'Model output'!E102&gt;0),"1",IF(OR(ISNUMBER(SEARCH("0",'Model output'!E102)), ISNUMBER(SEARCH("1",'Model output'!E102)), ISNUMBER(SEARCH("1a",'Model output'!E102)), ISNUMBER(SEARCH("1b",'Model output'!E102)), ISNUMBER(SEARCH("X",'Model output'!E102))), IF(ISNUMBER(SEARCH("pN",'Model output'!E102)),IF(OR(ISNUMBER(SEARCH("a",'Model output'!E102)),ISNUMBER(SEARCH("b",'Model output'!E102))),MID(SUBSTITUTE('Model output'!E102," ",""),SEARCH("pN",'Model output'!E102)+2,2),MID(SUBSTITUTE('Model output'!E102," ",""),SEARCH("pN",'Model output'!E102)+2,1)),IF(ISNUMBER(SEARCH("N",'Model output'!E102)),IF(OR(ISNUMBER(SEARCH("a",'Model output'!E102)),ISNUMBER(SEARCH("b",'Model output'!E102))),MID(SUBSTITUTE('Model output'!E102," ",""),SEARCH("N",'Model output'!E102)+1,2),MID(SUBSTITUTE('Model output'!E102," ",""),SEARCH("N",'Model output'!E102)+1,1)),SUBSTITUTE('Model output'!E102," ",""))),"")))</f>
        <v>1b</v>
      </c>
      <c r="E103" s="1" t="str">
        <f>IF(OR(ISNUMBER(SEARCH("Not applicable",'Model output'!F102)), ISNUMBER(SEARCH("N/A",'Model output'!F102))),"0",IF(OR(ISNUMBER(SEARCH("0",'Model output'!F102)), ISNUMBER(SEARCH("1",'Model output'!F102)), ISNUMBER(SEARCH("X",'Model output'!F102))), IF(ISNUMBER(SEARCH("pM",'Model output'!F102)),MID(SUBSTITUTE('Model output'!F102," ",""),SEARCH("pM",'Model output'!F102)+2,1),IF(ISNUMBER(SEARCH("M",'Model output'!F102)),MID(SUBSTITUTE('Model output'!F102," ",""),SEARCH("M",'Model output'!F102)+1,1),SUBSTITUTE('Model output'!F102," ",""))),""))</f>
        <v>X</v>
      </c>
      <c r="F103" t="str">
        <f t="shared" si="12"/>
        <v>positive</v>
      </c>
      <c r="G103" t="str">
        <f>IF(OR('Model output'!G102="",AND(ISNUMBER('Model output'!J102),'Model output'!J102&lt;1)),"",IF(OR(ISNUMBER(SEARCH("lateral",'Model output'!G102)),ISNUMBER(SEARCH("cervical",'Model output'!G102)),ISNUMBER(SEARCH("jugular",'Model output'!G102)),ISNUMBER(SEARCH("left neck",'Model output'!G102)),ISNUMBER(SEARCH("left anterior neck",'Model output'!G102)),ISNUMBER(SEARCH("left posterior neck",'Model output'!G102)),ISNUMBER(SEARCH("right neck",'Model output'!G102)),ISNUMBER(SEARCH("right anterior neck",'Model output'!G102)),ISNUMBER(SEARCH("right posterior neck",'Model output'!G102)),AND(ISNUMBER(SEARCH("level",'Model output'!G102)),OR(,ISNUMBER(SEARCH("II",'Model output'!G102)),ISNUMBER(SEARCH("two",'Model output'!G102)),ISNUMBER(SEARCH("2",'Model output'!G102)),ISNUMBER(SEARCH("III",'Model output'!G102)),ISNUMBER(SEARCH("three",'Model output'!G102)),ISNUMBER(SEARCH("3",'Model output'!G102)),ISNUMBER(SEARCH("IV",'Model output'!G102)),ISNUMBER(SEARCH("four",'Model output'!G102)),ISNUMBER(SEARCH("4",'Model output'!G102)),AND(ISNUMBER(SEARCH("V ",'Model output'!G102)),NOT(ISNUMBER(SEARCH("VI",'Model output'!G102)))),ISNUMBER(SEARCH("five",'Model output'!G102)),ISNUMBER(SEARCH("5",'Model output'!G102))))), "lateral", "central"))</f>
        <v>lateral</v>
      </c>
      <c r="H103" t="str">
        <f>IF('Model output'!H102="","negative",IF('Model output'!H102="[]", "negative", IF(OR(ISNUMBER(SEARCH("lymph node",'Model output'!H102)),ISNUMBER(SEARCH("Not mentioned",'Model output'!H102)),ISNUMBER(SEARCH("neck",'Model output'!H102)),ISNUMBER(SEARCH("Not applicable",'Model output'!H102))),"negative","positive")))</f>
        <v>negative</v>
      </c>
      <c r="I103">
        <f>IF('Model output'!I102="","",IF(ISNUMBER('Model output'!I102),'Model output'!I102,1))</f>
        <v>10</v>
      </c>
      <c r="J103">
        <f>IF('Model output'!J102="","",IF(AND(ISNUMBER('Model output'!J102),'Model output'!J102&lt;=I103),'Model output'!J102,IF(ISNUMBER(SEARCH("0/",'Model output'!J102)),0,1)))</f>
        <v>5</v>
      </c>
      <c r="K103" t="str" cm="1">
        <f t="array" ref="K103">IF(COUNT(FIND({0,1,2,3,4,5,6,7,8,9},'Model output'!K102))&gt;0,'Model output'!K102,"")</f>
        <v>1.7cm</v>
      </c>
      <c r="L103" s="8" t="str">
        <f t="shared" si="17"/>
        <v>1.7cm</v>
      </c>
      <c r="M103" cm="1">
        <f t="array" ref="M103">IF(L103="","",IF(ISNUMBER(SEARCH("cm",L103)),MAX(VALUE(SUBSTITUTE(_xlfn.FILTERXML("&lt;t&gt;&lt;s&gt;"&amp;SUBSTITUTE(L103,",","&lt;/s&gt;&lt;s&gt;")&amp;"&lt;/s&gt;&lt;/t&gt;","//s"),"cm",""))),MAX(VALUE(SUBSTITUTE(_xlfn.FILTERXML("&lt;t&gt;&lt;s&gt;"&amp;SUBSTITUTE(L103,",","&lt;/s&gt;&lt;s&gt;")&amp;"&lt;/s&gt;&lt;/t&gt;","//s"),"mm","")))/10))</f>
        <v>1.7</v>
      </c>
      <c r="N103" t="str">
        <f>IF('Model output'!L102="","",'Model output'!L102)</f>
        <v>Papillary carcinoma</v>
      </c>
      <c r="O103" t="str">
        <f>IF('Model output'!M102="","",'Model output'!M102)</f>
        <v>Tall cell variant</v>
      </c>
      <c r="P103" t="str">
        <f>IF('Model output'!N102="","",'Model output'!N102)</f>
        <v>2.5 cm</v>
      </c>
      <c r="Q103" t="str">
        <f t="shared" si="13"/>
        <v>2.5cm</v>
      </c>
      <c r="R103" cm="1">
        <f t="array" ref="R103">IF(Q103="","",IF(ISNUMBER(SEARCH("cm",Q103)),MAX(VALUE(SUBSTITUTE(_xlfn.FILTERXML("&lt;t&gt;&lt;s&gt;"&amp;SUBSTITUTE(Q103,",","&lt;/s&gt;&lt;s&gt;")&amp;"&lt;/s&gt;&lt;/t&gt;","//s"),"cm",""))),MAX(VALUE(SUBSTITUTE(_xlfn.FILTERXML("&lt;t&gt;&lt;s&gt;"&amp;SUBSTITUTE(Q103,",","&lt;/s&gt;&lt;s&gt;")&amp;"&lt;/s&gt;&lt;/t&gt;","//s"),"mm","")))/10))</f>
        <v>2.5</v>
      </c>
      <c r="S103" t="str">
        <f>IF(OR('Model output'!P102="",ISNUMBER(SEARCH("Not identified", 'Model output'!P102)),ISNUMBER(SEARCH("Absent",'Model output'!P102)),AND(ISNUMBER(SEARCH("No",'Model output'!P102)),NOT(ISNUMBER(SEARCH("diagnostic",'Model output'!P102)))),ISNUMBER(SEARCH("Negative",'Model output'!P102))),"negative","positive")</f>
        <v>negative</v>
      </c>
      <c r="T103" t="str">
        <f>IF('Model output'!O102="","",'Model output'!O102)</f>
        <v/>
      </c>
      <c r="U103" t="str">
        <f>IF('Model output'!Q102&lt;&gt;"",'Model output'!Q102,IF('Classification result'!S103="positive",IF(ISNUMBER(SEARCH("single",'Model output'!P102)),1,IF(OR(ISNUMBER(SEARCH("&lt;4",'Model output'!P102)),ISNUMBER(SEARCH("&lt; 4",'Model output'!P102)),ISNUMBER(SEARCH("less than 4",'Model output'!P102))),"&lt;4",IF(OR(ISNUMBER(SEARCH("&gt;4",'Model output'!P102)),ISNUMBER(SEARCH("&gt; 4",'Model output'!P102)),ISNUMBER(SEARCH("4 or more",'Model output'!P102))),"&gt;4",""))),""))</f>
        <v/>
      </c>
      <c r="V103" t="str">
        <f>IF(S103="negative","",IF(OR(ISNUMBER(SEARCH("Focal",'Model output'!P102)),'Classification result'!U103&lt;4,ISNUMBER(SEARCH("Focal",'Classification result'!U103)),ISNUMBER(SEARCH("&lt;4",'Classification result'!U103)),ISNUMBER(SEARCH("&lt; 4",'Classification result'!U103))),"minimal", IF(OR(ISNUMBER(SEARCH("Extensive",'Model output'!P102)),ISNUMBER(SEARCH("Extensive",'Classification result'!U103)),ISNUMBER(SEARCH("&gt;4",'Classification result'!U103)),ISNUMBER(SEARCH("&gt; 4",'Classification result'!U103)),ISNUMBER(SEARCH("4 or more",'Classification result'!U103))),"extensive","")))</f>
        <v/>
      </c>
      <c r="W103" t="str">
        <f>IF(OR('Model output'!R102="",ISNUMBER(SEARCH("Not identified", 'Model output'!R102)),ISNUMBER(SEARCH("Absent",'Model output'!R102)),ISNUMBER(SEARCH("No",'Model output'!R102)),ISNUMBER(SEARCH("Negative",'Model output'!R102)),ISNUMBER(SEARCH("None seen",'Model output'!R102)),ISNUMBER(SEARCH("Free",'Model output'!R102)),ISNUMBER(SEARCH("Cannot be assessed",'Model output'!R102))),"negative","positive")</f>
        <v>negative</v>
      </c>
      <c r="X103" t="str">
        <f>IF('Model output'!S102="","", IF('Model output'!S102= "[]", "", 'Model output'!S102))</f>
        <v>Invades: peri-thyroid fibroadipose tissue</v>
      </c>
      <c r="Y103" t="str">
        <f>IF(OR('Model output'!S102="",ISNUMBER(SEARCH("Absent",'Model output'!S102)),ISNUMBER(SEARCH("Not identified",'Model output'!S102)),ISNUMBER(SEARCH("No",'Model output'!S102)),ISNUMBER(SEARCH("negative",'Model output'!S102))),"negative",IF(Z103="positive","gETE", "positive"))</f>
        <v>positive</v>
      </c>
      <c r="Z103" t="str">
        <f>IF(OR('Model output'!S102="",ISNUMBER(SEARCH("Absent",'Model output'!S102)),ISNUMBER(SEARCH("Not identified",'Model output'!S102)),ISNUMBER(SEARCH("No",'Model output'!S102)),ISNUMBER(SEARCH("Minimal",'Model output'!S102)),ISNUMBER(SEARCH("negative",'Model output'!S102))),"negative",IF(OR(ISNUMBER(SEARCH("extensive",X103)),ISNUMBER(SEARCH("skeletal muscle",X103)),ISNUMBER(SEARCH("larynx",X103)),ISNUMBER(SEARCH("trachea",X103)),ISNUMBER(SEARCH("esophagus",X103)),ISNUMBER(SEARCH("recurrent laryngeal nerve",X103))),"positive","negative"))</f>
        <v>negative</v>
      </c>
      <c r="AA103" t="str">
        <f>IF('Model output'!T102="","", IF('Model output'!T102="[]", "", IF('Model output'!T102="Not mentioned", "No", "Yes")))</f>
        <v/>
      </c>
      <c r="AB103" t="str">
        <f>IF(AA103&lt;&gt;"Yes","",IF(OR('Model output'!U102="",'Model output'!U102="[]",ISNUMBER(SEARCH("Not identified",'Model output'!U102))),"",'Model output'!U102))</f>
        <v/>
      </c>
      <c r="AC103" s="1" t="str">
        <f>IF(OR('Model output'!V102="",'Model output'!V102="No",AND(ISERROR(SEARCH("Positive",'Model output'!V102)), ISNUMBER(SEARCH("Negative",'Model output'!V102))), ISNUMBER(SEARCH("Uninvolved",'Model output'!V102)), ISNUMBER(SEARCH("not involved",'Model output'!V102)), ISNUMBER(SEARCH("none",'Model output'!V102)), ISNUMBER(SEARCH("Free",'Model output'!V102)), ISNUMBER(SEARCH("1 mm",'Model output'!V102)), ISNUMBER(SEARCH("0.1 CM",'Model output'!V102)), ISNUMBER(SEARCH("less than 0.2 mm",'Model output'!V102)), ISNUMBER(SEARCH("less than 0.5 mm",'Model output'!V102)), ISNUMBER(SEARCH("abut",'Model output'!V102))), "negative", "positive")</f>
        <v>positive</v>
      </c>
      <c r="AE103" s="32" t="str" cm="1">
        <f t="array" ref="AE103">IF(OR(AC103="positive",Z103="positive",AND(OR(ISNUMBER(SEARCH("Follicular carcinoma",N103)),ISNUMBER(SEARCH("Follicular thyroid carcinoma",N103))),V103="extensive"),AND(AND(ISNUMBER(J103),J103&gt;0),AND(ISNUMBER(M103),M103&gt;3)),OR(H103="positive",AH103=1)),"high",IF(OR(ISNUMBER(SEARCH("lateral",G103,1)),ISNUMBER(SEARCH("positive",Y103,1)),ISNUMBER(SEARCH("tall",O103,1)),ISNUMBER(SEARCH("hobnail",O103,1)),ISNUMBER(SEARCH("cribriform",O103,1)),ISNUMBER(SEARCH("diffuse",O103,1)),ISNUMBER(SEARCH("columnar",O103,1)),ISNUMBER(SEARCH("solid",O103,1)),ISNUMBER(SEARCH("tall",N103,1)),ISNUMBER(SEARCH("hobnail",N103,1)),ISNUMBER(SEARCH("cribriform",N103,1)),ISNUMBER(SEARCH("diffuse",N103,1)),ISNUMBER(SEARCH("columnar",N103,1)),ISNUMBER(SEARCH("solid",N103,1)),AND(ISNUMBER(SEARCH("papillary",N103,1)),S103="positive"),AND(AND(ISNUMBER(J103),J103&gt;=5),M103=""),AND(AND(ISNUMBER(J103),J103&gt;=5),AND(ISNUMBER(M103),M103&gt;=1)),AND(ISNUMBER(SERACH("papillary",N103)),OR(Y103="positive",Z103="positive"), ISNUMBER(SEARCH("BRAF",AB103)))),"intermediate","low"))</f>
        <v>high</v>
      </c>
      <c r="AF103" s="33" t="str">
        <f t="shared" si="14"/>
        <v>2</v>
      </c>
      <c r="AG103" s="33" t="str">
        <f t="shared" si="15"/>
        <v>1b</v>
      </c>
      <c r="AH103" s="33" t="str">
        <f t="shared" si="18"/>
        <v>0</v>
      </c>
      <c r="AI103" s="38" t="str">
        <f t="shared" si="19"/>
        <v>I</v>
      </c>
      <c r="AJ103" s="32" t="s">
        <v>956</v>
      </c>
      <c r="AK103" s="37" t="s">
        <v>964</v>
      </c>
      <c r="AL103" s="37" t="s">
        <v>961</v>
      </c>
      <c r="AM103" s="37" t="s">
        <v>965</v>
      </c>
      <c r="AN103" s="37" t="s">
        <v>70</v>
      </c>
      <c r="AO103" s="26">
        <f t="shared" si="24"/>
        <v>1</v>
      </c>
      <c r="AP103" s="12">
        <f t="shared" si="25"/>
        <v>1</v>
      </c>
      <c r="AQ103" s="12">
        <f t="shared" si="26"/>
        <v>1</v>
      </c>
      <c r="AR103" s="12">
        <f t="shared" si="27"/>
        <v>1</v>
      </c>
      <c r="AS103" s="19">
        <f t="shared" si="16"/>
        <v>1</v>
      </c>
    </row>
    <row r="104" spans="1:45">
      <c r="A104" t="str">
        <f>'Model output'!A103</f>
        <v>TCGA-DJ-A3V9</v>
      </c>
      <c r="B104" s="44">
        <v>50</v>
      </c>
      <c r="C104" s="1" t="str">
        <f>IF(OR(ISNUMBER(SEARCH("0",'Model output'!D103)), ISNUMBER(SEARCH("1",'Model output'!D103)), ISNUMBER(SEARCH("1a",'Model output'!D103)), ISNUMBER(SEARCH("1b",'Model output'!D103)), ISNUMBER(SEARCH("2",'Model output'!D103)), ISNUMBER(SEARCH("3",'Model output'!D103)), ISNUMBER(SEARCH("4a",'Model output'!D103)), ISNUMBER(SEARCH("4b",'Model output'!D103))), IF(ISNUMBER(SEARCH("pT",'Model output'!D103)),IF(OR(ISNUMBER(SEARCH("a",'Model output'!D103)),ISNUMBER(SEARCH("b",'Model output'!D103))),MID(SUBSTITUTE('Model output'!D103," ",""),SEARCH("pT",'Model output'!D103)+2,2),MID(SUBSTITUTE('Model output'!D103," ",""),SEARCH("pT",'Model output'!D103)+2,1)),IF(ISNUMBER(SEARCH("T",'Model output'!D103)),IF(OR(ISNUMBER(SEARCH("a",'Model output'!D103)),ISNUMBER(SEARCH("b",'Model output'!D103))),MID(SUBSTITUTE('Model output'!D103," ",""),SEARCH("T",'Model output'!D103)+1,2),MID(SUBSTITUTE('Model output'!D103," ",""),SEARCH("T",'Model output'!D103)+1,1)),SUBSTITUTE('Model output'!D103," ",""))),"")</f>
        <v/>
      </c>
      <c r="D104" s="1" t="str">
        <f>IF(ISNUMBER(SEARCH("lymph node",'Model output'!E103)),"1", IF(AND('Model output'!E103&lt;&gt;"",ISNUMBER('Model output'!E103),'Model output'!E103&gt;0),"1",IF(OR(ISNUMBER(SEARCH("0",'Model output'!E103)), ISNUMBER(SEARCH("1",'Model output'!E103)), ISNUMBER(SEARCH("1a",'Model output'!E103)), ISNUMBER(SEARCH("1b",'Model output'!E103)), ISNUMBER(SEARCH("X",'Model output'!E103))), IF(ISNUMBER(SEARCH("pN",'Model output'!E103)),IF(OR(ISNUMBER(SEARCH("a",'Model output'!E103)),ISNUMBER(SEARCH("b",'Model output'!E103))),MID(SUBSTITUTE('Model output'!E103," ",""),SEARCH("pN",'Model output'!E103)+2,2),MID(SUBSTITUTE('Model output'!E103," ",""),SEARCH("pN",'Model output'!E103)+2,1)),IF(ISNUMBER(SEARCH("N",'Model output'!E103)),IF(OR(ISNUMBER(SEARCH("a",'Model output'!E103)),ISNUMBER(SEARCH("b",'Model output'!E103))),MID(SUBSTITUTE('Model output'!E103," ",""),SEARCH("N",'Model output'!E103)+1,2),MID(SUBSTITUTE('Model output'!E103," ",""),SEARCH("N",'Model output'!E103)+1,1)),SUBSTITUTE('Model output'!E103," ",""))),"")))</f>
        <v>1</v>
      </c>
      <c r="E104" s="1" t="str">
        <f>IF(OR(ISNUMBER(SEARCH("Not applicable",'Model output'!F103)), ISNUMBER(SEARCH("N/A",'Model output'!F103))),"0",IF(OR(ISNUMBER(SEARCH("0",'Model output'!F103)), ISNUMBER(SEARCH("1",'Model output'!F103)), ISNUMBER(SEARCH("X",'Model output'!F103))), IF(ISNUMBER(SEARCH("pM",'Model output'!F103)),MID(SUBSTITUTE('Model output'!F103," ",""),SEARCH("pM",'Model output'!F103)+2,1),IF(ISNUMBER(SEARCH("M",'Model output'!F103)),MID(SUBSTITUTE('Model output'!F103," ",""),SEARCH("M",'Model output'!F103)+1,1),SUBSTITUTE('Model output'!F103," ",""))),""))</f>
        <v>X</v>
      </c>
      <c r="F104" t="str">
        <f t="shared" si="12"/>
        <v>positive</v>
      </c>
      <c r="G104" t="str">
        <f>IF(OR('Model output'!G103="",AND(ISNUMBER('Model output'!J103),'Model output'!J103&lt;1)),"",IF(OR(ISNUMBER(SEARCH("lateral",'Model output'!G103)),ISNUMBER(SEARCH("cervical",'Model output'!G103)),ISNUMBER(SEARCH("jugular",'Model output'!G103)),ISNUMBER(SEARCH("left neck",'Model output'!G103)),ISNUMBER(SEARCH("left anterior neck",'Model output'!G103)),ISNUMBER(SEARCH("left posterior neck",'Model output'!G103)),ISNUMBER(SEARCH("right neck",'Model output'!G103)),ISNUMBER(SEARCH("right anterior neck",'Model output'!G103)),ISNUMBER(SEARCH("right posterior neck",'Model output'!G103)),AND(ISNUMBER(SEARCH("level",'Model output'!G103)),OR(,ISNUMBER(SEARCH("II",'Model output'!G103)),ISNUMBER(SEARCH("two",'Model output'!G103)),ISNUMBER(SEARCH("2",'Model output'!G103)),ISNUMBER(SEARCH("III",'Model output'!G103)),ISNUMBER(SEARCH("three",'Model output'!G103)),ISNUMBER(SEARCH("3",'Model output'!G103)),ISNUMBER(SEARCH("IV",'Model output'!G103)),ISNUMBER(SEARCH("four",'Model output'!G103)),ISNUMBER(SEARCH("4",'Model output'!G103)),AND(ISNUMBER(SEARCH("V ",'Model output'!G103)),NOT(ISNUMBER(SEARCH("VI",'Model output'!G103)))),ISNUMBER(SEARCH("five",'Model output'!G103)),ISNUMBER(SEARCH("5",'Model output'!G103))))), "lateral", "central"))</f>
        <v>lateral</v>
      </c>
      <c r="H104" t="str">
        <f>IF('Model output'!H103="","negative",IF('Model output'!H103="[]", "negative", IF(OR(ISNUMBER(SEARCH("lymph node",'Model output'!H103)),ISNUMBER(SEARCH("Not mentioned",'Model output'!H103)),ISNUMBER(SEARCH("neck",'Model output'!H103)),ISNUMBER(SEARCH("Not applicable",'Model output'!H103))),"negative","positive")))</f>
        <v>negative</v>
      </c>
      <c r="I104">
        <f>IF('Model output'!I103="","",IF(ISNUMBER('Model output'!I103),'Model output'!I103,1))</f>
        <v>1</v>
      </c>
      <c r="J104">
        <f>IF('Model output'!J103="","",IF(AND(ISNUMBER('Model output'!J103),'Model output'!J103&lt;=I104),'Model output'!J103,IF(ISNUMBER(SEARCH("0/",'Model output'!J103)),0,1)))</f>
        <v>1</v>
      </c>
      <c r="K104" t="str" cm="1">
        <f t="array" ref="K104">IF(COUNT(FIND({0,1,2,3,4,5,6,7,8,9},'Model output'!K103))&gt;0,'Model output'!K103,"")</f>
        <v>1.2 cm</v>
      </c>
      <c r="L104" s="8" t="str">
        <f t="shared" si="17"/>
        <v>1.2cm</v>
      </c>
      <c r="M104" cm="1">
        <f t="array" ref="M104">IF(L104="","",IF(ISNUMBER(SEARCH("cm",L104)),MAX(VALUE(SUBSTITUTE(_xlfn.FILTERXML("&lt;t&gt;&lt;s&gt;"&amp;SUBSTITUTE(L104,",","&lt;/s&gt;&lt;s&gt;")&amp;"&lt;/s&gt;&lt;/t&gt;","//s"),"cm",""))),MAX(VALUE(SUBSTITUTE(_xlfn.FILTERXML("&lt;t&gt;&lt;s&gt;"&amp;SUBSTITUTE(L104,",","&lt;/s&gt;&lt;s&gt;")&amp;"&lt;/s&gt;&lt;/t&gt;","//s"),"mm","")))/10))</f>
        <v>1.2</v>
      </c>
      <c r="N104" t="str">
        <f>IF('Model output'!L103="","",'Model output'!L103)</f>
        <v>Papillary</v>
      </c>
      <c r="O104" t="str">
        <f>IF('Model output'!M103="","",'Model output'!M103)</f>
        <v>Classical and microcarcinoma</v>
      </c>
      <c r="P104" t="str">
        <f>IF('Model output'!N103="","",'Model output'!N103)</f>
        <v>2.3 cm</v>
      </c>
      <c r="Q104" t="str">
        <f t="shared" si="13"/>
        <v>2.3cm</v>
      </c>
      <c r="R104" cm="1">
        <f t="array" ref="R104">IF(Q104="","",IF(ISNUMBER(SEARCH("cm",Q104)),MAX(VALUE(SUBSTITUTE(_xlfn.FILTERXML("&lt;t&gt;&lt;s&gt;"&amp;SUBSTITUTE(Q104,",","&lt;/s&gt;&lt;s&gt;")&amp;"&lt;/s&gt;&lt;/t&gt;","//s"),"cm",""))),MAX(VALUE(SUBSTITUTE(_xlfn.FILTERXML("&lt;t&gt;&lt;s&gt;"&amp;SUBSTITUTE(Q104,",","&lt;/s&gt;&lt;s&gt;")&amp;"&lt;/s&gt;&lt;/t&gt;","//s"),"mm","")))/10))</f>
        <v>2.2999999999999998</v>
      </c>
      <c r="S104" t="str">
        <f>IF(OR('Model output'!P103="",ISNUMBER(SEARCH("Not identified", 'Model output'!P103)),ISNUMBER(SEARCH("Absent",'Model output'!P103)),AND(ISNUMBER(SEARCH("No",'Model output'!P103)),NOT(ISNUMBER(SEARCH("diagnostic",'Model output'!P103)))),ISNUMBER(SEARCH("Negative",'Model output'!P103))),"negative","positive")</f>
        <v>negative</v>
      </c>
      <c r="T104" t="str">
        <f>IF('Model output'!O103="","",'Model output'!O103)</f>
        <v/>
      </c>
      <c r="U104" t="str">
        <f>IF('Model output'!Q103&lt;&gt;"",'Model output'!Q103,IF('Classification result'!S104="positive",IF(ISNUMBER(SEARCH("single",'Model output'!P103)),1,IF(OR(ISNUMBER(SEARCH("&lt;4",'Model output'!P103)),ISNUMBER(SEARCH("&lt; 4",'Model output'!P103)),ISNUMBER(SEARCH("less than 4",'Model output'!P103))),"&lt;4",IF(OR(ISNUMBER(SEARCH("&gt;4",'Model output'!P103)),ISNUMBER(SEARCH("&gt; 4",'Model output'!P103)),ISNUMBER(SEARCH("4 or more",'Model output'!P103))),"&gt;4",""))),""))</f>
        <v/>
      </c>
      <c r="V104" t="str">
        <f>IF(S104="negative","",IF(OR(ISNUMBER(SEARCH("Focal",'Model output'!P103)),'Classification result'!U104&lt;4,ISNUMBER(SEARCH("Focal",'Classification result'!U104)),ISNUMBER(SEARCH("&lt;4",'Classification result'!U104)),ISNUMBER(SEARCH("&lt; 4",'Classification result'!U104))),"minimal", IF(OR(ISNUMBER(SEARCH("Extensive",'Model output'!P103)),ISNUMBER(SEARCH("Extensive",'Classification result'!U104)),ISNUMBER(SEARCH("&gt;4",'Classification result'!U104)),ISNUMBER(SEARCH("&gt; 4",'Classification result'!U104)),ISNUMBER(SEARCH("4 or more",'Classification result'!U104))),"extensive","")))</f>
        <v/>
      </c>
      <c r="W104" t="str">
        <f>IF(OR('Model output'!R103="",ISNUMBER(SEARCH("Not identified", 'Model output'!R103)),ISNUMBER(SEARCH("Absent",'Model output'!R103)),ISNUMBER(SEARCH("No",'Model output'!R103)),ISNUMBER(SEARCH("Negative",'Model output'!R103)),ISNUMBER(SEARCH("None seen",'Model output'!R103)),ISNUMBER(SEARCH("Free",'Model output'!R103)),ISNUMBER(SEARCH("Cannot be assessed",'Model output'!R103))),"negative","positive")</f>
        <v>positive</v>
      </c>
      <c r="X104" t="str">
        <f>IF('Model output'!S103="","", IF('Model output'!S103= "[]", "", 'Model output'!S103))</f>
        <v>Not identified</v>
      </c>
      <c r="Y104" t="str">
        <f>IF(OR('Model output'!S103="",ISNUMBER(SEARCH("Absent",'Model output'!S103)),ISNUMBER(SEARCH("Not identified",'Model output'!S103)),ISNUMBER(SEARCH("No",'Model output'!S103)),ISNUMBER(SEARCH("negative",'Model output'!S103))),"negative",IF(Z104="positive","gETE", "positive"))</f>
        <v>negative</v>
      </c>
      <c r="Z104" t="str">
        <f>IF(OR('Model output'!S103="",ISNUMBER(SEARCH("Absent",'Model output'!S103)),ISNUMBER(SEARCH("Not identified",'Model output'!S103)),ISNUMBER(SEARCH("No",'Model output'!S103)),ISNUMBER(SEARCH("Minimal",'Model output'!S103)),ISNUMBER(SEARCH("negative",'Model output'!S103))),"negative",IF(OR(ISNUMBER(SEARCH("extensive",X104)),ISNUMBER(SEARCH("skeletal muscle",X104)),ISNUMBER(SEARCH("larynx",X104)),ISNUMBER(SEARCH("trachea",X104)),ISNUMBER(SEARCH("esophagus",X104)),ISNUMBER(SEARCH("recurrent laryngeal nerve",X104))),"positive","negative"))</f>
        <v>negative</v>
      </c>
      <c r="AA104" t="str">
        <f>IF('Model output'!T103="","", IF('Model output'!T103="[]", "", IF('Model output'!T103="Not mentioned", "No", "Yes")))</f>
        <v/>
      </c>
      <c r="AB104" t="str">
        <f>IF(AA104&lt;&gt;"Yes","",IF(OR('Model output'!U103="",'Model output'!U103="[]",ISNUMBER(SEARCH("Not identified",'Model output'!U103))),"",'Model output'!U103))</f>
        <v/>
      </c>
      <c r="AC104" s="1" t="str">
        <f>IF(OR('Model output'!V103="",'Model output'!V103="No",AND(ISERROR(SEARCH("Positive",'Model output'!V103)), ISNUMBER(SEARCH("Negative",'Model output'!V103))), ISNUMBER(SEARCH("Uninvolved",'Model output'!V103)), ISNUMBER(SEARCH("not involved",'Model output'!V103)), ISNUMBER(SEARCH("none",'Model output'!V103)), ISNUMBER(SEARCH("Free",'Model output'!V103)), ISNUMBER(SEARCH("1 mm",'Model output'!V103)), ISNUMBER(SEARCH("0.1 CM",'Model output'!V103)), ISNUMBER(SEARCH("less than 0.2 mm",'Model output'!V103)), ISNUMBER(SEARCH("less than 0.5 mm",'Model output'!V103)), ISNUMBER(SEARCH("abut",'Model output'!V103))), "negative", "positive")</f>
        <v>negative</v>
      </c>
      <c r="AE104" s="32" t="str" cm="1">
        <f t="array" aca="1" ref="AE104" ca="1">IF(OR(AC104="positive",Z104="positive",AND(OR(ISNUMBER(SEARCH("Follicular carcinoma",N104)),ISNUMBER(SEARCH("Follicular thyroid carcinoma",N104))),V104="extensive"),AND(AND(ISNUMBER(J104),J104&gt;0),AND(ISNUMBER(M104),M104&gt;3)),OR(H104="positive",AH104=1)),"high",IF(OR(ISNUMBER(SEARCH("lateral",G104,1)),ISNUMBER(SEARCH("positive",Y104,1)),ISNUMBER(SEARCH("tall",O104,1)),ISNUMBER(SEARCH("hobnail",O104,1)),ISNUMBER(SEARCH("cribriform",O104,1)),ISNUMBER(SEARCH("diffuse",O104,1)),ISNUMBER(SEARCH("columnar",O104,1)),ISNUMBER(SEARCH("solid",O104,1)),ISNUMBER(SEARCH("tall",N104,1)),ISNUMBER(SEARCH("hobnail",N104,1)),ISNUMBER(SEARCH("cribriform",N104,1)),ISNUMBER(SEARCH("diffuse",N104,1)),ISNUMBER(SEARCH("columnar",N104,1)),ISNUMBER(SEARCH("solid",N104,1)),AND(ISNUMBER(SEARCH("papillary",N104,1)),S104="positive"),AND(AND(ISNUMBER(J104),J104&gt;=5),M104=""),AND(AND(ISNUMBER(J104),J104&gt;=5),AND(ISNUMBER(M104),M104&gt;=1)),AND(ISNUMBER(SERACH("papillary",N104)),OR(Y104="positive",Z104="positive"), ISNUMBER(SEARCH("BRAF",AB104)))),"intermediate","low"))</f>
        <v>intermediate</v>
      </c>
      <c r="AF104" s="33" t="str">
        <f t="shared" si="14"/>
        <v>2</v>
      </c>
      <c r="AG104" s="33" t="str">
        <f t="shared" si="15"/>
        <v>1b</v>
      </c>
      <c r="AH104" s="33" t="str">
        <f t="shared" si="18"/>
        <v>0</v>
      </c>
      <c r="AI104" s="38" t="str">
        <f t="shared" si="19"/>
        <v>I</v>
      </c>
      <c r="AJ104" s="32" t="s">
        <v>958</v>
      </c>
      <c r="AK104" s="37" t="s">
        <v>964</v>
      </c>
      <c r="AL104" s="37" t="s">
        <v>961</v>
      </c>
      <c r="AM104" s="37" t="s">
        <v>965</v>
      </c>
      <c r="AN104" s="37" t="s">
        <v>70</v>
      </c>
      <c r="AO104" s="26">
        <f t="shared" ca="1" si="24"/>
        <v>1</v>
      </c>
      <c r="AP104" s="12">
        <f t="shared" si="25"/>
        <v>1</v>
      </c>
      <c r="AQ104" s="12">
        <f t="shared" si="26"/>
        <v>1</v>
      </c>
      <c r="AR104" s="12">
        <f t="shared" si="27"/>
        <v>1</v>
      </c>
      <c r="AS104" s="19">
        <f t="shared" si="16"/>
        <v>1</v>
      </c>
    </row>
    <row r="105" spans="1:45">
      <c r="A105" t="str">
        <f>'Model output'!A104</f>
        <v>TCGA-DJ-A3VB</v>
      </c>
      <c r="B105" s="44">
        <v>52</v>
      </c>
      <c r="C105" s="1" t="str">
        <f>IF(OR(ISNUMBER(SEARCH("0",'Model output'!D104)), ISNUMBER(SEARCH("1",'Model output'!D104)), ISNUMBER(SEARCH("1a",'Model output'!D104)), ISNUMBER(SEARCH("1b",'Model output'!D104)), ISNUMBER(SEARCH("2",'Model output'!D104)), ISNUMBER(SEARCH("3",'Model output'!D104)), ISNUMBER(SEARCH("4a",'Model output'!D104)), ISNUMBER(SEARCH("4b",'Model output'!D104))), IF(ISNUMBER(SEARCH("pT",'Model output'!D104)),IF(OR(ISNUMBER(SEARCH("a",'Model output'!D104)),ISNUMBER(SEARCH("b",'Model output'!D104))),MID(SUBSTITUTE('Model output'!D104," ",""),SEARCH("pT",'Model output'!D104)+2,2),MID(SUBSTITUTE('Model output'!D104," ",""),SEARCH("pT",'Model output'!D104)+2,1)),IF(ISNUMBER(SEARCH("T",'Model output'!D104)),IF(OR(ISNUMBER(SEARCH("a",'Model output'!D104)),ISNUMBER(SEARCH("b",'Model output'!D104))),MID(SUBSTITUTE('Model output'!D104," ",""),SEARCH("T",'Model output'!D104)+1,2),MID(SUBSTITUTE('Model output'!D104," ",""),SEARCH("T",'Model output'!D104)+1,1)),SUBSTITUTE('Model output'!D104," ",""))),"")</f>
        <v/>
      </c>
      <c r="D105" s="1" t="str">
        <f>IF(ISNUMBER(SEARCH("lymph node",'Model output'!E104)),"1", IF(AND('Model output'!E104&lt;&gt;"",ISNUMBER('Model output'!E104),'Model output'!E104&gt;0),"1",IF(OR(ISNUMBER(SEARCH("0",'Model output'!E104)), ISNUMBER(SEARCH("1",'Model output'!E104)), ISNUMBER(SEARCH("1a",'Model output'!E104)), ISNUMBER(SEARCH("1b",'Model output'!E104)), ISNUMBER(SEARCH("X",'Model output'!E104))), IF(ISNUMBER(SEARCH("pN",'Model output'!E104)),IF(OR(ISNUMBER(SEARCH("a",'Model output'!E104)),ISNUMBER(SEARCH("b",'Model output'!E104))),MID(SUBSTITUTE('Model output'!E104," ",""),SEARCH("pN",'Model output'!E104)+2,2),MID(SUBSTITUTE('Model output'!E104," ",""),SEARCH("pN",'Model output'!E104)+2,1)),IF(ISNUMBER(SEARCH("N",'Model output'!E104)),IF(OR(ISNUMBER(SEARCH("a",'Model output'!E104)),ISNUMBER(SEARCH("b",'Model output'!E104))),MID(SUBSTITUTE('Model output'!E104," ",""),SEARCH("N",'Model output'!E104)+1,2),MID(SUBSTITUTE('Model output'!E104," ",""),SEARCH("N",'Model output'!E104)+1,1)),SUBSTITUTE('Model output'!E104," ",""))),"")))</f>
        <v>0</v>
      </c>
      <c r="E105" s="1" t="str">
        <f>IF(OR(ISNUMBER(SEARCH("Not applicable",'Model output'!F104)), ISNUMBER(SEARCH("N/A",'Model output'!F104))),"0",IF(OR(ISNUMBER(SEARCH("0",'Model output'!F104)), ISNUMBER(SEARCH("1",'Model output'!F104)), ISNUMBER(SEARCH("X",'Model output'!F104))), IF(ISNUMBER(SEARCH("pM",'Model output'!F104)),MID(SUBSTITUTE('Model output'!F104," ",""),SEARCH("pM",'Model output'!F104)+2,1),IF(ISNUMBER(SEARCH("M",'Model output'!F104)),MID(SUBSTITUTE('Model output'!F104," ",""),SEARCH("M",'Model output'!F104)+1,1),SUBSTITUTE('Model output'!F104," ",""))),""))</f>
        <v>X</v>
      </c>
      <c r="F105" t="str">
        <f t="shared" si="12"/>
        <v>positive</v>
      </c>
      <c r="G105" t="str">
        <f>IF(OR('Model output'!G104="",AND(ISNUMBER('Model output'!J104),'Model output'!J104&lt;1)),"",IF(OR(ISNUMBER(SEARCH("lateral",'Model output'!G104)),ISNUMBER(SEARCH("cervical",'Model output'!G104)),ISNUMBER(SEARCH("jugular",'Model output'!G104)),ISNUMBER(SEARCH("left neck",'Model output'!G104)),ISNUMBER(SEARCH("left anterior neck",'Model output'!G104)),ISNUMBER(SEARCH("left posterior neck",'Model output'!G104)),ISNUMBER(SEARCH("right neck",'Model output'!G104)),ISNUMBER(SEARCH("right anterior neck",'Model output'!G104)),ISNUMBER(SEARCH("right posterior neck",'Model output'!G104)),AND(ISNUMBER(SEARCH("level",'Model output'!G104)),OR(,ISNUMBER(SEARCH("II",'Model output'!G104)),ISNUMBER(SEARCH("two",'Model output'!G104)),ISNUMBER(SEARCH("2",'Model output'!G104)),ISNUMBER(SEARCH("III",'Model output'!G104)),ISNUMBER(SEARCH("three",'Model output'!G104)),ISNUMBER(SEARCH("3",'Model output'!G104)),ISNUMBER(SEARCH("IV",'Model output'!G104)),ISNUMBER(SEARCH("four",'Model output'!G104)),ISNUMBER(SEARCH("4",'Model output'!G104)),AND(ISNUMBER(SEARCH("V ",'Model output'!G104)),NOT(ISNUMBER(SEARCH("VI",'Model output'!G104)))),ISNUMBER(SEARCH("five",'Model output'!G104)),ISNUMBER(SEARCH("5",'Model output'!G104))))), "lateral", "central"))</f>
        <v>central</v>
      </c>
      <c r="H105" t="str">
        <f>IF('Model output'!H104="","negative",IF('Model output'!H104="[]", "negative", IF(OR(ISNUMBER(SEARCH("lymph node",'Model output'!H104)),ISNUMBER(SEARCH("Not mentioned",'Model output'!H104)),ISNUMBER(SEARCH("neck",'Model output'!H104)),ISNUMBER(SEARCH("Not applicable",'Model output'!H104))),"negative","positive")))</f>
        <v>negative</v>
      </c>
      <c r="I105">
        <f>IF('Model output'!I104="","",IF(ISNUMBER('Model output'!I104),'Model output'!I104,1))</f>
        <v>15</v>
      </c>
      <c r="J105">
        <f>IF('Model output'!J104="","",IF(AND(ISNUMBER('Model output'!J104),'Model output'!J104&lt;=I105),'Model output'!J104,IF(ISNUMBER(SEARCH("0/",'Model output'!J104)),0,1)))</f>
        <v>1</v>
      </c>
      <c r="K105" t="str" cm="1">
        <f t="array" ref="K105">IF(COUNT(FIND({0,1,2,3,4,5,6,7,8,9},'Model output'!K104))&gt;0,'Model output'!K104,"")</f>
        <v>0.5cm</v>
      </c>
      <c r="L105" s="8" t="str">
        <f t="shared" si="17"/>
        <v>0.5cm</v>
      </c>
      <c r="M105" cm="1">
        <f t="array" ref="M105">IF(L105="","",IF(ISNUMBER(SEARCH("cm",L105)),MAX(VALUE(SUBSTITUTE(_xlfn.FILTERXML("&lt;t&gt;&lt;s&gt;"&amp;SUBSTITUTE(L105,",","&lt;/s&gt;&lt;s&gt;")&amp;"&lt;/s&gt;&lt;/t&gt;","//s"),"cm",""))),MAX(VALUE(SUBSTITUTE(_xlfn.FILTERXML("&lt;t&gt;&lt;s&gt;"&amp;SUBSTITUTE(L105,",","&lt;/s&gt;&lt;s&gt;")&amp;"&lt;/s&gt;&lt;/t&gt;","//s"),"mm","")))/10))</f>
        <v>0.5</v>
      </c>
      <c r="N105" t="str">
        <f>IF('Model output'!L104="","",'Model output'!L104)</f>
        <v>Papillary carcinoma</v>
      </c>
      <c r="O105" t="str">
        <f>IF('Model output'!M104="","",'Model output'!M104)</f>
        <v>Tall cell variant</v>
      </c>
      <c r="P105" t="str">
        <f>IF('Model output'!N104="","",'Model output'!N104)</f>
        <v>5.2 cm</v>
      </c>
      <c r="Q105" t="str">
        <f t="shared" si="13"/>
        <v>5.2cm</v>
      </c>
      <c r="R105" cm="1">
        <f t="array" ref="R105">IF(Q105="","",IF(ISNUMBER(SEARCH("cm",Q105)),MAX(VALUE(SUBSTITUTE(_xlfn.FILTERXML("&lt;t&gt;&lt;s&gt;"&amp;SUBSTITUTE(Q105,",","&lt;/s&gt;&lt;s&gt;")&amp;"&lt;/s&gt;&lt;/t&gt;","//s"),"cm",""))),MAX(VALUE(SUBSTITUTE(_xlfn.FILTERXML("&lt;t&gt;&lt;s&gt;"&amp;SUBSTITUTE(Q105,",","&lt;/s&gt;&lt;s&gt;")&amp;"&lt;/s&gt;&lt;/t&gt;","//s"),"mm","")))/10))</f>
        <v>5.2</v>
      </c>
      <c r="S105" t="str">
        <f>IF(OR('Model output'!P104="",ISNUMBER(SEARCH("Not identified", 'Model output'!P104)),ISNUMBER(SEARCH("Absent",'Model output'!P104)),AND(ISNUMBER(SEARCH("No",'Model output'!P104)),NOT(ISNUMBER(SEARCH("diagnostic",'Model output'!P104)))),ISNUMBER(SEARCH("Negative",'Model output'!P104))),"negative","positive")</f>
        <v>negative</v>
      </c>
      <c r="T105">
        <f>IF('Model output'!O104="","",'Model output'!O104)</f>
        <v>3</v>
      </c>
      <c r="U105" t="str">
        <f>IF('Model output'!Q104&lt;&gt;"",'Model output'!Q104,IF('Classification result'!S105="positive",IF(ISNUMBER(SEARCH("single",'Model output'!P104)),1,IF(OR(ISNUMBER(SEARCH("&lt;4",'Model output'!P104)),ISNUMBER(SEARCH("&lt; 4",'Model output'!P104)),ISNUMBER(SEARCH("less than 4",'Model output'!P104))),"&lt;4",IF(OR(ISNUMBER(SEARCH("&gt;4",'Model output'!P104)),ISNUMBER(SEARCH("&gt; 4",'Model output'!P104)),ISNUMBER(SEARCH("4 or more",'Model output'!P104))),"&gt;4",""))),""))</f>
        <v/>
      </c>
      <c r="V105" t="str">
        <f>IF(S105="negative","",IF(OR(ISNUMBER(SEARCH("Focal",'Model output'!P104)),'Classification result'!U105&lt;4,ISNUMBER(SEARCH("Focal",'Classification result'!U105)),ISNUMBER(SEARCH("&lt;4",'Classification result'!U105)),ISNUMBER(SEARCH("&lt; 4",'Classification result'!U105))),"minimal", IF(OR(ISNUMBER(SEARCH("Extensive",'Model output'!P104)),ISNUMBER(SEARCH("Extensive",'Classification result'!U105)),ISNUMBER(SEARCH("&gt;4",'Classification result'!U105)),ISNUMBER(SEARCH("&gt; 4",'Classification result'!U105)),ISNUMBER(SEARCH("4 or more",'Classification result'!U105))),"extensive","")))</f>
        <v/>
      </c>
      <c r="W105" t="str">
        <f>IF(OR('Model output'!R104="",ISNUMBER(SEARCH("Not identified", 'Model output'!R104)),ISNUMBER(SEARCH("Absent",'Model output'!R104)),ISNUMBER(SEARCH("No",'Model output'!R104)),ISNUMBER(SEARCH("Negative",'Model output'!R104)),ISNUMBER(SEARCH("None seen",'Model output'!R104)),ISNUMBER(SEARCH("Free",'Model output'!R104)),ISNUMBER(SEARCH("Cannot be assessed",'Model output'!R104))),"negative","positive")</f>
        <v>positive</v>
      </c>
      <c r="X105" t="str">
        <f>IF('Model output'!S104="","", IF('Model output'!S104= "[]", "", 'Model output'!S104))</f>
        <v>peri-thyroid fibroadipose tissue</v>
      </c>
      <c r="Y105" t="str">
        <f>IF(OR('Model output'!S104="",ISNUMBER(SEARCH("Absent",'Model output'!S104)),ISNUMBER(SEARCH("Not identified",'Model output'!S104)),ISNUMBER(SEARCH("No",'Model output'!S104)),ISNUMBER(SEARCH("negative",'Model output'!S104))),"negative",IF(Z105="positive","gETE", "positive"))</f>
        <v>positive</v>
      </c>
      <c r="Z105" t="str">
        <f>IF(OR('Model output'!S104="",ISNUMBER(SEARCH("Absent",'Model output'!S104)),ISNUMBER(SEARCH("Not identified",'Model output'!S104)),ISNUMBER(SEARCH("No",'Model output'!S104)),ISNUMBER(SEARCH("Minimal",'Model output'!S104)),ISNUMBER(SEARCH("negative",'Model output'!S104))),"negative",IF(OR(ISNUMBER(SEARCH("extensive",X105)),ISNUMBER(SEARCH("skeletal muscle",X105)),ISNUMBER(SEARCH("larynx",X105)),ISNUMBER(SEARCH("trachea",X105)),ISNUMBER(SEARCH("esophagus",X105)),ISNUMBER(SEARCH("recurrent laryngeal nerve",X105))),"positive","negative"))</f>
        <v>negative</v>
      </c>
      <c r="AA105" t="str">
        <f>IF('Model output'!T104="","", IF('Model output'!T104="[]", "", IF('Model output'!T104="Not mentioned", "No", "Yes")))</f>
        <v/>
      </c>
      <c r="AB105" t="str">
        <f>IF(AA105&lt;&gt;"Yes","",IF(OR('Model output'!U104="",'Model output'!U104="[]",ISNUMBER(SEARCH("Not identified",'Model output'!U104))),"",'Model output'!U104))</f>
        <v/>
      </c>
      <c r="AC105" s="1" t="str">
        <f>IF(OR('Model output'!V104="",'Model output'!V104="No",AND(ISERROR(SEARCH("Positive",'Model output'!V104)), ISNUMBER(SEARCH("Negative",'Model output'!V104))), ISNUMBER(SEARCH("Uninvolved",'Model output'!V104)), ISNUMBER(SEARCH("not involved",'Model output'!V104)), ISNUMBER(SEARCH("none",'Model output'!V104)), ISNUMBER(SEARCH("Free",'Model output'!V104)), ISNUMBER(SEARCH("1 mm",'Model output'!V104)), ISNUMBER(SEARCH("0.1 CM",'Model output'!V104)), ISNUMBER(SEARCH("less than 0.2 mm",'Model output'!V104)), ISNUMBER(SEARCH("less than 0.5 mm",'Model output'!V104)), ISNUMBER(SEARCH("abut",'Model output'!V104))), "negative", "positive")</f>
        <v>negative</v>
      </c>
      <c r="AE105" s="32" t="str" cm="1">
        <f t="array" aca="1" ref="AE105" ca="1">IF(OR(AC105="positive",Z105="positive",AND(OR(ISNUMBER(SEARCH("Follicular carcinoma",N105)),ISNUMBER(SEARCH("Follicular thyroid carcinoma",N105))),V105="extensive"),AND(AND(ISNUMBER(J105),J105&gt;0),AND(ISNUMBER(M105),M105&gt;3)),OR(H105="positive",AH105=1)),"high",IF(OR(ISNUMBER(SEARCH("lateral",G105,1)),ISNUMBER(SEARCH("positive",Y105,1)),ISNUMBER(SEARCH("tall",O105,1)),ISNUMBER(SEARCH("hobnail",O105,1)),ISNUMBER(SEARCH("cribriform",O105,1)),ISNUMBER(SEARCH("diffuse",O105,1)),ISNUMBER(SEARCH("columnar",O105,1)),ISNUMBER(SEARCH("solid",O105,1)),ISNUMBER(SEARCH("tall",N105,1)),ISNUMBER(SEARCH("hobnail",N105,1)),ISNUMBER(SEARCH("cribriform",N105,1)),ISNUMBER(SEARCH("diffuse",N105,1)),ISNUMBER(SEARCH("columnar",N105,1)),ISNUMBER(SEARCH("solid",N105,1)),AND(ISNUMBER(SEARCH("papillary",N105,1)),S105="positive"),AND(AND(ISNUMBER(J105),J105&gt;=5),M105=""),AND(AND(ISNUMBER(J105),J105&gt;=5),AND(ISNUMBER(M105),M105&gt;=1)),AND(ISNUMBER(SERACH("papillary",N105)),OR(Y105="positive",Z105="positive"), ISNUMBER(SEARCH("BRAF",AB105)))),"intermediate","low"))</f>
        <v>intermediate</v>
      </c>
      <c r="AF105" s="33" t="str">
        <f t="shared" si="14"/>
        <v>3a</v>
      </c>
      <c r="AG105" s="33" t="str">
        <f t="shared" si="15"/>
        <v>1a</v>
      </c>
      <c r="AH105" s="33" t="str">
        <f t="shared" si="18"/>
        <v>0</v>
      </c>
      <c r="AI105" s="38" t="str">
        <f t="shared" si="19"/>
        <v>I</v>
      </c>
      <c r="AJ105" s="32" t="s">
        <v>958</v>
      </c>
      <c r="AK105" s="37" t="s">
        <v>967</v>
      </c>
      <c r="AL105" s="37" t="s">
        <v>966</v>
      </c>
      <c r="AM105" s="37" t="s">
        <v>965</v>
      </c>
      <c r="AN105" s="37" t="s">
        <v>70</v>
      </c>
      <c r="AO105" s="26">
        <f t="shared" ca="1" si="24"/>
        <v>1</v>
      </c>
      <c r="AP105" s="12">
        <f t="shared" si="25"/>
        <v>1</v>
      </c>
      <c r="AQ105" s="12">
        <f t="shared" si="26"/>
        <v>1</v>
      </c>
      <c r="AR105" s="12">
        <f t="shared" si="27"/>
        <v>1</v>
      </c>
      <c r="AS105" s="19">
        <f t="shared" si="16"/>
        <v>1</v>
      </c>
    </row>
    <row r="106" spans="1:45">
      <c r="A106" t="str">
        <f>'Model output'!A105</f>
        <v>TCGA-DJ-A3VD</v>
      </c>
      <c r="B106" s="44">
        <v>32</v>
      </c>
      <c r="C106" s="1" t="str">
        <f>IF(OR(ISNUMBER(SEARCH("0",'Model output'!D105)), ISNUMBER(SEARCH("1",'Model output'!D105)), ISNUMBER(SEARCH("1a",'Model output'!D105)), ISNUMBER(SEARCH("1b",'Model output'!D105)), ISNUMBER(SEARCH("2",'Model output'!D105)), ISNUMBER(SEARCH("3",'Model output'!D105)), ISNUMBER(SEARCH("4a",'Model output'!D105)), ISNUMBER(SEARCH("4b",'Model output'!D105))), IF(ISNUMBER(SEARCH("pT",'Model output'!D105)),IF(OR(ISNUMBER(SEARCH("a",'Model output'!D105)),ISNUMBER(SEARCH("b",'Model output'!D105))),MID(SUBSTITUTE('Model output'!D105," ",""),SEARCH("pT",'Model output'!D105)+2,2),MID(SUBSTITUTE('Model output'!D105," ",""),SEARCH("pT",'Model output'!D105)+2,1)),IF(ISNUMBER(SEARCH("T",'Model output'!D105)),IF(OR(ISNUMBER(SEARCH("a",'Model output'!D105)),ISNUMBER(SEARCH("b",'Model output'!D105))),MID(SUBSTITUTE('Model output'!D105," ",""),SEARCH("T",'Model output'!D105)+1,2),MID(SUBSTITUTE('Model output'!D105," ",""),SEARCH("T",'Model output'!D105)+1,1)),SUBSTITUTE('Model output'!D105," ",""))),"")</f>
        <v/>
      </c>
      <c r="D106" s="1" t="str">
        <f>IF(ISNUMBER(SEARCH("lymph node",'Model output'!E105)),"1", IF(AND('Model output'!E105&lt;&gt;"",ISNUMBER('Model output'!E105),'Model output'!E105&gt;0),"1",IF(OR(ISNUMBER(SEARCH("0",'Model output'!E105)), ISNUMBER(SEARCH("1",'Model output'!E105)), ISNUMBER(SEARCH("1a",'Model output'!E105)), ISNUMBER(SEARCH("1b",'Model output'!E105)), ISNUMBER(SEARCH("X",'Model output'!E105))), IF(ISNUMBER(SEARCH("pN",'Model output'!E105)),IF(OR(ISNUMBER(SEARCH("a",'Model output'!E105)),ISNUMBER(SEARCH("b",'Model output'!E105))),MID(SUBSTITUTE('Model output'!E105," ",""),SEARCH("pN",'Model output'!E105)+2,2),MID(SUBSTITUTE('Model output'!E105," ",""),SEARCH("pN",'Model output'!E105)+2,1)),IF(ISNUMBER(SEARCH("N",'Model output'!E105)),IF(OR(ISNUMBER(SEARCH("a",'Model output'!E105)),ISNUMBER(SEARCH("b",'Model output'!E105))),MID(SUBSTITUTE('Model output'!E105," ",""),SEARCH("N",'Model output'!E105)+1,2),MID(SUBSTITUTE('Model output'!E105," ",""),SEARCH("N",'Model output'!E105)+1,1)),SUBSTITUTE('Model output'!E105," ",""))),"")))</f>
        <v>X</v>
      </c>
      <c r="E106" s="1" t="str">
        <f>IF(OR(ISNUMBER(SEARCH("Not applicable",'Model output'!F105)), ISNUMBER(SEARCH("N/A",'Model output'!F105))),"0",IF(OR(ISNUMBER(SEARCH("0",'Model output'!F105)), ISNUMBER(SEARCH("1",'Model output'!F105)), ISNUMBER(SEARCH("X",'Model output'!F105))), IF(ISNUMBER(SEARCH("pM",'Model output'!F105)),MID(SUBSTITUTE('Model output'!F105," ",""),SEARCH("pM",'Model output'!F105)+2,1),IF(ISNUMBER(SEARCH("M",'Model output'!F105)),MID(SUBSTITUTE('Model output'!F105," ",""),SEARCH("M",'Model output'!F105)+1,1),SUBSTITUTE('Model output'!F105," ",""))),""))</f>
        <v>X</v>
      </c>
      <c r="F106" t="str">
        <f t="shared" si="12"/>
        <v>positive</v>
      </c>
      <c r="G106" t="str">
        <f>IF(OR('Model output'!G105="",AND(ISNUMBER('Model output'!J105),'Model output'!J105&lt;1)),"",IF(OR(ISNUMBER(SEARCH("lateral",'Model output'!G105)),ISNUMBER(SEARCH("cervical",'Model output'!G105)),ISNUMBER(SEARCH("jugular",'Model output'!G105)),ISNUMBER(SEARCH("left neck",'Model output'!G105)),ISNUMBER(SEARCH("left anterior neck",'Model output'!G105)),ISNUMBER(SEARCH("left posterior neck",'Model output'!G105)),ISNUMBER(SEARCH("right neck",'Model output'!G105)),ISNUMBER(SEARCH("right anterior neck",'Model output'!G105)),ISNUMBER(SEARCH("right posterior neck",'Model output'!G105)),AND(ISNUMBER(SEARCH("level",'Model output'!G105)),OR(,ISNUMBER(SEARCH("II",'Model output'!G105)),ISNUMBER(SEARCH("two",'Model output'!G105)),ISNUMBER(SEARCH("2",'Model output'!G105)),ISNUMBER(SEARCH("III",'Model output'!G105)),ISNUMBER(SEARCH("three",'Model output'!G105)),ISNUMBER(SEARCH("3",'Model output'!G105)),ISNUMBER(SEARCH("IV",'Model output'!G105)),ISNUMBER(SEARCH("four",'Model output'!G105)),ISNUMBER(SEARCH("4",'Model output'!G105)),AND(ISNUMBER(SEARCH("V ",'Model output'!G105)),NOT(ISNUMBER(SEARCH("VI",'Model output'!G105)))),ISNUMBER(SEARCH("five",'Model output'!G105)),ISNUMBER(SEARCH("5",'Model output'!G105))))), "lateral", "central"))</f>
        <v>central</v>
      </c>
      <c r="H106" t="str">
        <f>IF('Model output'!H105="","negative",IF('Model output'!H105="[]", "negative", IF(OR(ISNUMBER(SEARCH("lymph node",'Model output'!H105)),ISNUMBER(SEARCH("Not mentioned",'Model output'!H105)),ISNUMBER(SEARCH("neck",'Model output'!H105)),ISNUMBER(SEARCH("Not applicable",'Model output'!H105))),"negative","positive")))</f>
        <v>negative</v>
      </c>
      <c r="I106">
        <f>IF('Model output'!I105="","",IF(ISNUMBER('Model output'!I105),'Model output'!I105,1))</f>
        <v>8</v>
      </c>
      <c r="J106">
        <f>IF('Model output'!J105="","",IF(AND(ISNUMBER('Model output'!J105),'Model output'!J105&lt;=I106),'Model output'!J105,IF(ISNUMBER(SEARCH("0/",'Model output'!J105)),0,1)))</f>
        <v>6</v>
      </c>
      <c r="K106" t="str" cm="1">
        <f t="array" ref="K106">IF(COUNT(FIND({0,1,2,3,4,5,6,7,8,9},'Model output'!K105))&gt;0,'Model output'!K105,"")</f>
        <v>0.9cm</v>
      </c>
      <c r="L106" s="8" t="str">
        <f t="shared" si="17"/>
        <v>0.9cm</v>
      </c>
      <c r="M106" cm="1">
        <f t="array" ref="M106">IF(L106="","",IF(ISNUMBER(SEARCH("cm",L106)),MAX(VALUE(SUBSTITUTE(_xlfn.FILTERXML("&lt;t&gt;&lt;s&gt;"&amp;SUBSTITUTE(L106,",","&lt;/s&gt;&lt;s&gt;")&amp;"&lt;/s&gt;&lt;/t&gt;","//s"),"cm",""))),MAX(VALUE(SUBSTITUTE(_xlfn.FILTERXML("&lt;t&gt;&lt;s&gt;"&amp;SUBSTITUTE(L106,",","&lt;/s&gt;&lt;s&gt;")&amp;"&lt;/s&gt;&lt;/t&gt;","//s"),"mm","")))/10))</f>
        <v>0.9</v>
      </c>
      <c r="N106" t="str">
        <f>IF('Model output'!L105="","",'Model output'!L105)</f>
        <v>Papillary</v>
      </c>
      <c r="O106" t="str">
        <f>IF('Model output'!M105="","",'Model output'!M105)</f>
        <v>Microcarcinoma</v>
      </c>
      <c r="P106" t="str">
        <f>IF('Model output'!N105="","",'Model output'!N105)</f>
        <v>1.2 x 0.8 cm</v>
      </c>
      <c r="Q106" t="str">
        <f t="shared" si="13"/>
        <v>1.2,0.8cm</v>
      </c>
      <c r="R106" cm="1">
        <f t="array" ref="R106">IF(Q106="","",IF(ISNUMBER(SEARCH("cm",Q106)),MAX(VALUE(SUBSTITUTE(_xlfn.FILTERXML("&lt;t&gt;&lt;s&gt;"&amp;SUBSTITUTE(Q106,",","&lt;/s&gt;&lt;s&gt;")&amp;"&lt;/s&gt;&lt;/t&gt;","//s"),"cm",""))),MAX(VALUE(SUBSTITUTE(_xlfn.FILTERXML("&lt;t&gt;&lt;s&gt;"&amp;SUBSTITUTE(Q106,",","&lt;/s&gt;&lt;s&gt;")&amp;"&lt;/s&gt;&lt;/t&gt;","//s"),"mm","")))/10))</f>
        <v>1.2</v>
      </c>
      <c r="S106" t="str">
        <f>IF(OR('Model output'!P105="",ISNUMBER(SEARCH("Not identified", 'Model output'!P105)),ISNUMBER(SEARCH("Absent",'Model output'!P105)),AND(ISNUMBER(SEARCH("No",'Model output'!P105)),NOT(ISNUMBER(SEARCH("diagnostic",'Model output'!P105)))),ISNUMBER(SEARCH("Negative",'Model output'!P105))),"negative","positive")</f>
        <v>negative</v>
      </c>
      <c r="T106" t="str">
        <f>IF('Model output'!O105="","",'Model output'!O105)</f>
        <v/>
      </c>
      <c r="U106" t="str">
        <f>IF('Model output'!Q105&lt;&gt;"",'Model output'!Q105,IF('Classification result'!S106="positive",IF(ISNUMBER(SEARCH("single",'Model output'!P105)),1,IF(OR(ISNUMBER(SEARCH("&lt;4",'Model output'!P105)),ISNUMBER(SEARCH("&lt; 4",'Model output'!P105)),ISNUMBER(SEARCH("less than 4",'Model output'!P105))),"&lt;4",IF(OR(ISNUMBER(SEARCH("&gt;4",'Model output'!P105)),ISNUMBER(SEARCH("&gt; 4",'Model output'!P105)),ISNUMBER(SEARCH("4 or more",'Model output'!P105))),"&gt;4",""))),""))</f>
        <v/>
      </c>
      <c r="V106" t="str">
        <f>IF(S106="negative","",IF(OR(ISNUMBER(SEARCH("Focal",'Model output'!P105)),'Classification result'!U106&lt;4,ISNUMBER(SEARCH("Focal",'Classification result'!U106)),ISNUMBER(SEARCH("&lt;4",'Classification result'!U106)),ISNUMBER(SEARCH("&lt; 4",'Classification result'!U106))),"minimal", IF(OR(ISNUMBER(SEARCH("Extensive",'Model output'!P105)),ISNUMBER(SEARCH("Extensive",'Classification result'!U106)),ISNUMBER(SEARCH("&gt;4",'Classification result'!U106)),ISNUMBER(SEARCH("&gt; 4",'Classification result'!U106)),ISNUMBER(SEARCH("4 or more",'Classification result'!U106))),"extensive","")))</f>
        <v/>
      </c>
      <c r="W106" t="str">
        <f>IF(OR('Model output'!R105="",ISNUMBER(SEARCH("Not identified", 'Model output'!R105)),ISNUMBER(SEARCH("Absent",'Model output'!R105)),ISNUMBER(SEARCH("No",'Model output'!R105)),ISNUMBER(SEARCH("Negative",'Model output'!R105)),ISNUMBER(SEARCH("None seen",'Model output'!R105)),ISNUMBER(SEARCH("Free",'Model output'!R105)),ISNUMBER(SEARCH("Cannot be assessed",'Model output'!R105))),"negative","positive")</f>
        <v>negative</v>
      </c>
      <c r="X106" t="str">
        <f>IF('Model output'!S105="","", IF('Model output'!S105= "[]", "", 'Model output'!S105))</f>
        <v>None</v>
      </c>
      <c r="Y106" t="str">
        <f>IF(OR('Model output'!S105="",ISNUMBER(SEARCH("Absent",'Model output'!S105)),ISNUMBER(SEARCH("Not identified",'Model output'!S105)),ISNUMBER(SEARCH("No",'Model output'!S105)),ISNUMBER(SEARCH("negative",'Model output'!S105))),"negative",IF(Z106="positive","gETE", "positive"))</f>
        <v>negative</v>
      </c>
      <c r="Z106" t="str">
        <f>IF(OR('Model output'!S105="",ISNUMBER(SEARCH("Absent",'Model output'!S105)),ISNUMBER(SEARCH("Not identified",'Model output'!S105)),ISNUMBER(SEARCH("No",'Model output'!S105)),ISNUMBER(SEARCH("Minimal",'Model output'!S105)),ISNUMBER(SEARCH("negative",'Model output'!S105))),"negative",IF(OR(ISNUMBER(SEARCH("extensive",X106)),ISNUMBER(SEARCH("skeletal muscle",X106)),ISNUMBER(SEARCH("larynx",X106)),ISNUMBER(SEARCH("trachea",X106)),ISNUMBER(SEARCH("esophagus",X106)),ISNUMBER(SEARCH("recurrent laryngeal nerve",X106))),"positive","negative"))</f>
        <v>negative</v>
      </c>
      <c r="AA106" t="str">
        <f>IF('Model output'!T105="","", IF('Model output'!T105="[]", "", IF('Model output'!T105="Not mentioned", "No", "Yes")))</f>
        <v/>
      </c>
      <c r="AB106" t="str">
        <f>IF(AA106&lt;&gt;"Yes","",IF(OR('Model output'!U105="",'Model output'!U105="[]",ISNUMBER(SEARCH("Not identified",'Model output'!U105))),"",'Model output'!U105))</f>
        <v/>
      </c>
      <c r="AC106" s="1" t="str">
        <f>IF(OR('Model output'!V105="",'Model output'!V105="No",AND(ISERROR(SEARCH("Positive",'Model output'!V105)), ISNUMBER(SEARCH("Negative",'Model output'!V105))), ISNUMBER(SEARCH("Uninvolved",'Model output'!V105)), ISNUMBER(SEARCH("not involved",'Model output'!V105)), ISNUMBER(SEARCH("none",'Model output'!V105)), ISNUMBER(SEARCH("Free",'Model output'!V105)), ISNUMBER(SEARCH("1 mm",'Model output'!V105)), ISNUMBER(SEARCH("0.1 CM",'Model output'!V105)), ISNUMBER(SEARCH("less than 0.2 mm",'Model output'!V105)), ISNUMBER(SEARCH("less than 0.5 mm",'Model output'!V105)), ISNUMBER(SEARCH("abut",'Model output'!V105))), "negative", "positive")</f>
        <v>negative</v>
      </c>
      <c r="AE106" s="32" t="str" cm="1">
        <f t="array" aca="1" ref="AE106" ca="1">IF(OR(AC106="positive",Z106="positive",AND(OR(ISNUMBER(SEARCH("Follicular carcinoma",N106)),ISNUMBER(SEARCH("Follicular thyroid carcinoma",N106))),V106="extensive"),AND(AND(ISNUMBER(J106),J106&gt;0),AND(ISNUMBER(M106),M106&gt;3)),OR(H106="positive",AH106=1)),"high",IF(OR(ISNUMBER(SEARCH("lateral",G106,1)),ISNUMBER(SEARCH("positive",Y106,1)),ISNUMBER(SEARCH("tall",O106,1)),ISNUMBER(SEARCH("hobnail",O106,1)),ISNUMBER(SEARCH("cribriform",O106,1)),ISNUMBER(SEARCH("diffuse",O106,1)),ISNUMBER(SEARCH("columnar",O106,1)),ISNUMBER(SEARCH("solid",O106,1)),ISNUMBER(SEARCH("tall",N106,1)),ISNUMBER(SEARCH("hobnail",N106,1)),ISNUMBER(SEARCH("cribriform",N106,1)),ISNUMBER(SEARCH("diffuse",N106,1)),ISNUMBER(SEARCH("columnar",N106,1)),ISNUMBER(SEARCH("solid",N106,1)),AND(ISNUMBER(SEARCH("papillary",N106,1)),S106="positive"),AND(AND(ISNUMBER(J106),J106&gt;=5),M106=""),AND(AND(ISNUMBER(J106),J106&gt;=5),AND(ISNUMBER(M106),M106&gt;=1)),AND(ISNUMBER(SERACH("papillary",N106)),OR(Y106="positive",Z106="positive"), ISNUMBER(SEARCH("BRAF",AB106)))),"intermediate","low"))</f>
        <v>low</v>
      </c>
      <c r="AF106" s="33" t="str">
        <f t="shared" si="14"/>
        <v>1b</v>
      </c>
      <c r="AG106" s="33" t="str">
        <f t="shared" si="15"/>
        <v>1a</v>
      </c>
      <c r="AH106" s="33" t="str">
        <f t="shared" si="18"/>
        <v>0</v>
      </c>
      <c r="AI106" s="38" t="str">
        <f t="shared" si="19"/>
        <v>I</v>
      </c>
      <c r="AJ106" s="32" t="s">
        <v>957</v>
      </c>
      <c r="AK106" s="37" t="s">
        <v>966</v>
      </c>
      <c r="AL106" s="37" t="s">
        <v>966</v>
      </c>
      <c r="AM106" s="37" t="s">
        <v>965</v>
      </c>
      <c r="AN106" s="37" t="s">
        <v>70</v>
      </c>
      <c r="AO106" s="26">
        <f t="shared" ca="1" si="24"/>
        <v>1</v>
      </c>
      <c r="AP106" s="12">
        <f t="shared" si="25"/>
        <v>0</v>
      </c>
      <c r="AQ106" s="12">
        <f t="shared" si="26"/>
        <v>1</v>
      </c>
      <c r="AR106" s="12">
        <f t="shared" si="27"/>
        <v>1</v>
      </c>
      <c r="AS106" s="19">
        <f t="shared" si="16"/>
        <v>1</v>
      </c>
    </row>
    <row r="107" spans="1:45">
      <c r="A107" t="str">
        <f>'Model output'!A106</f>
        <v>TCGA-DJ-A3VE</v>
      </c>
      <c r="B107" s="44">
        <v>50</v>
      </c>
      <c r="C107" s="1" t="str">
        <f>IF(OR(ISNUMBER(SEARCH("0",'Model output'!D106)), ISNUMBER(SEARCH("1",'Model output'!D106)), ISNUMBER(SEARCH("1a",'Model output'!D106)), ISNUMBER(SEARCH("1b",'Model output'!D106)), ISNUMBER(SEARCH("2",'Model output'!D106)), ISNUMBER(SEARCH("3",'Model output'!D106)), ISNUMBER(SEARCH("4a",'Model output'!D106)), ISNUMBER(SEARCH("4b",'Model output'!D106))), IF(ISNUMBER(SEARCH("pT",'Model output'!D106)),IF(OR(ISNUMBER(SEARCH("a",'Model output'!D106)),ISNUMBER(SEARCH("b",'Model output'!D106))),MID(SUBSTITUTE('Model output'!D106," ",""),SEARCH("pT",'Model output'!D106)+2,2),MID(SUBSTITUTE('Model output'!D106," ",""),SEARCH("pT",'Model output'!D106)+2,1)),IF(ISNUMBER(SEARCH("T",'Model output'!D106)),IF(OR(ISNUMBER(SEARCH("a",'Model output'!D106)),ISNUMBER(SEARCH("b",'Model output'!D106))),MID(SUBSTITUTE('Model output'!D106," ",""),SEARCH("T",'Model output'!D106)+1,2),MID(SUBSTITUTE('Model output'!D106," ",""),SEARCH("T",'Model output'!D106)+1,1)),SUBSTITUTE('Model output'!D106," ",""))),"")</f>
        <v>1</v>
      </c>
      <c r="D107" s="1" t="str">
        <f>IF(ISNUMBER(SEARCH("lymph node",'Model output'!E106)),"1", IF(AND('Model output'!E106&lt;&gt;"",ISNUMBER('Model output'!E106),'Model output'!E106&gt;0),"1",IF(OR(ISNUMBER(SEARCH("0",'Model output'!E106)), ISNUMBER(SEARCH("1",'Model output'!E106)), ISNUMBER(SEARCH("1a",'Model output'!E106)), ISNUMBER(SEARCH("1b",'Model output'!E106)), ISNUMBER(SEARCH("X",'Model output'!E106))), IF(ISNUMBER(SEARCH("pN",'Model output'!E106)),IF(OR(ISNUMBER(SEARCH("a",'Model output'!E106)),ISNUMBER(SEARCH("b",'Model output'!E106))),MID(SUBSTITUTE('Model output'!E106," ",""),SEARCH("pN",'Model output'!E106)+2,2),MID(SUBSTITUTE('Model output'!E106," ",""),SEARCH("pN",'Model output'!E106)+2,1)),IF(ISNUMBER(SEARCH("N",'Model output'!E106)),IF(OR(ISNUMBER(SEARCH("a",'Model output'!E106)),ISNUMBER(SEARCH("b",'Model output'!E106))),MID(SUBSTITUTE('Model output'!E106," ",""),SEARCH("N",'Model output'!E106)+1,2),MID(SUBSTITUTE('Model output'!E106," ",""),SEARCH("N",'Model output'!E106)+1,1)),SUBSTITUTE('Model output'!E106," ",""))),"")))</f>
        <v>X</v>
      </c>
      <c r="E107" s="1" t="str">
        <f>IF(OR(ISNUMBER(SEARCH("Not applicable",'Model output'!F106)), ISNUMBER(SEARCH("N/A",'Model output'!F106))),"0",IF(OR(ISNUMBER(SEARCH("0",'Model output'!F106)), ISNUMBER(SEARCH("1",'Model output'!F106)), ISNUMBER(SEARCH("X",'Model output'!F106))), IF(ISNUMBER(SEARCH("pM",'Model output'!F106)),MID(SUBSTITUTE('Model output'!F106," ",""),SEARCH("pM",'Model output'!F106)+2,1),IF(ISNUMBER(SEARCH("M",'Model output'!F106)),MID(SUBSTITUTE('Model output'!F106," ",""),SEARCH("M",'Model output'!F106)+1,1),SUBSTITUTE('Model output'!F106," ",""))),""))</f>
        <v>X</v>
      </c>
      <c r="F107" t="str">
        <f t="shared" si="12"/>
        <v>negative</v>
      </c>
      <c r="G107" t="str">
        <f>IF(OR('Model output'!G106="",AND(ISNUMBER('Model output'!J106),'Model output'!J106&lt;1)),"",IF(OR(ISNUMBER(SEARCH("lateral",'Model output'!G106)),ISNUMBER(SEARCH("cervical",'Model output'!G106)),ISNUMBER(SEARCH("jugular",'Model output'!G106)),ISNUMBER(SEARCH("left neck",'Model output'!G106)),ISNUMBER(SEARCH("left anterior neck",'Model output'!G106)),ISNUMBER(SEARCH("left posterior neck",'Model output'!G106)),ISNUMBER(SEARCH("right neck",'Model output'!G106)),ISNUMBER(SEARCH("right anterior neck",'Model output'!G106)),ISNUMBER(SEARCH("right posterior neck",'Model output'!G106)),AND(ISNUMBER(SEARCH("level",'Model output'!G106)),OR(,ISNUMBER(SEARCH("II",'Model output'!G106)),ISNUMBER(SEARCH("two",'Model output'!G106)),ISNUMBER(SEARCH("2",'Model output'!G106)),ISNUMBER(SEARCH("III",'Model output'!G106)),ISNUMBER(SEARCH("three",'Model output'!G106)),ISNUMBER(SEARCH("3",'Model output'!G106)),ISNUMBER(SEARCH("IV",'Model output'!G106)),ISNUMBER(SEARCH("four",'Model output'!G106)),ISNUMBER(SEARCH("4",'Model output'!G106)),AND(ISNUMBER(SEARCH("V ",'Model output'!G106)),NOT(ISNUMBER(SEARCH("VI",'Model output'!G106)))),ISNUMBER(SEARCH("five",'Model output'!G106)),ISNUMBER(SEARCH("5",'Model output'!G106))))), "lateral", "central"))</f>
        <v/>
      </c>
      <c r="H107" t="str">
        <f>IF('Model output'!H106="","negative",IF('Model output'!H106="[]", "negative", IF(OR(ISNUMBER(SEARCH("lymph node",'Model output'!H106)),ISNUMBER(SEARCH("Not mentioned",'Model output'!H106)),ISNUMBER(SEARCH("neck",'Model output'!H106)),ISNUMBER(SEARCH("Not applicable",'Model output'!H106))),"negative","positive")))</f>
        <v>negative</v>
      </c>
      <c r="I107">
        <f>IF('Model output'!I106="","",IF(ISNUMBER('Model output'!I106),'Model output'!I106,1))</f>
        <v>8</v>
      </c>
      <c r="J107" t="str">
        <f>IF('Model output'!J106="","",IF(AND(ISNUMBER('Model output'!J106),'Model output'!J106&lt;=I107),'Model output'!J106,IF(ISNUMBER(SEARCH("0/",'Model output'!J106)),0,1)))</f>
        <v/>
      </c>
      <c r="K107" t="str" cm="1">
        <f t="array" ref="K107">IF(COUNT(FIND({0,1,2,3,4,5,6,7,8,9},'Model output'!K106))&gt;0,'Model output'!K106,"")</f>
        <v/>
      </c>
      <c r="L107" s="8" t="str">
        <f t="shared" si="17"/>
        <v/>
      </c>
      <c r="M107" t="str" cm="1">
        <f t="array" ref="M107">IF(L107="","",IF(ISNUMBER(SEARCH("cm",L107)),MAX(VALUE(SUBSTITUTE(_xlfn.FILTERXML("&lt;t&gt;&lt;s&gt;"&amp;SUBSTITUTE(L107,",","&lt;/s&gt;&lt;s&gt;")&amp;"&lt;/s&gt;&lt;/t&gt;","//s"),"cm",""))),MAX(VALUE(SUBSTITUTE(_xlfn.FILTERXML("&lt;t&gt;&lt;s&gt;"&amp;SUBSTITUTE(L107,",","&lt;/s&gt;&lt;s&gt;")&amp;"&lt;/s&gt;&lt;/t&gt;","//s"),"mm","")))/10))</f>
        <v/>
      </c>
      <c r="N107" t="str">
        <f>IF('Model output'!L106="","",'Model output'!L106)</f>
        <v>Papillary carcinoma</v>
      </c>
      <c r="O107" t="str">
        <f>IF('Model output'!M106="","",'Model output'!M106)</f>
        <v>Classical</v>
      </c>
      <c r="P107" t="str">
        <f>IF('Model output'!N106="","",'Model output'!N106)</f>
        <v>1.7 cm</v>
      </c>
      <c r="Q107" t="str">
        <f t="shared" si="13"/>
        <v>1.7cm</v>
      </c>
      <c r="R107" cm="1">
        <f t="array" ref="R107">IF(Q107="","",IF(ISNUMBER(SEARCH("cm",Q107)),MAX(VALUE(SUBSTITUTE(_xlfn.FILTERXML("&lt;t&gt;&lt;s&gt;"&amp;SUBSTITUTE(Q107,",","&lt;/s&gt;&lt;s&gt;")&amp;"&lt;/s&gt;&lt;/t&gt;","//s"),"cm",""))),MAX(VALUE(SUBSTITUTE(_xlfn.FILTERXML("&lt;t&gt;&lt;s&gt;"&amp;SUBSTITUTE(Q107,",","&lt;/s&gt;&lt;s&gt;")&amp;"&lt;/s&gt;&lt;/t&gt;","//s"),"mm","")))/10))</f>
        <v>1.7</v>
      </c>
      <c r="S107" t="str">
        <f>IF(OR('Model output'!P106="",ISNUMBER(SEARCH("Not identified", 'Model output'!P106)),ISNUMBER(SEARCH("Absent",'Model output'!P106)),AND(ISNUMBER(SEARCH("No",'Model output'!P106)),NOT(ISNUMBER(SEARCH("diagnostic",'Model output'!P106)))),ISNUMBER(SEARCH("Negative",'Model output'!P106))),"negative","positive")</f>
        <v>negative</v>
      </c>
      <c r="T107">
        <f>IF('Model output'!O106="","",'Model output'!O106)</f>
        <v>2</v>
      </c>
      <c r="U107" t="str">
        <f>IF('Model output'!Q106&lt;&gt;"",'Model output'!Q106,IF('Classification result'!S107="positive",IF(ISNUMBER(SEARCH("single",'Model output'!P106)),1,IF(OR(ISNUMBER(SEARCH("&lt;4",'Model output'!P106)),ISNUMBER(SEARCH("&lt; 4",'Model output'!P106)),ISNUMBER(SEARCH("less than 4",'Model output'!P106))),"&lt;4",IF(OR(ISNUMBER(SEARCH("&gt;4",'Model output'!P106)),ISNUMBER(SEARCH("&gt; 4",'Model output'!P106)),ISNUMBER(SEARCH("4 or more",'Model output'!P106))),"&gt;4",""))),""))</f>
        <v/>
      </c>
      <c r="V107" t="str">
        <f>IF(S107="negative","",IF(OR(ISNUMBER(SEARCH("Focal",'Model output'!P106)),'Classification result'!U107&lt;4,ISNUMBER(SEARCH("Focal",'Classification result'!U107)),ISNUMBER(SEARCH("&lt;4",'Classification result'!U107)),ISNUMBER(SEARCH("&lt; 4",'Classification result'!U107))),"minimal", IF(OR(ISNUMBER(SEARCH("Extensive",'Model output'!P106)),ISNUMBER(SEARCH("Extensive",'Classification result'!U107)),ISNUMBER(SEARCH("&gt;4",'Classification result'!U107)),ISNUMBER(SEARCH("&gt; 4",'Classification result'!U107)),ISNUMBER(SEARCH("4 or more",'Classification result'!U107))),"extensive","")))</f>
        <v/>
      </c>
      <c r="W107" t="str">
        <f>IF(OR('Model output'!R106="",ISNUMBER(SEARCH("Not identified", 'Model output'!R106)),ISNUMBER(SEARCH("Absent",'Model output'!R106)),ISNUMBER(SEARCH("No",'Model output'!R106)),ISNUMBER(SEARCH("Negative",'Model output'!R106)),ISNUMBER(SEARCH("None seen",'Model output'!R106)),ISNUMBER(SEARCH("Free",'Model output'!R106)),ISNUMBER(SEARCH("Cannot be assessed",'Model output'!R106))),"negative","positive")</f>
        <v>positive</v>
      </c>
      <c r="X107" t="str">
        <f>IF('Model output'!S106="","", IF('Model output'!S106= "[]", "", 'Model output'!S106))</f>
        <v>Not identified</v>
      </c>
      <c r="Y107" t="str">
        <f>IF(OR('Model output'!S106="",ISNUMBER(SEARCH("Absent",'Model output'!S106)),ISNUMBER(SEARCH("Not identified",'Model output'!S106)),ISNUMBER(SEARCH("No",'Model output'!S106)),ISNUMBER(SEARCH("negative",'Model output'!S106))),"negative",IF(Z107="positive","gETE", "positive"))</f>
        <v>negative</v>
      </c>
      <c r="Z107" t="str">
        <f>IF(OR('Model output'!S106="",ISNUMBER(SEARCH("Absent",'Model output'!S106)),ISNUMBER(SEARCH("Not identified",'Model output'!S106)),ISNUMBER(SEARCH("No",'Model output'!S106)),ISNUMBER(SEARCH("Minimal",'Model output'!S106)),ISNUMBER(SEARCH("negative",'Model output'!S106))),"negative",IF(OR(ISNUMBER(SEARCH("extensive",X107)),ISNUMBER(SEARCH("skeletal muscle",X107)),ISNUMBER(SEARCH("larynx",X107)),ISNUMBER(SEARCH("trachea",X107)),ISNUMBER(SEARCH("esophagus",X107)),ISNUMBER(SEARCH("recurrent laryngeal nerve",X107))),"positive","negative"))</f>
        <v>negative</v>
      </c>
      <c r="AA107" t="str">
        <f>IF('Model output'!T106="","", IF('Model output'!T106="[]", "", IF('Model output'!T106="Not mentioned", "No", "Yes")))</f>
        <v/>
      </c>
      <c r="AB107" t="str">
        <f>IF(AA107&lt;&gt;"Yes","",IF(OR('Model output'!U106="",'Model output'!U106="[]",ISNUMBER(SEARCH("Not identified",'Model output'!U106))),"",'Model output'!U106))</f>
        <v/>
      </c>
      <c r="AC107" s="1" t="str">
        <f>IF(OR('Model output'!V106="",'Model output'!V106="No",AND(ISERROR(SEARCH("Positive",'Model output'!V106)), ISNUMBER(SEARCH("Negative",'Model output'!V106))), ISNUMBER(SEARCH("Uninvolved",'Model output'!V106)), ISNUMBER(SEARCH("not involved",'Model output'!V106)), ISNUMBER(SEARCH("none",'Model output'!V106)), ISNUMBER(SEARCH("Free",'Model output'!V106)), ISNUMBER(SEARCH("1 mm",'Model output'!V106)), ISNUMBER(SEARCH("0.1 CM",'Model output'!V106)), ISNUMBER(SEARCH("less than 0.2 mm",'Model output'!V106)), ISNUMBER(SEARCH("less than 0.5 mm",'Model output'!V106)), ISNUMBER(SEARCH("abut",'Model output'!V106))), "negative", "positive")</f>
        <v>negative</v>
      </c>
      <c r="AE107" s="32" t="str" cm="1">
        <f t="array" aca="1" ref="AE107" ca="1">IF(OR(AC107="positive",Z107="positive",AND(OR(ISNUMBER(SEARCH("Follicular carcinoma",N107)),ISNUMBER(SEARCH("Follicular thyroid carcinoma",N107))),V107="extensive"),AND(AND(ISNUMBER(J107),J107&gt;0),AND(ISNUMBER(M107),M107&gt;3)),OR(H107="positive",AH107=1)),"high",IF(OR(ISNUMBER(SEARCH("lateral",G107,1)),ISNUMBER(SEARCH("positive",Y107,1)),ISNUMBER(SEARCH("tall",O107,1)),ISNUMBER(SEARCH("hobnail",O107,1)),ISNUMBER(SEARCH("cribriform",O107,1)),ISNUMBER(SEARCH("diffuse",O107,1)),ISNUMBER(SEARCH("columnar",O107,1)),ISNUMBER(SEARCH("solid",O107,1)),ISNUMBER(SEARCH("tall",N107,1)),ISNUMBER(SEARCH("hobnail",N107,1)),ISNUMBER(SEARCH("cribriform",N107,1)),ISNUMBER(SEARCH("diffuse",N107,1)),ISNUMBER(SEARCH("columnar",N107,1)),ISNUMBER(SEARCH("solid",N107,1)),AND(ISNUMBER(SEARCH("papillary",N107,1)),S107="positive"),AND(AND(ISNUMBER(J107),J107&gt;=5),M107=""),AND(AND(ISNUMBER(J107),J107&gt;=5),AND(ISNUMBER(M107),M107&gt;=1)),AND(ISNUMBER(SERACH("papillary",N107)),OR(Y107="positive",Z107="positive"), ISNUMBER(SEARCH("BRAF",AB107)))),"intermediate","low"))</f>
        <v>low</v>
      </c>
      <c r="AF107" s="33" t="str">
        <f t="shared" si="14"/>
        <v>1b</v>
      </c>
      <c r="AG107" s="33" t="str">
        <f t="shared" si="15"/>
        <v>0</v>
      </c>
      <c r="AH107" s="33" t="str">
        <f t="shared" si="18"/>
        <v>0</v>
      </c>
      <c r="AI107" s="38" t="str">
        <f t="shared" si="19"/>
        <v>I</v>
      </c>
      <c r="AJ107" s="32" t="s">
        <v>957</v>
      </c>
      <c r="AK107" s="37" t="s">
        <v>961</v>
      </c>
      <c r="AL107" s="37" t="s">
        <v>965</v>
      </c>
      <c r="AM107" s="37" t="s">
        <v>965</v>
      </c>
      <c r="AN107" s="37" t="s">
        <v>70</v>
      </c>
      <c r="AO107" s="26">
        <f t="shared" ca="1" si="24"/>
        <v>1</v>
      </c>
      <c r="AP107" s="12">
        <f t="shared" si="25"/>
        <v>1</v>
      </c>
      <c r="AQ107" s="12">
        <f t="shared" si="26"/>
        <v>1</v>
      </c>
      <c r="AR107" s="12">
        <f t="shared" si="27"/>
        <v>1</v>
      </c>
      <c r="AS107" s="19">
        <f t="shared" si="16"/>
        <v>1</v>
      </c>
    </row>
    <row r="108" spans="1:45">
      <c r="A108" t="str">
        <f>'Model output'!A107</f>
        <v>TCGA-DJ-A3VF</v>
      </c>
      <c r="B108" s="44">
        <v>60</v>
      </c>
      <c r="C108" s="1" t="str">
        <f>IF(OR(ISNUMBER(SEARCH("0",'Model output'!D107)), ISNUMBER(SEARCH("1",'Model output'!D107)), ISNUMBER(SEARCH("1a",'Model output'!D107)), ISNUMBER(SEARCH("1b",'Model output'!D107)), ISNUMBER(SEARCH("2",'Model output'!D107)), ISNUMBER(SEARCH("3",'Model output'!D107)), ISNUMBER(SEARCH("4a",'Model output'!D107)), ISNUMBER(SEARCH("4b",'Model output'!D107))), IF(ISNUMBER(SEARCH("pT",'Model output'!D107)),IF(OR(ISNUMBER(SEARCH("a",'Model output'!D107)),ISNUMBER(SEARCH("b",'Model output'!D107))),MID(SUBSTITUTE('Model output'!D107," ",""),SEARCH("pT",'Model output'!D107)+2,2),MID(SUBSTITUTE('Model output'!D107," ",""),SEARCH("pT",'Model output'!D107)+2,1)),IF(ISNUMBER(SEARCH("T",'Model output'!D107)),IF(OR(ISNUMBER(SEARCH("a",'Model output'!D107)),ISNUMBER(SEARCH("b",'Model output'!D107))),MID(SUBSTITUTE('Model output'!D107," ",""),SEARCH("T",'Model output'!D107)+1,2),MID(SUBSTITUTE('Model output'!D107," ",""),SEARCH("T",'Model output'!D107)+1,1)),SUBSTITUTE('Model output'!D107," ",""))),"")</f>
        <v>1</v>
      </c>
      <c r="D108" s="1" t="str">
        <f>IF(ISNUMBER(SEARCH("lymph node",'Model output'!E107)),"1", IF(AND('Model output'!E107&lt;&gt;"",ISNUMBER('Model output'!E107),'Model output'!E107&gt;0),"1",IF(OR(ISNUMBER(SEARCH("0",'Model output'!E107)), ISNUMBER(SEARCH("1",'Model output'!E107)), ISNUMBER(SEARCH("1a",'Model output'!E107)), ISNUMBER(SEARCH("1b",'Model output'!E107)), ISNUMBER(SEARCH("X",'Model output'!E107))), IF(ISNUMBER(SEARCH("pN",'Model output'!E107)),IF(OR(ISNUMBER(SEARCH("a",'Model output'!E107)),ISNUMBER(SEARCH("b",'Model output'!E107))),MID(SUBSTITUTE('Model output'!E107," ",""),SEARCH("pN",'Model output'!E107)+2,2),MID(SUBSTITUTE('Model output'!E107," ",""),SEARCH("pN",'Model output'!E107)+2,1)),IF(ISNUMBER(SEARCH("N",'Model output'!E107)),IF(OR(ISNUMBER(SEARCH("a",'Model output'!E107)),ISNUMBER(SEARCH("b",'Model output'!E107))),MID(SUBSTITUTE('Model output'!E107," ",""),SEARCH("N",'Model output'!E107)+1,2),MID(SUBSTITUTE('Model output'!E107," ",""),SEARCH("N",'Model output'!E107)+1,1)),SUBSTITUTE('Model output'!E107," ",""))),"")))</f>
        <v>1b</v>
      </c>
      <c r="E108" s="1" t="str">
        <f>IF(OR(ISNUMBER(SEARCH("Not applicable",'Model output'!F107)), ISNUMBER(SEARCH("N/A",'Model output'!F107))),"0",IF(OR(ISNUMBER(SEARCH("0",'Model output'!F107)), ISNUMBER(SEARCH("1",'Model output'!F107)), ISNUMBER(SEARCH("X",'Model output'!F107))), IF(ISNUMBER(SEARCH("pM",'Model output'!F107)),MID(SUBSTITUTE('Model output'!F107," ",""),SEARCH("pM",'Model output'!F107)+2,1),IF(ISNUMBER(SEARCH("M",'Model output'!F107)),MID(SUBSTITUTE('Model output'!F107," ",""),SEARCH("M",'Model output'!F107)+1,1),SUBSTITUTE('Model output'!F107," ",""))),""))</f>
        <v>X</v>
      </c>
      <c r="F108" t="str">
        <f t="shared" si="12"/>
        <v>positive</v>
      </c>
      <c r="G108" t="str">
        <f>IF(OR('Model output'!G107="",AND(ISNUMBER('Model output'!J107),'Model output'!J107&lt;1)),"",IF(OR(ISNUMBER(SEARCH("lateral",'Model output'!G107)),ISNUMBER(SEARCH("cervical",'Model output'!G107)),ISNUMBER(SEARCH("jugular",'Model output'!G107)),ISNUMBER(SEARCH("left neck",'Model output'!G107)),ISNUMBER(SEARCH("left anterior neck",'Model output'!G107)),ISNUMBER(SEARCH("left posterior neck",'Model output'!G107)),ISNUMBER(SEARCH("right neck",'Model output'!G107)),ISNUMBER(SEARCH("right anterior neck",'Model output'!G107)),ISNUMBER(SEARCH("right posterior neck",'Model output'!G107)),AND(ISNUMBER(SEARCH("level",'Model output'!G107)),OR(,ISNUMBER(SEARCH("II",'Model output'!G107)),ISNUMBER(SEARCH("two",'Model output'!G107)),ISNUMBER(SEARCH("2",'Model output'!G107)),ISNUMBER(SEARCH("III",'Model output'!G107)),ISNUMBER(SEARCH("three",'Model output'!G107)),ISNUMBER(SEARCH("3",'Model output'!G107)),ISNUMBER(SEARCH("IV",'Model output'!G107)),ISNUMBER(SEARCH("four",'Model output'!G107)),ISNUMBER(SEARCH("4",'Model output'!G107)),AND(ISNUMBER(SEARCH("V ",'Model output'!G107)),NOT(ISNUMBER(SEARCH("VI",'Model output'!G107)))),ISNUMBER(SEARCH("five",'Model output'!G107)),ISNUMBER(SEARCH("5",'Model output'!G107))))), "lateral", "central"))</f>
        <v>lateral</v>
      </c>
      <c r="H108" t="str">
        <f>IF('Model output'!H107="","negative",IF('Model output'!H107="[]", "negative", IF(OR(ISNUMBER(SEARCH("lymph node",'Model output'!H107)),ISNUMBER(SEARCH("Not mentioned",'Model output'!H107)),ISNUMBER(SEARCH("neck",'Model output'!H107)),ISNUMBER(SEARCH("Not applicable",'Model output'!H107))),"negative","positive")))</f>
        <v>negative</v>
      </c>
      <c r="I108">
        <f>IF('Model output'!I107="","",IF(ISNUMBER('Model output'!I107),'Model output'!I107,1))</f>
        <v>12</v>
      </c>
      <c r="J108">
        <f>IF('Model output'!J107="","",IF(AND(ISNUMBER('Model output'!J107),'Model output'!J107&lt;=I108),'Model output'!J107,IF(ISNUMBER(SEARCH("0/",'Model output'!J107)),0,1)))</f>
        <v>4</v>
      </c>
      <c r="K108" t="str" cm="1">
        <f t="array" ref="K108">IF(COUNT(FIND({0,1,2,3,4,5,6,7,8,9},'Model output'!K107))&gt;0,'Model output'!K107,"")</f>
        <v>0.6cm</v>
      </c>
      <c r="L108" s="8" t="str">
        <f t="shared" si="17"/>
        <v>0.6cm</v>
      </c>
      <c r="M108" cm="1">
        <f t="array" ref="M108">IF(L108="","",IF(ISNUMBER(SEARCH("cm",L108)),MAX(VALUE(SUBSTITUTE(_xlfn.FILTERXML("&lt;t&gt;&lt;s&gt;"&amp;SUBSTITUTE(L108,",","&lt;/s&gt;&lt;s&gt;")&amp;"&lt;/s&gt;&lt;/t&gt;","//s"),"cm",""))),MAX(VALUE(SUBSTITUTE(_xlfn.FILTERXML("&lt;t&gt;&lt;s&gt;"&amp;SUBSTITUTE(L108,",","&lt;/s&gt;&lt;s&gt;")&amp;"&lt;/s&gt;&lt;/t&gt;","//s"),"mm","")))/10))</f>
        <v>0.6</v>
      </c>
      <c r="N108" t="str">
        <f>IF('Model output'!L107="","",'Model output'!L107)</f>
        <v>Papillary carcinoma</v>
      </c>
      <c r="O108" t="str">
        <f>IF('Model output'!M107="","",'Model output'!M107)</f>
        <v>Tall cell variant</v>
      </c>
      <c r="P108" t="str">
        <f>IF('Model output'!N107="","",'Model output'!N107)</f>
        <v>1.0 cm</v>
      </c>
      <c r="Q108" t="str">
        <f t="shared" si="13"/>
        <v>1.0cm</v>
      </c>
      <c r="R108" cm="1">
        <f t="array" ref="R108">IF(Q108="","",IF(ISNUMBER(SEARCH("cm",Q108)),MAX(VALUE(SUBSTITUTE(_xlfn.FILTERXML("&lt;t&gt;&lt;s&gt;"&amp;SUBSTITUTE(Q108,",","&lt;/s&gt;&lt;s&gt;")&amp;"&lt;/s&gt;&lt;/t&gt;","//s"),"cm",""))),MAX(VALUE(SUBSTITUTE(_xlfn.FILTERXML("&lt;t&gt;&lt;s&gt;"&amp;SUBSTITUTE(Q108,",","&lt;/s&gt;&lt;s&gt;")&amp;"&lt;/s&gt;&lt;/t&gt;","//s"),"mm","")))/10))</f>
        <v>1</v>
      </c>
      <c r="S108" t="str">
        <f>IF(OR('Model output'!P107="",ISNUMBER(SEARCH("Not identified", 'Model output'!P107)),ISNUMBER(SEARCH("Absent",'Model output'!P107)),AND(ISNUMBER(SEARCH("No",'Model output'!P107)),NOT(ISNUMBER(SEARCH("diagnostic",'Model output'!P107)))),ISNUMBER(SEARCH("Negative",'Model output'!P107))),"negative","positive")</f>
        <v>negative</v>
      </c>
      <c r="T108" t="str">
        <f>IF('Model output'!O107="","",'Model output'!O107)</f>
        <v/>
      </c>
      <c r="U108" t="str">
        <f>IF('Model output'!Q107&lt;&gt;"",'Model output'!Q107,IF('Classification result'!S108="positive",IF(ISNUMBER(SEARCH("single",'Model output'!P107)),1,IF(OR(ISNUMBER(SEARCH("&lt;4",'Model output'!P107)),ISNUMBER(SEARCH("&lt; 4",'Model output'!P107)),ISNUMBER(SEARCH("less than 4",'Model output'!P107))),"&lt;4",IF(OR(ISNUMBER(SEARCH("&gt;4",'Model output'!P107)),ISNUMBER(SEARCH("&gt; 4",'Model output'!P107)),ISNUMBER(SEARCH("4 or more",'Model output'!P107))),"&gt;4",""))),""))</f>
        <v/>
      </c>
      <c r="V108" t="str">
        <f>IF(S108="negative","",IF(OR(ISNUMBER(SEARCH("Focal",'Model output'!P107)),'Classification result'!U108&lt;4,ISNUMBER(SEARCH("Focal",'Classification result'!U108)),ISNUMBER(SEARCH("&lt;4",'Classification result'!U108)),ISNUMBER(SEARCH("&lt; 4",'Classification result'!U108))),"minimal", IF(OR(ISNUMBER(SEARCH("Extensive",'Model output'!P107)),ISNUMBER(SEARCH("Extensive",'Classification result'!U108)),ISNUMBER(SEARCH("&gt;4",'Classification result'!U108)),ISNUMBER(SEARCH("&gt; 4",'Classification result'!U108)),ISNUMBER(SEARCH("4 or more",'Classification result'!U108))),"extensive","")))</f>
        <v/>
      </c>
      <c r="W108" t="str">
        <f>IF(OR('Model output'!R107="",ISNUMBER(SEARCH("Not identified", 'Model output'!R107)),ISNUMBER(SEARCH("Absent",'Model output'!R107)),ISNUMBER(SEARCH("No",'Model output'!R107)),ISNUMBER(SEARCH("Negative",'Model output'!R107)),ISNUMBER(SEARCH("None seen",'Model output'!R107)),ISNUMBER(SEARCH("Free",'Model output'!R107)),ISNUMBER(SEARCH("Cannot be assessed",'Model output'!R107))),"negative","positive")</f>
        <v>negative</v>
      </c>
      <c r="X108" t="str">
        <f>IF('Model output'!S107="","", IF('Model output'!S107= "[]", "", 'Model output'!S107))</f>
        <v>Invades: perithyroidal fibroadipose tissue</v>
      </c>
      <c r="Y108" t="str">
        <f>IF(OR('Model output'!S107="",ISNUMBER(SEARCH("Absent",'Model output'!S107)),ISNUMBER(SEARCH("Not identified",'Model output'!S107)),ISNUMBER(SEARCH("No",'Model output'!S107)),ISNUMBER(SEARCH("negative",'Model output'!S107))),"negative",IF(Z108="positive","gETE", "positive"))</f>
        <v>positive</v>
      </c>
      <c r="Z108" t="str">
        <f>IF(OR('Model output'!S107="",ISNUMBER(SEARCH("Absent",'Model output'!S107)),ISNUMBER(SEARCH("Not identified",'Model output'!S107)),ISNUMBER(SEARCH("No",'Model output'!S107)),ISNUMBER(SEARCH("Minimal",'Model output'!S107)),ISNUMBER(SEARCH("negative",'Model output'!S107))),"negative",IF(OR(ISNUMBER(SEARCH("extensive",X108)),ISNUMBER(SEARCH("skeletal muscle",X108)),ISNUMBER(SEARCH("larynx",X108)),ISNUMBER(SEARCH("trachea",X108)),ISNUMBER(SEARCH("esophagus",X108)),ISNUMBER(SEARCH("recurrent laryngeal nerve",X108))),"positive","negative"))</f>
        <v>negative</v>
      </c>
      <c r="AA108" t="str">
        <f>IF('Model output'!T107="","", IF('Model output'!T107="[]", "", IF('Model output'!T107="Not mentioned", "No", "Yes")))</f>
        <v/>
      </c>
      <c r="AB108" t="str">
        <f>IF(AA108&lt;&gt;"Yes","",IF(OR('Model output'!U107="",'Model output'!U107="[]",ISNUMBER(SEARCH("Not identified",'Model output'!U107))),"",'Model output'!U107))</f>
        <v/>
      </c>
      <c r="AC108" s="1" t="str">
        <f>IF(OR('Model output'!V107="",'Model output'!V107="No",AND(ISERROR(SEARCH("Positive",'Model output'!V107)), ISNUMBER(SEARCH("Negative",'Model output'!V107))), ISNUMBER(SEARCH("Uninvolved",'Model output'!V107)), ISNUMBER(SEARCH("not involved",'Model output'!V107)), ISNUMBER(SEARCH("none",'Model output'!V107)), ISNUMBER(SEARCH("Free",'Model output'!V107)), ISNUMBER(SEARCH("1 mm",'Model output'!V107)), ISNUMBER(SEARCH("0.1 CM",'Model output'!V107)), ISNUMBER(SEARCH("less than 0.2 mm",'Model output'!V107)), ISNUMBER(SEARCH("less than 0.5 mm",'Model output'!V107)), ISNUMBER(SEARCH("abut",'Model output'!V107))), "negative", "positive")</f>
        <v>negative</v>
      </c>
      <c r="AE108" s="32" t="str" cm="1">
        <f t="array" aca="1" ref="AE108" ca="1">IF(OR(AC108="positive",Z108="positive",AND(OR(ISNUMBER(SEARCH("Follicular carcinoma",N108)),ISNUMBER(SEARCH("Follicular thyroid carcinoma",N108))),V108="extensive"),AND(AND(ISNUMBER(J108),J108&gt;0),AND(ISNUMBER(M108),M108&gt;3)),OR(H108="positive",AH108=1)),"high",IF(OR(ISNUMBER(SEARCH("lateral",G108,1)),ISNUMBER(SEARCH("positive",Y108,1)),ISNUMBER(SEARCH("tall",O108,1)),ISNUMBER(SEARCH("hobnail",O108,1)),ISNUMBER(SEARCH("cribriform",O108,1)),ISNUMBER(SEARCH("diffuse",O108,1)),ISNUMBER(SEARCH("columnar",O108,1)),ISNUMBER(SEARCH("solid",O108,1)),ISNUMBER(SEARCH("tall",N108,1)),ISNUMBER(SEARCH("hobnail",N108,1)),ISNUMBER(SEARCH("cribriform",N108,1)),ISNUMBER(SEARCH("diffuse",N108,1)),ISNUMBER(SEARCH("columnar",N108,1)),ISNUMBER(SEARCH("solid",N108,1)),AND(ISNUMBER(SEARCH("papillary",N108,1)),S108="positive"),AND(AND(ISNUMBER(J108),J108&gt;=5),M108=""),AND(AND(ISNUMBER(J108),J108&gt;=5),AND(ISNUMBER(M108),M108&gt;=1)),AND(ISNUMBER(SERACH("papillary",N108)),OR(Y108="positive",Z108="positive"), ISNUMBER(SEARCH("BRAF",AB108)))),"intermediate","low"))</f>
        <v>intermediate</v>
      </c>
      <c r="AF108" s="33" t="str">
        <f t="shared" si="14"/>
        <v>1a</v>
      </c>
      <c r="AG108" s="33" t="str">
        <f t="shared" si="15"/>
        <v>1b</v>
      </c>
      <c r="AH108" s="33" t="str">
        <f t="shared" si="18"/>
        <v>0</v>
      </c>
      <c r="AI108" s="38" t="str">
        <f t="shared" si="19"/>
        <v>II</v>
      </c>
      <c r="AJ108" s="32" t="s">
        <v>958</v>
      </c>
      <c r="AK108" s="37" t="s">
        <v>966</v>
      </c>
      <c r="AL108" s="37" t="s">
        <v>961</v>
      </c>
      <c r="AM108" s="37" t="s">
        <v>965</v>
      </c>
      <c r="AN108" s="37" t="s">
        <v>963</v>
      </c>
      <c r="AO108" s="26">
        <f t="shared" ca="1" si="24"/>
        <v>1</v>
      </c>
      <c r="AP108" s="12">
        <f t="shared" si="25"/>
        <v>1</v>
      </c>
      <c r="AQ108" s="12">
        <f t="shared" si="26"/>
        <v>1</v>
      </c>
      <c r="AR108" s="12">
        <f t="shared" si="27"/>
        <v>1</v>
      </c>
      <c r="AS108" s="19">
        <f t="shared" si="16"/>
        <v>1</v>
      </c>
    </row>
    <row r="109" spans="1:45">
      <c r="A109" t="str">
        <f>'Model output'!A108</f>
        <v>TCGA-DJ-A3VG</v>
      </c>
      <c r="B109" s="44">
        <v>40</v>
      </c>
      <c r="C109" s="1" t="str">
        <f>IF(OR(ISNUMBER(SEARCH("0",'Model output'!D108)), ISNUMBER(SEARCH("1",'Model output'!D108)), ISNUMBER(SEARCH("1a",'Model output'!D108)), ISNUMBER(SEARCH("1b",'Model output'!D108)), ISNUMBER(SEARCH("2",'Model output'!D108)), ISNUMBER(SEARCH("3",'Model output'!D108)), ISNUMBER(SEARCH("4a",'Model output'!D108)), ISNUMBER(SEARCH("4b",'Model output'!D108))), IF(ISNUMBER(SEARCH("pT",'Model output'!D108)),IF(OR(ISNUMBER(SEARCH("a",'Model output'!D108)),ISNUMBER(SEARCH("b",'Model output'!D108))),MID(SUBSTITUTE('Model output'!D108," ",""),SEARCH("pT",'Model output'!D108)+2,2),MID(SUBSTITUTE('Model output'!D108," ",""),SEARCH("pT",'Model output'!D108)+2,1)),IF(ISNUMBER(SEARCH("T",'Model output'!D108)),IF(OR(ISNUMBER(SEARCH("a",'Model output'!D108)),ISNUMBER(SEARCH("b",'Model output'!D108))),MID(SUBSTITUTE('Model output'!D108," ",""),SEARCH("T",'Model output'!D108)+1,2),MID(SUBSTITUTE('Model output'!D108," ",""),SEARCH("T",'Model output'!D108)+1,1)),SUBSTITUTE('Model output'!D108," ",""))),"")</f>
        <v>1</v>
      </c>
      <c r="D109" s="1" t="str">
        <f>IF(ISNUMBER(SEARCH("lymph node",'Model output'!E108)),"1", IF(AND('Model output'!E108&lt;&gt;"",ISNUMBER('Model output'!E108),'Model output'!E108&gt;0),"1",IF(OR(ISNUMBER(SEARCH("0",'Model output'!E108)), ISNUMBER(SEARCH("1",'Model output'!E108)), ISNUMBER(SEARCH("1a",'Model output'!E108)), ISNUMBER(SEARCH("1b",'Model output'!E108)), ISNUMBER(SEARCH("X",'Model output'!E108))), IF(ISNUMBER(SEARCH("pN",'Model output'!E108)),IF(OR(ISNUMBER(SEARCH("a",'Model output'!E108)),ISNUMBER(SEARCH("b",'Model output'!E108))),MID(SUBSTITUTE('Model output'!E108," ",""),SEARCH("pN",'Model output'!E108)+2,2),MID(SUBSTITUTE('Model output'!E108," ",""),SEARCH("pN",'Model output'!E108)+2,1)),IF(ISNUMBER(SEARCH("N",'Model output'!E108)),IF(OR(ISNUMBER(SEARCH("a",'Model output'!E108)),ISNUMBER(SEARCH("b",'Model output'!E108))),MID(SUBSTITUTE('Model output'!E108," ",""),SEARCH("N",'Model output'!E108)+1,2),MID(SUBSTITUTE('Model output'!E108," ",""),SEARCH("N",'Model output'!E108)+1,1)),SUBSTITUTE('Model output'!E108," ",""))),"")))</f>
        <v>X</v>
      </c>
      <c r="E109" s="1" t="str">
        <f>IF(OR(ISNUMBER(SEARCH("Not applicable",'Model output'!F108)), ISNUMBER(SEARCH("N/A",'Model output'!F108))),"0",IF(OR(ISNUMBER(SEARCH("0",'Model output'!F108)), ISNUMBER(SEARCH("1",'Model output'!F108)), ISNUMBER(SEARCH("X",'Model output'!F108))), IF(ISNUMBER(SEARCH("pM",'Model output'!F108)),MID(SUBSTITUTE('Model output'!F108," ",""),SEARCH("pM",'Model output'!F108)+2,1),IF(ISNUMBER(SEARCH("M",'Model output'!F108)),MID(SUBSTITUTE('Model output'!F108," ",""),SEARCH("M",'Model output'!F108)+1,1),SUBSTITUTE('Model output'!F108," ",""))),""))</f>
        <v>X</v>
      </c>
      <c r="F109" t="str">
        <f t="shared" si="12"/>
        <v>positive</v>
      </c>
      <c r="G109" t="str">
        <f>IF(OR('Model output'!G108="",AND(ISNUMBER('Model output'!J108),'Model output'!J108&lt;1)),"",IF(OR(ISNUMBER(SEARCH("lateral",'Model output'!G108)),ISNUMBER(SEARCH("cervical",'Model output'!G108)),ISNUMBER(SEARCH("jugular",'Model output'!G108)),ISNUMBER(SEARCH("left neck",'Model output'!G108)),ISNUMBER(SEARCH("left anterior neck",'Model output'!G108)),ISNUMBER(SEARCH("left posterior neck",'Model output'!G108)),ISNUMBER(SEARCH("right neck",'Model output'!G108)),ISNUMBER(SEARCH("right anterior neck",'Model output'!G108)),ISNUMBER(SEARCH("right posterior neck",'Model output'!G108)),AND(ISNUMBER(SEARCH("level",'Model output'!G108)),OR(,ISNUMBER(SEARCH("II",'Model output'!G108)),ISNUMBER(SEARCH("two",'Model output'!G108)),ISNUMBER(SEARCH("2",'Model output'!G108)),ISNUMBER(SEARCH("III",'Model output'!G108)),ISNUMBER(SEARCH("three",'Model output'!G108)),ISNUMBER(SEARCH("3",'Model output'!G108)),ISNUMBER(SEARCH("IV",'Model output'!G108)),ISNUMBER(SEARCH("four",'Model output'!G108)),ISNUMBER(SEARCH("4",'Model output'!G108)),AND(ISNUMBER(SEARCH("V ",'Model output'!G108)),NOT(ISNUMBER(SEARCH("VI",'Model output'!G108)))),ISNUMBER(SEARCH("five",'Model output'!G108)),ISNUMBER(SEARCH("5",'Model output'!G108))))), "lateral", "central"))</f>
        <v>lateral</v>
      </c>
      <c r="H109" t="str">
        <f>IF('Model output'!H108="","negative",IF('Model output'!H108="[]", "negative", IF(OR(ISNUMBER(SEARCH("lymph node",'Model output'!H108)),ISNUMBER(SEARCH("Not mentioned",'Model output'!H108)),ISNUMBER(SEARCH("neck",'Model output'!H108)),ISNUMBER(SEARCH("Not applicable",'Model output'!H108))),"negative","positive")))</f>
        <v>negative</v>
      </c>
      <c r="I109">
        <f>IF('Model output'!I108="","",IF(ISNUMBER('Model output'!I108),'Model output'!I108,1))</f>
        <v>3</v>
      </c>
      <c r="J109">
        <f>IF('Model output'!J108="","",IF(AND(ISNUMBER('Model output'!J108),'Model output'!J108&lt;=I109),'Model output'!J108,IF(ISNUMBER(SEARCH("0/",'Model output'!J108)),0,1)))</f>
        <v>1</v>
      </c>
      <c r="K109" t="str" cm="1">
        <f t="array" ref="K109">IF(COUNT(FIND({0,1,2,3,4,5,6,7,8,9},'Model output'!K108))&gt;0,'Model output'!K108,"")</f>
        <v>0.8 cm</v>
      </c>
      <c r="L109" s="8" t="str">
        <f t="shared" si="17"/>
        <v>0.8cm</v>
      </c>
      <c r="M109" cm="1">
        <f t="array" ref="M109">IF(L109="","",IF(ISNUMBER(SEARCH("cm",L109)),MAX(VALUE(SUBSTITUTE(_xlfn.FILTERXML("&lt;t&gt;&lt;s&gt;"&amp;SUBSTITUTE(L109,",","&lt;/s&gt;&lt;s&gt;")&amp;"&lt;/s&gt;&lt;/t&gt;","//s"),"cm",""))),MAX(VALUE(SUBSTITUTE(_xlfn.FILTERXML("&lt;t&gt;&lt;s&gt;"&amp;SUBSTITUTE(L109,",","&lt;/s&gt;&lt;s&gt;")&amp;"&lt;/s&gt;&lt;/t&gt;","//s"),"mm","")))/10))</f>
        <v>0.8</v>
      </c>
      <c r="N109" t="str">
        <f>IF('Model output'!L108="","",'Model output'!L108)</f>
        <v>Papillary carcinoma</v>
      </c>
      <c r="O109" t="str">
        <f>IF('Model output'!M108="","",'Model output'!M108)</f>
        <v>Follicular variant</v>
      </c>
      <c r="P109" t="str">
        <f>IF('Model output'!N108="","",'Model output'!N108)</f>
        <v>1.1 cm</v>
      </c>
      <c r="Q109" t="str">
        <f t="shared" si="13"/>
        <v>1.1cm</v>
      </c>
      <c r="R109" cm="1">
        <f t="array" ref="R109">IF(Q109="","",IF(ISNUMBER(SEARCH("cm",Q109)),MAX(VALUE(SUBSTITUTE(_xlfn.FILTERXML("&lt;t&gt;&lt;s&gt;"&amp;SUBSTITUTE(Q109,",","&lt;/s&gt;&lt;s&gt;")&amp;"&lt;/s&gt;&lt;/t&gt;","//s"),"cm",""))),MAX(VALUE(SUBSTITUTE(_xlfn.FILTERXML("&lt;t&gt;&lt;s&gt;"&amp;SUBSTITUTE(Q109,",","&lt;/s&gt;&lt;s&gt;")&amp;"&lt;/s&gt;&lt;/t&gt;","//s"),"mm","")))/10))</f>
        <v>1.1000000000000001</v>
      </c>
      <c r="S109" t="str">
        <f>IF(OR('Model output'!P108="",ISNUMBER(SEARCH("Not identified", 'Model output'!P108)),ISNUMBER(SEARCH("Absent",'Model output'!P108)),AND(ISNUMBER(SEARCH("No",'Model output'!P108)),NOT(ISNUMBER(SEARCH("diagnostic",'Model output'!P108)))),ISNUMBER(SEARCH("Negative",'Model output'!P108))),"negative","positive")</f>
        <v>negative</v>
      </c>
      <c r="T109" t="str">
        <f>IF('Model output'!O108="","",'Model output'!O108)</f>
        <v/>
      </c>
      <c r="U109" t="str">
        <f>IF('Model output'!Q108&lt;&gt;"",'Model output'!Q108,IF('Classification result'!S109="positive",IF(ISNUMBER(SEARCH("single",'Model output'!P108)),1,IF(OR(ISNUMBER(SEARCH("&lt;4",'Model output'!P108)),ISNUMBER(SEARCH("&lt; 4",'Model output'!P108)),ISNUMBER(SEARCH("less than 4",'Model output'!P108))),"&lt;4",IF(OR(ISNUMBER(SEARCH("&gt;4",'Model output'!P108)),ISNUMBER(SEARCH("&gt; 4",'Model output'!P108)),ISNUMBER(SEARCH("4 or more",'Model output'!P108))),"&gt;4",""))),""))</f>
        <v/>
      </c>
      <c r="V109" t="str">
        <f>IF(S109="negative","",IF(OR(ISNUMBER(SEARCH("Focal",'Model output'!P108)),'Classification result'!U109&lt;4,ISNUMBER(SEARCH("Focal",'Classification result'!U109)),ISNUMBER(SEARCH("&lt;4",'Classification result'!U109)),ISNUMBER(SEARCH("&lt; 4",'Classification result'!U109))),"minimal", IF(OR(ISNUMBER(SEARCH("Extensive",'Model output'!P108)),ISNUMBER(SEARCH("Extensive",'Classification result'!U109)),ISNUMBER(SEARCH("&gt;4",'Classification result'!U109)),ISNUMBER(SEARCH("&gt; 4",'Classification result'!U109)),ISNUMBER(SEARCH("4 or more",'Classification result'!U109))),"extensive","")))</f>
        <v/>
      </c>
      <c r="W109" t="str">
        <f>IF(OR('Model output'!R108="",ISNUMBER(SEARCH("Not identified", 'Model output'!R108)),ISNUMBER(SEARCH("Absent",'Model output'!R108)),ISNUMBER(SEARCH("No",'Model output'!R108)),ISNUMBER(SEARCH("Negative",'Model output'!R108)),ISNUMBER(SEARCH("None seen",'Model output'!R108)),ISNUMBER(SEARCH("Free",'Model output'!R108)),ISNUMBER(SEARCH("Cannot be assessed",'Model output'!R108))),"negative","positive")</f>
        <v>negative</v>
      </c>
      <c r="X109" t="str">
        <f>IF('Model output'!S108="","", IF('Model output'!S108= "[]", "", 'Model output'!S108))</f>
        <v>Not Identified</v>
      </c>
      <c r="Y109" t="str">
        <f>IF(OR('Model output'!S108="",ISNUMBER(SEARCH("Absent",'Model output'!S108)),ISNUMBER(SEARCH("Not identified",'Model output'!S108)),ISNUMBER(SEARCH("No",'Model output'!S108)),ISNUMBER(SEARCH("negative",'Model output'!S108))),"negative",IF(Z109="positive","gETE", "positive"))</f>
        <v>negative</v>
      </c>
      <c r="Z109" t="str">
        <f>IF(OR('Model output'!S108="",ISNUMBER(SEARCH("Absent",'Model output'!S108)),ISNUMBER(SEARCH("Not identified",'Model output'!S108)),ISNUMBER(SEARCH("No",'Model output'!S108)),ISNUMBER(SEARCH("Minimal",'Model output'!S108)),ISNUMBER(SEARCH("negative",'Model output'!S108))),"negative",IF(OR(ISNUMBER(SEARCH("extensive",X109)),ISNUMBER(SEARCH("skeletal muscle",X109)),ISNUMBER(SEARCH("larynx",X109)),ISNUMBER(SEARCH("trachea",X109)),ISNUMBER(SEARCH("esophagus",X109)),ISNUMBER(SEARCH("recurrent laryngeal nerve",X109))),"positive","negative"))</f>
        <v>negative</v>
      </c>
      <c r="AA109" t="str">
        <f>IF('Model output'!T108="","", IF('Model output'!T108="[]", "", IF('Model output'!T108="Not mentioned", "No", "Yes")))</f>
        <v/>
      </c>
      <c r="AB109" t="str">
        <f>IF(AA109&lt;&gt;"Yes","",IF(OR('Model output'!U108="",'Model output'!U108="[]",ISNUMBER(SEARCH("Not identified",'Model output'!U108))),"",'Model output'!U108))</f>
        <v/>
      </c>
      <c r="AC109" s="1" t="str">
        <f>IF(OR('Model output'!V108="",'Model output'!V108="No",AND(ISERROR(SEARCH("Positive",'Model output'!V108)), ISNUMBER(SEARCH("Negative",'Model output'!V108))), ISNUMBER(SEARCH("Uninvolved",'Model output'!V108)), ISNUMBER(SEARCH("not involved",'Model output'!V108)), ISNUMBER(SEARCH("none",'Model output'!V108)), ISNUMBER(SEARCH("Free",'Model output'!V108)), ISNUMBER(SEARCH("1 mm",'Model output'!V108)), ISNUMBER(SEARCH("0.1 CM",'Model output'!V108)), ISNUMBER(SEARCH("less than 0.2 mm",'Model output'!V108)), ISNUMBER(SEARCH("less than 0.5 mm",'Model output'!V108)), ISNUMBER(SEARCH("abut",'Model output'!V108))), "negative", "positive")</f>
        <v>negative</v>
      </c>
      <c r="AE109" s="32" t="str" cm="1">
        <f t="array" aca="1" ref="AE109" ca="1">IF(OR(AC109="positive",Z109="positive",AND(OR(ISNUMBER(SEARCH("Follicular carcinoma",N109)),ISNUMBER(SEARCH("Follicular thyroid carcinoma",N109))),V109="extensive"),AND(AND(ISNUMBER(J109),J109&gt;0),AND(ISNUMBER(M109),M109&gt;3)),OR(H109="positive",AH109=1)),"high",IF(OR(ISNUMBER(SEARCH("lateral",G109,1)),ISNUMBER(SEARCH("positive",Y109,1)),ISNUMBER(SEARCH("tall",O109,1)),ISNUMBER(SEARCH("hobnail",O109,1)),ISNUMBER(SEARCH("cribriform",O109,1)),ISNUMBER(SEARCH("diffuse",O109,1)),ISNUMBER(SEARCH("columnar",O109,1)),ISNUMBER(SEARCH("solid",O109,1)),ISNUMBER(SEARCH("tall",N109,1)),ISNUMBER(SEARCH("hobnail",N109,1)),ISNUMBER(SEARCH("cribriform",N109,1)),ISNUMBER(SEARCH("diffuse",N109,1)),ISNUMBER(SEARCH("columnar",N109,1)),ISNUMBER(SEARCH("solid",N109,1)),AND(ISNUMBER(SEARCH("papillary",N109,1)),S109="positive"),AND(AND(ISNUMBER(J109),J109&gt;=5),M109=""),AND(AND(ISNUMBER(J109),J109&gt;=5),AND(ISNUMBER(M109),M109&gt;=1)),AND(ISNUMBER(SERACH("papillary",N109)),OR(Y109="positive",Z109="positive"), ISNUMBER(SEARCH("BRAF",AB109)))),"intermediate","low"))</f>
        <v>intermediate</v>
      </c>
      <c r="AF109" s="33" t="str">
        <f t="shared" si="14"/>
        <v>1b</v>
      </c>
      <c r="AG109" s="33" t="str">
        <f t="shared" si="15"/>
        <v>1b</v>
      </c>
      <c r="AH109" s="33" t="str">
        <f t="shared" si="18"/>
        <v>0</v>
      </c>
      <c r="AI109" s="38" t="str">
        <f t="shared" si="19"/>
        <v>I</v>
      </c>
      <c r="AJ109" s="32" t="s">
        <v>957</v>
      </c>
      <c r="AK109" s="37" t="s">
        <v>961</v>
      </c>
      <c r="AL109" s="37" t="s">
        <v>962</v>
      </c>
      <c r="AM109" s="37" t="s">
        <v>965</v>
      </c>
      <c r="AN109" s="37" t="s">
        <v>70</v>
      </c>
      <c r="AO109" s="26">
        <f t="shared" ca="1" si="24"/>
        <v>0</v>
      </c>
      <c r="AP109" s="12">
        <f t="shared" si="25"/>
        <v>1</v>
      </c>
      <c r="AQ109" s="12">
        <f t="shared" si="26"/>
        <v>0</v>
      </c>
      <c r="AR109" s="12">
        <f t="shared" si="27"/>
        <v>1</v>
      </c>
      <c r="AS109" s="19">
        <f t="shared" si="16"/>
        <v>1</v>
      </c>
    </row>
    <row r="110" spans="1:45">
      <c r="A110" t="str">
        <f>'Model output'!A109</f>
        <v>TCGA-DJ-A3VJ</v>
      </c>
      <c r="B110" s="44">
        <v>22</v>
      </c>
      <c r="C110" s="1" t="str">
        <f>IF(OR(ISNUMBER(SEARCH("0",'Model output'!D109)), ISNUMBER(SEARCH("1",'Model output'!D109)), ISNUMBER(SEARCH("1a",'Model output'!D109)), ISNUMBER(SEARCH("1b",'Model output'!D109)), ISNUMBER(SEARCH("2",'Model output'!D109)), ISNUMBER(SEARCH("3",'Model output'!D109)), ISNUMBER(SEARCH("4a",'Model output'!D109)), ISNUMBER(SEARCH("4b",'Model output'!D109))), IF(ISNUMBER(SEARCH("pT",'Model output'!D109)),IF(OR(ISNUMBER(SEARCH("a",'Model output'!D109)),ISNUMBER(SEARCH("b",'Model output'!D109))),MID(SUBSTITUTE('Model output'!D109," ",""),SEARCH("pT",'Model output'!D109)+2,2),MID(SUBSTITUTE('Model output'!D109," ",""),SEARCH("pT",'Model output'!D109)+2,1)),IF(ISNUMBER(SEARCH("T",'Model output'!D109)),IF(OR(ISNUMBER(SEARCH("a",'Model output'!D109)),ISNUMBER(SEARCH("b",'Model output'!D109))),MID(SUBSTITUTE('Model output'!D109," ",""),SEARCH("T",'Model output'!D109)+1,2),MID(SUBSTITUTE('Model output'!D109," ",""),SEARCH("T",'Model output'!D109)+1,1)),SUBSTITUTE('Model output'!D109," ",""))),"")</f>
        <v/>
      </c>
      <c r="D110" s="1" t="str">
        <f>IF(ISNUMBER(SEARCH("lymph node",'Model output'!E109)),"1", IF(AND('Model output'!E109&lt;&gt;"",ISNUMBER('Model output'!E109),'Model output'!E109&gt;0),"1",IF(OR(ISNUMBER(SEARCH("0",'Model output'!E109)), ISNUMBER(SEARCH("1",'Model output'!E109)), ISNUMBER(SEARCH("1a",'Model output'!E109)), ISNUMBER(SEARCH("1b",'Model output'!E109)), ISNUMBER(SEARCH("X",'Model output'!E109))), IF(ISNUMBER(SEARCH("pN",'Model output'!E109)),IF(OR(ISNUMBER(SEARCH("a",'Model output'!E109)),ISNUMBER(SEARCH("b",'Model output'!E109))),MID(SUBSTITUTE('Model output'!E109," ",""),SEARCH("pN",'Model output'!E109)+2,2),MID(SUBSTITUTE('Model output'!E109," ",""),SEARCH("pN",'Model output'!E109)+2,1)),IF(ISNUMBER(SEARCH("N",'Model output'!E109)),IF(OR(ISNUMBER(SEARCH("a",'Model output'!E109)),ISNUMBER(SEARCH("b",'Model output'!E109))),MID(SUBSTITUTE('Model output'!E109," ",""),SEARCH("N",'Model output'!E109)+1,2),MID(SUBSTITUTE('Model output'!E109," ",""),SEARCH("N",'Model output'!E109)+1,1)),SUBSTITUTE('Model output'!E109," ",""))),"")))</f>
        <v>1b</v>
      </c>
      <c r="E110" s="1" t="str">
        <f>IF(OR(ISNUMBER(SEARCH("Not applicable",'Model output'!F109)), ISNUMBER(SEARCH("N/A",'Model output'!F109))),"0",IF(OR(ISNUMBER(SEARCH("0",'Model output'!F109)), ISNUMBER(SEARCH("1",'Model output'!F109)), ISNUMBER(SEARCH("X",'Model output'!F109))), IF(ISNUMBER(SEARCH("pM",'Model output'!F109)),MID(SUBSTITUTE('Model output'!F109," ",""),SEARCH("pM",'Model output'!F109)+2,1),IF(ISNUMBER(SEARCH("M",'Model output'!F109)),MID(SUBSTITUTE('Model output'!F109," ",""),SEARCH("M",'Model output'!F109)+1,1),SUBSTITUTE('Model output'!F109," ",""))),""))</f>
        <v>X</v>
      </c>
      <c r="F110" t="str">
        <f t="shared" si="12"/>
        <v>positive</v>
      </c>
      <c r="G110" t="str">
        <f>IF(OR('Model output'!G109="",AND(ISNUMBER('Model output'!J109),'Model output'!J109&lt;1)),"",IF(OR(ISNUMBER(SEARCH("lateral",'Model output'!G109)),ISNUMBER(SEARCH("cervical",'Model output'!G109)),ISNUMBER(SEARCH("jugular",'Model output'!G109)),ISNUMBER(SEARCH("left neck",'Model output'!G109)),ISNUMBER(SEARCH("left anterior neck",'Model output'!G109)),ISNUMBER(SEARCH("left posterior neck",'Model output'!G109)),ISNUMBER(SEARCH("right neck",'Model output'!G109)),ISNUMBER(SEARCH("right anterior neck",'Model output'!G109)),ISNUMBER(SEARCH("right posterior neck",'Model output'!G109)),AND(ISNUMBER(SEARCH("level",'Model output'!G109)),OR(,ISNUMBER(SEARCH("II",'Model output'!G109)),ISNUMBER(SEARCH("two",'Model output'!G109)),ISNUMBER(SEARCH("2",'Model output'!G109)),ISNUMBER(SEARCH("III",'Model output'!G109)),ISNUMBER(SEARCH("three",'Model output'!G109)),ISNUMBER(SEARCH("3",'Model output'!G109)),ISNUMBER(SEARCH("IV",'Model output'!G109)),ISNUMBER(SEARCH("four",'Model output'!G109)),ISNUMBER(SEARCH("4",'Model output'!G109)),AND(ISNUMBER(SEARCH("V ",'Model output'!G109)),NOT(ISNUMBER(SEARCH("VI",'Model output'!G109)))),ISNUMBER(SEARCH("five",'Model output'!G109)),ISNUMBER(SEARCH("5",'Model output'!G109))))), "lateral", "central"))</f>
        <v>central</v>
      </c>
      <c r="H110" t="str">
        <f>IF('Model output'!H109="","negative",IF('Model output'!H109="[]", "negative", IF(OR(ISNUMBER(SEARCH("lymph node",'Model output'!H109)),ISNUMBER(SEARCH("Not mentioned",'Model output'!H109)),ISNUMBER(SEARCH("neck",'Model output'!H109)),ISNUMBER(SEARCH("Not applicable",'Model output'!H109))),"negative","positive")))</f>
        <v>negative</v>
      </c>
      <c r="I110">
        <f>IF('Model output'!I109="","",IF(ISNUMBER('Model output'!I109),'Model output'!I109,1))</f>
        <v>5</v>
      </c>
      <c r="J110">
        <f>IF('Model output'!J109="","",IF(AND(ISNUMBER('Model output'!J109),'Model output'!J109&lt;=I110),'Model output'!J109,IF(ISNUMBER(SEARCH("0/",'Model output'!J109)),0,1)))</f>
        <v>4</v>
      </c>
      <c r="K110" t="str" cm="1">
        <f t="array" ref="K110">IF(COUNT(FIND({0,1,2,3,4,5,6,7,8,9},'Model output'!K109))&gt;0,'Model output'!K109,"")</f>
        <v>0.7cm</v>
      </c>
      <c r="L110" s="8" t="str">
        <f t="shared" si="17"/>
        <v>0.7cm</v>
      </c>
      <c r="M110" cm="1">
        <f t="array" ref="M110">IF(L110="","",IF(ISNUMBER(SEARCH("cm",L110)),MAX(VALUE(SUBSTITUTE(_xlfn.FILTERXML("&lt;t&gt;&lt;s&gt;"&amp;SUBSTITUTE(L110,",","&lt;/s&gt;&lt;s&gt;")&amp;"&lt;/s&gt;&lt;/t&gt;","//s"),"cm",""))),MAX(VALUE(SUBSTITUTE(_xlfn.FILTERXML("&lt;t&gt;&lt;s&gt;"&amp;SUBSTITUTE(L110,",","&lt;/s&gt;&lt;s&gt;")&amp;"&lt;/s&gt;&lt;/t&gt;","//s"),"mm","")))/10))</f>
        <v>0.7</v>
      </c>
      <c r="N110" t="str">
        <f>IF('Model output'!L109="","",'Model output'!L109)</f>
        <v>Papillary carcinoma</v>
      </c>
      <c r="O110" t="str">
        <f>IF('Model output'!M109="","",'Model output'!M109)</f>
        <v>Diffuse sclerosing variant</v>
      </c>
      <c r="P110" t="str">
        <f>IF('Model output'!N109="","",'Model output'!N109)</f>
        <v>2.0 cm</v>
      </c>
      <c r="Q110" t="str">
        <f t="shared" si="13"/>
        <v>2.0cm</v>
      </c>
      <c r="R110" cm="1">
        <f t="array" ref="R110">IF(Q110="","",IF(ISNUMBER(SEARCH("cm",Q110)),MAX(VALUE(SUBSTITUTE(_xlfn.FILTERXML("&lt;t&gt;&lt;s&gt;"&amp;SUBSTITUTE(Q110,",","&lt;/s&gt;&lt;s&gt;")&amp;"&lt;/s&gt;&lt;/t&gt;","//s"),"cm",""))),MAX(VALUE(SUBSTITUTE(_xlfn.FILTERXML("&lt;t&gt;&lt;s&gt;"&amp;SUBSTITUTE(Q110,",","&lt;/s&gt;&lt;s&gt;")&amp;"&lt;/s&gt;&lt;/t&gt;","//s"),"mm","")))/10))</f>
        <v>2</v>
      </c>
      <c r="S110" t="str">
        <f>IF(OR('Model output'!P109="",ISNUMBER(SEARCH("Not identified", 'Model output'!P109)),ISNUMBER(SEARCH("Absent",'Model output'!P109)),AND(ISNUMBER(SEARCH("No",'Model output'!P109)),NOT(ISNUMBER(SEARCH("diagnostic",'Model output'!P109)))),ISNUMBER(SEARCH("Negative",'Model output'!P109))),"negative","positive")</f>
        <v>positive</v>
      </c>
      <c r="T110" t="str">
        <f>IF('Model output'!O109="","",'Model output'!O109)</f>
        <v/>
      </c>
      <c r="U110" t="str">
        <f>IF('Model output'!Q109&lt;&gt;"",'Model output'!Q109,IF('Classification result'!S110="positive",IF(ISNUMBER(SEARCH("single",'Model output'!P109)),1,IF(OR(ISNUMBER(SEARCH("&lt;4",'Model output'!P109)),ISNUMBER(SEARCH("&lt; 4",'Model output'!P109)),ISNUMBER(SEARCH("less than 4",'Model output'!P109))),"&lt;4",IF(OR(ISNUMBER(SEARCH("&gt;4",'Model output'!P109)),ISNUMBER(SEARCH("&gt; 4",'Model output'!P109)),ISNUMBER(SEARCH("4 or more",'Model output'!P109))),"&gt;4",""))),""))</f>
        <v/>
      </c>
      <c r="V110" t="str">
        <f>IF(S110="negative","",IF(OR(ISNUMBER(SEARCH("Focal",'Model output'!P109)),'Classification result'!U110&lt;4,ISNUMBER(SEARCH("Focal",'Classification result'!U110)),ISNUMBER(SEARCH("&lt;4",'Classification result'!U110)),ISNUMBER(SEARCH("&lt; 4",'Classification result'!U110))),"minimal", IF(OR(ISNUMBER(SEARCH("Extensive",'Model output'!P109)),ISNUMBER(SEARCH("Extensive",'Classification result'!U110)),ISNUMBER(SEARCH("&gt;4",'Classification result'!U110)),ISNUMBER(SEARCH("&gt; 4",'Classification result'!U110)),ISNUMBER(SEARCH("4 or more",'Classification result'!U110))),"extensive","")))</f>
        <v>extensive</v>
      </c>
      <c r="W110" t="str">
        <f>IF(OR('Model output'!R109="",ISNUMBER(SEARCH("Not identified", 'Model output'!R109)),ISNUMBER(SEARCH("Absent",'Model output'!R109)),ISNUMBER(SEARCH("No",'Model output'!R109)),ISNUMBER(SEARCH("Negative",'Model output'!R109)),ISNUMBER(SEARCH("None seen",'Model output'!R109)),ISNUMBER(SEARCH("Free",'Model output'!R109)),ISNUMBER(SEARCH("Cannot be assessed",'Model output'!R109))),"negative","positive")</f>
        <v>negative</v>
      </c>
      <c r="X110" t="str">
        <f>IF('Model output'!S109="","", IF('Model output'!S109= "[]", "", 'Model output'!S109))</f>
        <v>Invades: fibroadipose tissue</v>
      </c>
      <c r="Y110" t="str">
        <f>IF(OR('Model output'!S109="",ISNUMBER(SEARCH("Absent",'Model output'!S109)),ISNUMBER(SEARCH("Not identified",'Model output'!S109)),ISNUMBER(SEARCH("No",'Model output'!S109)),ISNUMBER(SEARCH("negative",'Model output'!S109))),"negative",IF(Z110="positive","gETE", "positive"))</f>
        <v>positive</v>
      </c>
      <c r="Z110" t="str">
        <f>IF(OR('Model output'!S109="",ISNUMBER(SEARCH("Absent",'Model output'!S109)),ISNUMBER(SEARCH("Not identified",'Model output'!S109)),ISNUMBER(SEARCH("No",'Model output'!S109)),ISNUMBER(SEARCH("Minimal",'Model output'!S109)),ISNUMBER(SEARCH("negative",'Model output'!S109))),"negative",IF(OR(ISNUMBER(SEARCH("extensive",X110)),ISNUMBER(SEARCH("skeletal muscle",X110)),ISNUMBER(SEARCH("larynx",X110)),ISNUMBER(SEARCH("trachea",X110)),ISNUMBER(SEARCH("esophagus",X110)),ISNUMBER(SEARCH("recurrent laryngeal nerve",X110))),"positive","negative"))</f>
        <v>negative</v>
      </c>
      <c r="AA110" t="str">
        <f>IF('Model output'!T109="","", IF('Model output'!T109="[]", "", IF('Model output'!T109="Not mentioned", "No", "Yes")))</f>
        <v/>
      </c>
      <c r="AB110" t="str">
        <f>IF(AA110&lt;&gt;"Yes","",IF(OR('Model output'!U109="",'Model output'!U109="[]",ISNUMBER(SEARCH("Not identified",'Model output'!U109))),"",'Model output'!U109))</f>
        <v/>
      </c>
      <c r="AC110" s="1" t="str">
        <f>IF(OR('Model output'!V109="",'Model output'!V109="No",AND(ISERROR(SEARCH("Positive",'Model output'!V109)), ISNUMBER(SEARCH("Negative",'Model output'!V109))), ISNUMBER(SEARCH("Uninvolved",'Model output'!V109)), ISNUMBER(SEARCH("not involved",'Model output'!V109)), ISNUMBER(SEARCH("none",'Model output'!V109)), ISNUMBER(SEARCH("Free",'Model output'!V109)), ISNUMBER(SEARCH("1 mm",'Model output'!V109)), ISNUMBER(SEARCH("0.1 CM",'Model output'!V109)), ISNUMBER(SEARCH("less than 0.2 mm",'Model output'!V109)), ISNUMBER(SEARCH("less than 0.5 mm",'Model output'!V109)), ISNUMBER(SEARCH("abut",'Model output'!V109))), "negative", "positive")</f>
        <v>negative</v>
      </c>
      <c r="AE110" s="32" t="str" cm="1">
        <f t="array" aca="1" ref="AE110" ca="1">IF(OR(AC110="positive",Z110="positive",AND(OR(ISNUMBER(SEARCH("Follicular carcinoma",N110)),ISNUMBER(SEARCH("Follicular thyroid carcinoma",N110))),V110="extensive"),AND(AND(ISNUMBER(J110),J110&gt;0),AND(ISNUMBER(M110),M110&gt;3)),OR(H110="positive",AH110=1)),"high",IF(OR(ISNUMBER(SEARCH("lateral",G110,1)),ISNUMBER(SEARCH("positive",Y110,1)),ISNUMBER(SEARCH("tall",O110,1)),ISNUMBER(SEARCH("hobnail",O110,1)),ISNUMBER(SEARCH("cribriform",O110,1)),ISNUMBER(SEARCH("diffuse",O110,1)),ISNUMBER(SEARCH("columnar",O110,1)),ISNUMBER(SEARCH("solid",O110,1)),ISNUMBER(SEARCH("tall",N110,1)),ISNUMBER(SEARCH("hobnail",N110,1)),ISNUMBER(SEARCH("cribriform",N110,1)),ISNUMBER(SEARCH("diffuse",N110,1)),ISNUMBER(SEARCH("columnar",N110,1)),ISNUMBER(SEARCH("solid",N110,1)),AND(ISNUMBER(SEARCH("papillary",N110,1)),S110="positive"),AND(AND(ISNUMBER(J110),J110&gt;=5),M110=""),AND(AND(ISNUMBER(J110),J110&gt;=5),AND(ISNUMBER(M110),M110&gt;=1)),AND(ISNUMBER(SERACH("papillary",N110)),OR(Y110="positive",Z110="positive"), ISNUMBER(SEARCH("BRAF",AB110)))),"intermediate","low"))</f>
        <v>intermediate</v>
      </c>
      <c r="AF110" s="33" t="str">
        <f t="shared" si="14"/>
        <v>1b</v>
      </c>
      <c r="AG110" s="33" t="str">
        <f t="shared" si="15"/>
        <v>1a</v>
      </c>
      <c r="AH110" s="33" t="str">
        <f t="shared" si="18"/>
        <v>0</v>
      </c>
      <c r="AI110" s="38" t="str">
        <f t="shared" si="19"/>
        <v>I</v>
      </c>
      <c r="AJ110" s="32" t="s">
        <v>958</v>
      </c>
      <c r="AK110" s="37" t="s">
        <v>961</v>
      </c>
      <c r="AL110" s="37" t="s">
        <v>966</v>
      </c>
      <c r="AM110" s="37" t="s">
        <v>965</v>
      </c>
      <c r="AN110" s="37" t="s">
        <v>70</v>
      </c>
      <c r="AO110" s="26">
        <f t="shared" ca="1" si="24"/>
        <v>1</v>
      </c>
      <c r="AP110" s="12">
        <f t="shared" si="25"/>
        <v>1</v>
      </c>
      <c r="AQ110" s="12">
        <f t="shared" si="26"/>
        <v>1</v>
      </c>
      <c r="AR110" s="12">
        <f t="shared" si="27"/>
        <v>1</v>
      </c>
      <c r="AS110" s="19">
        <f t="shared" si="16"/>
        <v>1</v>
      </c>
    </row>
    <row r="111" spans="1:45">
      <c r="A111" t="str">
        <f>'Model output'!A110</f>
        <v>TCGA-DJ-A3VK</v>
      </c>
      <c r="B111" s="44">
        <v>63</v>
      </c>
      <c r="C111" s="1" t="str">
        <f>IF(OR(ISNUMBER(SEARCH("0",'Model output'!D110)), ISNUMBER(SEARCH("1",'Model output'!D110)), ISNUMBER(SEARCH("1a",'Model output'!D110)), ISNUMBER(SEARCH("1b",'Model output'!D110)), ISNUMBER(SEARCH("2",'Model output'!D110)), ISNUMBER(SEARCH("3",'Model output'!D110)), ISNUMBER(SEARCH("4a",'Model output'!D110)), ISNUMBER(SEARCH("4b",'Model output'!D110))), IF(ISNUMBER(SEARCH("pT",'Model output'!D110)),IF(OR(ISNUMBER(SEARCH("a",'Model output'!D110)),ISNUMBER(SEARCH("b",'Model output'!D110))),MID(SUBSTITUTE('Model output'!D110," ",""),SEARCH("pT",'Model output'!D110)+2,2),MID(SUBSTITUTE('Model output'!D110," ",""),SEARCH("pT",'Model output'!D110)+2,1)),IF(ISNUMBER(SEARCH("T",'Model output'!D110)),IF(OR(ISNUMBER(SEARCH("a",'Model output'!D110)),ISNUMBER(SEARCH("b",'Model output'!D110))),MID(SUBSTITUTE('Model output'!D110," ",""),SEARCH("T",'Model output'!D110)+1,2),MID(SUBSTITUTE('Model output'!D110," ",""),SEARCH("T",'Model output'!D110)+1,1)),SUBSTITUTE('Model output'!D110," ",""))),"")</f>
        <v>1</v>
      </c>
      <c r="D111" s="1" t="str">
        <f>IF(ISNUMBER(SEARCH("lymph node",'Model output'!E110)),"1", IF(AND('Model output'!E110&lt;&gt;"",ISNUMBER('Model output'!E110),'Model output'!E110&gt;0),"1",IF(OR(ISNUMBER(SEARCH("0",'Model output'!E110)), ISNUMBER(SEARCH("1",'Model output'!E110)), ISNUMBER(SEARCH("1a",'Model output'!E110)), ISNUMBER(SEARCH("1b",'Model output'!E110)), ISNUMBER(SEARCH("X",'Model output'!E110))), IF(ISNUMBER(SEARCH("pN",'Model output'!E110)),IF(OR(ISNUMBER(SEARCH("a",'Model output'!E110)),ISNUMBER(SEARCH("b",'Model output'!E110))),MID(SUBSTITUTE('Model output'!E110," ",""),SEARCH("pN",'Model output'!E110)+2,2),MID(SUBSTITUTE('Model output'!E110," ",""),SEARCH("pN",'Model output'!E110)+2,1)),IF(ISNUMBER(SEARCH("N",'Model output'!E110)),IF(OR(ISNUMBER(SEARCH("a",'Model output'!E110)),ISNUMBER(SEARCH("b",'Model output'!E110))),MID(SUBSTITUTE('Model output'!E110," ",""),SEARCH("N",'Model output'!E110)+1,2),MID(SUBSTITUTE('Model output'!E110," ",""),SEARCH("N",'Model output'!E110)+1,1)),SUBSTITUTE('Model output'!E110," ",""))),"")))</f>
        <v>X</v>
      </c>
      <c r="E111" s="1" t="str">
        <f>IF(OR(ISNUMBER(SEARCH("Not applicable",'Model output'!F110)), ISNUMBER(SEARCH("N/A",'Model output'!F110))),"0",IF(OR(ISNUMBER(SEARCH("0",'Model output'!F110)), ISNUMBER(SEARCH("1",'Model output'!F110)), ISNUMBER(SEARCH("X",'Model output'!F110))), IF(ISNUMBER(SEARCH("pM",'Model output'!F110)),MID(SUBSTITUTE('Model output'!F110," ",""),SEARCH("pM",'Model output'!F110)+2,1),IF(ISNUMBER(SEARCH("M",'Model output'!F110)),MID(SUBSTITUTE('Model output'!F110," ",""),SEARCH("M",'Model output'!F110)+1,1),SUBSTITUTE('Model output'!F110," ",""))),""))</f>
        <v>X</v>
      </c>
      <c r="F111" t="str">
        <f t="shared" si="12"/>
        <v>negative</v>
      </c>
      <c r="G111" t="str">
        <f>IF(OR('Model output'!G110="",AND(ISNUMBER('Model output'!J110),'Model output'!J110&lt;1)),"",IF(OR(ISNUMBER(SEARCH("lateral",'Model output'!G110)),ISNUMBER(SEARCH("cervical",'Model output'!G110)),ISNUMBER(SEARCH("jugular",'Model output'!G110)),ISNUMBER(SEARCH("left neck",'Model output'!G110)),ISNUMBER(SEARCH("left anterior neck",'Model output'!G110)),ISNUMBER(SEARCH("left posterior neck",'Model output'!G110)),ISNUMBER(SEARCH("right neck",'Model output'!G110)),ISNUMBER(SEARCH("right anterior neck",'Model output'!G110)),ISNUMBER(SEARCH("right posterior neck",'Model output'!G110)),AND(ISNUMBER(SEARCH("level",'Model output'!G110)),OR(,ISNUMBER(SEARCH("II",'Model output'!G110)),ISNUMBER(SEARCH("two",'Model output'!G110)),ISNUMBER(SEARCH("2",'Model output'!G110)),ISNUMBER(SEARCH("III",'Model output'!G110)),ISNUMBER(SEARCH("three",'Model output'!G110)),ISNUMBER(SEARCH("3",'Model output'!G110)),ISNUMBER(SEARCH("IV",'Model output'!G110)),ISNUMBER(SEARCH("four",'Model output'!G110)),ISNUMBER(SEARCH("4",'Model output'!G110)),AND(ISNUMBER(SEARCH("V ",'Model output'!G110)),NOT(ISNUMBER(SEARCH("VI",'Model output'!G110)))),ISNUMBER(SEARCH("five",'Model output'!G110)),ISNUMBER(SEARCH("5",'Model output'!G110))))), "lateral", "central"))</f>
        <v/>
      </c>
      <c r="H111" t="str">
        <f>IF('Model output'!H110="","negative",IF('Model output'!H110="[]", "negative", IF(OR(ISNUMBER(SEARCH("lymph node",'Model output'!H110)),ISNUMBER(SEARCH("Not mentioned",'Model output'!H110)),ISNUMBER(SEARCH("neck",'Model output'!H110)),ISNUMBER(SEARCH("Not applicable",'Model output'!H110))),"negative","positive")))</f>
        <v>negative</v>
      </c>
      <c r="I111">
        <f>IF('Model output'!I110="","",IF(ISNUMBER('Model output'!I110),'Model output'!I110,1))</f>
        <v>1</v>
      </c>
      <c r="J111">
        <f>IF('Model output'!J110="","",IF(AND(ISNUMBER('Model output'!J110),'Model output'!J110&lt;=I111),'Model output'!J110,IF(ISNUMBER(SEARCH("0/",'Model output'!J110)),0,1)))</f>
        <v>0</v>
      </c>
      <c r="K111" t="str" cm="1">
        <f t="array" ref="K111">IF(COUNT(FIND({0,1,2,3,4,5,6,7,8,9},'Model output'!K110))&gt;0,'Model output'!K110,"")</f>
        <v/>
      </c>
      <c r="L111" s="8" t="str">
        <f t="shared" si="17"/>
        <v/>
      </c>
      <c r="M111" t="str" cm="1">
        <f t="array" ref="M111">IF(L111="","",IF(ISNUMBER(SEARCH("cm",L111)),MAX(VALUE(SUBSTITUTE(_xlfn.FILTERXML("&lt;t&gt;&lt;s&gt;"&amp;SUBSTITUTE(L111,",","&lt;/s&gt;&lt;s&gt;")&amp;"&lt;/s&gt;&lt;/t&gt;","//s"),"cm",""))),MAX(VALUE(SUBSTITUTE(_xlfn.FILTERXML("&lt;t&gt;&lt;s&gt;"&amp;SUBSTITUTE(L111,",","&lt;/s&gt;&lt;s&gt;")&amp;"&lt;/s&gt;&lt;/t&gt;","//s"),"mm","")))/10))</f>
        <v/>
      </c>
      <c r="N111" t="str">
        <f>IF('Model output'!L110="","",'Model output'!L110)</f>
        <v>Papillary carcinoma</v>
      </c>
      <c r="O111" t="str">
        <f>IF('Model output'!M110="","",'Model output'!M110)</f>
        <v>Follicular variant</v>
      </c>
      <c r="P111" t="str">
        <f>IF('Model output'!N110="","",'Model output'!N110)</f>
        <v>1.0 cm</v>
      </c>
      <c r="Q111" t="str">
        <f t="shared" si="13"/>
        <v>1.0cm</v>
      </c>
      <c r="R111" cm="1">
        <f t="array" ref="R111">IF(Q111="","",IF(ISNUMBER(SEARCH("cm",Q111)),MAX(VALUE(SUBSTITUTE(_xlfn.FILTERXML("&lt;t&gt;&lt;s&gt;"&amp;SUBSTITUTE(Q111,",","&lt;/s&gt;&lt;s&gt;")&amp;"&lt;/s&gt;&lt;/t&gt;","//s"),"cm",""))),MAX(VALUE(SUBSTITUTE(_xlfn.FILTERXML("&lt;t&gt;&lt;s&gt;"&amp;SUBSTITUTE(Q111,",","&lt;/s&gt;&lt;s&gt;")&amp;"&lt;/s&gt;&lt;/t&gt;","//s"),"mm","")))/10))</f>
        <v>1</v>
      </c>
      <c r="S111" t="str">
        <f>IF(OR('Model output'!P110="",ISNUMBER(SEARCH("Not identified", 'Model output'!P110)),ISNUMBER(SEARCH("Absent",'Model output'!P110)),AND(ISNUMBER(SEARCH("No",'Model output'!P110)),NOT(ISNUMBER(SEARCH("diagnostic",'Model output'!P110)))),ISNUMBER(SEARCH("Negative",'Model output'!P110))),"negative","positive")</f>
        <v>negative</v>
      </c>
      <c r="T111">
        <f>IF('Model output'!O110="","",'Model output'!O110)</f>
        <v>3</v>
      </c>
      <c r="U111" t="str">
        <f>IF('Model output'!Q110&lt;&gt;"",'Model output'!Q110,IF('Classification result'!S111="positive",IF(ISNUMBER(SEARCH("single",'Model output'!P110)),1,IF(OR(ISNUMBER(SEARCH("&lt;4",'Model output'!P110)),ISNUMBER(SEARCH("&lt; 4",'Model output'!P110)),ISNUMBER(SEARCH("less than 4",'Model output'!P110))),"&lt;4",IF(OR(ISNUMBER(SEARCH("&gt;4",'Model output'!P110)),ISNUMBER(SEARCH("&gt; 4",'Model output'!P110)),ISNUMBER(SEARCH("4 or more",'Model output'!P110))),"&gt;4",""))),""))</f>
        <v/>
      </c>
      <c r="V111" t="str">
        <f>IF(S111="negative","",IF(OR(ISNUMBER(SEARCH("Focal",'Model output'!P110)),'Classification result'!U111&lt;4,ISNUMBER(SEARCH("Focal",'Classification result'!U111)),ISNUMBER(SEARCH("&lt;4",'Classification result'!U111)),ISNUMBER(SEARCH("&lt; 4",'Classification result'!U111))),"minimal", IF(OR(ISNUMBER(SEARCH("Extensive",'Model output'!P110)),ISNUMBER(SEARCH("Extensive",'Classification result'!U111)),ISNUMBER(SEARCH("&gt;4",'Classification result'!U111)),ISNUMBER(SEARCH("&gt; 4",'Classification result'!U111)),ISNUMBER(SEARCH("4 or more",'Classification result'!U111))),"extensive","")))</f>
        <v/>
      </c>
      <c r="W111" t="str">
        <f>IF(OR('Model output'!R110="",ISNUMBER(SEARCH("Not identified", 'Model output'!R110)),ISNUMBER(SEARCH("Absent",'Model output'!R110)),ISNUMBER(SEARCH("No",'Model output'!R110)),ISNUMBER(SEARCH("Negative",'Model output'!R110)),ISNUMBER(SEARCH("None seen",'Model output'!R110)),ISNUMBER(SEARCH("Free",'Model output'!R110)),ISNUMBER(SEARCH("Cannot be assessed",'Model output'!R110))),"negative","positive")</f>
        <v>negative</v>
      </c>
      <c r="X111" t="str">
        <f>IF('Model output'!S110="","", IF('Model output'!S110= "[]", "", 'Model output'!S110))</f>
        <v>Fibroadipose tissue</v>
      </c>
      <c r="Y111" t="str">
        <f>IF(OR('Model output'!S110="",ISNUMBER(SEARCH("Absent",'Model output'!S110)),ISNUMBER(SEARCH("Not identified",'Model output'!S110)),ISNUMBER(SEARCH("No",'Model output'!S110)),ISNUMBER(SEARCH("negative",'Model output'!S110))),"negative",IF(Z111="positive","gETE", "positive"))</f>
        <v>positive</v>
      </c>
      <c r="Z111" t="str">
        <f>IF(OR('Model output'!S110="",ISNUMBER(SEARCH("Absent",'Model output'!S110)),ISNUMBER(SEARCH("Not identified",'Model output'!S110)),ISNUMBER(SEARCH("No",'Model output'!S110)),ISNUMBER(SEARCH("Minimal",'Model output'!S110)),ISNUMBER(SEARCH("negative",'Model output'!S110))),"negative",IF(OR(ISNUMBER(SEARCH("extensive",X111)),ISNUMBER(SEARCH("skeletal muscle",X111)),ISNUMBER(SEARCH("larynx",X111)),ISNUMBER(SEARCH("trachea",X111)),ISNUMBER(SEARCH("esophagus",X111)),ISNUMBER(SEARCH("recurrent laryngeal nerve",X111))),"positive","negative"))</f>
        <v>negative</v>
      </c>
      <c r="AA111" t="str">
        <f>IF('Model output'!T110="","", IF('Model output'!T110="[]", "", IF('Model output'!T110="Not mentioned", "No", "Yes")))</f>
        <v/>
      </c>
      <c r="AB111" t="str">
        <f>IF(AA111&lt;&gt;"Yes","",IF(OR('Model output'!U110="",'Model output'!U110="[]",ISNUMBER(SEARCH("Not identified",'Model output'!U110))),"",'Model output'!U110))</f>
        <v/>
      </c>
      <c r="AC111" s="1" t="str">
        <f>IF(OR('Model output'!V110="",'Model output'!V110="No",AND(ISERROR(SEARCH("Positive",'Model output'!V110)), ISNUMBER(SEARCH("Negative",'Model output'!V110))), ISNUMBER(SEARCH("Uninvolved",'Model output'!V110)), ISNUMBER(SEARCH("not involved",'Model output'!V110)), ISNUMBER(SEARCH("none",'Model output'!V110)), ISNUMBER(SEARCH("Free",'Model output'!V110)), ISNUMBER(SEARCH("1 mm",'Model output'!V110)), ISNUMBER(SEARCH("0.1 CM",'Model output'!V110)), ISNUMBER(SEARCH("less than 0.2 mm",'Model output'!V110)), ISNUMBER(SEARCH("less than 0.5 mm",'Model output'!V110)), ISNUMBER(SEARCH("abut",'Model output'!V110))), "negative", "positive")</f>
        <v>negative</v>
      </c>
      <c r="AE111" s="32" t="str" cm="1">
        <f t="array" aca="1" ref="AE111" ca="1">IF(OR(AC111="positive",Z111="positive",AND(OR(ISNUMBER(SEARCH("Follicular carcinoma",N111)),ISNUMBER(SEARCH("Follicular thyroid carcinoma",N111))),V111="extensive"),AND(AND(ISNUMBER(J111),J111&gt;0),AND(ISNUMBER(M111),M111&gt;3)),OR(H111="positive",AH111=1)),"high",IF(OR(ISNUMBER(SEARCH("lateral",G111,1)),ISNUMBER(SEARCH("positive",Y111,1)),ISNUMBER(SEARCH("tall",O111,1)),ISNUMBER(SEARCH("hobnail",O111,1)),ISNUMBER(SEARCH("cribriform",O111,1)),ISNUMBER(SEARCH("diffuse",O111,1)),ISNUMBER(SEARCH("columnar",O111,1)),ISNUMBER(SEARCH("solid",O111,1)),ISNUMBER(SEARCH("tall",N111,1)),ISNUMBER(SEARCH("hobnail",N111,1)),ISNUMBER(SEARCH("cribriform",N111,1)),ISNUMBER(SEARCH("diffuse",N111,1)),ISNUMBER(SEARCH("columnar",N111,1)),ISNUMBER(SEARCH("solid",N111,1)),AND(ISNUMBER(SEARCH("papillary",N111,1)),S111="positive"),AND(AND(ISNUMBER(J111),J111&gt;=5),M111=""),AND(AND(ISNUMBER(J111),J111&gt;=5),AND(ISNUMBER(M111),M111&gt;=1)),AND(ISNUMBER(SERACH("papillary",N111)),OR(Y111="positive",Z111="positive"), ISNUMBER(SEARCH("BRAF",AB111)))),"intermediate","low"))</f>
        <v>intermediate</v>
      </c>
      <c r="AF111" s="33" t="str">
        <f t="shared" si="14"/>
        <v>1a</v>
      </c>
      <c r="AG111" s="33" t="str">
        <f t="shared" si="15"/>
        <v>0</v>
      </c>
      <c r="AH111" s="33" t="str">
        <f t="shared" si="18"/>
        <v>0</v>
      </c>
      <c r="AI111" s="38" t="str">
        <f t="shared" si="19"/>
        <v>I</v>
      </c>
      <c r="AJ111" s="32" t="s">
        <v>958</v>
      </c>
      <c r="AK111" s="37" t="s">
        <v>966</v>
      </c>
      <c r="AL111" s="37" t="s">
        <v>962</v>
      </c>
      <c r="AM111" s="37" t="s">
        <v>965</v>
      </c>
      <c r="AN111" s="37" t="s">
        <v>70</v>
      </c>
      <c r="AO111" s="26">
        <f t="shared" ca="1" si="24"/>
        <v>1</v>
      </c>
      <c r="AP111" s="12">
        <f t="shared" si="25"/>
        <v>1</v>
      </c>
      <c r="AQ111" s="12">
        <f t="shared" si="26"/>
        <v>1</v>
      </c>
      <c r="AR111" s="12">
        <f t="shared" si="27"/>
        <v>1</v>
      </c>
      <c r="AS111" s="19">
        <f t="shared" si="16"/>
        <v>1</v>
      </c>
    </row>
    <row r="112" spans="1:45">
      <c r="A112" t="str">
        <f>'Model output'!A111</f>
        <v>TCGA-DJ-A3VL</v>
      </c>
      <c r="B112" s="44">
        <v>38</v>
      </c>
      <c r="C112" s="1" t="str">
        <f>IF(OR(ISNUMBER(SEARCH("0",'Model output'!D111)), ISNUMBER(SEARCH("1",'Model output'!D111)), ISNUMBER(SEARCH("1a",'Model output'!D111)), ISNUMBER(SEARCH("1b",'Model output'!D111)), ISNUMBER(SEARCH("2",'Model output'!D111)), ISNUMBER(SEARCH("3",'Model output'!D111)), ISNUMBER(SEARCH("4a",'Model output'!D111)), ISNUMBER(SEARCH("4b",'Model output'!D111))), IF(ISNUMBER(SEARCH("pT",'Model output'!D111)),IF(OR(ISNUMBER(SEARCH("a",'Model output'!D111)),ISNUMBER(SEARCH("b",'Model output'!D111))),MID(SUBSTITUTE('Model output'!D111," ",""),SEARCH("pT",'Model output'!D111)+2,2),MID(SUBSTITUTE('Model output'!D111," ",""),SEARCH("pT",'Model output'!D111)+2,1)),IF(ISNUMBER(SEARCH("T",'Model output'!D111)),IF(OR(ISNUMBER(SEARCH("a",'Model output'!D111)),ISNUMBER(SEARCH("b",'Model output'!D111))),MID(SUBSTITUTE('Model output'!D111," ",""),SEARCH("T",'Model output'!D111)+1,2),MID(SUBSTITUTE('Model output'!D111," ",""),SEARCH("T",'Model output'!D111)+1,1)),SUBSTITUTE('Model output'!D111," ",""))),"")</f>
        <v>1</v>
      </c>
      <c r="D112" s="1" t="str">
        <f>IF(ISNUMBER(SEARCH("lymph node",'Model output'!E111)),"1", IF(AND('Model output'!E111&lt;&gt;"",ISNUMBER('Model output'!E111),'Model output'!E111&gt;0),"1",IF(OR(ISNUMBER(SEARCH("0",'Model output'!E111)), ISNUMBER(SEARCH("1",'Model output'!E111)), ISNUMBER(SEARCH("1a",'Model output'!E111)), ISNUMBER(SEARCH("1b",'Model output'!E111)), ISNUMBER(SEARCH("X",'Model output'!E111))), IF(ISNUMBER(SEARCH("pN",'Model output'!E111)),IF(OR(ISNUMBER(SEARCH("a",'Model output'!E111)),ISNUMBER(SEARCH("b",'Model output'!E111))),MID(SUBSTITUTE('Model output'!E111," ",""),SEARCH("pN",'Model output'!E111)+2,2),MID(SUBSTITUTE('Model output'!E111," ",""),SEARCH("pN",'Model output'!E111)+2,1)),IF(ISNUMBER(SEARCH("N",'Model output'!E111)),IF(OR(ISNUMBER(SEARCH("a",'Model output'!E111)),ISNUMBER(SEARCH("b",'Model output'!E111))),MID(SUBSTITUTE('Model output'!E111," ",""),SEARCH("N",'Model output'!E111)+1,2),MID(SUBSTITUTE('Model output'!E111," ",""),SEARCH("N",'Model output'!E111)+1,1)),SUBSTITUTE('Model output'!E111," ",""))),"")))</f>
        <v>X</v>
      </c>
      <c r="E112" s="1" t="str">
        <f>IF(OR(ISNUMBER(SEARCH("Not applicable",'Model output'!F111)), ISNUMBER(SEARCH("N/A",'Model output'!F111))),"0",IF(OR(ISNUMBER(SEARCH("0",'Model output'!F111)), ISNUMBER(SEARCH("1",'Model output'!F111)), ISNUMBER(SEARCH("X",'Model output'!F111))), IF(ISNUMBER(SEARCH("pM",'Model output'!F111)),MID(SUBSTITUTE('Model output'!F111," ",""),SEARCH("pM",'Model output'!F111)+2,1),IF(ISNUMBER(SEARCH("M",'Model output'!F111)),MID(SUBSTITUTE('Model output'!F111," ",""),SEARCH("M",'Model output'!F111)+1,1),SUBSTITUTE('Model output'!F111," ",""))),""))</f>
        <v>X</v>
      </c>
      <c r="F112" t="str">
        <f t="shared" si="12"/>
        <v>negative</v>
      </c>
      <c r="G112" t="str">
        <f>IF(OR('Model output'!G111="",AND(ISNUMBER('Model output'!J111),'Model output'!J111&lt;1)),"",IF(OR(ISNUMBER(SEARCH("lateral",'Model output'!G111)),ISNUMBER(SEARCH("cervical",'Model output'!G111)),ISNUMBER(SEARCH("jugular",'Model output'!G111)),ISNUMBER(SEARCH("left neck",'Model output'!G111)),ISNUMBER(SEARCH("left anterior neck",'Model output'!G111)),ISNUMBER(SEARCH("left posterior neck",'Model output'!G111)),ISNUMBER(SEARCH("right neck",'Model output'!G111)),ISNUMBER(SEARCH("right anterior neck",'Model output'!G111)),ISNUMBER(SEARCH("right posterior neck",'Model output'!G111)),AND(ISNUMBER(SEARCH("level",'Model output'!G111)),OR(,ISNUMBER(SEARCH("II",'Model output'!G111)),ISNUMBER(SEARCH("two",'Model output'!G111)),ISNUMBER(SEARCH("2",'Model output'!G111)),ISNUMBER(SEARCH("III",'Model output'!G111)),ISNUMBER(SEARCH("three",'Model output'!G111)),ISNUMBER(SEARCH("3",'Model output'!G111)),ISNUMBER(SEARCH("IV",'Model output'!G111)),ISNUMBER(SEARCH("four",'Model output'!G111)),ISNUMBER(SEARCH("4",'Model output'!G111)),AND(ISNUMBER(SEARCH("V ",'Model output'!G111)),NOT(ISNUMBER(SEARCH("VI",'Model output'!G111)))),ISNUMBER(SEARCH("five",'Model output'!G111)),ISNUMBER(SEARCH("5",'Model output'!G111))))), "lateral", "central"))</f>
        <v/>
      </c>
      <c r="H112" t="str">
        <f>IF('Model output'!H111="","negative",IF('Model output'!H111="[]", "negative", IF(OR(ISNUMBER(SEARCH("lymph node",'Model output'!H111)),ISNUMBER(SEARCH("Not mentioned",'Model output'!H111)),ISNUMBER(SEARCH("neck",'Model output'!H111)),ISNUMBER(SEARCH("Not applicable",'Model output'!H111))),"negative","positive")))</f>
        <v>negative</v>
      </c>
      <c r="I112">
        <f>IF('Model output'!I111="","",IF(ISNUMBER('Model output'!I111),'Model output'!I111,1))</f>
        <v>1</v>
      </c>
      <c r="J112">
        <f>IF('Model output'!J111="","",IF(AND(ISNUMBER('Model output'!J111),'Model output'!J111&lt;=I112),'Model output'!J111,IF(ISNUMBER(SEARCH("0/",'Model output'!J111)),0,1)))</f>
        <v>0</v>
      </c>
      <c r="K112" t="str" cm="1">
        <f t="array" ref="K112">IF(COUNT(FIND({0,1,2,3,4,5,6,7,8,9},'Model output'!K111))&gt;0,'Model output'!K111,"")</f>
        <v/>
      </c>
      <c r="L112" s="8" t="str">
        <f t="shared" si="17"/>
        <v/>
      </c>
      <c r="M112" t="str" cm="1">
        <f t="array" ref="M112">IF(L112="","",IF(ISNUMBER(SEARCH("cm",L112)),MAX(VALUE(SUBSTITUTE(_xlfn.FILTERXML("&lt;t&gt;&lt;s&gt;"&amp;SUBSTITUTE(L112,",","&lt;/s&gt;&lt;s&gt;")&amp;"&lt;/s&gt;&lt;/t&gt;","//s"),"cm",""))),MAX(VALUE(SUBSTITUTE(_xlfn.FILTERXML("&lt;t&gt;&lt;s&gt;"&amp;SUBSTITUTE(L112,",","&lt;/s&gt;&lt;s&gt;")&amp;"&lt;/s&gt;&lt;/t&gt;","//s"),"mm","")))/10))</f>
        <v/>
      </c>
      <c r="N112" t="str">
        <f>IF('Model output'!L111="","",'Model output'!L111)</f>
        <v>Papillary</v>
      </c>
      <c r="O112" t="str">
        <f>IF('Model output'!M111="","",'Model output'!M111)</f>
        <v>Microcarcinoma</v>
      </c>
      <c r="P112" t="str">
        <f>IF('Model output'!N111="","",'Model output'!N111)</f>
        <v>0.6 cm</v>
      </c>
      <c r="Q112" t="str">
        <f t="shared" si="13"/>
        <v>0.6cm</v>
      </c>
      <c r="R112" cm="1">
        <f t="array" ref="R112">IF(Q112="","",IF(ISNUMBER(SEARCH("cm",Q112)),MAX(VALUE(SUBSTITUTE(_xlfn.FILTERXML("&lt;t&gt;&lt;s&gt;"&amp;SUBSTITUTE(Q112,",","&lt;/s&gt;&lt;s&gt;")&amp;"&lt;/s&gt;&lt;/t&gt;","//s"),"cm",""))),MAX(VALUE(SUBSTITUTE(_xlfn.FILTERXML("&lt;t&gt;&lt;s&gt;"&amp;SUBSTITUTE(Q112,",","&lt;/s&gt;&lt;s&gt;")&amp;"&lt;/s&gt;&lt;/t&gt;","//s"),"mm","")))/10))</f>
        <v>0.6</v>
      </c>
      <c r="S112" t="str">
        <f>IF(OR('Model output'!P111="",ISNUMBER(SEARCH("Not identified", 'Model output'!P111)),ISNUMBER(SEARCH("Absent",'Model output'!P111)),AND(ISNUMBER(SEARCH("No",'Model output'!P111)),NOT(ISNUMBER(SEARCH("diagnostic",'Model output'!P111)))),ISNUMBER(SEARCH("Negative",'Model output'!P111))),"negative","positive")</f>
        <v>negative</v>
      </c>
      <c r="T112">
        <f>IF('Model output'!O111="","",'Model output'!O111)</f>
        <v>1</v>
      </c>
      <c r="U112" t="str">
        <f>IF('Model output'!Q111&lt;&gt;"",'Model output'!Q111,IF('Classification result'!S112="positive",IF(ISNUMBER(SEARCH("single",'Model output'!P111)),1,IF(OR(ISNUMBER(SEARCH("&lt;4",'Model output'!P111)),ISNUMBER(SEARCH("&lt; 4",'Model output'!P111)),ISNUMBER(SEARCH("less than 4",'Model output'!P111))),"&lt;4",IF(OR(ISNUMBER(SEARCH("&gt;4",'Model output'!P111)),ISNUMBER(SEARCH("&gt; 4",'Model output'!P111)),ISNUMBER(SEARCH("4 or more",'Model output'!P111))),"&gt;4",""))),""))</f>
        <v/>
      </c>
      <c r="V112" t="str">
        <f>IF(S112="negative","",IF(OR(ISNUMBER(SEARCH("Focal",'Model output'!P111)),'Classification result'!U112&lt;4,ISNUMBER(SEARCH("Focal",'Classification result'!U112)),ISNUMBER(SEARCH("&lt;4",'Classification result'!U112)),ISNUMBER(SEARCH("&lt; 4",'Classification result'!U112))),"minimal", IF(OR(ISNUMBER(SEARCH("Extensive",'Model output'!P111)),ISNUMBER(SEARCH("Extensive",'Classification result'!U112)),ISNUMBER(SEARCH("&gt;4",'Classification result'!U112)),ISNUMBER(SEARCH("&gt; 4",'Classification result'!U112)),ISNUMBER(SEARCH("4 or more",'Classification result'!U112))),"extensive","")))</f>
        <v/>
      </c>
      <c r="W112" t="str">
        <f>IF(OR('Model output'!R111="",ISNUMBER(SEARCH("Not identified", 'Model output'!R111)),ISNUMBER(SEARCH("Absent",'Model output'!R111)),ISNUMBER(SEARCH("No",'Model output'!R111)),ISNUMBER(SEARCH("Negative",'Model output'!R111)),ISNUMBER(SEARCH("None seen",'Model output'!R111)),ISNUMBER(SEARCH("Free",'Model output'!R111)),ISNUMBER(SEARCH("Cannot be assessed",'Model output'!R111))),"negative","positive")</f>
        <v>negative</v>
      </c>
      <c r="X112" t="str">
        <f>IF('Model output'!S111="","", IF('Model output'!S111= "[]", "", 'Model output'!S111))</f>
        <v>Not identified</v>
      </c>
      <c r="Y112" t="str">
        <f>IF(OR('Model output'!S111="",ISNUMBER(SEARCH("Absent",'Model output'!S111)),ISNUMBER(SEARCH("Not identified",'Model output'!S111)),ISNUMBER(SEARCH("No",'Model output'!S111)),ISNUMBER(SEARCH("negative",'Model output'!S111))),"negative",IF(Z112="positive","gETE", "positive"))</f>
        <v>negative</v>
      </c>
      <c r="Z112" t="str">
        <f>IF(OR('Model output'!S111="",ISNUMBER(SEARCH("Absent",'Model output'!S111)),ISNUMBER(SEARCH("Not identified",'Model output'!S111)),ISNUMBER(SEARCH("No",'Model output'!S111)),ISNUMBER(SEARCH("Minimal",'Model output'!S111)),ISNUMBER(SEARCH("negative",'Model output'!S111))),"negative",IF(OR(ISNUMBER(SEARCH("extensive",X112)),ISNUMBER(SEARCH("skeletal muscle",X112)),ISNUMBER(SEARCH("larynx",X112)),ISNUMBER(SEARCH("trachea",X112)),ISNUMBER(SEARCH("esophagus",X112)),ISNUMBER(SEARCH("recurrent laryngeal nerve",X112))),"positive","negative"))</f>
        <v>negative</v>
      </c>
      <c r="AA112" t="str">
        <f>IF('Model output'!T111="","", IF('Model output'!T111="[]", "", IF('Model output'!T111="Not mentioned", "No", "Yes")))</f>
        <v/>
      </c>
      <c r="AB112" t="str">
        <f>IF(AA112&lt;&gt;"Yes","",IF(OR('Model output'!U111="",'Model output'!U111="[]",ISNUMBER(SEARCH("Not identified",'Model output'!U111))),"",'Model output'!U111))</f>
        <v/>
      </c>
      <c r="AC112" s="1" t="str">
        <f>IF(OR('Model output'!V111="",'Model output'!V111="No",AND(ISERROR(SEARCH("Positive",'Model output'!V111)), ISNUMBER(SEARCH("Negative",'Model output'!V111))), ISNUMBER(SEARCH("Uninvolved",'Model output'!V111)), ISNUMBER(SEARCH("not involved",'Model output'!V111)), ISNUMBER(SEARCH("none",'Model output'!V111)), ISNUMBER(SEARCH("Free",'Model output'!V111)), ISNUMBER(SEARCH("1 mm",'Model output'!V111)), ISNUMBER(SEARCH("0.1 CM",'Model output'!V111)), ISNUMBER(SEARCH("less than 0.2 mm",'Model output'!V111)), ISNUMBER(SEARCH("less than 0.5 mm",'Model output'!V111)), ISNUMBER(SEARCH("abut",'Model output'!V111))), "negative", "positive")</f>
        <v>negative</v>
      </c>
      <c r="AE112" s="32" t="str" cm="1">
        <f t="array" aca="1" ref="AE112" ca="1">IF(OR(AC112="positive",Z112="positive",AND(OR(ISNUMBER(SEARCH("Follicular carcinoma",N112)),ISNUMBER(SEARCH("Follicular thyroid carcinoma",N112))),V112="extensive"),AND(AND(ISNUMBER(J112),J112&gt;0),AND(ISNUMBER(M112),M112&gt;3)),OR(H112="positive",AH112=1)),"high",IF(OR(ISNUMBER(SEARCH("lateral",G112,1)),ISNUMBER(SEARCH("positive",Y112,1)),ISNUMBER(SEARCH("tall",O112,1)),ISNUMBER(SEARCH("hobnail",O112,1)),ISNUMBER(SEARCH("cribriform",O112,1)),ISNUMBER(SEARCH("diffuse",O112,1)),ISNUMBER(SEARCH("columnar",O112,1)),ISNUMBER(SEARCH("solid",O112,1)),ISNUMBER(SEARCH("tall",N112,1)),ISNUMBER(SEARCH("hobnail",N112,1)),ISNUMBER(SEARCH("cribriform",N112,1)),ISNUMBER(SEARCH("diffuse",N112,1)),ISNUMBER(SEARCH("columnar",N112,1)),ISNUMBER(SEARCH("solid",N112,1)),AND(ISNUMBER(SEARCH("papillary",N112,1)),S112="positive"),AND(AND(ISNUMBER(J112),J112&gt;=5),M112=""),AND(AND(ISNUMBER(J112),J112&gt;=5),AND(ISNUMBER(M112),M112&gt;=1)),AND(ISNUMBER(SERACH("papillary",N112)),OR(Y112="positive",Z112="positive"), ISNUMBER(SEARCH("BRAF",AB112)))),"intermediate","low"))</f>
        <v>low</v>
      </c>
      <c r="AF112" s="33" t="str">
        <f t="shared" si="14"/>
        <v>1a</v>
      </c>
      <c r="AG112" s="33" t="str">
        <f t="shared" si="15"/>
        <v>0</v>
      </c>
      <c r="AH112" s="33" t="str">
        <f t="shared" si="18"/>
        <v>0</v>
      </c>
      <c r="AI112" s="38" t="str">
        <f t="shared" si="19"/>
        <v>I</v>
      </c>
      <c r="AJ112" s="32" t="s">
        <v>957</v>
      </c>
      <c r="AK112" s="37" t="s">
        <v>966</v>
      </c>
      <c r="AL112" s="37" t="s">
        <v>962</v>
      </c>
      <c r="AM112" s="37" t="s">
        <v>965</v>
      </c>
      <c r="AN112" s="37" t="s">
        <v>70</v>
      </c>
      <c r="AO112" s="26">
        <f t="shared" ca="1" si="24"/>
        <v>1</v>
      </c>
      <c r="AP112" s="12">
        <f t="shared" si="25"/>
        <v>1</v>
      </c>
      <c r="AQ112" s="12">
        <f t="shared" si="26"/>
        <v>1</v>
      </c>
      <c r="AR112" s="12">
        <f t="shared" si="27"/>
        <v>1</v>
      </c>
      <c r="AS112" s="19">
        <f t="shared" si="16"/>
        <v>1</v>
      </c>
    </row>
    <row r="113" spans="1:45">
      <c r="A113" t="str">
        <f>'Model output'!A112</f>
        <v>TCGA-DJ-A3VM</v>
      </c>
      <c r="B113" s="44">
        <v>68</v>
      </c>
      <c r="C113" s="1" t="str">
        <f>IF(OR(ISNUMBER(SEARCH("0",'Model output'!D112)), ISNUMBER(SEARCH("1",'Model output'!D112)), ISNUMBER(SEARCH("1a",'Model output'!D112)), ISNUMBER(SEARCH("1b",'Model output'!D112)), ISNUMBER(SEARCH("2",'Model output'!D112)), ISNUMBER(SEARCH("3",'Model output'!D112)), ISNUMBER(SEARCH("4a",'Model output'!D112)), ISNUMBER(SEARCH("4b",'Model output'!D112))), IF(ISNUMBER(SEARCH("pT",'Model output'!D112)),IF(OR(ISNUMBER(SEARCH("a",'Model output'!D112)),ISNUMBER(SEARCH("b",'Model output'!D112))),MID(SUBSTITUTE('Model output'!D112," ",""),SEARCH("pT",'Model output'!D112)+2,2),MID(SUBSTITUTE('Model output'!D112," ",""),SEARCH("pT",'Model output'!D112)+2,1)),IF(ISNUMBER(SEARCH("T",'Model output'!D112)),IF(OR(ISNUMBER(SEARCH("a",'Model output'!D112)),ISNUMBER(SEARCH("b",'Model output'!D112))),MID(SUBSTITUTE('Model output'!D112," ",""),SEARCH("T",'Model output'!D112)+1,2),MID(SUBSTITUTE('Model output'!D112," ",""),SEARCH("T",'Model output'!D112)+1,1)),SUBSTITUTE('Model output'!D112," ",""))),"")</f>
        <v>1</v>
      </c>
      <c r="D113" s="1" t="str">
        <f>IF(ISNUMBER(SEARCH("lymph node",'Model output'!E112)),"1", IF(AND('Model output'!E112&lt;&gt;"",ISNUMBER('Model output'!E112),'Model output'!E112&gt;0),"1",IF(OR(ISNUMBER(SEARCH("0",'Model output'!E112)), ISNUMBER(SEARCH("1",'Model output'!E112)), ISNUMBER(SEARCH("1a",'Model output'!E112)), ISNUMBER(SEARCH("1b",'Model output'!E112)), ISNUMBER(SEARCH("X",'Model output'!E112))), IF(ISNUMBER(SEARCH("pN",'Model output'!E112)),IF(OR(ISNUMBER(SEARCH("a",'Model output'!E112)),ISNUMBER(SEARCH("b",'Model output'!E112))),MID(SUBSTITUTE('Model output'!E112," ",""),SEARCH("pN",'Model output'!E112)+2,2),MID(SUBSTITUTE('Model output'!E112," ",""),SEARCH("pN",'Model output'!E112)+2,1)),IF(ISNUMBER(SEARCH("N",'Model output'!E112)),IF(OR(ISNUMBER(SEARCH("a",'Model output'!E112)),ISNUMBER(SEARCH("b",'Model output'!E112))),MID(SUBSTITUTE('Model output'!E112," ",""),SEARCH("N",'Model output'!E112)+1,2),MID(SUBSTITUTE('Model output'!E112," ",""),SEARCH("N",'Model output'!E112)+1,1)),SUBSTITUTE('Model output'!E112," ",""))),"")))</f>
        <v>X</v>
      </c>
      <c r="E113" s="1" t="str">
        <f>IF(OR(ISNUMBER(SEARCH("Not applicable",'Model output'!F112)), ISNUMBER(SEARCH("N/A",'Model output'!F112))),"0",IF(OR(ISNUMBER(SEARCH("0",'Model output'!F112)), ISNUMBER(SEARCH("1",'Model output'!F112)), ISNUMBER(SEARCH("X",'Model output'!F112))), IF(ISNUMBER(SEARCH("pM",'Model output'!F112)),MID(SUBSTITUTE('Model output'!F112," ",""),SEARCH("pM",'Model output'!F112)+2,1),IF(ISNUMBER(SEARCH("M",'Model output'!F112)),MID(SUBSTITUTE('Model output'!F112," ",""),SEARCH("M",'Model output'!F112)+1,1),SUBSTITUTE('Model output'!F112," ",""))),""))</f>
        <v>X</v>
      </c>
      <c r="F113" t="str">
        <f t="shared" si="12"/>
        <v>negative</v>
      </c>
      <c r="G113" t="str">
        <f>IF(OR('Model output'!G112="",AND(ISNUMBER('Model output'!J112),'Model output'!J112&lt;1)),"",IF(OR(ISNUMBER(SEARCH("lateral",'Model output'!G112)),ISNUMBER(SEARCH("cervical",'Model output'!G112)),ISNUMBER(SEARCH("jugular",'Model output'!G112)),ISNUMBER(SEARCH("left neck",'Model output'!G112)),ISNUMBER(SEARCH("left anterior neck",'Model output'!G112)),ISNUMBER(SEARCH("left posterior neck",'Model output'!G112)),ISNUMBER(SEARCH("right neck",'Model output'!G112)),ISNUMBER(SEARCH("right anterior neck",'Model output'!G112)),ISNUMBER(SEARCH("right posterior neck",'Model output'!G112)),AND(ISNUMBER(SEARCH("level",'Model output'!G112)),OR(,ISNUMBER(SEARCH("II",'Model output'!G112)),ISNUMBER(SEARCH("two",'Model output'!G112)),ISNUMBER(SEARCH("2",'Model output'!G112)),ISNUMBER(SEARCH("III",'Model output'!G112)),ISNUMBER(SEARCH("three",'Model output'!G112)),ISNUMBER(SEARCH("3",'Model output'!G112)),ISNUMBER(SEARCH("IV",'Model output'!G112)),ISNUMBER(SEARCH("four",'Model output'!G112)),ISNUMBER(SEARCH("4",'Model output'!G112)),AND(ISNUMBER(SEARCH("V ",'Model output'!G112)),NOT(ISNUMBER(SEARCH("VI",'Model output'!G112)))),ISNUMBER(SEARCH("five",'Model output'!G112)),ISNUMBER(SEARCH("5",'Model output'!G112))))), "lateral", "central"))</f>
        <v/>
      </c>
      <c r="H113" t="str">
        <f>IF('Model output'!H112="","negative",IF('Model output'!H112="[]", "negative", IF(OR(ISNUMBER(SEARCH("lymph node",'Model output'!H112)),ISNUMBER(SEARCH("Not mentioned",'Model output'!H112)),ISNUMBER(SEARCH("neck",'Model output'!H112)),ISNUMBER(SEARCH("Not applicable",'Model output'!H112))),"negative","positive")))</f>
        <v>negative</v>
      </c>
      <c r="I113" t="str">
        <f>IF('Model output'!I112="","",IF(ISNUMBER('Model output'!I112),'Model output'!I112,1))</f>
        <v/>
      </c>
      <c r="J113" t="str">
        <f>IF('Model output'!J112="","",IF(AND(ISNUMBER('Model output'!J112),'Model output'!J112&lt;=I113),'Model output'!J112,IF(ISNUMBER(SEARCH("0/",'Model output'!J112)),0,1)))</f>
        <v/>
      </c>
      <c r="K113" t="str" cm="1">
        <f t="array" ref="K113">IF(COUNT(FIND({0,1,2,3,4,5,6,7,8,9},'Model output'!K112))&gt;0,'Model output'!K112,"")</f>
        <v/>
      </c>
      <c r="L113" s="8" t="str">
        <f t="shared" si="17"/>
        <v/>
      </c>
      <c r="M113" t="str" cm="1">
        <f t="array" ref="M113">IF(L113="","",IF(ISNUMBER(SEARCH("cm",L113)),MAX(VALUE(SUBSTITUTE(_xlfn.FILTERXML("&lt;t&gt;&lt;s&gt;"&amp;SUBSTITUTE(L113,",","&lt;/s&gt;&lt;s&gt;")&amp;"&lt;/s&gt;&lt;/t&gt;","//s"),"cm",""))),MAX(VALUE(SUBSTITUTE(_xlfn.FILTERXML("&lt;t&gt;&lt;s&gt;"&amp;SUBSTITUTE(L113,",","&lt;/s&gt;&lt;s&gt;")&amp;"&lt;/s&gt;&lt;/t&gt;","//s"),"mm","")))/10))</f>
        <v/>
      </c>
      <c r="N113" t="str">
        <f>IF('Model output'!L112="","",'Model output'!L112)</f>
        <v>Papillary carcinoma</v>
      </c>
      <c r="O113" t="str">
        <f>IF('Model output'!M112="","",'Model output'!M112)</f>
        <v>Follicular variant with oncocytic features</v>
      </c>
      <c r="P113" t="str">
        <f>IF('Model output'!N112="","",'Model output'!N112)</f>
        <v>3 cm</v>
      </c>
      <c r="Q113" t="str">
        <f t="shared" si="13"/>
        <v>3cm</v>
      </c>
      <c r="R113" cm="1">
        <f t="array" ref="R113">IF(Q113="","",IF(ISNUMBER(SEARCH("cm",Q113)),MAX(VALUE(SUBSTITUTE(_xlfn.FILTERXML("&lt;t&gt;&lt;s&gt;"&amp;SUBSTITUTE(Q113,",","&lt;/s&gt;&lt;s&gt;")&amp;"&lt;/s&gt;&lt;/t&gt;","//s"),"cm",""))),MAX(VALUE(SUBSTITUTE(_xlfn.FILTERXML("&lt;t&gt;&lt;s&gt;"&amp;SUBSTITUTE(Q113,",","&lt;/s&gt;&lt;s&gt;")&amp;"&lt;/s&gt;&lt;/t&gt;","//s"),"mm","")))/10))</f>
        <v>3</v>
      </c>
      <c r="S113" t="str">
        <f>IF(OR('Model output'!P112="",ISNUMBER(SEARCH("Not identified", 'Model output'!P112)),ISNUMBER(SEARCH("Absent",'Model output'!P112)),AND(ISNUMBER(SEARCH("No",'Model output'!P112)),NOT(ISNUMBER(SEARCH("diagnostic",'Model output'!P112)))),ISNUMBER(SEARCH("Negative",'Model output'!P112))),"negative","positive")</f>
        <v>positive</v>
      </c>
      <c r="T113" t="str">
        <f>IF('Model output'!O112="","",'Model output'!O112)</f>
        <v/>
      </c>
      <c r="U113" t="str">
        <f>IF('Model output'!Q112&lt;&gt;"",'Model output'!Q112,IF('Classification result'!S113="positive",IF(ISNUMBER(SEARCH("single",'Model output'!P112)),1,IF(OR(ISNUMBER(SEARCH("&lt;4",'Model output'!P112)),ISNUMBER(SEARCH("&lt; 4",'Model output'!P112)),ISNUMBER(SEARCH("less than 4",'Model output'!P112))),"&lt;4",IF(OR(ISNUMBER(SEARCH("&gt;4",'Model output'!P112)),ISNUMBER(SEARCH("&gt; 4",'Model output'!P112)),ISNUMBER(SEARCH("4 or more",'Model output'!P112))),"&gt;4",""))),""))</f>
        <v/>
      </c>
      <c r="V113" t="str">
        <f>IF(S113="negative","",IF(OR(ISNUMBER(SEARCH("Focal",'Model output'!P112)),'Classification result'!U113&lt;4,ISNUMBER(SEARCH("Focal",'Classification result'!U113)),ISNUMBER(SEARCH("&lt;4",'Classification result'!U113)),ISNUMBER(SEARCH("&lt; 4",'Classification result'!U113))),"minimal", IF(OR(ISNUMBER(SEARCH("Extensive",'Model output'!P112)),ISNUMBER(SEARCH("Extensive",'Classification result'!U113)),ISNUMBER(SEARCH("&gt;4",'Classification result'!U113)),ISNUMBER(SEARCH("&gt; 4",'Classification result'!U113)),ISNUMBER(SEARCH("4 or more",'Classification result'!U113))),"extensive","")))</f>
        <v/>
      </c>
      <c r="W113" t="str">
        <f>IF(OR('Model output'!R112="",ISNUMBER(SEARCH("Not identified", 'Model output'!R112)),ISNUMBER(SEARCH("Absent",'Model output'!R112)),ISNUMBER(SEARCH("No",'Model output'!R112)),ISNUMBER(SEARCH("Negative",'Model output'!R112)),ISNUMBER(SEARCH("None seen",'Model output'!R112)),ISNUMBER(SEARCH("Free",'Model output'!R112)),ISNUMBER(SEARCH("Cannot be assessed",'Model output'!R112))),"negative","positive")</f>
        <v>negative</v>
      </c>
      <c r="X113" t="str">
        <f>IF('Model output'!S112="","", IF('Model output'!S112= "[]", "", 'Model output'!S112))</f>
        <v>No</v>
      </c>
      <c r="Y113" t="str">
        <f>IF(OR('Model output'!S112="",ISNUMBER(SEARCH("Absent",'Model output'!S112)),ISNUMBER(SEARCH("Not identified",'Model output'!S112)),ISNUMBER(SEARCH("No",'Model output'!S112)),ISNUMBER(SEARCH("negative",'Model output'!S112))),"negative",IF(Z113="positive","gETE", "positive"))</f>
        <v>negative</v>
      </c>
      <c r="Z113" t="str">
        <f>IF(OR('Model output'!S112="",ISNUMBER(SEARCH("Absent",'Model output'!S112)),ISNUMBER(SEARCH("Not identified",'Model output'!S112)),ISNUMBER(SEARCH("No",'Model output'!S112)),ISNUMBER(SEARCH("Minimal",'Model output'!S112)),ISNUMBER(SEARCH("negative",'Model output'!S112))),"negative",IF(OR(ISNUMBER(SEARCH("extensive",X113)),ISNUMBER(SEARCH("skeletal muscle",X113)),ISNUMBER(SEARCH("larynx",X113)),ISNUMBER(SEARCH("trachea",X113)),ISNUMBER(SEARCH("esophagus",X113)),ISNUMBER(SEARCH("recurrent laryngeal nerve",X113))),"positive","negative"))</f>
        <v>negative</v>
      </c>
      <c r="AA113" t="str">
        <f>IF('Model output'!T112="","", IF('Model output'!T112="[]", "", IF('Model output'!T112="Not mentioned", "No", "Yes")))</f>
        <v/>
      </c>
      <c r="AB113" t="str">
        <f>IF(AA113&lt;&gt;"Yes","",IF(OR('Model output'!U112="",'Model output'!U112="[]",ISNUMBER(SEARCH("Not identified",'Model output'!U112))),"",'Model output'!U112))</f>
        <v/>
      </c>
      <c r="AC113" s="1" t="str">
        <f>IF(OR('Model output'!V112="",'Model output'!V112="No",AND(ISERROR(SEARCH("Positive",'Model output'!V112)), ISNUMBER(SEARCH("Negative",'Model output'!V112))), ISNUMBER(SEARCH("Uninvolved",'Model output'!V112)), ISNUMBER(SEARCH("not involved",'Model output'!V112)), ISNUMBER(SEARCH("none",'Model output'!V112)), ISNUMBER(SEARCH("Free",'Model output'!V112)), ISNUMBER(SEARCH("1 mm",'Model output'!V112)), ISNUMBER(SEARCH("0.1 CM",'Model output'!V112)), ISNUMBER(SEARCH("less than 0.2 mm",'Model output'!V112)), ISNUMBER(SEARCH("less than 0.5 mm",'Model output'!V112)), ISNUMBER(SEARCH("abut",'Model output'!V112))), "negative", "positive")</f>
        <v>negative</v>
      </c>
      <c r="AE113" s="32" t="str" cm="1">
        <f t="array" aca="1" ref="AE113" ca="1">IF(OR(AC113="positive",Z113="positive",AND(OR(ISNUMBER(SEARCH("Follicular carcinoma",N113)),ISNUMBER(SEARCH("Follicular thyroid carcinoma",N113))),V113="extensive"),AND(AND(ISNUMBER(J113),J113&gt;0),AND(ISNUMBER(M113),M113&gt;3)),OR(H113="positive",AH113=1)),"high",IF(OR(ISNUMBER(SEARCH("lateral",G113,1)),ISNUMBER(SEARCH("positive",Y113,1)),ISNUMBER(SEARCH("tall",O113,1)),ISNUMBER(SEARCH("hobnail",O113,1)),ISNUMBER(SEARCH("cribriform",O113,1)),ISNUMBER(SEARCH("diffuse",O113,1)),ISNUMBER(SEARCH("columnar",O113,1)),ISNUMBER(SEARCH("solid",O113,1)),ISNUMBER(SEARCH("tall",N113,1)),ISNUMBER(SEARCH("hobnail",N113,1)),ISNUMBER(SEARCH("cribriform",N113,1)),ISNUMBER(SEARCH("diffuse",N113,1)),ISNUMBER(SEARCH("columnar",N113,1)),ISNUMBER(SEARCH("solid",N113,1)),AND(ISNUMBER(SEARCH("papillary",N113,1)),S113="positive"),AND(AND(ISNUMBER(J113),J113&gt;=5),M113=""),AND(AND(ISNUMBER(J113),J113&gt;=5),AND(ISNUMBER(M113),M113&gt;=1)),AND(ISNUMBER(SERACH("papillary",N113)),OR(Y113="positive",Z113="positive"), ISNUMBER(SEARCH("BRAF",AB113)))),"intermediate","low"))</f>
        <v>intermediate</v>
      </c>
      <c r="AF113" s="33" t="str">
        <f t="shared" si="14"/>
        <v>2</v>
      </c>
      <c r="AG113" s="33" t="str">
        <f t="shared" si="15"/>
        <v>0</v>
      </c>
      <c r="AH113" s="33" t="str">
        <f t="shared" si="18"/>
        <v>0</v>
      </c>
      <c r="AI113" s="38" t="str">
        <f t="shared" si="19"/>
        <v>I</v>
      </c>
      <c r="AJ113" s="32" t="s">
        <v>958</v>
      </c>
      <c r="AK113" s="37" t="s">
        <v>964</v>
      </c>
      <c r="AL113" s="37" t="s">
        <v>965</v>
      </c>
      <c r="AM113" s="37" t="s">
        <v>965</v>
      </c>
      <c r="AN113" s="37" t="s">
        <v>70</v>
      </c>
      <c r="AO113" s="26">
        <f t="shared" ca="1" si="24"/>
        <v>1</v>
      </c>
      <c r="AP113" s="12">
        <f t="shared" si="25"/>
        <v>1</v>
      </c>
      <c r="AQ113" s="12">
        <f t="shared" si="26"/>
        <v>1</v>
      </c>
      <c r="AR113" s="12">
        <f t="shared" si="27"/>
        <v>1</v>
      </c>
      <c r="AS113" s="19">
        <f t="shared" si="16"/>
        <v>1</v>
      </c>
    </row>
    <row r="114" spans="1:45">
      <c r="A114" t="str">
        <f>'Model output'!A113</f>
        <v>TCGA-DJ-A4UL</v>
      </c>
      <c r="B114" s="44">
        <v>68</v>
      </c>
      <c r="C114" s="1" t="str">
        <f>IF(OR(ISNUMBER(SEARCH("0",'Model output'!D113)), ISNUMBER(SEARCH("1",'Model output'!D113)), ISNUMBER(SEARCH("1a",'Model output'!D113)), ISNUMBER(SEARCH("1b",'Model output'!D113)), ISNUMBER(SEARCH("2",'Model output'!D113)), ISNUMBER(SEARCH("3",'Model output'!D113)), ISNUMBER(SEARCH("4a",'Model output'!D113)), ISNUMBER(SEARCH("4b",'Model output'!D113))), IF(ISNUMBER(SEARCH("pT",'Model output'!D113)),IF(OR(ISNUMBER(SEARCH("a",'Model output'!D113)),ISNUMBER(SEARCH("b",'Model output'!D113))),MID(SUBSTITUTE('Model output'!D113," ",""),SEARCH("pT",'Model output'!D113)+2,2),MID(SUBSTITUTE('Model output'!D113," ",""),SEARCH("pT",'Model output'!D113)+2,1)),IF(ISNUMBER(SEARCH("T",'Model output'!D113)),IF(OR(ISNUMBER(SEARCH("a",'Model output'!D113)),ISNUMBER(SEARCH("b",'Model output'!D113))),MID(SUBSTITUTE('Model output'!D113," ",""),SEARCH("T",'Model output'!D113)+1,2),MID(SUBSTITUTE('Model output'!D113," ",""),SEARCH("T",'Model output'!D113)+1,1)),SUBSTITUTE('Model output'!D113," ",""))),"")</f>
        <v>1</v>
      </c>
      <c r="D114" s="1" t="str">
        <f>IF(ISNUMBER(SEARCH("lymph node",'Model output'!E113)),"1", IF(AND('Model output'!E113&lt;&gt;"",ISNUMBER('Model output'!E113),'Model output'!E113&gt;0),"1",IF(OR(ISNUMBER(SEARCH("0",'Model output'!E113)), ISNUMBER(SEARCH("1",'Model output'!E113)), ISNUMBER(SEARCH("1a",'Model output'!E113)), ISNUMBER(SEARCH("1b",'Model output'!E113)), ISNUMBER(SEARCH("X",'Model output'!E113))), IF(ISNUMBER(SEARCH("pN",'Model output'!E113)),IF(OR(ISNUMBER(SEARCH("a",'Model output'!E113)),ISNUMBER(SEARCH("b",'Model output'!E113))),MID(SUBSTITUTE('Model output'!E113," ",""),SEARCH("pN",'Model output'!E113)+2,2),MID(SUBSTITUTE('Model output'!E113," ",""),SEARCH("pN",'Model output'!E113)+2,1)),IF(ISNUMBER(SEARCH("N",'Model output'!E113)),IF(OR(ISNUMBER(SEARCH("a",'Model output'!E113)),ISNUMBER(SEARCH("b",'Model output'!E113))),MID(SUBSTITUTE('Model output'!E113," ",""),SEARCH("N",'Model output'!E113)+1,2),MID(SUBSTITUTE('Model output'!E113," ",""),SEARCH("N",'Model output'!E113)+1,1)),SUBSTITUTE('Model output'!E113," ",""))),"")))</f>
        <v>X</v>
      </c>
      <c r="E114" s="1" t="str">
        <f>IF(OR(ISNUMBER(SEARCH("Not applicable",'Model output'!F113)), ISNUMBER(SEARCH("N/A",'Model output'!F113))),"0",IF(OR(ISNUMBER(SEARCH("0",'Model output'!F113)), ISNUMBER(SEARCH("1",'Model output'!F113)), ISNUMBER(SEARCH("X",'Model output'!F113))), IF(ISNUMBER(SEARCH("pM",'Model output'!F113)),MID(SUBSTITUTE('Model output'!F113," ",""),SEARCH("pM",'Model output'!F113)+2,1),IF(ISNUMBER(SEARCH("M",'Model output'!F113)),MID(SUBSTITUTE('Model output'!F113," ",""),SEARCH("M",'Model output'!F113)+1,1),SUBSTITUTE('Model output'!F113," ",""))),""))</f>
        <v>X</v>
      </c>
      <c r="F114" t="str">
        <f t="shared" si="12"/>
        <v>negative</v>
      </c>
      <c r="G114" t="str">
        <f>IF(OR('Model output'!G113="",AND(ISNUMBER('Model output'!J113),'Model output'!J113&lt;1)),"",IF(OR(ISNUMBER(SEARCH("lateral",'Model output'!G113)),ISNUMBER(SEARCH("cervical",'Model output'!G113)),ISNUMBER(SEARCH("jugular",'Model output'!G113)),ISNUMBER(SEARCH("left neck",'Model output'!G113)),ISNUMBER(SEARCH("left anterior neck",'Model output'!G113)),ISNUMBER(SEARCH("left posterior neck",'Model output'!G113)),ISNUMBER(SEARCH("right neck",'Model output'!G113)),ISNUMBER(SEARCH("right anterior neck",'Model output'!G113)),ISNUMBER(SEARCH("right posterior neck",'Model output'!G113)),AND(ISNUMBER(SEARCH("level",'Model output'!G113)),OR(,ISNUMBER(SEARCH("II",'Model output'!G113)),ISNUMBER(SEARCH("two",'Model output'!G113)),ISNUMBER(SEARCH("2",'Model output'!G113)),ISNUMBER(SEARCH("III",'Model output'!G113)),ISNUMBER(SEARCH("three",'Model output'!G113)),ISNUMBER(SEARCH("3",'Model output'!G113)),ISNUMBER(SEARCH("IV",'Model output'!G113)),ISNUMBER(SEARCH("four",'Model output'!G113)),ISNUMBER(SEARCH("4",'Model output'!G113)),AND(ISNUMBER(SEARCH("V ",'Model output'!G113)),NOT(ISNUMBER(SEARCH("VI",'Model output'!G113)))),ISNUMBER(SEARCH("five",'Model output'!G113)),ISNUMBER(SEARCH("5",'Model output'!G113))))), "lateral", "central"))</f>
        <v/>
      </c>
      <c r="H114" t="str">
        <f>IF('Model output'!H113="","negative",IF('Model output'!H113="[]", "negative", IF(OR(ISNUMBER(SEARCH("lymph node",'Model output'!H113)),ISNUMBER(SEARCH("Not mentioned",'Model output'!H113)),ISNUMBER(SEARCH("neck",'Model output'!H113)),ISNUMBER(SEARCH("Not applicable",'Model output'!H113))),"negative","positive")))</f>
        <v>negative</v>
      </c>
      <c r="I114">
        <f>IF('Model output'!I113="","",IF(ISNUMBER('Model output'!I113),'Model output'!I113,1))</f>
        <v>7</v>
      </c>
      <c r="J114">
        <f>IF('Model output'!J113="","",IF(AND(ISNUMBER('Model output'!J113),'Model output'!J113&lt;=I114),'Model output'!J113,IF(ISNUMBER(SEARCH("0/",'Model output'!J113)),0,1)))</f>
        <v>0</v>
      </c>
      <c r="K114" t="str" cm="1">
        <f t="array" ref="K114">IF(COUNT(FIND({0,1,2,3,4,5,6,7,8,9},'Model output'!K113))&gt;0,'Model output'!K113,"")</f>
        <v/>
      </c>
      <c r="L114" s="8" t="str">
        <f t="shared" si="17"/>
        <v/>
      </c>
      <c r="M114" t="str" cm="1">
        <f t="array" ref="M114">IF(L114="","",IF(ISNUMBER(SEARCH("cm",L114)),MAX(VALUE(SUBSTITUTE(_xlfn.FILTERXML("&lt;t&gt;&lt;s&gt;"&amp;SUBSTITUTE(L114,",","&lt;/s&gt;&lt;s&gt;")&amp;"&lt;/s&gt;&lt;/t&gt;","//s"),"cm",""))),MAX(VALUE(SUBSTITUTE(_xlfn.FILTERXML("&lt;t&gt;&lt;s&gt;"&amp;SUBSTITUTE(L114,",","&lt;/s&gt;&lt;s&gt;")&amp;"&lt;/s&gt;&lt;/t&gt;","//s"),"mm","")))/10))</f>
        <v/>
      </c>
      <c r="N114" t="str">
        <f>IF('Model output'!L113="","",'Model output'!L113)</f>
        <v>Papillary carcinoma</v>
      </c>
      <c r="O114" t="str">
        <f>IF('Model output'!M113="","",'Model output'!M113)</f>
        <v>Classical type</v>
      </c>
      <c r="P114" t="str">
        <f>IF('Model output'!N113="","",'Model output'!N113)</f>
        <v>1.1 cm</v>
      </c>
      <c r="Q114" t="str">
        <f t="shared" si="13"/>
        <v>1.1cm</v>
      </c>
      <c r="R114" cm="1">
        <f t="array" ref="R114">IF(Q114="","",IF(ISNUMBER(SEARCH("cm",Q114)),MAX(VALUE(SUBSTITUTE(_xlfn.FILTERXML("&lt;t&gt;&lt;s&gt;"&amp;SUBSTITUTE(Q114,",","&lt;/s&gt;&lt;s&gt;")&amp;"&lt;/s&gt;&lt;/t&gt;","//s"),"cm",""))),MAX(VALUE(SUBSTITUTE(_xlfn.FILTERXML("&lt;t&gt;&lt;s&gt;"&amp;SUBSTITUTE(Q114,",","&lt;/s&gt;&lt;s&gt;")&amp;"&lt;/s&gt;&lt;/t&gt;","//s"),"mm","")))/10))</f>
        <v>1.1000000000000001</v>
      </c>
      <c r="S114" t="str">
        <f>IF(OR('Model output'!P113="",ISNUMBER(SEARCH("Not identified", 'Model output'!P113)),ISNUMBER(SEARCH("Absent",'Model output'!P113)),AND(ISNUMBER(SEARCH("No",'Model output'!P113)),NOT(ISNUMBER(SEARCH("diagnostic",'Model output'!P113)))),ISNUMBER(SEARCH("Negative",'Model output'!P113))),"negative","positive")</f>
        <v>negative</v>
      </c>
      <c r="T114">
        <f>IF('Model output'!O113="","",'Model output'!O113)</f>
        <v>9</v>
      </c>
      <c r="U114" t="str">
        <f>IF('Model output'!Q113&lt;&gt;"",'Model output'!Q113,IF('Classification result'!S114="positive",IF(ISNUMBER(SEARCH("single",'Model output'!P113)),1,IF(OR(ISNUMBER(SEARCH("&lt;4",'Model output'!P113)),ISNUMBER(SEARCH("&lt; 4",'Model output'!P113)),ISNUMBER(SEARCH("less than 4",'Model output'!P113))),"&lt;4",IF(OR(ISNUMBER(SEARCH("&gt;4",'Model output'!P113)),ISNUMBER(SEARCH("&gt; 4",'Model output'!P113)),ISNUMBER(SEARCH("4 or more",'Model output'!P113))),"&gt;4",""))),""))</f>
        <v/>
      </c>
      <c r="V114" t="str">
        <f>IF(S114="negative","",IF(OR(ISNUMBER(SEARCH("Focal",'Model output'!P113)),'Classification result'!U114&lt;4,ISNUMBER(SEARCH("Focal",'Classification result'!U114)),ISNUMBER(SEARCH("&lt;4",'Classification result'!U114)),ISNUMBER(SEARCH("&lt; 4",'Classification result'!U114))),"minimal", IF(OR(ISNUMBER(SEARCH("Extensive",'Model output'!P113)),ISNUMBER(SEARCH("Extensive",'Classification result'!U114)),ISNUMBER(SEARCH("&gt;4",'Classification result'!U114)),ISNUMBER(SEARCH("&gt; 4",'Classification result'!U114)),ISNUMBER(SEARCH("4 or more",'Classification result'!U114))),"extensive","")))</f>
        <v/>
      </c>
      <c r="W114" t="str">
        <f>IF(OR('Model output'!R113="",ISNUMBER(SEARCH("Not identified", 'Model output'!R113)),ISNUMBER(SEARCH("Absent",'Model output'!R113)),ISNUMBER(SEARCH("No",'Model output'!R113)),ISNUMBER(SEARCH("Negative",'Model output'!R113)),ISNUMBER(SEARCH("None seen",'Model output'!R113)),ISNUMBER(SEARCH("Free",'Model output'!R113)),ISNUMBER(SEARCH("Cannot be assessed",'Model output'!R113))),"negative","positive")</f>
        <v>negative</v>
      </c>
      <c r="X114" t="str">
        <f>IF('Model output'!S113="","", IF('Model output'!S113= "[]", "", 'Model output'!S113))</f>
        <v>Not Identified</v>
      </c>
      <c r="Y114" t="str">
        <f>IF(OR('Model output'!S113="",ISNUMBER(SEARCH("Absent",'Model output'!S113)),ISNUMBER(SEARCH("Not identified",'Model output'!S113)),ISNUMBER(SEARCH("No",'Model output'!S113)),ISNUMBER(SEARCH("negative",'Model output'!S113))),"negative",IF(Z114="positive","gETE", "positive"))</f>
        <v>negative</v>
      </c>
      <c r="Z114" t="str">
        <f>IF(OR('Model output'!S113="",ISNUMBER(SEARCH("Absent",'Model output'!S113)),ISNUMBER(SEARCH("Not identified",'Model output'!S113)),ISNUMBER(SEARCH("No",'Model output'!S113)),ISNUMBER(SEARCH("Minimal",'Model output'!S113)),ISNUMBER(SEARCH("negative",'Model output'!S113))),"negative",IF(OR(ISNUMBER(SEARCH("extensive",X114)),ISNUMBER(SEARCH("skeletal muscle",X114)),ISNUMBER(SEARCH("larynx",X114)),ISNUMBER(SEARCH("trachea",X114)),ISNUMBER(SEARCH("esophagus",X114)),ISNUMBER(SEARCH("recurrent laryngeal nerve",X114))),"positive","negative"))</f>
        <v>negative</v>
      </c>
      <c r="AA114" t="str">
        <f>IF('Model output'!T113="","", IF('Model output'!T113="[]", "", IF('Model output'!T113="Not mentioned", "No", "Yes")))</f>
        <v/>
      </c>
      <c r="AB114" t="str">
        <f>IF(AA114&lt;&gt;"Yes","",IF(OR('Model output'!U113="",'Model output'!U113="[]",ISNUMBER(SEARCH("Not identified",'Model output'!U113))),"",'Model output'!U113))</f>
        <v/>
      </c>
      <c r="AC114" s="1" t="str">
        <f>IF(OR('Model output'!V113="",'Model output'!V113="No",AND(ISERROR(SEARCH("Positive",'Model output'!V113)), ISNUMBER(SEARCH("Negative",'Model output'!V113))), ISNUMBER(SEARCH("Uninvolved",'Model output'!V113)), ISNUMBER(SEARCH("not involved",'Model output'!V113)), ISNUMBER(SEARCH("none",'Model output'!V113)), ISNUMBER(SEARCH("Free",'Model output'!V113)), ISNUMBER(SEARCH("1 mm",'Model output'!V113)), ISNUMBER(SEARCH("0.1 CM",'Model output'!V113)), ISNUMBER(SEARCH("less than 0.2 mm",'Model output'!V113)), ISNUMBER(SEARCH("less than 0.5 mm",'Model output'!V113)), ISNUMBER(SEARCH("abut",'Model output'!V113))), "negative", "positive")</f>
        <v>positive</v>
      </c>
      <c r="AE114" s="32" t="str" cm="1">
        <f t="array" ref="AE114">IF(OR(AC114="positive",Z114="positive",AND(OR(ISNUMBER(SEARCH("Follicular carcinoma",N114)),ISNUMBER(SEARCH("Follicular thyroid carcinoma",N114))),V114="extensive"),AND(AND(ISNUMBER(J114),J114&gt;0),AND(ISNUMBER(M114),M114&gt;3)),OR(H114="positive",AH114=1)),"high",IF(OR(ISNUMBER(SEARCH("lateral",G114,1)),ISNUMBER(SEARCH("positive",Y114,1)),ISNUMBER(SEARCH("tall",O114,1)),ISNUMBER(SEARCH("hobnail",O114,1)),ISNUMBER(SEARCH("cribriform",O114,1)),ISNUMBER(SEARCH("diffuse",O114,1)),ISNUMBER(SEARCH("columnar",O114,1)),ISNUMBER(SEARCH("solid",O114,1)),ISNUMBER(SEARCH("tall",N114,1)),ISNUMBER(SEARCH("hobnail",N114,1)),ISNUMBER(SEARCH("cribriform",N114,1)),ISNUMBER(SEARCH("diffuse",N114,1)),ISNUMBER(SEARCH("columnar",N114,1)),ISNUMBER(SEARCH("solid",N114,1)),AND(ISNUMBER(SEARCH("papillary",N114,1)),S114="positive"),AND(AND(ISNUMBER(J114),J114&gt;=5),M114=""),AND(AND(ISNUMBER(J114),J114&gt;=5),AND(ISNUMBER(M114),M114&gt;=1)),AND(ISNUMBER(SERACH("papillary",N114)),OR(Y114="positive",Z114="positive"), ISNUMBER(SEARCH("BRAF",AB114)))),"intermediate","low"))</f>
        <v>high</v>
      </c>
      <c r="AF114" s="33" t="str">
        <f t="shared" si="14"/>
        <v>1b</v>
      </c>
      <c r="AG114" s="33" t="str">
        <f t="shared" si="15"/>
        <v>0</v>
      </c>
      <c r="AH114" s="33" t="str">
        <f t="shared" si="18"/>
        <v>0</v>
      </c>
      <c r="AI114" s="38" t="str">
        <f t="shared" si="19"/>
        <v>I</v>
      </c>
      <c r="AJ114" s="32" t="s">
        <v>956</v>
      </c>
      <c r="AK114" s="37" t="s">
        <v>961</v>
      </c>
      <c r="AL114" s="37" t="s">
        <v>962</v>
      </c>
      <c r="AM114" s="37" t="s">
        <v>965</v>
      </c>
      <c r="AN114" s="37" t="s">
        <v>70</v>
      </c>
      <c r="AO114" s="26">
        <f t="shared" si="24"/>
        <v>1</v>
      </c>
      <c r="AP114" s="12">
        <f t="shared" si="25"/>
        <v>1</v>
      </c>
      <c r="AQ114" s="12">
        <f t="shared" si="26"/>
        <v>1</v>
      </c>
      <c r="AR114" s="12">
        <f t="shared" si="27"/>
        <v>1</v>
      </c>
      <c r="AS114" s="19">
        <f t="shared" si="16"/>
        <v>1</v>
      </c>
    </row>
    <row r="115" spans="1:45">
      <c r="A115" t="str">
        <f>'Model output'!A114</f>
        <v>TCGA-DJ-A4UQ</v>
      </c>
      <c r="B115" s="44">
        <v>60</v>
      </c>
      <c r="C115" s="1" t="str">
        <f>IF(OR(ISNUMBER(SEARCH("0",'Model output'!D114)), ISNUMBER(SEARCH("1",'Model output'!D114)), ISNUMBER(SEARCH("1a",'Model output'!D114)), ISNUMBER(SEARCH("1b",'Model output'!D114)), ISNUMBER(SEARCH("2",'Model output'!D114)), ISNUMBER(SEARCH("3",'Model output'!D114)), ISNUMBER(SEARCH("4a",'Model output'!D114)), ISNUMBER(SEARCH("4b",'Model output'!D114))), IF(ISNUMBER(SEARCH("pT",'Model output'!D114)),IF(OR(ISNUMBER(SEARCH("a",'Model output'!D114)),ISNUMBER(SEARCH("b",'Model output'!D114))),MID(SUBSTITUTE('Model output'!D114," ",""),SEARCH("pT",'Model output'!D114)+2,2),MID(SUBSTITUTE('Model output'!D114," ",""),SEARCH("pT",'Model output'!D114)+2,1)),IF(ISNUMBER(SEARCH("T",'Model output'!D114)),IF(OR(ISNUMBER(SEARCH("a",'Model output'!D114)),ISNUMBER(SEARCH("b",'Model output'!D114))),MID(SUBSTITUTE('Model output'!D114," ",""),SEARCH("T",'Model output'!D114)+1,2),MID(SUBSTITUTE('Model output'!D114," ",""),SEARCH("T",'Model output'!D114)+1,1)),SUBSTITUTE('Model output'!D114," ",""))),"")</f>
        <v/>
      </c>
      <c r="D115" s="1" t="str">
        <f>IF(ISNUMBER(SEARCH("lymph node",'Model output'!E114)),"1", IF(AND('Model output'!E114&lt;&gt;"",ISNUMBER('Model output'!E114),'Model output'!E114&gt;0),"1",IF(OR(ISNUMBER(SEARCH("0",'Model output'!E114)), ISNUMBER(SEARCH("1",'Model output'!E114)), ISNUMBER(SEARCH("1a",'Model output'!E114)), ISNUMBER(SEARCH("1b",'Model output'!E114)), ISNUMBER(SEARCH("X",'Model output'!E114))), IF(ISNUMBER(SEARCH("pN",'Model output'!E114)),IF(OR(ISNUMBER(SEARCH("a",'Model output'!E114)),ISNUMBER(SEARCH("b",'Model output'!E114))),MID(SUBSTITUTE('Model output'!E114," ",""),SEARCH("pN",'Model output'!E114)+2,2),MID(SUBSTITUTE('Model output'!E114," ",""),SEARCH("pN",'Model output'!E114)+2,1)),IF(ISNUMBER(SEARCH("N",'Model output'!E114)),IF(OR(ISNUMBER(SEARCH("a",'Model output'!E114)),ISNUMBER(SEARCH("b",'Model output'!E114))),MID(SUBSTITUTE('Model output'!E114," ",""),SEARCH("N",'Model output'!E114)+1,2),MID(SUBSTITUTE('Model output'!E114," ",""),SEARCH("N",'Model output'!E114)+1,1)),SUBSTITUTE('Model output'!E114," ",""))),"")))</f>
        <v/>
      </c>
      <c r="E115" s="1" t="str">
        <f>IF(OR(ISNUMBER(SEARCH("Not applicable",'Model output'!F114)), ISNUMBER(SEARCH("N/A",'Model output'!F114))),"0",IF(OR(ISNUMBER(SEARCH("0",'Model output'!F114)), ISNUMBER(SEARCH("1",'Model output'!F114)), ISNUMBER(SEARCH("X",'Model output'!F114))), IF(ISNUMBER(SEARCH("pM",'Model output'!F114)),MID(SUBSTITUTE('Model output'!F114," ",""),SEARCH("pM",'Model output'!F114)+2,1),IF(ISNUMBER(SEARCH("M",'Model output'!F114)),MID(SUBSTITUTE('Model output'!F114," ",""),SEARCH("M",'Model output'!F114)+1,1),SUBSTITUTE('Model output'!F114," ",""))),""))</f>
        <v/>
      </c>
      <c r="F115" t="str">
        <f t="shared" si="12"/>
        <v>positive</v>
      </c>
      <c r="G115" t="str">
        <f>IF(OR('Model output'!G114="",AND(ISNUMBER('Model output'!J114),'Model output'!J114&lt;1)),"",IF(OR(ISNUMBER(SEARCH("lateral",'Model output'!G114)),ISNUMBER(SEARCH("cervical",'Model output'!G114)),ISNUMBER(SEARCH("jugular",'Model output'!G114)),ISNUMBER(SEARCH("left neck",'Model output'!G114)),ISNUMBER(SEARCH("left anterior neck",'Model output'!G114)),ISNUMBER(SEARCH("left posterior neck",'Model output'!G114)),ISNUMBER(SEARCH("right neck",'Model output'!G114)),ISNUMBER(SEARCH("right anterior neck",'Model output'!G114)),ISNUMBER(SEARCH("right posterior neck",'Model output'!G114)),AND(ISNUMBER(SEARCH("level",'Model output'!G114)),OR(,ISNUMBER(SEARCH("II",'Model output'!G114)),ISNUMBER(SEARCH("two",'Model output'!G114)),ISNUMBER(SEARCH("2",'Model output'!G114)),ISNUMBER(SEARCH("III",'Model output'!G114)),ISNUMBER(SEARCH("three",'Model output'!G114)),ISNUMBER(SEARCH("3",'Model output'!G114)),ISNUMBER(SEARCH("IV",'Model output'!G114)),ISNUMBER(SEARCH("four",'Model output'!G114)),ISNUMBER(SEARCH("4",'Model output'!G114)),AND(ISNUMBER(SEARCH("V ",'Model output'!G114)),NOT(ISNUMBER(SEARCH("VI",'Model output'!G114)))),ISNUMBER(SEARCH("five",'Model output'!G114)),ISNUMBER(SEARCH("5",'Model output'!G114))))), "lateral", "central"))</f>
        <v>lateral</v>
      </c>
      <c r="H115" t="str">
        <f>IF('Model output'!H114="","negative",IF('Model output'!H114="[]", "negative", IF(OR(ISNUMBER(SEARCH("lymph node",'Model output'!H114)),ISNUMBER(SEARCH("Not mentioned",'Model output'!H114)),ISNUMBER(SEARCH("neck",'Model output'!H114)),ISNUMBER(SEARCH("Not applicable",'Model output'!H114))),"negative","positive")))</f>
        <v>negative</v>
      </c>
      <c r="I115">
        <f>IF('Model output'!I114="","",IF(ISNUMBER('Model output'!I114),'Model output'!I114,1))</f>
        <v>1</v>
      </c>
      <c r="J115">
        <f>IF('Model output'!J114="","",IF(AND(ISNUMBER('Model output'!J114),'Model output'!J114&lt;=I115),'Model output'!J114,IF(ISNUMBER(SEARCH("0/",'Model output'!J114)),0,1)))</f>
        <v>1</v>
      </c>
      <c r="K115" t="str" cm="1">
        <f t="array" ref="K115">IF(COUNT(FIND({0,1,2,3,4,5,6,7,8,9},'Model output'!K114))&gt;0,'Model output'!K114,"")</f>
        <v>1.7cm</v>
      </c>
      <c r="L115" s="8" t="str">
        <f t="shared" si="17"/>
        <v>1.7cm</v>
      </c>
      <c r="M115" cm="1">
        <f t="array" ref="M115">IF(L115="","",IF(ISNUMBER(SEARCH("cm",L115)),MAX(VALUE(SUBSTITUTE(_xlfn.FILTERXML("&lt;t&gt;&lt;s&gt;"&amp;SUBSTITUTE(L115,",","&lt;/s&gt;&lt;s&gt;")&amp;"&lt;/s&gt;&lt;/t&gt;","//s"),"cm",""))),MAX(VALUE(SUBSTITUTE(_xlfn.FILTERXML("&lt;t&gt;&lt;s&gt;"&amp;SUBSTITUTE(L115,",","&lt;/s&gt;&lt;s&gt;")&amp;"&lt;/s&gt;&lt;/t&gt;","//s"),"mm","")))/10))</f>
        <v>1.7</v>
      </c>
      <c r="N115" t="str">
        <f>IF('Model output'!L114="","",'Model output'!L114)</f>
        <v>Papillary carcinoma</v>
      </c>
      <c r="O115" t="str">
        <f>IF('Model output'!M114="","",'Model output'!M114)</f>
        <v>Diffuse sclerosing variant</v>
      </c>
      <c r="P115" t="str">
        <f>IF('Model output'!N114="","",'Model output'!N114)</f>
        <v>1.5 cm</v>
      </c>
      <c r="Q115" t="str">
        <f t="shared" si="13"/>
        <v>1.5cm</v>
      </c>
      <c r="R115" cm="1">
        <f t="array" ref="R115">IF(Q115="","",IF(ISNUMBER(SEARCH("cm",Q115)),MAX(VALUE(SUBSTITUTE(_xlfn.FILTERXML("&lt;t&gt;&lt;s&gt;"&amp;SUBSTITUTE(Q115,",","&lt;/s&gt;&lt;s&gt;")&amp;"&lt;/s&gt;&lt;/t&gt;","//s"),"cm",""))),MAX(VALUE(SUBSTITUTE(_xlfn.FILTERXML("&lt;t&gt;&lt;s&gt;"&amp;SUBSTITUTE(Q115,",","&lt;/s&gt;&lt;s&gt;")&amp;"&lt;/s&gt;&lt;/t&gt;","//s"),"mm","")))/10))</f>
        <v>1.5</v>
      </c>
      <c r="S115" t="str">
        <f>IF(OR('Model output'!P114="",ISNUMBER(SEARCH("Not identified", 'Model output'!P114)),ISNUMBER(SEARCH("Absent",'Model output'!P114)),AND(ISNUMBER(SEARCH("No",'Model output'!P114)),NOT(ISNUMBER(SEARCH("diagnostic",'Model output'!P114)))),ISNUMBER(SEARCH("Negative",'Model output'!P114))),"negative","positive")</f>
        <v>positive</v>
      </c>
      <c r="T115" t="str">
        <f>IF('Model output'!O114="","",'Model output'!O114)</f>
        <v/>
      </c>
      <c r="U115" t="str">
        <f>IF('Model output'!Q114&lt;&gt;"",'Model output'!Q114,IF('Classification result'!S115="positive",IF(ISNUMBER(SEARCH("single",'Model output'!P114)),1,IF(OR(ISNUMBER(SEARCH("&lt;4",'Model output'!P114)),ISNUMBER(SEARCH("&lt; 4",'Model output'!P114)),ISNUMBER(SEARCH("less than 4",'Model output'!P114))),"&lt;4",IF(OR(ISNUMBER(SEARCH("&gt;4",'Model output'!P114)),ISNUMBER(SEARCH("&gt; 4",'Model output'!P114)),ISNUMBER(SEARCH("4 or more",'Model output'!P114))),"&gt;4",""))),""))</f>
        <v/>
      </c>
      <c r="V115" t="str">
        <f>IF(S115="negative","",IF(OR(ISNUMBER(SEARCH("Focal",'Model output'!P114)),'Classification result'!U115&lt;4,ISNUMBER(SEARCH("Focal",'Classification result'!U115)),ISNUMBER(SEARCH("&lt;4",'Classification result'!U115)),ISNUMBER(SEARCH("&lt; 4",'Classification result'!U115))),"minimal", IF(OR(ISNUMBER(SEARCH("Extensive",'Model output'!P114)),ISNUMBER(SEARCH("Extensive",'Classification result'!U115)),ISNUMBER(SEARCH("&gt;4",'Classification result'!U115)),ISNUMBER(SEARCH("&gt; 4",'Classification result'!U115)),ISNUMBER(SEARCH("4 or more",'Classification result'!U115))),"extensive","")))</f>
        <v/>
      </c>
      <c r="W115" t="str">
        <f>IF(OR('Model output'!R114="",ISNUMBER(SEARCH("Not identified", 'Model output'!R114)),ISNUMBER(SEARCH("Absent",'Model output'!R114)),ISNUMBER(SEARCH("No",'Model output'!R114)),ISNUMBER(SEARCH("Negative",'Model output'!R114)),ISNUMBER(SEARCH("None seen",'Model output'!R114)),ISNUMBER(SEARCH("Free",'Model output'!R114)),ISNUMBER(SEARCH("Cannot be assessed",'Model output'!R114))),"negative","positive")</f>
        <v>negative</v>
      </c>
      <c r="X115" t="str">
        <f>IF('Model output'!S114="","", IF('Model output'!S114= "[]", "", 'Model output'!S114))</f>
        <v>Invades: Perithyroidal adipose tissue</v>
      </c>
      <c r="Y115" t="str">
        <f>IF(OR('Model output'!S114="",ISNUMBER(SEARCH("Absent",'Model output'!S114)),ISNUMBER(SEARCH("Not identified",'Model output'!S114)),ISNUMBER(SEARCH("No",'Model output'!S114)),ISNUMBER(SEARCH("negative",'Model output'!S114))),"negative",IF(Z115="positive","gETE", "positive"))</f>
        <v>positive</v>
      </c>
      <c r="Z115" t="str">
        <f>IF(OR('Model output'!S114="",ISNUMBER(SEARCH("Absent",'Model output'!S114)),ISNUMBER(SEARCH("Not identified",'Model output'!S114)),ISNUMBER(SEARCH("No",'Model output'!S114)),ISNUMBER(SEARCH("Minimal",'Model output'!S114)),ISNUMBER(SEARCH("negative",'Model output'!S114))),"negative",IF(OR(ISNUMBER(SEARCH("extensive",X115)),ISNUMBER(SEARCH("skeletal muscle",X115)),ISNUMBER(SEARCH("larynx",X115)),ISNUMBER(SEARCH("trachea",X115)),ISNUMBER(SEARCH("esophagus",X115)),ISNUMBER(SEARCH("recurrent laryngeal nerve",X115))),"positive","negative"))</f>
        <v>negative</v>
      </c>
      <c r="AA115" t="str">
        <f>IF('Model output'!T114="","", IF('Model output'!T114="[]", "", IF('Model output'!T114="Not mentioned", "No", "Yes")))</f>
        <v/>
      </c>
      <c r="AB115" t="str">
        <f>IF(AA115&lt;&gt;"Yes","",IF(OR('Model output'!U114="",'Model output'!U114="[]",ISNUMBER(SEARCH("Not identified",'Model output'!U114))),"",'Model output'!U114))</f>
        <v/>
      </c>
      <c r="AC115" s="1" t="str">
        <f>IF(OR('Model output'!V114="",'Model output'!V114="No",AND(ISERROR(SEARCH("Positive",'Model output'!V114)), ISNUMBER(SEARCH("Negative",'Model output'!V114))), ISNUMBER(SEARCH("Uninvolved",'Model output'!V114)), ISNUMBER(SEARCH("not involved",'Model output'!V114)), ISNUMBER(SEARCH("none",'Model output'!V114)), ISNUMBER(SEARCH("Free",'Model output'!V114)), ISNUMBER(SEARCH("1 mm",'Model output'!V114)), ISNUMBER(SEARCH("0.1 CM",'Model output'!V114)), ISNUMBER(SEARCH("less than 0.2 mm",'Model output'!V114)), ISNUMBER(SEARCH("less than 0.5 mm",'Model output'!V114)), ISNUMBER(SEARCH("abut",'Model output'!V114))), "negative", "positive")</f>
        <v>negative</v>
      </c>
      <c r="AE115" s="32" t="str" cm="1">
        <f t="array" aca="1" ref="AE115" ca="1">IF(OR(AC115="positive",Z115="positive",AND(OR(ISNUMBER(SEARCH("Follicular carcinoma",N115)),ISNUMBER(SEARCH("Follicular thyroid carcinoma",N115))),V115="extensive"),AND(AND(ISNUMBER(J115),J115&gt;0),AND(ISNUMBER(M115),M115&gt;3)),OR(H115="positive",AH115=1)),"high",IF(OR(ISNUMBER(SEARCH("lateral",G115,1)),ISNUMBER(SEARCH("positive",Y115,1)),ISNUMBER(SEARCH("tall",O115,1)),ISNUMBER(SEARCH("hobnail",O115,1)),ISNUMBER(SEARCH("cribriform",O115,1)),ISNUMBER(SEARCH("diffuse",O115,1)),ISNUMBER(SEARCH("columnar",O115,1)),ISNUMBER(SEARCH("solid",O115,1)),ISNUMBER(SEARCH("tall",N115,1)),ISNUMBER(SEARCH("hobnail",N115,1)),ISNUMBER(SEARCH("cribriform",N115,1)),ISNUMBER(SEARCH("diffuse",N115,1)),ISNUMBER(SEARCH("columnar",N115,1)),ISNUMBER(SEARCH("solid",N115,1)),AND(ISNUMBER(SEARCH("papillary",N115,1)),S115="positive"),AND(AND(ISNUMBER(J115),J115&gt;=5),M115=""),AND(AND(ISNUMBER(J115),J115&gt;=5),AND(ISNUMBER(M115),M115&gt;=1)),AND(ISNUMBER(SERACH("papillary",N115)),OR(Y115="positive",Z115="positive"), ISNUMBER(SEARCH("BRAF",AB115)))),"intermediate","low"))</f>
        <v>intermediate</v>
      </c>
      <c r="AF115" s="33" t="str">
        <f t="shared" si="14"/>
        <v>1b</v>
      </c>
      <c r="AG115" s="33" t="str">
        <f t="shared" si="15"/>
        <v>1b</v>
      </c>
      <c r="AH115" s="33" t="str">
        <f t="shared" si="18"/>
        <v>0</v>
      </c>
      <c r="AI115" s="38" t="str">
        <f t="shared" si="19"/>
        <v>II</v>
      </c>
      <c r="AJ115" s="32" t="s">
        <v>958</v>
      </c>
      <c r="AK115" s="37" t="s">
        <v>961</v>
      </c>
      <c r="AL115" s="37" t="s">
        <v>961</v>
      </c>
      <c r="AM115" s="37" t="s">
        <v>965</v>
      </c>
      <c r="AN115" s="37" t="s">
        <v>963</v>
      </c>
      <c r="AO115" s="26">
        <f t="shared" ca="1" si="24"/>
        <v>1</v>
      </c>
      <c r="AP115" s="12">
        <f t="shared" si="25"/>
        <v>1</v>
      </c>
      <c r="AQ115" s="12">
        <f t="shared" si="26"/>
        <v>1</v>
      </c>
      <c r="AR115" s="12">
        <f t="shared" si="27"/>
        <v>1</v>
      </c>
      <c r="AS115" s="19">
        <f t="shared" si="16"/>
        <v>1</v>
      </c>
    </row>
    <row r="116" spans="1:45">
      <c r="A116" t="str">
        <f>'Model output'!A115</f>
        <v>TCGA-DJ-A4UW</v>
      </c>
      <c r="B116" s="44">
        <v>34</v>
      </c>
      <c r="C116" s="1" t="str">
        <f>IF(OR(ISNUMBER(SEARCH("0",'Model output'!D115)), ISNUMBER(SEARCH("1",'Model output'!D115)), ISNUMBER(SEARCH("1a",'Model output'!D115)), ISNUMBER(SEARCH("1b",'Model output'!D115)), ISNUMBER(SEARCH("2",'Model output'!D115)), ISNUMBER(SEARCH("3",'Model output'!D115)), ISNUMBER(SEARCH("4a",'Model output'!D115)), ISNUMBER(SEARCH("4b",'Model output'!D115))), IF(ISNUMBER(SEARCH("pT",'Model output'!D115)),IF(OR(ISNUMBER(SEARCH("a",'Model output'!D115)),ISNUMBER(SEARCH("b",'Model output'!D115))),MID(SUBSTITUTE('Model output'!D115," ",""),SEARCH("pT",'Model output'!D115)+2,2),MID(SUBSTITUTE('Model output'!D115," ",""),SEARCH("pT",'Model output'!D115)+2,1)),IF(ISNUMBER(SEARCH("T",'Model output'!D115)),IF(OR(ISNUMBER(SEARCH("a",'Model output'!D115)),ISNUMBER(SEARCH("b",'Model output'!D115))),MID(SUBSTITUTE('Model output'!D115," ",""),SEARCH("T",'Model output'!D115)+1,2),MID(SUBSTITUTE('Model output'!D115," ",""),SEARCH("T",'Model output'!D115)+1,1)),SUBSTITUTE('Model output'!D115," ",""))),"")</f>
        <v/>
      </c>
      <c r="D116" s="1" t="str">
        <f>IF(ISNUMBER(SEARCH("lymph node",'Model output'!E115)),"1", IF(AND('Model output'!E115&lt;&gt;"",ISNUMBER('Model output'!E115),'Model output'!E115&gt;0),"1",IF(OR(ISNUMBER(SEARCH("0",'Model output'!E115)), ISNUMBER(SEARCH("1",'Model output'!E115)), ISNUMBER(SEARCH("1a",'Model output'!E115)), ISNUMBER(SEARCH("1b",'Model output'!E115)), ISNUMBER(SEARCH("X",'Model output'!E115))), IF(ISNUMBER(SEARCH("pN",'Model output'!E115)),IF(OR(ISNUMBER(SEARCH("a",'Model output'!E115)),ISNUMBER(SEARCH("b",'Model output'!E115))),MID(SUBSTITUTE('Model output'!E115," ",""),SEARCH("pN",'Model output'!E115)+2,2),MID(SUBSTITUTE('Model output'!E115," ",""),SEARCH("pN",'Model output'!E115)+2,1)),IF(ISNUMBER(SEARCH("N",'Model output'!E115)),IF(OR(ISNUMBER(SEARCH("a",'Model output'!E115)),ISNUMBER(SEARCH("b",'Model output'!E115))),MID(SUBSTITUTE('Model output'!E115," ",""),SEARCH("N",'Model output'!E115)+1,2),MID(SUBSTITUTE('Model output'!E115," ",""),SEARCH("N",'Model output'!E115)+1,1)),SUBSTITUTE('Model output'!E115," ",""))),"")))</f>
        <v/>
      </c>
      <c r="E116" s="1" t="str">
        <f>IF(OR(ISNUMBER(SEARCH("Not applicable",'Model output'!F115)), ISNUMBER(SEARCH("N/A",'Model output'!F115))),"0",IF(OR(ISNUMBER(SEARCH("0",'Model output'!F115)), ISNUMBER(SEARCH("1",'Model output'!F115)), ISNUMBER(SEARCH("X",'Model output'!F115))), IF(ISNUMBER(SEARCH("pM",'Model output'!F115)),MID(SUBSTITUTE('Model output'!F115," ",""),SEARCH("pM",'Model output'!F115)+2,1),IF(ISNUMBER(SEARCH("M",'Model output'!F115)),MID(SUBSTITUTE('Model output'!F115," ",""),SEARCH("M",'Model output'!F115)+1,1),SUBSTITUTE('Model output'!F115," ",""))),""))</f>
        <v/>
      </c>
      <c r="F116" t="str">
        <f t="shared" si="12"/>
        <v>positive</v>
      </c>
      <c r="G116" t="str">
        <f>IF(OR('Model output'!G115="",AND(ISNUMBER('Model output'!J115),'Model output'!J115&lt;1)),"",IF(OR(ISNUMBER(SEARCH("lateral",'Model output'!G115)),ISNUMBER(SEARCH("cervical",'Model output'!G115)),ISNUMBER(SEARCH("jugular",'Model output'!G115)),ISNUMBER(SEARCH("left neck",'Model output'!G115)),ISNUMBER(SEARCH("left anterior neck",'Model output'!G115)),ISNUMBER(SEARCH("left posterior neck",'Model output'!G115)),ISNUMBER(SEARCH("right neck",'Model output'!G115)),ISNUMBER(SEARCH("right anterior neck",'Model output'!G115)),ISNUMBER(SEARCH("right posterior neck",'Model output'!G115)),AND(ISNUMBER(SEARCH("level",'Model output'!G115)),OR(,ISNUMBER(SEARCH("II",'Model output'!G115)),ISNUMBER(SEARCH("two",'Model output'!G115)),ISNUMBER(SEARCH("2",'Model output'!G115)),ISNUMBER(SEARCH("III",'Model output'!G115)),ISNUMBER(SEARCH("three",'Model output'!G115)),ISNUMBER(SEARCH("3",'Model output'!G115)),ISNUMBER(SEARCH("IV",'Model output'!G115)),ISNUMBER(SEARCH("four",'Model output'!G115)),ISNUMBER(SEARCH("4",'Model output'!G115)),AND(ISNUMBER(SEARCH("V ",'Model output'!G115)),NOT(ISNUMBER(SEARCH("VI",'Model output'!G115)))),ISNUMBER(SEARCH("five",'Model output'!G115)),ISNUMBER(SEARCH("5",'Model output'!G115))))), "lateral", "central"))</f>
        <v>lateral</v>
      </c>
      <c r="H116" t="str">
        <f>IF('Model output'!H115="","negative",IF('Model output'!H115="[]", "negative", IF(OR(ISNUMBER(SEARCH("lymph node",'Model output'!H115)),ISNUMBER(SEARCH("Not mentioned",'Model output'!H115)),ISNUMBER(SEARCH("neck",'Model output'!H115)),ISNUMBER(SEARCH("Not applicable",'Model output'!H115))),"negative","positive")))</f>
        <v>negative</v>
      </c>
      <c r="I116">
        <f>IF('Model output'!I115="","",IF(ISNUMBER('Model output'!I115),'Model output'!I115,1))</f>
        <v>21</v>
      </c>
      <c r="J116">
        <f>IF('Model output'!J115="","",IF(AND(ISNUMBER('Model output'!J115),'Model output'!J115&lt;=I116),'Model output'!J115,IF(ISNUMBER(SEARCH("0/",'Model output'!J115)),0,1)))</f>
        <v>11</v>
      </c>
      <c r="K116" t="str" cm="1">
        <f t="array" ref="K116">IF(COUNT(FIND({0,1,2,3,4,5,6,7,8,9},'Model output'!K115))&gt;0,'Model output'!K115,"")</f>
        <v>1.0 cm</v>
      </c>
      <c r="L116" s="8" t="str">
        <f t="shared" si="17"/>
        <v>1.0cm</v>
      </c>
      <c r="M116" cm="1">
        <f t="array" ref="M116">IF(L116="","",IF(ISNUMBER(SEARCH("cm",L116)),MAX(VALUE(SUBSTITUTE(_xlfn.FILTERXML("&lt;t&gt;&lt;s&gt;"&amp;SUBSTITUTE(L116,",","&lt;/s&gt;&lt;s&gt;")&amp;"&lt;/s&gt;&lt;/t&gt;","//s"),"cm",""))),MAX(VALUE(SUBSTITUTE(_xlfn.FILTERXML("&lt;t&gt;&lt;s&gt;"&amp;SUBSTITUTE(L116,",","&lt;/s&gt;&lt;s&gt;")&amp;"&lt;/s&gt;&lt;/t&gt;","//s"),"mm","")))/10))</f>
        <v>1</v>
      </c>
      <c r="N116" t="str">
        <f>IF('Model output'!L115="","",'Model output'!L115)</f>
        <v>Papillary</v>
      </c>
      <c r="O116" t="str">
        <f>IF('Model output'!M115="","",'Model output'!M115)</f>
        <v>Classical, Microcarcinoma</v>
      </c>
      <c r="P116" t="str">
        <f>IF('Model output'!N115="","",'Model output'!N115)</f>
        <v>1.4 cm</v>
      </c>
      <c r="Q116" t="str">
        <f>LOWER(SUBSTITUTE(SUBSTITUTE(SUBSTITUTE(SUBSTITUTE(SUBSTITUTE(SUBSTITUTE(SUBSTITUTE(SUBSTITUTE(SUBSTITUTE(SUBSTITUTE(SUBSTITUTE(SUBSTITUTE(SUBSTITUTE(SUBSTITUTE(SUBSTITUTE(SUBSTITUTE(SUBSTITUTE(SUBSTITUTE(SUBSTITUTE(SUBSTITUTE(SUBSTITUTE(SUBSTITUTE(SUBSTITUTE(SUBSTITUTE(SUBSTITUTE(P116,"cm.","cm"), "the", ""), "tumor", ""), "nodule", ""), "isthmic", ""), "lobe",""), "greatest dimension", ""), "largest", ""), "at least", ""), "less than", ""), "left", ""), "right", ""), "for", ""), "in", ""), "In", ""), "and", ","), "(", ""), ")", ""), "A", ""), "x", ","), "[", ""), "]", ""), "'", ""), "to", ","), " ",""))</f>
        <v>1.4cm</v>
      </c>
      <c r="R116" cm="1">
        <f t="array" ref="R116">IF(Q116="","",IF(ISNUMBER(SEARCH("cm",Q116)),MAX(VALUE(SUBSTITUTE(_xlfn.FILTERXML("&lt;t&gt;&lt;s&gt;"&amp;SUBSTITUTE(Q116,",","&lt;/s&gt;&lt;s&gt;")&amp;"&lt;/s&gt;&lt;/t&gt;","//s"),"cm",""))),MAX(VALUE(SUBSTITUTE(_xlfn.FILTERXML("&lt;t&gt;&lt;s&gt;"&amp;SUBSTITUTE(Q116,",","&lt;/s&gt;&lt;s&gt;")&amp;"&lt;/s&gt;&lt;/t&gt;","//s"),"mm","")))/10))</f>
        <v>1.4</v>
      </c>
      <c r="S116" t="str">
        <f>IF(OR('Model output'!P115="",ISNUMBER(SEARCH("Not identified", 'Model output'!P115)),ISNUMBER(SEARCH("Absent",'Model output'!P115)),AND(ISNUMBER(SEARCH("No",'Model output'!P115)),NOT(ISNUMBER(SEARCH("diagnostic",'Model output'!P115)))),ISNUMBER(SEARCH("Negative",'Model output'!P115))),"negative","positive")</f>
        <v>negative</v>
      </c>
      <c r="T116" t="str">
        <f>IF('Model output'!O115="","",'Model output'!O115)</f>
        <v/>
      </c>
      <c r="U116" t="str">
        <f>IF('Model output'!Q115&lt;&gt;"",'Model output'!Q115,IF('Classification result'!S116="positive",IF(ISNUMBER(SEARCH("single",'Model output'!P115)),1,IF(OR(ISNUMBER(SEARCH("&lt;4",'Model output'!P115)),ISNUMBER(SEARCH("&lt; 4",'Model output'!P115)),ISNUMBER(SEARCH("less than 4",'Model output'!P115))),"&lt;4",IF(OR(ISNUMBER(SEARCH("&gt;4",'Model output'!P115)),ISNUMBER(SEARCH("&gt; 4",'Model output'!P115)),ISNUMBER(SEARCH("4 or more",'Model output'!P115))),"&gt;4",""))),""))</f>
        <v/>
      </c>
      <c r="V116" t="str">
        <f>IF(S116="negative","",IF(OR(ISNUMBER(SEARCH("Focal",'Model output'!P115)),'Classification result'!U116&lt;4,ISNUMBER(SEARCH("Focal",'Classification result'!U116)),ISNUMBER(SEARCH("&lt;4",'Classification result'!U116)),ISNUMBER(SEARCH("&lt; 4",'Classification result'!U116))),"minimal", IF(OR(ISNUMBER(SEARCH("Extensive",'Model output'!P115)),ISNUMBER(SEARCH("Extensive",'Classification result'!U116)),ISNUMBER(SEARCH("&gt;4",'Classification result'!U116)),ISNUMBER(SEARCH("&gt; 4",'Classification result'!U116)),ISNUMBER(SEARCH("4 or more",'Classification result'!U116))),"extensive","")))</f>
        <v/>
      </c>
      <c r="W116" t="str">
        <f>IF(OR('Model output'!R115="",ISNUMBER(SEARCH("Not identified", 'Model output'!R115)),ISNUMBER(SEARCH("Absent",'Model output'!R115)),ISNUMBER(SEARCH("No",'Model output'!R115)),ISNUMBER(SEARCH("Negative",'Model output'!R115)),ISNUMBER(SEARCH("None seen",'Model output'!R115)),ISNUMBER(SEARCH("Free",'Model output'!R115)),ISNUMBER(SEARCH("Cannot be assessed",'Model output'!R115))),"negative","positive")</f>
        <v>negative</v>
      </c>
      <c r="X116" t="str">
        <f>IF('Model output'!S115="","", IF('Model output'!S115= "[]", "", 'Model output'!S115))</f>
        <v>Perithyroidal fibradipose tissue, Skeletal muscle, Subcutaneous soft tissues, Larynx, Trachea, Esophagus, Recurrent laryngeal nerve</v>
      </c>
      <c r="Y116" t="str">
        <f>IF(OR('Model output'!S115="",ISNUMBER(SEARCH("Absent",'Model output'!S115)),ISNUMBER(SEARCH("Not identified",'Model output'!S115)),ISNUMBER(SEARCH("No",'Model output'!S115)),ISNUMBER(SEARCH("negative",'Model output'!S115))),"negative",IF(Z116="positive","gETE", "positive"))</f>
        <v>gETE</v>
      </c>
      <c r="Z116" t="str">
        <f>IF(OR('Model output'!S115="",ISNUMBER(SEARCH("Absent",'Model output'!S115)),ISNUMBER(SEARCH("Not identified",'Model output'!S115)),ISNUMBER(SEARCH("No",'Model output'!S115)),ISNUMBER(SEARCH("Minimal",'Model output'!S115)),ISNUMBER(SEARCH("negative",'Model output'!S115))),"negative",IF(OR(ISNUMBER(SEARCH("extensive",X116)),ISNUMBER(SEARCH("skeletal muscle",X116)),ISNUMBER(SEARCH("larynx",X116)),ISNUMBER(SEARCH("trachea",X116)),ISNUMBER(SEARCH("esophagus",X116)),ISNUMBER(SEARCH("recurrent laryngeal nerve",X116))),"positive","negative"))</f>
        <v>positive</v>
      </c>
      <c r="AA116" t="str">
        <f>IF('Model output'!T115="","", IF('Model output'!T115="[]", "", IF('Model output'!T115="Not mentioned", "No", "Yes")))</f>
        <v/>
      </c>
      <c r="AB116" t="str">
        <f>IF(AA116&lt;&gt;"Yes","",IF(OR('Model output'!U115="",'Model output'!U115="[]",ISNUMBER(SEARCH("Not identified",'Model output'!U115))),"",'Model output'!U115))</f>
        <v/>
      </c>
      <c r="AC116" s="1" t="str">
        <f>IF(OR('Model output'!V115="",'Model output'!V115="No",AND(ISERROR(SEARCH("Positive",'Model output'!V115)), ISNUMBER(SEARCH("Negative",'Model output'!V115))), ISNUMBER(SEARCH("Uninvolved",'Model output'!V115)), ISNUMBER(SEARCH("not involved",'Model output'!V115)), ISNUMBER(SEARCH("none",'Model output'!V115)), ISNUMBER(SEARCH("Free",'Model output'!V115)), ISNUMBER(SEARCH("1 mm",'Model output'!V115)), ISNUMBER(SEARCH("0.1 CM",'Model output'!V115)), ISNUMBER(SEARCH("less than 0.2 mm",'Model output'!V115)), ISNUMBER(SEARCH("less than 0.5 mm",'Model output'!V115)), ISNUMBER(SEARCH("abut",'Model output'!V115))), "negative", "positive")</f>
        <v>positive</v>
      </c>
      <c r="AE116" s="32" t="str" cm="1">
        <f t="array" ref="AE116">IF(OR(AC116="positive",Z116="positive",AND(OR(ISNUMBER(SEARCH("Follicular carcinoma",N116)),ISNUMBER(SEARCH("Follicular thyroid carcinoma",N116))),V116="extensive"),AND(AND(ISNUMBER(J116),J116&gt;0),AND(ISNUMBER(M116),M116&gt;3)),OR(H116="positive",AH116=1)),"high",IF(OR(ISNUMBER(SEARCH("lateral",G116,1)),ISNUMBER(SEARCH("positive",Y116,1)),ISNUMBER(SEARCH("tall",O116,1)),ISNUMBER(SEARCH("hobnail",O116,1)),ISNUMBER(SEARCH("cribriform",O116,1)),ISNUMBER(SEARCH("diffuse",O116,1)),ISNUMBER(SEARCH("columnar",O116,1)),ISNUMBER(SEARCH("solid",O116,1)),ISNUMBER(SEARCH("tall",N116,1)),ISNUMBER(SEARCH("hobnail",N116,1)),ISNUMBER(SEARCH("cribriform",N116,1)),ISNUMBER(SEARCH("diffuse",N116,1)),ISNUMBER(SEARCH("columnar",N116,1)),ISNUMBER(SEARCH("solid",N116,1)),AND(ISNUMBER(SEARCH("papillary",N116,1)),S116="positive"),AND(AND(ISNUMBER(J116),J116&gt;=5),M116=""),AND(AND(ISNUMBER(J116),J116&gt;=5),AND(ISNUMBER(M116),M116&gt;=1)),AND(ISNUMBER(SERACH("papillary",N116)),OR(Y116="positive",Z116="positive"), ISNUMBER(SEARCH("BRAF",AB116)))),"intermediate","low"))</f>
        <v>high</v>
      </c>
      <c r="AF116" s="33" t="str">
        <f t="shared" si="14"/>
        <v>4a</v>
      </c>
      <c r="AG116" s="33" t="str">
        <f t="shared" si="15"/>
        <v>1b</v>
      </c>
      <c r="AH116" s="33" t="str">
        <f t="shared" si="18"/>
        <v>0</v>
      </c>
      <c r="AI116" s="38" t="str">
        <f t="shared" si="19"/>
        <v>I</v>
      </c>
      <c r="AJ116" s="32" t="s">
        <v>956</v>
      </c>
      <c r="AK116" s="37" t="s">
        <v>961</v>
      </c>
      <c r="AL116" s="37" t="s">
        <v>961</v>
      </c>
      <c r="AM116" s="37" t="s">
        <v>965</v>
      </c>
      <c r="AN116" s="37" t="s">
        <v>70</v>
      </c>
      <c r="AO116" s="26">
        <f t="shared" si="24"/>
        <v>1</v>
      </c>
      <c r="AP116" s="12">
        <f t="shared" si="25"/>
        <v>0</v>
      </c>
      <c r="AQ116" s="12">
        <f t="shared" si="26"/>
        <v>1</v>
      </c>
      <c r="AR116" s="12">
        <f t="shared" si="27"/>
        <v>1</v>
      </c>
      <c r="AS116" s="19">
        <f t="shared" si="16"/>
        <v>1</v>
      </c>
    </row>
    <row r="117" spans="1:45">
      <c r="A117" t="str">
        <f>'Model output'!A116</f>
        <v>TCGA-DJ-A4V0</v>
      </c>
      <c r="B117" s="44">
        <v>36</v>
      </c>
      <c r="C117" s="1" t="str">
        <f>IF(OR(ISNUMBER(SEARCH("0",'Model output'!D116)), ISNUMBER(SEARCH("1",'Model output'!D116)), ISNUMBER(SEARCH("1a",'Model output'!D116)), ISNUMBER(SEARCH("1b",'Model output'!D116)), ISNUMBER(SEARCH("2",'Model output'!D116)), ISNUMBER(SEARCH("3",'Model output'!D116)), ISNUMBER(SEARCH("4a",'Model output'!D116)), ISNUMBER(SEARCH("4b",'Model output'!D116))), IF(ISNUMBER(SEARCH("pT",'Model output'!D116)),IF(OR(ISNUMBER(SEARCH("a",'Model output'!D116)),ISNUMBER(SEARCH("b",'Model output'!D116))),MID(SUBSTITUTE('Model output'!D116," ",""),SEARCH("pT",'Model output'!D116)+2,2),MID(SUBSTITUTE('Model output'!D116," ",""),SEARCH("pT",'Model output'!D116)+2,1)),IF(ISNUMBER(SEARCH("T",'Model output'!D116)),IF(OR(ISNUMBER(SEARCH("a",'Model output'!D116)),ISNUMBER(SEARCH("b",'Model output'!D116))),MID(SUBSTITUTE('Model output'!D116," ",""),SEARCH("T",'Model output'!D116)+1,2),MID(SUBSTITUTE('Model output'!D116," ",""),SEARCH("T",'Model output'!D116)+1,1)),SUBSTITUTE('Model output'!D116," ",""))),"")</f>
        <v>1</v>
      </c>
      <c r="D117" s="1" t="str">
        <f>IF(ISNUMBER(SEARCH("lymph node",'Model output'!E116)),"1", IF(AND('Model output'!E116&lt;&gt;"",ISNUMBER('Model output'!E116),'Model output'!E116&gt;0),"1",IF(OR(ISNUMBER(SEARCH("0",'Model output'!E116)), ISNUMBER(SEARCH("1",'Model output'!E116)), ISNUMBER(SEARCH("1a",'Model output'!E116)), ISNUMBER(SEARCH("1b",'Model output'!E116)), ISNUMBER(SEARCH("X",'Model output'!E116))), IF(ISNUMBER(SEARCH("pN",'Model output'!E116)),IF(OR(ISNUMBER(SEARCH("a",'Model output'!E116)),ISNUMBER(SEARCH("b",'Model output'!E116))),MID(SUBSTITUTE('Model output'!E116," ",""),SEARCH("pN",'Model output'!E116)+2,2),MID(SUBSTITUTE('Model output'!E116," ",""),SEARCH("pN",'Model output'!E116)+2,1)),IF(ISNUMBER(SEARCH("N",'Model output'!E116)),IF(OR(ISNUMBER(SEARCH("a",'Model output'!E116)),ISNUMBER(SEARCH("b",'Model output'!E116))),MID(SUBSTITUTE('Model output'!E116," ",""),SEARCH("N",'Model output'!E116)+1,2),MID(SUBSTITUTE('Model output'!E116," ",""),SEARCH("N",'Model output'!E116)+1,1)),SUBSTITUTE('Model output'!E116," ",""))),"")))</f>
        <v>X</v>
      </c>
      <c r="E117" s="1" t="str">
        <f>IF(OR(ISNUMBER(SEARCH("Not applicable",'Model output'!F116)), ISNUMBER(SEARCH("N/A",'Model output'!F116))),"0",IF(OR(ISNUMBER(SEARCH("0",'Model output'!F116)), ISNUMBER(SEARCH("1",'Model output'!F116)), ISNUMBER(SEARCH("X",'Model output'!F116))), IF(ISNUMBER(SEARCH("pM",'Model output'!F116)),MID(SUBSTITUTE('Model output'!F116," ",""),SEARCH("pM",'Model output'!F116)+2,1),IF(ISNUMBER(SEARCH("M",'Model output'!F116)),MID(SUBSTITUTE('Model output'!F116," ",""),SEARCH("M",'Model output'!F116)+1,1),SUBSTITUTE('Model output'!F116," ",""))),""))</f>
        <v>X</v>
      </c>
      <c r="F117" t="str">
        <f t="shared" si="12"/>
        <v>negative</v>
      </c>
      <c r="G117" t="str">
        <f>IF(OR('Model output'!G116="",AND(ISNUMBER('Model output'!J116),'Model output'!J116&lt;1)),"",IF(OR(ISNUMBER(SEARCH("lateral",'Model output'!G116)),ISNUMBER(SEARCH("cervical",'Model output'!G116)),ISNUMBER(SEARCH("jugular",'Model output'!G116)),ISNUMBER(SEARCH("left neck",'Model output'!G116)),ISNUMBER(SEARCH("left anterior neck",'Model output'!G116)),ISNUMBER(SEARCH("left posterior neck",'Model output'!G116)),ISNUMBER(SEARCH("right neck",'Model output'!G116)),ISNUMBER(SEARCH("right anterior neck",'Model output'!G116)),ISNUMBER(SEARCH("right posterior neck",'Model output'!G116)),AND(ISNUMBER(SEARCH("level",'Model output'!G116)),OR(,ISNUMBER(SEARCH("II",'Model output'!G116)),ISNUMBER(SEARCH("two",'Model output'!G116)),ISNUMBER(SEARCH("2",'Model output'!G116)),ISNUMBER(SEARCH("III",'Model output'!G116)),ISNUMBER(SEARCH("three",'Model output'!G116)),ISNUMBER(SEARCH("3",'Model output'!G116)),ISNUMBER(SEARCH("IV",'Model output'!G116)),ISNUMBER(SEARCH("four",'Model output'!G116)),ISNUMBER(SEARCH("4",'Model output'!G116)),AND(ISNUMBER(SEARCH("V ",'Model output'!G116)),NOT(ISNUMBER(SEARCH("VI",'Model output'!G116)))),ISNUMBER(SEARCH("five",'Model output'!G116)),ISNUMBER(SEARCH("5",'Model output'!G116))))), "lateral", "central"))</f>
        <v/>
      </c>
      <c r="H117" t="str">
        <f>IF('Model output'!H116="","negative",IF('Model output'!H116="[]", "negative", IF(OR(ISNUMBER(SEARCH("lymph node",'Model output'!H116)),ISNUMBER(SEARCH("Not mentioned",'Model output'!H116)),ISNUMBER(SEARCH("neck",'Model output'!H116)),ISNUMBER(SEARCH("Not applicable",'Model output'!H116))),"negative","positive")))</f>
        <v>negative</v>
      </c>
      <c r="I117">
        <f>IF('Model output'!I116="","",IF(ISNUMBER('Model output'!I116),'Model output'!I116,1))</f>
        <v>0</v>
      </c>
      <c r="J117">
        <f>IF('Model output'!J116="","",IF(AND(ISNUMBER('Model output'!J116),'Model output'!J116&lt;=I117),'Model output'!J116,IF(ISNUMBER(SEARCH("0/",'Model output'!J116)),0,1)))</f>
        <v>0</v>
      </c>
      <c r="K117" t="str" cm="1">
        <f t="array" ref="K117">IF(COUNT(FIND({0,1,2,3,4,5,6,7,8,9},'Model output'!K116))&gt;0,'Model output'!K116,"")</f>
        <v/>
      </c>
      <c r="L117" s="8" t="str">
        <f t="shared" si="17"/>
        <v/>
      </c>
      <c r="M117" t="str" cm="1">
        <f t="array" ref="M117">IF(L117="","",IF(ISNUMBER(SEARCH("cm",L117)),MAX(VALUE(SUBSTITUTE(_xlfn.FILTERXML("&lt;t&gt;&lt;s&gt;"&amp;SUBSTITUTE(L117,",","&lt;/s&gt;&lt;s&gt;")&amp;"&lt;/s&gt;&lt;/t&gt;","//s"),"cm",""))),MAX(VALUE(SUBSTITUTE(_xlfn.FILTERXML("&lt;t&gt;&lt;s&gt;"&amp;SUBSTITUTE(L117,",","&lt;/s&gt;&lt;s&gt;")&amp;"&lt;/s&gt;&lt;/t&gt;","//s"),"mm","")))/10))</f>
        <v/>
      </c>
      <c r="N117" t="str">
        <f>IF('Model output'!L116="","",'Model output'!L116)</f>
        <v>Papillary carcinoma</v>
      </c>
      <c r="O117" t="str">
        <f>IF('Model output'!M116="","",'Model output'!M116)</f>
        <v>Classical type</v>
      </c>
      <c r="P117" t="str">
        <f>IF('Model output'!N116="","",'Model output'!N116)</f>
        <v>2.1 cm</v>
      </c>
      <c r="Q117" t="str">
        <f t="shared" ref="Q117:Q176" si="28">LOWER(SUBSTITUTE(SUBSTITUTE(SUBSTITUTE(SUBSTITUTE(SUBSTITUTE(SUBSTITUTE(SUBSTITUTE(SUBSTITUTE(SUBSTITUTE(SUBSTITUTE(SUBSTITUTE(SUBSTITUTE(SUBSTITUTE(SUBSTITUTE(SUBSTITUTE(SUBSTITUTE(SUBSTITUTE(SUBSTITUTE(SUBSTITUTE(SUBSTITUTE(SUBSTITUTE(SUBSTITUTE(SUBSTITUTE(SUBSTITUTE(SUBSTITUTE(P117,"cm.","cm"), "the", ""), "tumor", ""), "nodule", ""), "isthmic", ""), "lobe",""), "greatest dimension", ""), "largest", ""), "at least", ""), "less than", ""), "left", ""), "right", ""), "for", ""), "in", ""), "In", ""), "and", ","), "(", ""), ")", ""), "A", ""), "x", ","), "[", ""), "]", ""), "'", ""), "to", ","), " ",""))</f>
        <v>2.1cm</v>
      </c>
      <c r="R117" cm="1">
        <f t="array" ref="R117">IF(Q117="","",IF(ISNUMBER(SEARCH("cm",Q117)),MAX(VALUE(SUBSTITUTE(_xlfn.FILTERXML("&lt;t&gt;&lt;s&gt;"&amp;SUBSTITUTE(Q117,",","&lt;/s&gt;&lt;s&gt;")&amp;"&lt;/s&gt;&lt;/t&gt;","//s"),"cm",""))),MAX(VALUE(SUBSTITUTE(_xlfn.FILTERXML("&lt;t&gt;&lt;s&gt;"&amp;SUBSTITUTE(Q117,",","&lt;/s&gt;&lt;s&gt;")&amp;"&lt;/s&gt;&lt;/t&gt;","//s"),"mm","")))/10))</f>
        <v>2.1</v>
      </c>
      <c r="S117" t="str">
        <f>IF(OR('Model output'!P116="",ISNUMBER(SEARCH("Not identified", 'Model output'!P116)),ISNUMBER(SEARCH("Absent",'Model output'!P116)),AND(ISNUMBER(SEARCH("No",'Model output'!P116)),NOT(ISNUMBER(SEARCH("diagnostic",'Model output'!P116)))),ISNUMBER(SEARCH("Negative",'Model output'!P116))),"negative","positive")</f>
        <v>negative</v>
      </c>
      <c r="T117">
        <f>IF('Model output'!O116="","",'Model output'!O116)</f>
        <v>1</v>
      </c>
      <c r="U117" t="str">
        <f>IF('Model output'!Q116&lt;&gt;"",'Model output'!Q116,IF('Classification result'!S117="positive",IF(ISNUMBER(SEARCH("single",'Model output'!P116)),1,IF(OR(ISNUMBER(SEARCH("&lt;4",'Model output'!P116)),ISNUMBER(SEARCH("&lt; 4",'Model output'!P116)),ISNUMBER(SEARCH("less than 4",'Model output'!P116))),"&lt;4",IF(OR(ISNUMBER(SEARCH("&gt;4",'Model output'!P116)),ISNUMBER(SEARCH("&gt; 4",'Model output'!P116)),ISNUMBER(SEARCH("4 or more",'Model output'!P116))),"&gt;4",""))),""))</f>
        <v/>
      </c>
      <c r="V117" t="str">
        <f>IF(S117="negative","",IF(OR(ISNUMBER(SEARCH("Focal",'Model output'!P116)),'Classification result'!U117&lt;4,ISNUMBER(SEARCH("Focal",'Classification result'!U117)),ISNUMBER(SEARCH("&lt;4",'Classification result'!U117)),ISNUMBER(SEARCH("&lt; 4",'Classification result'!U117))),"minimal", IF(OR(ISNUMBER(SEARCH("Extensive",'Model output'!P116)),ISNUMBER(SEARCH("Extensive",'Classification result'!U117)),ISNUMBER(SEARCH("&gt;4",'Classification result'!U117)),ISNUMBER(SEARCH("&gt; 4",'Classification result'!U117)),ISNUMBER(SEARCH("4 or more",'Classification result'!U117))),"extensive","")))</f>
        <v/>
      </c>
      <c r="W117" t="str">
        <f>IF(OR('Model output'!R116="",ISNUMBER(SEARCH("Not identified", 'Model output'!R116)),ISNUMBER(SEARCH("Absent",'Model output'!R116)),ISNUMBER(SEARCH("No",'Model output'!R116)),ISNUMBER(SEARCH("Negative",'Model output'!R116)),ISNUMBER(SEARCH("None seen",'Model output'!R116)),ISNUMBER(SEARCH("Free",'Model output'!R116)),ISNUMBER(SEARCH("Cannot be assessed",'Model output'!R116))),"negative","positive")</f>
        <v>positive</v>
      </c>
      <c r="X117" t="str">
        <f>IF('Model output'!S116="","", IF('Model output'!S116= "[]", "", 'Model output'!S116))</f>
        <v>Not identified</v>
      </c>
      <c r="Y117" t="str">
        <f>IF(OR('Model output'!S116="",ISNUMBER(SEARCH("Absent",'Model output'!S116)),ISNUMBER(SEARCH("Not identified",'Model output'!S116)),ISNUMBER(SEARCH("No",'Model output'!S116)),ISNUMBER(SEARCH("negative",'Model output'!S116))),"negative",IF(Z117="positive","gETE", "positive"))</f>
        <v>negative</v>
      </c>
      <c r="Z117" t="str">
        <f>IF(OR('Model output'!S116="",ISNUMBER(SEARCH("Absent",'Model output'!S116)),ISNUMBER(SEARCH("Not identified",'Model output'!S116)),ISNUMBER(SEARCH("No",'Model output'!S116)),ISNUMBER(SEARCH("Minimal",'Model output'!S116)),ISNUMBER(SEARCH("negative",'Model output'!S116))),"negative",IF(OR(ISNUMBER(SEARCH("extensive",X117)),ISNUMBER(SEARCH("skeletal muscle",X117)),ISNUMBER(SEARCH("larynx",X117)),ISNUMBER(SEARCH("trachea",X117)),ISNUMBER(SEARCH("esophagus",X117)),ISNUMBER(SEARCH("recurrent laryngeal nerve",X117))),"positive","negative"))</f>
        <v>negative</v>
      </c>
      <c r="AA117" t="str">
        <f>IF('Model output'!T116="","", IF('Model output'!T116="[]", "", IF('Model output'!T116="Not mentioned", "No", "Yes")))</f>
        <v/>
      </c>
      <c r="AB117" t="str">
        <f>IF(AA117&lt;&gt;"Yes","",IF(OR('Model output'!U116="",'Model output'!U116="[]",ISNUMBER(SEARCH("Not identified",'Model output'!U116))),"",'Model output'!U116))</f>
        <v/>
      </c>
      <c r="AC117" s="1" t="str">
        <f>IF(OR('Model output'!V116="",'Model output'!V116="No",AND(ISERROR(SEARCH("Positive",'Model output'!V116)), ISNUMBER(SEARCH("Negative",'Model output'!V116))), ISNUMBER(SEARCH("Uninvolved",'Model output'!V116)), ISNUMBER(SEARCH("not involved",'Model output'!V116)), ISNUMBER(SEARCH("none",'Model output'!V116)), ISNUMBER(SEARCH("Free",'Model output'!V116)), ISNUMBER(SEARCH("1 mm",'Model output'!V116)), ISNUMBER(SEARCH("0.1 CM",'Model output'!V116)), ISNUMBER(SEARCH("less than 0.2 mm",'Model output'!V116)), ISNUMBER(SEARCH("less than 0.5 mm",'Model output'!V116)), ISNUMBER(SEARCH("abut",'Model output'!V116))), "negative", "positive")</f>
        <v>negative</v>
      </c>
      <c r="AE117" s="32" t="str" cm="1">
        <f t="array" aca="1" ref="AE117" ca="1">IF(OR(AC117="positive",Z117="positive",AND(OR(ISNUMBER(SEARCH("Follicular carcinoma",N117)),ISNUMBER(SEARCH("Follicular thyroid carcinoma",N117))),V117="extensive"),AND(AND(ISNUMBER(J117),J117&gt;0),AND(ISNUMBER(M117),M117&gt;3)),OR(H117="positive",AH117=1)),"high",IF(OR(ISNUMBER(SEARCH("lateral",G117,1)),ISNUMBER(SEARCH("positive",Y117,1)),ISNUMBER(SEARCH("tall",O117,1)),ISNUMBER(SEARCH("hobnail",O117,1)),ISNUMBER(SEARCH("cribriform",O117,1)),ISNUMBER(SEARCH("diffuse",O117,1)),ISNUMBER(SEARCH("columnar",O117,1)),ISNUMBER(SEARCH("solid",O117,1)),ISNUMBER(SEARCH("tall",N117,1)),ISNUMBER(SEARCH("hobnail",N117,1)),ISNUMBER(SEARCH("cribriform",N117,1)),ISNUMBER(SEARCH("diffuse",N117,1)),ISNUMBER(SEARCH("columnar",N117,1)),ISNUMBER(SEARCH("solid",N117,1)),AND(ISNUMBER(SEARCH("papillary",N117,1)),S117="positive"),AND(AND(ISNUMBER(J117),J117&gt;=5),M117=""),AND(AND(ISNUMBER(J117),J117&gt;=5),AND(ISNUMBER(M117),M117&gt;=1)),AND(ISNUMBER(SERACH("papillary",N117)),OR(Y117="positive",Z117="positive"), ISNUMBER(SEARCH("BRAF",AB117)))),"intermediate","low"))</f>
        <v>low</v>
      </c>
      <c r="AF117" s="33" t="str">
        <f t="shared" si="14"/>
        <v>2</v>
      </c>
      <c r="AG117" s="33" t="str">
        <f t="shared" si="15"/>
        <v>0</v>
      </c>
      <c r="AH117" s="33" t="str">
        <f t="shared" si="18"/>
        <v>0</v>
      </c>
      <c r="AI117" s="38" t="str">
        <f t="shared" si="19"/>
        <v>I</v>
      </c>
      <c r="AJ117" s="32" t="s">
        <v>957</v>
      </c>
      <c r="AK117" s="37" t="s">
        <v>964</v>
      </c>
      <c r="AL117" s="37" t="s">
        <v>965</v>
      </c>
      <c r="AM117" s="37" t="s">
        <v>965</v>
      </c>
      <c r="AN117" s="37" t="s">
        <v>70</v>
      </c>
      <c r="AO117" s="26">
        <f t="shared" ca="1" si="24"/>
        <v>1</v>
      </c>
      <c r="AP117" s="12">
        <f t="shared" si="25"/>
        <v>1</v>
      </c>
      <c r="AQ117" s="12">
        <f t="shared" si="26"/>
        <v>1</v>
      </c>
      <c r="AR117" s="12">
        <f t="shared" si="27"/>
        <v>1</v>
      </c>
      <c r="AS117" s="19">
        <f t="shared" si="16"/>
        <v>1</v>
      </c>
    </row>
    <row r="118" spans="1:45">
      <c r="A118" t="str">
        <f>'Model output'!A117</f>
        <v>TCGA-DJ-A4V2</v>
      </c>
      <c r="B118" s="44">
        <v>38</v>
      </c>
      <c r="C118" s="1" t="str">
        <f>IF(OR(ISNUMBER(SEARCH("0",'Model output'!D117)), ISNUMBER(SEARCH("1",'Model output'!D117)), ISNUMBER(SEARCH("1a",'Model output'!D117)), ISNUMBER(SEARCH("1b",'Model output'!D117)), ISNUMBER(SEARCH("2",'Model output'!D117)), ISNUMBER(SEARCH("3",'Model output'!D117)), ISNUMBER(SEARCH("4a",'Model output'!D117)), ISNUMBER(SEARCH("4b",'Model output'!D117))), IF(ISNUMBER(SEARCH("pT",'Model output'!D117)),IF(OR(ISNUMBER(SEARCH("a",'Model output'!D117)),ISNUMBER(SEARCH("b",'Model output'!D117))),MID(SUBSTITUTE('Model output'!D117," ",""),SEARCH("pT",'Model output'!D117)+2,2),MID(SUBSTITUTE('Model output'!D117," ",""),SEARCH("pT",'Model output'!D117)+2,1)),IF(ISNUMBER(SEARCH("T",'Model output'!D117)),IF(OR(ISNUMBER(SEARCH("a",'Model output'!D117)),ISNUMBER(SEARCH("b",'Model output'!D117))),MID(SUBSTITUTE('Model output'!D117," ",""),SEARCH("T",'Model output'!D117)+1,2),MID(SUBSTITUTE('Model output'!D117," ",""),SEARCH("T",'Model output'!D117)+1,1)),SUBSTITUTE('Model output'!D117," ",""))),"")</f>
        <v>1</v>
      </c>
      <c r="D118" s="1" t="str">
        <f>IF(ISNUMBER(SEARCH("lymph node",'Model output'!E117)),"1", IF(AND('Model output'!E117&lt;&gt;"",ISNUMBER('Model output'!E117),'Model output'!E117&gt;0),"1",IF(OR(ISNUMBER(SEARCH("0",'Model output'!E117)), ISNUMBER(SEARCH("1",'Model output'!E117)), ISNUMBER(SEARCH("1a",'Model output'!E117)), ISNUMBER(SEARCH("1b",'Model output'!E117)), ISNUMBER(SEARCH("X",'Model output'!E117))), IF(ISNUMBER(SEARCH("pN",'Model output'!E117)),IF(OR(ISNUMBER(SEARCH("a",'Model output'!E117)),ISNUMBER(SEARCH("b",'Model output'!E117))),MID(SUBSTITUTE('Model output'!E117," ",""),SEARCH("pN",'Model output'!E117)+2,2),MID(SUBSTITUTE('Model output'!E117," ",""),SEARCH("pN",'Model output'!E117)+2,1)),IF(ISNUMBER(SEARCH("N",'Model output'!E117)),IF(OR(ISNUMBER(SEARCH("a",'Model output'!E117)),ISNUMBER(SEARCH("b",'Model output'!E117))),MID(SUBSTITUTE('Model output'!E117," ",""),SEARCH("N",'Model output'!E117)+1,2),MID(SUBSTITUTE('Model output'!E117," ",""),SEARCH("N",'Model output'!E117)+1,1)),SUBSTITUTE('Model output'!E117," ",""))),"")))</f>
        <v>X</v>
      </c>
      <c r="E118" s="1" t="str">
        <f>IF(OR(ISNUMBER(SEARCH("Not applicable",'Model output'!F117)), ISNUMBER(SEARCH("N/A",'Model output'!F117))),"0",IF(OR(ISNUMBER(SEARCH("0",'Model output'!F117)), ISNUMBER(SEARCH("1",'Model output'!F117)), ISNUMBER(SEARCH("X",'Model output'!F117))), IF(ISNUMBER(SEARCH("pM",'Model output'!F117)),MID(SUBSTITUTE('Model output'!F117," ",""),SEARCH("pM",'Model output'!F117)+2,1),IF(ISNUMBER(SEARCH("M",'Model output'!F117)),MID(SUBSTITUTE('Model output'!F117," ",""),SEARCH("M",'Model output'!F117)+1,1),SUBSTITUTE('Model output'!F117," ",""))),""))</f>
        <v>X</v>
      </c>
      <c r="F118" t="str">
        <f t="shared" si="12"/>
        <v>positive</v>
      </c>
      <c r="G118" t="str">
        <f>IF(OR('Model output'!G117="",AND(ISNUMBER('Model output'!J117),'Model output'!J117&lt;1)),"",IF(OR(ISNUMBER(SEARCH("lateral",'Model output'!G117)),ISNUMBER(SEARCH("cervical",'Model output'!G117)),ISNUMBER(SEARCH("jugular",'Model output'!G117)),ISNUMBER(SEARCH("left neck",'Model output'!G117)),ISNUMBER(SEARCH("left anterior neck",'Model output'!G117)),ISNUMBER(SEARCH("left posterior neck",'Model output'!G117)),ISNUMBER(SEARCH("right neck",'Model output'!G117)),ISNUMBER(SEARCH("right anterior neck",'Model output'!G117)),ISNUMBER(SEARCH("right posterior neck",'Model output'!G117)),AND(ISNUMBER(SEARCH("level",'Model output'!G117)),OR(,ISNUMBER(SEARCH("II",'Model output'!G117)),ISNUMBER(SEARCH("two",'Model output'!G117)),ISNUMBER(SEARCH("2",'Model output'!G117)),ISNUMBER(SEARCH("III",'Model output'!G117)),ISNUMBER(SEARCH("three",'Model output'!G117)),ISNUMBER(SEARCH("3",'Model output'!G117)),ISNUMBER(SEARCH("IV",'Model output'!G117)),ISNUMBER(SEARCH("four",'Model output'!G117)),ISNUMBER(SEARCH("4",'Model output'!G117)),AND(ISNUMBER(SEARCH("V ",'Model output'!G117)),NOT(ISNUMBER(SEARCH("VI",'Model output'!G117)))),ISNUMBER(SEARCH("five",'Model output'!G117)),ISNUMBER(SEARCH("5",'Model output'!G117))))), "lateral", "central"))</f>
        <v/>
      </c>
      <c r="H118" t="str">
        <f>IF('Model output'!H117="","negative",IF('Model output'!H117="[]", "negative", IF(OR(ISNUMBER(SEARCH("lymph node",'Model output'!H117)),ISNUMBER(SEARCH("Not mentioned",'Model output'!H117)),ISNUMBER(SEARCH("neck",'Model output'!H117)),ISNUMBER(SEARCH("Not applicable",'Model output'!H117))),"negative","positive")))</f>
        <v>negative</v>
      </c>
      <c r="I118">
        <f>IF('Model output'!I117="","",IF(ISNUMBER('Model output'!I117),'Model output'!I117,1))</f>
        <v>1</v>
      </c>
      <c r="J118">
        <f>IF('Model output'!J117="","",IF(AND(ISNUMBER('Model output'!J117),'Model output'!J117&lt;=I118),'Model output'!J117,IF(ISNUMBER(SEARCH("0/",'Model output'!J117)),0,1)))</f>
        <v>0</v>
      </c>
      <c r="K118" t="str" cm="1">
        <f t="array" ref="K118">IF(COUNT(FIND({0,1,2,3,4,5,6,7,8,9},'Model output'!K117))&gt;0,'Model output'!K117,"")</f>
        <v>2.5 cm</v>
      </c>
      <c r="L118" s="8" t="str">
        <f t="shared" si="17"/>
        <v>2.5cm</v>
      </c>
      <c r="M118" cm="1">
        <f t="array" ref="M118">IF(L118="","",IF(ISNUMBER(SEARCH("cm",L118)),MAX(VALUE(SUBSTITUTE(_xlfn.FILTERXML("&lt;t&gt;&lt;s&gt;"&amp;SUBSTITUTE(L118,",","&lt;/s&gt;&lt;s&gt;")&amp;"&lt;/s&gt;&lt;/t&gt;","//s"),"cm",""))),MAX(VALUE(SUBSTITUTE(_xlfn.FILTERXML("&lt;t&gt;&lt;s&gt;"&amp;SUBSTITUTE(L118,",","&lt;/s&gt;&lt;s&gt;")&amp;"&lt;/s&gt;&lt;/t&gt;","//s"),"mm","")))/10))</f>
        <v>2.5</v>
      </c>
      <c r="N118" t="str">
        <f>IF('Model output'!L117="","",'Model output'!L117)</f>
        <v>Papillary carcinoma</v>
      </c>
      <c r="O118" t="str">
        <f>IF('Model output'!M117="","",'Model output'!M117)</f>
        <v>Classical type</v>
      </c>
      <c r="P118" t="str">
        <f>IF('Model output'!N117="","",'Model output'!N117)</f>
        <v>3.0 cm</v>
      </c>
      <c r="Q118" t="str">
        <f t="shared" si="28"/>
        <v>3.0cm</v>
      </c>
      <c r="R118" cm="1">
        <f t="array" ref="R118">IF(Q118="","",IF(ISNUMBER(SEARCH("cm",Q118)),MAX(VALUE(SUBSTITUTE(_xlfn.FILTERXML("&lt;t&gt;&lt;s&gt;"&amp;SUBSTITUTE(Q118,",","&lt;/s&gt;&lt;s&gt;")&amp;"&lt;/s&gt;&lt;/t&gt;","//s"),"cm",""))),MAX(VALUE(SUBSTITUTE(_xlfn.FILTERXML("&lt;t&gt;&lt;s&gt;"&amp;SUBSTITUTE(Q118,",","&lt;/s&gt;&lt;s&gt;")&amp;"&lt;/s&gt;&lt;/t&gt;","//s"),"mm","")))/10))</f>
        <v>3</v>
      </c>
      <c r="S118" t="str">
        <f>IF(OR('Model output'!P117="",ISNUMBER(SEARCH("Not identified", 'Model output'!P117)),ISNUMBER(SEARCH("Absent",'Model output'!P117)),AND(ISNUMBER(SEARCH("No",'Model output'!P117)),NOT(ISNUMBER(SEARCH("diagnostic",'Model output'!P117)))),ISNUMBER(SEARCH("Negative",'Model output'!P117))),"negative","positive")</f>
        <v>negative</v>
      </c>
      <c r="T118" t="str">
        <f>IF('Model output'!O117="","",'Model output'!O117)</f>
        <v/>
      </c>
      <c r="U118" t="str">
        <f>IF('Model output'!Q117&lt;&gt;"",'Model output'!Q117,IF('Classification result'!S118="positive",IF(ISNUMBER(SEARCH("single",'Model output'!P117)),1,IF(OR(ISNUMBER(SEARCH("&lt;4",'Model output'!P117)),ISNUMBER(SEARCH("&lt; 4",'Model output'!P117)),ISNUMBER(SEARCH("less than 4",'Model output'!P117))),"&lt;4",IF(OR(ISNUMBER(SEARCH("&gt;4",'Model output'!P117)),ISNUMBER(SEARCH("&gt; 4",'Model output'!P117)),ISNUMBER(SEARCH("4 or more",'Model output'!P117))),"&gt;4",""))),""))</f>
        <v/>
      </c>
      <c r="V118" t="str">
        <f>IF(S118="negative","",IF(OR(ISNUMBER(SEARCH("Focal",'Model output'!P117)),'Classification result'!U118&lt;4,ISNUMBER(SEARCH("Focal",'Classification result'!U118)),ISNUMBER(SEARCH("&lt;4",'Classification result'!U118)),ISNUMBER(SEARCH("&lt; 4",'Classification result'!U118))),"minimal", IF(OR(ISNUMBER(SEARCH("Extensive",'Model output'!P117)),ISNUMBER(SEARCH("Extensive",'Classification result'!U118)),ISNUMBER(SEARCH("&gt;4",'Classification result'!U118)),ISNUMBER(SEARCH("&gt; 4",'Classification result'!U118)),ISNUMBER(SEARCH("4 or more",'Classification result'!U118))),"extensive","")))</f>
        <v/>
      </c>
      <c r="W118" t="str">
        <f>IF(OR('Model output'!R117="",ISNUMBER(SEARCH("Not identified", 'Model output'!R117)),ISNUMBER(SEARCH("Absent",'Model output'!R117)),ISNUMBER(SEARCH("No",'Model output'!R117)),ISNUMBER(SEARCH("Negative",'Model output'!R117)),ISNUMBER(SEARCH("None seen",'Model output'!R117)),ISNUMBER(SEARCH("Free",'Model output'!R117)),ISNUMBER(SEARCH("Cannot be assessed",'Model output'!R117))),"negative","positive")</f>
        <v>negative</v>
      </c>
      <c r="X118" t="str">
        <f>IF('Model output'!S117="","", IF('Model output'!S117= "[]", "", 'Model output'!S117))</f>
        <v/>
      </c>
      <c r="Y118" t="str">
        <f>IF(OR('Model output'!S117="",ISNUMBER(SEARCH("Absent",'Model output'!S117)),ISNUMBER(SEARCH("Not identified",'Model output'!S117)),ISNUMBER(SEARCH("No",'Model output'!S117)),ISNUMBER(SEARCH("negative",'Model output'!S117))),"negative",IF(Z118="positive","gETE", "positive"))</f>
        <v>negative</v>
      </c>
      <c r="Z118" t="str">
        <f>IF(OR('Model output'!S117="",ISNUMBER(SEARCH("Absent",'Model output'!S117)),ISNUMBER(SEARCH("Not identified",'Model output'!S117)),ISNUMBER(SEARCH("No",'Model output'!S117)),ISNUMBER(SEARCH("Minimal",'Model output'!S117)),ISNUMBER(SEARCH("negative",'Model output'!S117))),"negative",IF(OR(ISNUMBER(SEARCH("extensive",X118)),ISNUMBER(SEARCH("skeletal muscle",X118)),ISNUMBER(SEARCH("larynx",X118)),ISNUMBER(SEARCH("trachea",X118)),ISNUMBER(SEARCH("esophagus",X118)),ISNUMBER(SEARCH("recurrent laryngeal nerve",X118))),"positive","negative"))</f>
        <v>negative</v>
      </c>
      <c r="AA118" t="str">
        <f>IF('Model output'!T117="","", IF('Model output'!T117="[]", "", IF('Model output'!T117="Not mentioned", "No", "Yes")))</f>
        <v/>
      </c>
      <c r="AB118" t="str">
        <f>IF(AA118&lt;&gt;"Yes","",IF(OR('Model output'!U117="",'Model output'!U117="[]",ISNUMBER(SEARCH("Not identified",'Model output'!U117))),"",'Model output'!U117))</f>
        <v/>
      </c>
      <c r="AC118" s="1" t="str">
        <f>IF(OR('Model output'!V117="",'Model output'!V117="No",AND(ISERROR(SEARCH("Positive",'Model output'!V117)), ISNUMBER(SEARCH("Negative",'Model output'!V117))), ISNUMBER(SEARCH("Uninvolved",'Model output'!V117)), ISNUMBER(SEARCH("not involved",'Model output'!V117)), ISNUMBER(SEARCH("none",'Model output'!V117)), ISNUMBER(SEARCH("Free",'Model output'!V117)), ISNUMBER(SEARCH("1 mm",'Model output'!V117)), ISNUMBER(SEARCH("0.1 CM",'Model output'!V117)), ISNUMBER(SEARCH("less than 0.2 mm",'Model output'!V117)), ISNUMBER(SEARCH("less than 0.5 mm",'Model output'!V117)), ISNUMBER(SEARCH("abut",'Model output'!V117))), "negative", "positive")</f>
        <v>negative</v>
      </c>
      <c r="AE118" s="32" t="str" cm="1">
        <f t="array" aca="1" ref="AE118" ca="1">IF(OR(AC118="positive",Z118="positive",AND(OR(ISNUMBER(SEARCH("Follicular carcinoma",N118)),ISNUMBER(SEARCH("Follicular thyroid carcinoma",N118))),V118="extensive"),AND(AND(ISNUMBER(J118),J118&gt;0),AND(ISNUMBER(M118),M118&gt;3)),OR(H118="positive",AH118=1)),"high",IF(OR(ISNUMBER(SEARCH("lateral",G118,1)),ISNUMBER(SEARCH("positive",Y118,1)),ISNUMBER(SEARCH("tall",O118,1)),ISNUMBER(SEARCH("hobnail",O118,1)),ISNUMBER(SEARCH("cribriform",O118,1)),ISNUMBER(SEARCH("diffuse",O118,1)),ISNUMBER(SEARCH("columnar",O118,1)),ISNUMBER(SEARCH("solid",O118,1)),ISNUMBER(SEARCH("tall",N118,1)),ISNUMBER(SEARCH("hobnail",N118,1)),ISNUMBER(SEARCH("cribriform",N118,1)),ISNUMBER(SEARCH("diffuse",N118,1)),ISNUMBER(SEARCH("columnar",N118,1)),ISNUMBER(SEARCH("solid",N118,1)),AND(ISNUMBER(SEARCH("papillary",N118,1)),S118="positive"),AND(AND(ISNUMBER(J118),J118&gt;=5),M118=""),AND(AND(ISNUMBER(J118),J118&gt;=5),AND(ISNUMBER(M118),M118&gt;=1)),AND(ISNUMBER(SERACH("papillary",N118)),OR(Y118="positive",Z118="positive"), ISNUMBER(SEARCH("BRAF",AB118)))),"intermediate","low"))</f>
        <v>low</v>
      </c>
      <c r="AF118" s="33" t="str">
        <f t="shared" si="14"/>
        <v>2</v>
      </c>
      <c r="AG118" s="33" t="str">
        <f t="shared" si="15"/>
        <v>0</v>
      </c>
      <c r="AH118" s="33" t="str">
        <f t="shared" si="18"/>
        <v>0</v>
      </c>
      <c r="AI118" s="38" t="str">
        <f t="shared" si="19"/>
        <v>I</v>
      </c>
      <c r="AJ118" s="32" t="s">
        <v>957</v>
      </c>
      <c r="AK118" s="37" t="s">
        <v>964</v>
      </c>
      <c r="AL118" s="37" t="s">
        <v>962</v>
      </c>
      <c r="AM118" s="37" t="s">
        <v>965</v>
      </c>
      <c r="AN118" s="37" t="s">
        <v>70</v>
      </c>
      <c r="AO118" s="26">
        <f t="shared" ca="1" si="24"/>
        <v>1</v>
      </c>
      <c r="AP118" s="12">
        <f t="shared" si="25"/>
        <v>1</v>
      </c>
      <c r="AQ118" s="12">
        <f t="shared" si="26"/>
        <v>1</v>
      </c>
      <c r="AR118" s="12">
        <f t="shared" si="27"/>
        <v>1</v>
      </c>
      <c r="AS118" s="19">
        <f t="shared" si="16"/>
        <v>1</v>
      </c>
    </row>
    <row r="119" spans="1:45">
      <c r="A119" t="str">
        <f>'Model output'!A118</f>
        <v>TCGA-DJ-A4V4</v>
      </c>
      <c r="B119" s="44">
        <v>48</v>
      </c>
      <c r="C119" s="1" t="str">
        <f>IF(OR(ISNUMBER(SEARCH("0",'Model output'!D118)), ISNUMBER(SEARCH("1",'Model output'!D118)), ISNUMBER(SEARCH("1a",'Model output'!D118)), ISNUMBER(SEARCH("1b",'Model output'!D118)), ISNUMBER(SEARCH("2",'Model output'!D118)), ISNUMBER(SEARCH("3",'Model output'!D118)), ISNUMBER(SEARCH("4a",'Model output'!D118)), ISNUMBER(SEARCH("4b",'Model output'!D118))), IF(ISNUMBER(SEARCH("pT",'Model output'!D118)),IF(OR(ISNUMBER(SEARCH("a",'Model output'!D118)),ISNUMBER(SEARCH("b",'Model output'!D118))),MID(SUBSTITUTE('Model output'!D118," ",""),SEARCH("pT",'Model output'!D118)+2,2),MID(SUBSTITUTE('Model output'!D118," ",""),SEARCH("pT",'Model output'!D118)+2,1)),IF(ISNUMBER(SEARCH("T",'Model output'!D118)),IF(OR(ISNUMBER(SEARCH("a",'Model output'!D118)),ISNUMBER(SEARCH("b",'Model output'!D118))),MID(SUBSTITUTE('Model output'!D118," ",""),SEARCH("T",'Model output'!D118)+1,2),MID(SUBSTITUTE('Model output'!D118," ",""),SEARCH("T",'Model output'!D118)+1,1)),SUBSTITUTE('Model output'!D118," ",""))),"")</f>
        <v/>
      </c>
      <c r="D119" s="1" t="str">
        <f>IF(ISNUMBER(SEARCH("lymph node",'Model output'!E118)),"1", IF(AND('Model output'!E118&lt;&gt;"",ISNUMBER('Model output'!E118),'Model output'!E118&gt;0),"1",IF(OR(ISNUMBER(SEARCH("0",'Model output'!E118)), ISNUMBER(SEARCH("1",'Model output'!E118)), ISNUMBER(SEARCH("1a",'Model output'!E118)), ISNUMBER(SEARCH("1b",'Model output'!E118)), ISNUMBER(SEARCH("X",'Model output'!E118))), IF(ISNUMBER(SEARCH("pN",'Model output'!E118)),IF(OR(ISNUMBER(SEARCH("a",'Model output'!E118)),ISNUMBER(SEARCH("b",'Model output'!E118))),MID(SUBSTITUTE('Model output'!E118," ",""),SEARCH("pN",'Model output'!E118)+2,2),MID(SUBSTITUTE('Model output'!E118," ",""),SEARCH("pN",'Model output'!E118)+2,1)),IF(ISNUMBER(SEARCH("N",'Model output'!E118)),IF(OR(ISNUMBER(SEARCH("a",'Model output'!E118)),ISNUMBER(SEARCH("b",'Model output'!E118))),MID(SUBSTITUTE('Model output'!E118," ",""),SEARCH("N",'Model output'!E118)+1,2),MID(SUBSTITUTE('Model output'!E118," ",""),SEARCH("N",'Model output'!E118)+1,1)),SUBSTITUTE('Model output'!E118," ",""))),"")))</f>
        <v>X</v>
      </c>
      <c r="E119" s="1" t="str">
        <f>IF(OR(ISNUMBER(SEARCH("Not applicable",'Model output'!F118)), ISNUMBER(SEARCH("N/A",'Model output'!F118))),"0",IF(OR(ISNUMBER(SEARCH("0",'Model output'!F118)), ISNUMBER(SEARCH("1",'Model output'!F118)), ISNUMBER(SEARCH("X",'Model output'!F118))), IF(ISNUMBER(SEARCH("pM",'Model output'!F118)),MID(SUBSTITUTE('Model output'!F118," ",""),SEARCH("pM",'Model output'!F118)+2,1),IF(ISNUMBER(SEARCH("M",'Model output'!F118)),MID(SUBSTITUTE('Model output'!F118," ",""),SEARCH("M",'Model output'!F118)+1,1),SUBSTITUTE('Model output'!F118," ",""))),""))</f>
        <v>X</v>
      </c>
      <c r="F119" t="str">
        <f t="shared" si="12"/>
        <v>negative</v>
      </c>
      <c r="G119" t="str">
        <f>IF(OR('Model output'!G118="",AND(ISNUMBER('Model output'!J118),'Model output'!J118&lt;1)),"",IF(OR(ISNUMBER(SEARCH("lateral",'Model output'!G118)),ISNUMBER(SEARCH("cervical",'Model output'!G118)),ISNUMBER(SEARCH("jugular",'Model output'!G118)),ISNUMBER(SEARCH("left neck",'Model output'!G118)),ISNUMBER(SEARCH("left anterior neck",'Model output'!G118)),ISNUMBER(SEARCH("left posterior neck",'Model output'!G118)),ISNUMBER(SEARCH("right neck",'Model output'!G118)),ISNUMBER(SEARCH("right anterior neck",'Model output'!G118)),ISNUMBER(SEARCH("right posterior neck",'Model output'!G118)),AND(ISNUMBER(SEARCH("level",'Model output'!G118)),OR(,ISNUMBER(SEARCH("II",'Model output'!G118)),ISNUMBER(SEARCH("two",'Model output'!G118)),ISNUMBER(SEARCH("2",'Model output'!G118)),ISNUMBER(SEARCH("III",'Model output'!G118)),ISNUMBER(SEARCH("three",'Model output'!G118)),ISNUMBER(SEARCH("3",'Model output'!G118)),ISNUMBER(SEARCH("IV",'Model output'!G118)),ISNUMBER(SEARCH("four",'Model output'!G118)),ISNUMBER(SEARCH("4",'Model output'!G118)),AND(ISNUMBER(SEARCH("V ",'Model output'!G118)),NOT(ISNUMBER(SEARCH("VI",'Model output'!G118)))),ISNUMBER(SEARCH("five",'Model output'!G118)),ISNUMBER(SEARCH("5",'Model output'!G118))))), "lateral", "central"))</f>
        <v/>
      </c>
      <c r="H119" t="str">
        <f>IF('Model output'!H118="","negative",IF('Model output'!H118="[]", "negative", IF(OR(ISNUMBER(SEARCH("lymph node",'Model output'!H118)),ISNUMBER(SEARCH("Not mentioned",'Model output'!H118)),ISNUMBER(SEARCH("neck",'Model output'!H118)),ISNUMBER(SEARCH("Not applicable",'Model output'!H118))),"negative","positive")))</f>
        <v>negative</v>
      </c>
      <c r="I119" t="str">
        <f>IF('Model output'!I118="","",IF(ISNUMBER('Model output'!I118),'Model output'!I118,1))</f>
        <v/>
      </c>
      <c r="J119" t="str">
        <f>IF('Model output'!J118="","",IF(AND(ISNUMBER('Model output'!J118),'Model output'!J118&lt;=I119),'Model output'!J118,IF(ISNUMBER(SEARCH("0/",'Model output'!J118)),0,1)))</f>
        <v/>
      </c>
      <c r="K119" t="str" cm="1">
        <f t="array" ref="K119">IF(COUNT(FIND({0,1,2,3,4,5,6,7,8,9},'Model output'!K118))&gt;0,'Model output'!K118,"")</f>
        <v/>
      </c>
      <c r="L119" s="8" t="str">
        <f t="shared" si="17"/>
        <v/>
      </c>
      <c r="M119" t="str" cm="1">
        <f t="array" ref="M119">IF(L119="","",IF(ISNUMBER(SEARCH("cm",L119)),MAX(VALUE(SUBSTITUTE(_xlfn.FILTERXML("&lt;t&gt;&lt;s&gt;"&amp;SUBSTITUTE(L119,",","&lt;/s&gt;&lt;s&gt;")&amp;"&lt;/s&gt;&lt;/t&gt;","//s"),"cm",""))),MAX(VALUE(SUBSTITUTE(_xlfn.FILTERXML("&lt;t&gt;&lt;s&gt;"&amp;SUBSTITUTE(L119,",","&lt;/s&gt;&lt;s&gt;")&amp;"&lt;/s&gt;&lt;/t&gt;","//s"),"mm","")))/10))</f>
        <v/>
      </c>
      <c r="N119" t="str">
        <f>IF('Model output'!L118="","",'Model output'!L118)</f>
        <v>Papillary</v>
      </c>
      <c r="O119" t="str">
        <f>IF('Model output'!M118="","",'Model output'!M118)</f>
        <v>Microcarcinoma</v>
      </c>
      <c r="P119" t="str">
        <f>IF('Model output'!N118="","",'Model output'!N118)</f>
        <v>0.9 cm</v>
      </c>
      <c r="Q119" t="str">
        <f t="shared" si="28"/>
        <v>0.9cm</v>
      </c>
      <c r="R119" cm="1">
        <f t="array" ref="R119">IF(Q119="","",IF(ISNUMBER(SEARCH("cm",Q119)),MAX(VALUE(SUBSTITUTE(_xlfn.FILTERXML("&lt;t&gt;&lt;s&gt;"&amp;SUBSTITUTE(Q119,",","&lt;/s&gt;&lt;s&gt;")&amp;"&lt;/s&gt;&lt;/t&gt;","//s"),"cm",""))),MAX(VALUE(SUBSTITUTE(_xlfn.FILTERXML("&lt;t&gt;&lt;s&gt;"&amp;SUBSTITUTE(Q119,",","&lt;/s&gt;&lt;s&gt;")&amp;"&lt;/s&gt;&lt;/t&gt;","//s"),"mm","")))/10))</f>
        <v>0.9</v>
      </c>
      <c r="S119" t="str">
        <f>IF(OR('Model output'!P118="",ISNUMBER(SEARCH("Not identified", 'Model output'!P118)),ISNUMBER(SEARCH("Absent",'Model output'!P118)),AND(ISNUMBER(SEARCH("No",'Model output'!P118)),NOT(ISNUMBER(SEARCH("diagnostic",'Model output'!P118)))),ISNUMBER(SEARCH("Negative",'Model output'!P118))),"negative","positive")</f>
        <v>negative</v>
      </c>
      <c r="T119">
        <f>IF('Model output'!O118="","",'Model output'!O118)</f>
        <v>2</v>
      </c>
      <c r="U119" t="str">
        <f>IF('Model output'!Q118&lt;&gt;"",'Model output'!Q118,IF('Classification result'!S119="positive",IF(ISNUMBER(SEARCH("single",'Model output'!P118)),1,IF(OR(ISNUMBER(SEARCH("&lt;4",'Model output'!P118)),ISNUMBER(SEARCH("&lt; 4",'Model output'!P118)),ISNUMBER(SEARCH("less than 4",'Model output'!P118))),"&lt;4",IF(OR(ISNUMBER(SEARCH("&gt;4",'Model output'!P118)),ISNUMBER(SEARCH("&gt; 4",'Model output'!P118)),ISNUMBER(SEARCH("4 or more",'Model output'!P118))),"&gt;4",""))),""))</f>
        <v/>
      </c>
      <c r="V119" t="str">
        <f>IF(S119="negative","",IF(OR(ISNUMBER(SEARCH("Focal",'Model output'!P118)),'Classification result'!U119&lt;4,ISNUMBER(SEARCH("Focal",'Classification result'!U119)),ISNUMBER(SEARCH("&lt;4",'Classification result'!U119)),ISNUMBER(SEARCH("&lt; 4",'Classification result'!U119))),"minimal", IF(OR(ISNUMBER(SEARCH("Extensive",'Model output'!P118)),ISNUMBER(SEARCH("Extensive",'Classification result'!U119)),ISNUMBER(SEARCH("&gt;4",'Classification result'!U119)),ISNUMBER(SEARCH("&gt; 4",'Classification result'!U119)),ISNUMBER(SEARCH("4 or more",'Classification result'!U119))),"extensive","")))</f>
        <v/>
      </c>
      <c r="W119" t="str">
        <f>IF(OR('Model output'!R118="",ISNUMBER(SEARCH("Not identified", 'Model output'!R118)),ISNUMBER(SEARCH("Absent",'Model output'!R118)),ISNUMBER(SEARCH("No",'Model output'!R118)),ISNUMBER(SEARCH("Negative",'Model output'!R118)),ISNUMBER(SEARCH("None seen",'Model output'!R118)),ISNUMBER(SEARCH("Free",'Model output'!R118)),ISNUMBER(SEARCH("Cannot be assessed",'Model output'!R118))),"negative","positive")</f>
        <v>negative</v>
      </c>
      <c r="X119" t="str">
        <f>IF('Model output'!S118="","", IF('Model output'!S118= "[]", "", 'Model output'!S118))</f>
        <v>Not identified</v>
      </c>
      <c r="Y119" t="str">
        <f>IF(OR('Model output'!S118="",ISNUMBER(SEARCH("Absent",'Model output'!S118)),ISNUMBER(SEARCH("Not identified",'Model output'!S118)),ISNUMBER(SEARCH("No",'Model output'!S118)),ISNUMBER(SEARCH("negative",'Model output'!S118))),"negative",IF(Z119="positive","gETE", "positive"))</f>
        <v>negative</v>
      </c>
      <c r="Z119" t="str">
        <f>IF(OR('Model output'!S118="",ISNUMBER(SEARCH("Absent",'Model output'!S118)),ISNUMBER(SEARCH("Not identified",'Model output'!S118)),ISNUMBER(SEARCH("No",'Model output'!S118)),ISNUMBER(SEARCH("Minimal",'Model output'!S118)),ISNUMBER(SEARCH("negative",'Model output'!S118))),"negative",IF(OR(ISNUMBER(SEARCH("extensive",X119)),ISNUMBER(SEARCH("skeletal muscle",X119)),ISNUMBER(SEARCH("larynx",X119)),ISNUMBER(SEARCH("trachea",X119)),ISNUMBER(SEARCH("esophagus",X119)),ISNUMBER(SEARCH("recurrent laryngeal nerve",X119))),"positive","negative"))</f>
        <v>negative</v>
      </c>
      <c r="AA119" t="str">
        <f>IF('Model output'!T118="","", IF('Model output'!T118="[]", "", IF('Model output'!T118="Not mentioned", "No", "Yes")))</f>
        <v/>
      </c>
      <c r="AB119" t="str">
        <f>IF(AA119&lt;&gt;"Yes","",IF(OR('Model output'!U118="",'Model output'!U118="[]",ISNUMBER(SEARCH("Not identified",'Model output'!U118))),"",'Model output'!U118))</f>
        <v/>
      </c>
      <c r="AC119" s="1" t="str">
        <f>IF(OR('Model output'!V118="",'Model output'!V118="No",AND(ISERROR(SEARCH("Positive",'Model output'!V118)), ISNUMBER(SEARCH("Negative",'Model output'!V118))), ISNUMBER(SEARCH("Uninvolved",'Model output'!V118)), ISNUMBER(SEARCH("not involved",'Model output'!V118)), ISNUMBER(SEARCH("none",'Model output'!V118)), ISNUMBER(SEARCH("Free",'Model output'!V118)), ISNUMBER(SEARCH("1 mm",'Model output'!V118)), ISNUMBER(SEARCH("0.1 CM",'Model output'!V118)), ISNUMBER(SEARCH("less than 0.2 mm",'Model output'!V118)), ISNUMBER(SEARCH("less than 0.5 mm",'Model output'!V118)), ISNUMBER(SEARCH("abut",'Model output'!V118))), "negative", "positive")</f>
        <v>negative</v>
      </c>
      <c r="AE119" s="32" t="str" cm="1">
        <f t="array" aca="1" ref="AE119" ca="1">IF(OR(AC119="positive",Z119="positive",AND(OR(ISNUMBER(SEARCH("Follicular carcinoma",N119)),ISNUMBER(SEARCH("Follicular thyroid carcinoma",N119))),V119="extensive"),AND(AND(ISNUMBER(J119),J119&gt;0),AND(ISNUMBER(M119),M119&gt;3)),OR(H119="positive",AH119=1)),"high",IF(OR(ISNUMBER(SEARCH("lateral",G119,1)),ISNUMBER(SEARCH("positive",Y119,1)),ISNUMBER(SEARCH("tall",O119,1)),ISNUMBER(SEARCH("hobnail",O119,1)),ISNUMBER(SEARCH("cribriform",O119,1)),ISNUMBER(SEARCH("diffuse",O119,1)),ISNUMBER(SEARCH("columnar",O119,1)),ISNUMBER(SEARCH("solid",O119,1)),ISNUMBER(SEARCH("tall",N119,1)),ISNUMBER(SEARCH("hobnail",N119,1)),ISNUMBER(SEARCH("cribriform",N119,1)),ISNUMBER(SEARCH("diffuse",N119,1)),ISNUMBER(SEARCH("columnar",N119,1)),ISNUMBER(SEARCH("solid",N119,1)),AND(ISNUMBER(SEARCH("papillary",N119,1)),S119="positive"),AND(AND(ISNUMBER(J119),J119&gt;=5),M119=""),AND(AND(ISNUMBER(J119),J119&gt;=5),AND(ISNUMBER(M119),M119&gt;=1)),AND(ISNUMBER(SERACH("papillary",N119)),OR(Y119="positive",Z119="positive"), ISNUMBER(SEARCH("BRAF",AB119)))),"intermediate","low"))</f>
        <v>low</v>
      </c>
      <c r="AF119" s="33" t="str">
        <f t="shared" si="14"/>
        <v>1a</v>
      </c>
      <c r="AG119" s="33" t="str">
        <f t="shared" si="15"/>
        <v>0</v>
      </c>
      <c r="AH119" s="33" t="str">
        <f t="shared" si="18"/>
        <v>0</v>
      </c>
      <c r="AI119" s="38" t="str">
        <f t="shared" si="19"/>
        <v>I</v>
      </c>
      <c r="AJ119" s="32" t="s">
        <v>957</v>
      </c>
      <c r="AK119" s="37" t="s">
        <v>966</v>
      </c>
      <c r="AL119" s="37" t="s">
        <v>965</v>
      </c>
      <c r="AM119" s="37" t="s">
        <v>962</v>
      </c>
      <c r="AN119" s="37" t="s">
        <v>70</v>
      </c>
      <c r="AO119" s="26">
        <f t="shared" ca="1" si="24"/>
        <v>1</v>
      </c>
      <c r="AP119" s="12">
        <f t="shared" si="25"/>
        <v>1</v>
      </c>
      <c r="AQ119" s="12">
        <f t="shared" si="26"/>
        <v>1</v>
      </c>
      <c r="AR119" s="12">
        <f t="shared" si="27"/>
        <v>1</v>
      </c>
      <c r="AS119" s="19">
        <f t="shared" si="16"/>
        <v>1</v>
      </c>
    </row>
    <row r="120" spans="1:45">
      <c r="A120" t="str">
        <f>'Model output'!A119</f>
        <v>TCGA-DJ-A4V5</v>
      </c>
      <c r="B120" s="44">
        <v>55</v>
      </c>
      <c r="C120" s="1" t="str">
        <f>IF(OR(ISNUMBER(SEARCH("0",'Model output'!D119)), ISNUMBER(SEARCH("1",'Model output'!D119)), ISNUMBER(SEARCH("1a",'Model output'!D119)), ISNUMBER(SEARCH("1b",'Model output'!D119)), ISNUMBER(SEARCH("2",'Model output'!D119)), ISNUMBER(SEARCH("3",'Model output'!D119)), ISNUMBER(SEARCH("4a",'Model output'!D119)), ISNUMBER(SEARCH("4b",'Model output'!D119))), IF(ISNUMBER(SEARCH("pT",'Model output'!D119)),IF(OR(ISNUMBER(SEARCH("a",'Model output'!D119)),ISNUMBER(SEARCH("b",'Model output'!D119))),MID(SUBSTITUTE('Model output'!D119," ",""),SEARCH("pT",'Model output'!D119)+2,2),MID(SUBSTITUTE('Model output'!D119," ",""),SEARCH("pT",'Model output'!D119)+2,1)),IF(ISNUMBER(SEARCH("T",'Model output'!D119)),IF(OR(ISNUMBER(SEARCH("a",'Model output'!D119)),ISNUMBER(SEARCH("b",'Model output'!D119))),MID(SUBSTITUTE('Model output'!D119," ",""),SEARCH("T",'Model output'!D119)+1,2),MID(SUBSTITUTE('Model output'!D119," ",""),SEARCH("T",'Model output'!D119)+1,1)),SUBSTITUTE('Model output'!D119," ",""))),"")</f>
        <v/>
      </c>
      <c r="D120" s="1" t="str">
        <f>IF(ISNUMBER(SEARCH("lymph node",'Model output'!E119)),"1", IF(AND('Model output'!E119&lt;&gt;"",ISNUMBER('Model output'!E119),'Model output'!E119&gt;0),"1",IF(OR(ISNUMBER(SEARCH("0",'Model output'!E119)), ISNUMBER(SEARCH("1",'Model output'!E119)), ISNUMBER(SEARCH("1a",'Model output'!E119)), ISNUMBER(SEARCH("1b",'Model output'!E119)), ISNUMBER(SEARCH("X",'Model output'!E119))), IF(ISNUMBER(SEARCH("pN",'Model output'!E119)),IF(OR(ISNUMBER(SEARCH("a",'Model output'!E119)),ISNUMBER(SEARCH("b",'Model output'!E119))),MID(SUBSTITUTE('Model output'!E119," ",""),SEARCH("pN",'Model output'!E119)+2,2),MID(SUBSTITUTE('Model output'!E119," ",""),SEARCH("pN",'Model output'!E119)+2,1)),IF(ISNUMBER(SEARCH("N",'Model output'!E119)),IF(OR(ISNUMBER(SEARCH("a",'Model output'!E119)),ISNUMBER(SEARCH("b",'Model output'!E119))),MID(SUBSTITUTE('Model output'!E119," ",""),SEARCH("N",'Model output'!E119)+1,2),MID(SUBSTITUTE('Model output'!E119," ",""),SEARCH("N",'Model output'!E119)+1,1)),SUBSTITUTE('Model output'!E119," ",""))),"")))</f>
        <v>0</v>
      </c>
      <c r="E120" s="1" t="str">
        <f>IF(OR(ISNUMBER(SEARCH("Not applicable",'Model output'!F119)), ISNUMBER(SEARCH("N/A",'Model output'!F119))),"0",IF(OR(ISNUMBER(SEARCH("0",'Model output'!F119)), ISNUMBER(SEARCH("1",'Model output'!F119)), ISNUMBER(SEARCH("X",'Model output'!F119))), IF(ISNUMBER(SEARCH("pM",'Model output'!F119)),MID(SUBSTITUTE('Model output'!F119," ",""),SEARCH("pM",'Model output'!F119)+2,1),IF(ISNUMBER(SEARCH("M",'Model output'!F119)),MID(SUBSTITUTE('Model output'!F119," ",""),SEARCH("M",'Model output'!F119)+1,1),SUBSTITUTE('Model output'!F119," ",""))),""))</f>
        <v/>
      </c>
      <c r="F120" t="str">
        <f t="shared" si="12"/>
        <v>positive</v>
      </c>
      <c r="G120" t="str">
        <f>IF(OR('Model output'!G119="",AND(ISNUMBER('Model output'!J119),'Model output'!J119&lt;1)),"",IF(OR(ISNUMBER(SEARCH("lateral",'Model output'!G119)),ISNUMBER(SEARCH("cervical",'Model output'!G119)),ISNUMBER(SEARCH("jugular",'Model output'!G119)),ISNUMBER(SEARCH("left neck",'Model output'!G119)),ISNUMBER(SEARCH("left anterior neck",'Model output'!G119)),ISNUMBER(SEARCH("left posterior neck",'Model output'!G119)),ISNUMBER(SEARCH("right neck",'Model output'!G119)),ISNUMBER(SEARCH("right anterior neck",'Model output'!G119)),ISNUMBER(SEARCH("right posterior neck",'Model output'!G119)),AND(ISNUMBER(SEARCH("level",'Model output'!G119)),OR(,ISNUMBER(SEARCH("II",'Model output'!G119)),ISNUMBER(SEARCH("two",'Model output'!G119)),ISNUMBER(SEARCH("2",'Model output'!G119)),ISNUMBER(SEARCH("III",'Model output'!G119)),ISNUMBER(SEARCH("three",'Model output'!G119)),ISNUMBER(SEARCH("3",'Model output'!G119)),ISNUMBER(SEARCH("IV",'Model output'!G119)),ISNUMBER(SEARCH("four",'Model output'!G119)),ISNUMBER(SEARCH("4",'Model output'!G119)),AND(ISNUMBER(SEARCH("V ",'Model output'!G119)),NOT(ISNUMBER(SEARCH("VI",'Model output'!G119)))),ISNUMBER(SEARCH("five",'Model output'!G119)),ISNUMBER(SEARCH("5",'Model output'!G119))))), "lateral", "central"))</f>
        <v>central</v>
      </c>
      <c r="H120" t="str">
        <f>IF('Model output'!H119="","negative",IF('Model output'!H119="[]", "negative", IF(OR(ISNUMBER(SEARCH("lymph node",'Model output'!H119)),ISNUMBER(SEARCH("Not mentioned",'Model output'!H119)),ISNUMBER(SEARCH("neck",'Model output'!H119)),ISNUMBER(SEARCH("Not applicable",'Model output'!H119))),"negative","positive")))</f>
        <v>negative</v>
      </c>
      <c r="I120">
        <f>IF('Model output'!I119="","",IF(ISNUMBER('Model output'!I119),'Model output'!I119,1))</f>
        <v>13</v>
      </c>
      <c r="J120">
        <f>IF('Model output'!J119="","",IF(AND(ISNUMBER('Model output'!J119),'Model output'!J119&lt;=I120),'Model output'!J119,IF(ISNUMBER(SEARCH("0/",'Model output'!J119)),0,1)))</f>
        <v>1</v>
      </c>
      <c r="K120" t="str" cm="1">
        <f t="array" ref="K120">IF(COUNT(FIND({0,1,2,3,4,5,6,7,8,9},'Model output'!K119))&gt;0,'Model output'!K119,"")</f>
        <v>1.1 cm</v>
      </c>
      <c r="L120" s="8" t="str">
        <f t="shared" si="17"/>
        <v>1.1cm</v>
      </c>
      <c r="M120" cm="1">
        <f t="array" ref="M120">IF(L120="","",IF(ISNUMBER(SEARCH("cm",L120)),MAX(VALUE(SUBSTITUTE(_xlfn.FILTERXML("&lt;t&gt;&lt;s&gt;"&amp;SUBSTITUTE(L120,",","&lt;/s&gt;&lt;s&gt;")&amp;"&lt;/s&gt;&lt;/t&gt;","//s"),"cm",""))),MAX(VALUE(SUBSTITUTE(_xlfn.FILTERXML("&lt;t&gt;&lt;s&gt;"&amp;SUBSTITUTE(L120,",","&lt;/s&gt;&lt;s&gt;")&amp;"&lt;/s&gt;&lt;/t&gt;","//s"),"mm","")))/10))</f>
        <v>1.1000000000000001</v>
      </c>
      <c r="N120" t="str">
        <f>IF('Model output'!L119="","",'Model output'!L119)</f>
        <v>Papillary carcinoma</v>
      </c>
      <c r="O120" t="str">
        <f>IF('Model output'!M119="","",'Model output'!M119)</f>
        <v>Classical type</v>
      </c>
      <c r="P120" t="str">
        <f>IF('Model output'!N119="","",'Model output'!N119)</f>
        <v>4.1 cm</v>
      </c>
      <c r="Q120" t="str">
        <f t="shared" si="28"/>
        <v>4.1cm</v>
      </c>
      <c r="R120" cm="1">
        <f t="array" ref="R120">IF(Q120="","",IF(ISNUMBER(SEARCH("cm",Q120)),MAX(VALUE(SUBSTITUTE(_xlfn.FILTERXML("&lt;t&gt;&lt;s&gt;"&amp;SUBSTITUTE(Q120,",","&lt;/s&gt;&lt;s&gt;")&amp;"&lt;/s&gt;&lt;/t&gt;","//s"),"cm",""))),MAX(VALUE(SUBSTITUTE(_xlfn.FILTERXML("&lt;t&gt;&lt;s&gt;"&amp;SUBSTITUTE(Q120,",","&lt;/s&gt;&lt;s&gt;")&amp;"&lt;/s&gt;&lt;/t&gt;","//s"),"mm","")))/10))</f>
        <v>4.0999999999999996</v>
      </c>
      <c r="S120" t="str">
        <f>IF(OR('Model output'!P119="",ISNUMBER(SEARCH("Not identified", 'Model output'!P119)),ISNUMBER(SEARCH("Absent",'Model output'!P119)),AND(ISNUMBER(SEARCH("No",'Model output'!P119)),NOT(ISNUMBER(SEARCH("diagnostic",'Model output'!P119)))),ISNUMBER(SEARCH("Negative",'Model output'!P119))),"negative","positive")</f>
        <v>negative</v>
      </c>
      <c r="T120" t="str">
        <f>IF('Model output'!O119="","",'Model output'!O119)</f>
        <v/>
      </c>
      <c r="U120" t="str">
        <f>IF('Model output'!Q119&lt;&gt;"",'Model output'!Q119,IF('Classification result'!S120="positive",IF(ISNUMBER(SEARCH("single",'Model output'!P119)),1,IF(OR(ISNUMBER(SEARCH("&lt;4",'Model output'!P119)),ISNUMBER(SEARCH("&lt; 4",'Model output'!P119)),ISNUMBER(SEARCH("less than 4",'Model output'!P119))),"&lt;4",IF(OR(ISNUMBER(SEARCH("&gt;4",'Model output'!P119)),ISNUMBER(SEARCH("&gt; 4",'Model output'!P119)),ISNUMBER(SEARCH("4 or more",'Model output'!P119))),"&gt;4",""))),""))</f>
        <v/>
      </c>
      <c r="V120" t="str">
        <f>IF(S120="negative","",IF(OR(ISNUMBER(SEARCH("Focal",'Model output'!P119)),'Classification result'!U120&lt;4,ISNUMBER(SEARCH("Focal",'Classification result'!U120)),ISNUMBER(SEARCH("&lt;4",'Classification result'!U120)),ISNUMBER(SEARCH("&lt; 4",'Classification result'!U120))),"minimal", IF(OR(ISNUMBER(SEARCH("Extensive",'Model output'!P119)),ISNUMBER(SEARCH("Extensive",'Classification result'!U120)),ISNUMBER(SEARCH("&gt;4",'Classification result'!U120)),ISNUMBER(SEARCH("&gt; 4",'Classification result'!U120)),ISNUMBER(SEARCH("4 or more",'Classification result'!U120))),"extensive","")))</f>
        <v/>
      </c>
      <c r="W120" t="str">
        <f>IF(OR('Model output'!R119="",ISNUMBER(SEARCH("Not identified", 'Model output'!R119)),ISNUMBER(SEARCH("Absent",'Model output'!R119)),ISNUMBER(SEARCH("No",'Model output'!R119)),ISNUMBER(SEARCH("Negative",'Model output'!R119)),ISNUMBER(SEARCH("None seen",'Model output'!R119)),ISNUMBER(SEARCH("Free",'Model output'!R119)),ISNUMBER(SEARCH("Cannot be assessed",'Model output'!R119))),"negative","positive")</f>
        <v>negative</v>
      </c>
      <c r="X120" t="str">
        <f>IF('Model output'!S119="","", IF('Model output'!S119= "[]", "", 'Model output'!S119))</f>
        <v>Invades: perithyroidal tissue</v>
      </c>
      <c r="Y120" t="str">
        <f>IF(OR('Model output'!S119="",ISNUMBER(SEARCH("Absent",'Model output'!S119)),ISNUMBER(SEARCH("Not identified",'Model output'!S119)),ISNUMBER(SEARCH("No",'Model output'!S119)),ISNUMBER(SEARCH("negative",'Model output'!S119))),"negative",IF(Z120="positive","gETE", "positive"))</f>
        <v>positive</v>
      </c>
      <c r="Z120" t="str">
        <f>IF(OR('Model output'!S119="",ISNUMBER(SEARCH("Absent",'Model output'!S119)),ISNUMBER(SEARCH("Not identified",'Model output'!S119)),ISNUMBER(SEARCH("No",'Model output'!S119)),ISNUMBER(SEARCH("Minimal",'Model output'!S119)),ISNUMBER(SEARCH("negative",'Model output'!S119))),"negative",IF(OR(ISNUMBER(SEARCH("extensive",X120)),ISNUMBER(SEARCH("skeletal muscle",X120)),ISNUMBER(SEARCH("larynx",X120)),ISNUMBER(SEARCH("trachea",X120)),ISNUMBER(SEARCH("esophagus",X120)),ISNUMBER(SEARCH("recurrent laryngeal nerve",X120))),"positive","negative"))</f>
        <v>negative</v>
      </c>
      <c r="AA120" t="str">
        <f>IF('Model output'!T119="","", IF('Model output'!T119="[]", "", IF('Model output'!T119="Not mentioned", "No", "Yes")))</f>
        <v/>
      </c>
      <c r="AB120" t="str">
        <f>IF(AA120&lt;&gt;"Yes","",IF(OR('Model output'!U119="",'Model output'!U119="[]",ISNUMBER(SEARCH("Not identified",'Model output'!U119))),"",'Model output'!U119))</f>
        <v/>
      </c>
      <c r="AC120" s="1" t="str">
        <f>IF(OR('Model output'!V119="",'Model output'!V119="No",AND(ISERROR(SEARCH("Positive",'Model output'!V119)), ISNUMBER(SEARCH("Negative",'Model output'!V119))), ISNUMBER(SEARCH("Uninvolved",'Model output'!V119)), ISNUMBER(SEARCH("not involved",'Model output'!V119)), ISNUMBER(SEARCH("none",'Model output'!V119)), ISNUMBER(SEARCH("Free",'Model output'!V119)), ISNUMBER(SEARCH("1 mm",'Model output'!V119)), ISNUMBER(SEARCH("0.1 CM",'Model output'!V119)), ISNUMBER(SEARCH("less than 0.2 mm",'Model output'!V119)), ISNUMBER(SEARCH("less than 0.5 mm",'Model output'!V119)), ISNUMBER(SEARCH("abut",'Model output'!V119))), "negative", "positive")</f>
        <v>positive</v>
      </c>
      <c r="AE120" s="32" t="str" cm="1">
        <f t="array" ref="AE120">IF(OR(AC120="positive",Z120="positive",AND(OR(ISNUMBER(SEARCH("Follicular carcinoma",N120)),ISNUMBER(SEARCH("Follicular thyroid carcinoma",N120))),V120="extensive"),AND(AND(ISNUMBER(J120),J120&gt;0),AND(ISNUMBER(M120),M120&gt;3)),OR(H120="positive",AH120=1)),"high",IF(OR(ISNUMBER(SEARCH("lateral",G120,1)),ISNUMBER(SEARCH("positive",Y120,1)),ISNUMBER(SEARCH("tall",O120,1)),ISNUMBER(SEARCH("hobnail",O120,1)),ISNUMBER(SEARCH("cribriform",O120,1)),ISNUMBER(SEARCH("diffuse",O120,1)),ISNUMBER(SEARCH("columnar",O120,1)),ISNUMBER(SEARCH("solid",O120,1)),ISNUMBER(SEARCH("tall",N120,1)),ISNUMBER(SEARCH("hobnail",N120,1)),ISNUMBER(SEARCH("cribriform",N120,1)),ISNUMBER(SEARCH("diffuse",N120,1)),ISNUMBER(SEARCH("columnar",N120,1)),ISNUMBER(SEARCH("solid",N120,1)),AND(ISNUMBER(SEARCH("papillary",N120,1)),S120="positive"),AND(AND(ISNUMBER(J120),J120&gt;=5),M120=""),AND(AND(ISNUMBER(J120),J120&gt;=5),AND(ISNUMBER(M120),M120&gt;=1)),AND(ISNUMBER(SERACH("papillary",N120)),OR(Y120="positive",Z120="positive"), ISNUMBER(SEARCH("BRAF",AB120)))),"intermediate","low"))</f>
        <v>high</v>
      </c>
      <c r="AF120" s="33" t="str">
        <f t="shared" si="14"/>
        <v>3a</v>
      </c>
      <c r="AG120" s="33" t="str">
        <f t="shared" si="15"/>
        <v>1a</v>
      </c>
      <c r="AH120" s="33" t="str">
        <f t="shared" si="18"/>
        <v>0</v>
      </c>
      <c r="AI120" s="38" t="str">
        <f t="shared" si="19"/>
        <v>II</v>
      </c>
      <c r="AJ120" s="32" t="s">
        <v>956</v>
      </c>
      <c r="AK120" s="37" t="s">
        <v>967</v>
      </c>
      <c r="AL120" s="37" t="s">
        <v>961</v>
      </c>
      <c r="AM120" s="37" t="s">
        <v>965</v>
      </c>
      <c r="AN120" s="37" t="s">
        <v>963</v>
      </c>
      <c r="AO120" s="26">
        <f t="shared" si="24"/>
        <v>1</v>
      </c>
      <c r="AP120" s="12">
        <f t="shared" si="25"/>
        <v>1</v>
      </c>
      <c r="AQ120" s="12">
        <f t="shared" si="26"/>
        <v>0</v>
      </c>
      <c r="AR120" s="12">
        <f t="shared" si="27"/>
        <v>1</v>
      </c>
      <c r="AS120" s="19">
        <f t="shared" si="16"/>
        <v>1</v>
      </c>
    </row>
    <row r="121" spans="1:45">
      <c r="A121" t="str">
        <f>'Model output'!A120</f>
        <v>TCGA-DO-A1K0</v>
      </c>
      <c r="B121" s="44">
        <v>30</v>
      </c>
      <c r="C121" s="1" t="str">
        <f>IF(OR(ISNUMBER(SEARCH("0",'Model output'!D120)), ISNUMBER(SEARCH("1",'Model output'!D120)), ISNUMBER(SEARCH("1a",'Model output'!D120)), ISNUMBER(SEARCH("1b",'Model output'!D120)), ISNUMBER(SEARCH("2",'Model output'!D120)), ISNUMBER(SEARCH("3",'Model output'!D120)), ISNUMBER(SEARCH("4a",'Model output'!D120)), ISNUMBER(SEARCH("4b",'Model output'!D120))), IF(ISNUMBER(SEARCH("pT",'Model output'!D120)),IF(OR(ISNUMBER(SEARCH("a",'Model output'!D120)),ISNUMBER(SEARCH("b",'Model output'!D120))),MID(SUBSTITUTE('Model output'!D120," ",""),SEARCH("pT",'Model output'!D120)+2,2),MID(SUBSTITUTE('Model output'!D120," ",""),SEARCH("pT",'Model output'!D120)+2,1)),IF(ISNUMBER(SEARCH("T",'Model output'!D120)),IF(OR(ISNUMBER(SEARCH("a",'Model output'!D120)),ISNUMBER(SEARCH("b",'Model output'!D120))),MID(SUBSTITUTE('Model output'!D120," ",""),SEARCH("T",'Model output'!D120)+1,2),MID(SUBSTITUTE('Model output'!D120," ",""),SEARCH("T",'Model output'!D120)+1,1)),SUBSTITUTE('Model output'!D120," ",""))),"")</f>
        <v>3</v>
      </c>
      <c r="D121" s="1" t="str">
        <f>IF(ISNUMBER(SEARCH("lymph node",'Model output'!E120)),"1", IF(AND('Model output'!E120&lt;&gt;"",ISNUMBER('Model output'!E120),'Model output'!E120&gt;0),"1",IF(OR(ISNUMBER(SEARCH("0",'Model output'!E120)), ISNUMBER(SEARCH("1",'Model output'!E120)), ISNUMBER(SEARCH("1a",'Model output'!E120)), ISNUMBER(SEARCH("1b",'Model output'!E120)), ISNUMBER(SEARCH("X",'Model output'!E120))), IF(ISNUMBER(SEARCH("pN",'Model output'!E120)),IF(OR(ISNUMBER(SEARCH("a",'Model output'!E120)),ISNUMBER(SEARCH("b",'Model output'!E120))),MID(SUBSTITUTE('Model output'!E120," ",""),SEARCH("pN",'Model output'!E120)+2,2),MID(SUBSTITUTE('Model output'!E120," ",""),SEARCH("pN",'Model output'!E120)+2,1)),IF(ISNUMBER(SEARCH("N",'Model output'!E120)),IF(OR(ISNUMBER(SEARCH("a",'Model output'!E120)),ISNUMBER(SEARCH("b",'Model output'!E120))),MID(SUBSTITUTE('Model output'!E120," ",""),SEARCH("N",'Model output'!E120)+1,2),MID(SUBSTITUTE('Model output'!E120," ",""),SEARCH("N",'Model output'!E120)+1,1)),SUBSTITUTE('Model output'!E120," ",""))),"")))</f>
        <v>1b</v>
      </c>
      <c r="E121" s="1" t="str">
        <f>IF(OR(ISNUMBER(SEARCH("Not applicable",'Model output'!F120)), ISNUMBER(SEARCH("N/A",'Model output'!F120))),"0",IF(OR(ISNUMBER(SEARCH("0",'Model output'!F120)), ISNUMBER(SEARCH("1",'Model output'!F120)), ISNUMBER(SEARCH("X",'Model output'!F120))), IF(ISNUMBER(SEARCH("pM",'Model output'!F120)),MID(SUBSTITUTE('Model output'!F120," ",""),SEARCH("pM",'Model output'!F120)+2,1),IF(ISNUMBER(SEARCH("M",'Model output'!F120)),MID(SUBSTITUTE('Model output'!F120," ",""),SEARCH("M",'Model output'!F120)+1,1),SUBSTITUTE('Model output'!F120," ",""))),""))</f>
        <v>X</v>
      </c>
      <c r="F121" t="str">
        <f t="shared" si="12"/>
        <v>positive</v>
      </c>
      <c r="G121" t="str">
        <f>IF(OR('Model output'!G120="",AND(ISNUMBER('Model output'!J120),'Model output'!J120&lt;1)),"",IF(OR(ISNUMBER(SEARCH("lateral",'Model output'!G120)),ISNUMBER(SEARCH("cervical",'Model output'!G120)),ISNUMBER(SEARCH("jugular",'Model output'!G120)),ISNUMBER(SEARCH("left neck",'Model output'!G120)),ISNUMBER(SEARCH("left anterior neck",'Model output'!G120)),ISNUMBER(SEARCH("left posterior neck",'Model output'!G120)),ISNUMBER(SEARCH("right neck",'Model output'!G120)),ISNUMBER(SEARCH("right anterior neck",'Model output'!G120)),ISNUMBER(SEARCH("right posterior neck",'Model output'!G120)),AND(ISNUMBER(SEARCH("level",'Model output'!G120)),OR(,ISNUMBER(SEARCH("II",'Model output'!G120)),ISNUMBER(SEARCH("two",'Model output'!G120)),ISNUMBER(SEARCH("2",'Model output'!G120)),ISNUMBER(SEARCH("III",'Model output'!G120)),ISNUMBER(SEARCH("three",'Model output'!G120)),ISNUMBER(SEARCH("3",'Model output'!G120)),ISNUMBER(SEARCH("IV",'Model output'!G120)),ISNUMBER(SEARCH("four",'Model output'!G120)),ISNUMBER(SEARCH("4",'Model output'!G120)),AND(ISNUMBER(SEARCH("V ",'Model output'!G120)),NOT(ISNUMBER(SEARCH("VI",'Model output'!G120)))),ISNUMBER(SEARCH("five",'Model output'!G120)),ISNUMBER(SEARCH("5",'Model output'!G120))))), "lateral", "central"))</f>
        <v>lateral</v>
      </c>
      <c r="H121" t="str">
        <f>IF('Model output'!H120="","negative",IF('Model output'!H120="[]", "negative", IF(OR(ISNUMBER(SEARCH("lymph node",'Model output'!H120)),ISNUMBER(SEARCH("Not mentioned",'Model output'!H120)),ISNUMBER(SEARCH("neck",'Model output'!H120)),ISNUMBER(SEARCH("Not applicable",'Model output'!H120))),"negative","positive")))</f>
        <v>negative</v>
      </c>
      <c r="I121">
        <f>IF('Model output'!I120="","",IF(ISNUMBER('Model output'!I120),'Model output'!I120,1))</f>
        <v>14</v>
      </c>
      <c r="J121">
        <f>IF('Model output'!J120="","",IF(AND(ISNUMBER('Model output'!J120),'Model output'!J120&lt;=I121),'Model output'!J120,IF(ISNUMBER(SEARCH("0/",'Model output'!J120)),0,1)))</f>
        <v>9</v>
      </c>
      <c r="K121" t="str" cm="1">
        <f t="array" ref="K121">IF(COUNT(FIND({0,1,2,3,4,5,6,7,8,9},'Model output'!K120))&gt;0,'Model output'!K120,"")</f>
        <v/>
      </c>
      <c r="L121" s="8" t="str">
        <f t="shared" si="17"/>
        <v/>
      </c>
      <c r="M121" t="str" cm="1">
        <f t="array" ref="M121">IF(L121="","",IF(ISNUMBER(SEARCH("cm",L121)),MAX(VALUE(SUBSTITUTE(_xlfn.FILTERXML("&lt;t&gt;&lt;s&gt;"&amp;SUBSTITUTE(L121,",","&lt;/s&gt;&lt;s&gt;")&amp;"&lt;/s&gt;&lt;/t&gt;","//s"),"cm",""))),MAX(VALUE(SUBSTITUTE(_xlfn.FILTERXML("&lt;t&gt;&lt;s&gt;"&amp;SUBSTITUTE(L121,",","&lt;/s&gt;&lt;s&gt;")&amp;"&lt;/s&gt;&lt;/t&gt;","//s"),"mm","")))/10))</f>
        <v/>
      </c>
      <c r="N121" t="str">
        <f>IF('Model output'!L120="","",'Model output'!L120)</f>
        <v>Papillary carcinoma</v>
      </c>
      <c r="O121" t="str">
        <f>IF('Model output'!M120="","",'Model output'!M120)</f>
        <v>Classical</v>
      </c>
      <c r="P121" t="str">
        <f>IF('Model output'!N120="","",'Model output'!N120)</f>
        <v>4.2 cm</v>
      </c>
      <c r="Q121" t="str">
        <f t="shared" si="28"/>
        <v>4.2cm</v>
      </c>
      <c r="R121" cm="1">
        <f t="array" ref="R121">IF(Q121="","",IF(ISNUMBER(SEARCH("cm",Q121)),MAX(VALUE(SUBSTITUTE(_xlfn.FILTERXML("&lt;t&gt;&lt;s&gt;"&amp;SUBSTITUTE(Q121,",","&lt;/s&gt;&lt;s&gt;")&amp;"&lt;/s&gt;&lt;/t&gt;","//s"),"cm",""))),MAX(VALUE(SUBSTITUTE(_xlfn.FILTERXML("&lt;t&gt;&lt;s&gt;"&amp;SUBSTITUTE(Q121,",","&lt;/s&gt;&lt;s&gt;")&amp;"&lt;/s&gt;&lt;/t&gt;","//s"),"mm","")))/10))</f>
        <v>4.2</v>
      </c>
      <c r="S121" t="str">
        <f>IF(OR('Model output'!P120="",ISNUMBER(SEARCH("Not identified", 'Model output'!P120)),ISNUMBER(SEARCH("Absent",'Model output'!P120)),AND(ISNUMBER(SEARCH("No",'Model output'!P120)),NOT(ISNUMBER(SEARCH("diagnostic",'Model output'!P120)))),ISNUMBER(SEARCH("Negative",'Model output'!P120))),"negative","positive")</f>
        <v>negative</v>
      </c>
      <c r="T121">
        <f>IF('Model output'!O120="","",'Model output'!O120)</f>
        <v>2</v>
      </c>
      <c r="U121" t="str">
        <f>IF('Model output'!Q120&lt;&gt;"",'Model output'!Q120,IF('Classification result'!S121="positive",IF(ISNUMBER(SEARCH("single",'Model output'!P120)),1,IF(OR(ISNUMBER(SEARCH("&lt;4",'Model output'!P120)),ISNUMBER(SEARCH("&lt; 4",'Model output'!P120)),ISNUMBER(SEARCH("less than 4",'Model output'!P120))),"&lt;4",IF(OR(ISNUMBER(SEARCH("&gt;4",'Model output'!P120)),ISNUMBER(SEARCH("&gt; 4",'Model output'!P120)),ISNUMBER(SEARCH("4 or more",'Model output'!P120))),"&gt;4",""))),""))</f>
        <v/>
      </c>
      <c r="V121" t="str">
        <f>IF(S121="negative","",IF(OR(ISNUMBER(SEARCH("Focal",'Model output'!P120)),'Classification result'!U121&lt;4,ISNUMBER(SEARCH("Focal",'Classification result'!U121)),ISNUMBER(SEARCH("&lt;4",'Classification result'!U121)),ISNUMBER(SEARCH("&lt; 4",'Classification result'!U121))),"minimal", IF(OR(ISNUMBER(SEARCH("Extensive",'Model output'!P120)),ISNUMBER(SEARCH("Extensive",'Classification result'!U121)),ISNUMBER(SEARCH("&gt;4",'Classification result'!U121)),ISNUMBER(SEARCH("&gt; 4",'Classification result'!U121)),ISNUMBER(SEARCH("4 or more",'Classification result'!U121))),"extensive","")))</f>
        <v/>
      </c>
      <c r="W121" t="str">
        <f>IF(OR('Model output'!R120="",ISNUMBER(SEARCH("Not identified", 'Model output'!R120)),ISNUMBER(SEARCH("Absent",'Model output'!R120)),ISNUMBER(SEARCH("No",'Model output'!R120)),ISNUMBER(SEARCH("Negative",'Model output'!R120)),ISNUMBER(SEARCH("None seen",'Model output'!R120)),ISNUMBER(SEARCH("Free",'Model output'!R120)),ISNUMBER(SEARCH("Cannot be assessed",'Model output'!R120))),"negative","positive")</f>
        <v>positive</v>
      </c>
      <c r="X121" t="str">
        <f>IF('Model output'!S120="","", IF('Model output'!S120= "[]", "", 'Model output'!S120))</f>
        <v>Present, Minimal</v>
      </c>
      <c r="Y121" t="str">
        <f>IF(OR('Model output'!S120="",ISNUMBER(SEARCH("Absent",'Model output'!S120)),ISNUMBER(SEARCH("Not identified",'Model output'!S120)),ISNUMBER(SEARCH("No",'Model output'!S120)),ISNUMBER(SEARCH("negative",'Model output'!S120))),"negative",IF(Z121="positive","gETE", "positive"))</f>
        <v>positive</v>
      </c>
      <c r="Z121" t="str">
        <f>IF(OR('Model output'!S120="",ISNUMBER(SEARCH("Absent",'Model output'!S120)),ISNUMBER(SEARCH("Not identified",'Model output'!S120)),ISNUMBER(SEARCH("No",'Model output'!S120)),ISNUMBER(SEARCH("Minimal",'Model output'!S120)),ISNUMBER(SEARCH("negative",'Model output'!S120))),"negative",IF(OR(ISNUMBER(SEARCH("extensive",X121)),ISNUMBER(SEARCH("skeletal muscle",X121)),ISNUMBER(SEARCH("larynx",X121)),ISNUMBER(SEARCH("trachea",X121)),ISNUMBER(SEARCH("esophagus",X121)),ISNUMBER(SEARCH("recurrent laryngeal nerve",X121))),"positive","negative"))</f>
        <v>negative</v>
      </c>
      <c r="AA121" t="str">
        <f>IF('Model output'!T120="","", IF('Model output'!T120="[]", "", IF('Model output'!T120="Not mentioned", "No", "Yes")))</f>
        <v/>
      </c>
      <c r="AB121" t="str">
        <f>IF(AA121&lt;&gt;"Yes","",IF(OR('Model output'!U120="",'Model output'!U120="[]",ISNUMBER(SEARCH("Not identified",'Model output'!U120))),"",'Model output'!U120))</f>
        <v/>
      </c>
      <c r="AC121" s="1" t="str">
        <f>IF(OR('Model output'!V120="",'Model output'!V120="No",AND(ISERROR(SEARCH("Positive",'Model output'!V120)), ISNUMBER(SEARCH("Negative",'Model output'!V120))), ISNUMBER(SEARCH("Uninvolved",'Model output'!V120)), ISNUMBER(SEARCH("not involved",'Model output'!V120)), ISNUMBER(SEARCH("none",'Model output'!V120)), ISNUMBER(SEARCH("Free",'Model output'!V120)), ISNUMBER(SEARCH("1 mm",'Model output'!V120)), ISNUMBER(SEARCH("0.1 CM",'Model output'!V120)), ISNUMBER(SEARCH("less than 0.2 mm",'Model output'!V120)), ISNUMBER(SEARCH("less than 0.5 mm",'Model output'!V120)), ISNUMBER(SEARCH("abut",'Model output'!V120))), "negative", "positive")</f>
        <v>negative</v>
      </c>
      <c r="AE121" s="32" t="str" cm="1">
        <f t="array" aca="1" ref="AE121" ca="1">IF(OR(AC121="positive",Z121="positive",AND(OR(ISNUMBER(SEARCH("Follicular carcinoma",N121)),ISNUMBER(SEARCH("Follicular thyroid carcinoma",N121))),V121="extensive"),AND(AND(ISNUMBER(J121),J121&gt;0),AND(ISNUMBER(M121),M121&gt;3)),OR(H121="positive",AH121=1)),"high",IF(OR(ISNUMBER(SEARCH("lateral",G121,1)),ISNUMBER(SEARCH("positive",Y121,1)),ISNUMBER(SEARCH("tall",O121,1)),ISNUMBER(SEARCH("hobnail",O121,1)),ISNUMBER(SEARCH("cribriform",O121,1)),ISNUMBER(SEARCH("diffuse",O121,1)),ISNUMBER(SEARCH("columnar",O121,1)),ISNUMBER(SEARCH("solid",O121,1)),ISNUMBER(SEARCH("tall",N121,1)),ISNUMBER(SEARCH("hobnail",N121,1)),ISNUMBER(SEARCH("cribriform",N121,1)),ISNUMBER(SEARCH("diffuse",N121,1)),ISNUMBER(SEARCH("columnar",N121,1)),ISNUMBER(SEARCH("solid",N121,1)),AND(ISNUMBER(SEARCH("papillary",N121,1)),S121="positive"),AND(AND(ISNUMBER(J121),J121&gt;=5),M121=""),AND(AND(ISNUMBER(J121),J121&gt;=5),AND(ISNUMBER(M121),M121&gt;=1)),AND(ISNUMBER(SERACH("papillary",N121)),OR(Y121="positive",Z121="positive"), ISNUMBER(SEARCH("BRAF",AB121)))),"intermediate","low"))</f>
        <v>intermediate</v>
      </c>
      <c r="AF121" s="33" t="str">
        <f t="shared" si="14"/>
        <v>3a</v>
      </c>
      <c r="AG121" s="33" t="str">
        <f t="shared" si="15"/>
        <v>1b</v>
      </c>
      <c r="AH121" s="33" t="str">
        <f t="shared" si="18"/>
        <v>0</v>
      </c>
      <c r="AI121" s="38" t="str">
        <f t="shared" si="19"/>
        <v>I</v>
      </c>
      <c r="AJ121" s="32" t="s">
        <v>958</v>
      </c>
      <c r="AK121" s="37" t="s">
        <v>967</v>
      </c>
      <c r="AL121" s="37" t="s">
        <v>961</v>
      </c>
      <c r="AM121" s="37" t="s">
        <v>965</v>
      </c>
      <c r="AN121" s="37" t="s">
        <v>70</v>
      </c>
      <c r="AO121" s="26">
        <f t="shared" ca="1" si="24"/>
        <v>1</v>
      </c>
      <c r="AP121" s="12">
        <f t="shared" si="25"/>
        <v>1</v>
      </c>
      <c r="AQ121" s="12">
        <f t="shared" si="26"/>
        <v>1</v>
      </c>
      <c r="AR121" s="12">
        <f t="shared" si="27"/>
        <v>1</v>
      </c>
      <c r="AS121" s="19">
        <f t="shared" si="16"/>
        <v>1</v>
      </c>
    </row>
    <row r="122" spans="1:45">
      <c r="A122" t="str">
        <f>'Model output'!A121</f>
        <v>TCGA-E3-A3DZ</v>
      </c>
      <c r="B122" s="44">
        <v>55</v>
      </c>
      <c r="C122" s="1" t="str">
        <f>IF(OR(ISNUMBER(SEARCH("0",'Model output'!D121)), ISNUMBER(SEARCH("1",'Model output'!D121)), ISNUMBER(SEARCH("1a",'Model output'!D121)), ISNUMBER(SEARCH("1b",'Model output'!D121)), ISNUMBER(SEARCH("2",'Model output'!D121)), ISNUMBER(SEARCH("3",'Model output'!D121)), ISNUMBER(SEARCH("4a",'Model output'!D121)), ISNUMBER(SEARCH("4b",'Model output'!D121))), IF(ISNUMBER(SEARCH("pT",'Model output'!D121)),IF(OR(ISNUMBER(SEARCH("a",'Model output'!D121)),ISNUMBER(SEARCH("b",'Model output'!D121))),MID(SUBSTITUTE('Model output'!D121," ",""),SEARCH("pT",'Model output'!D121)+2,2),MID(SUBSTITUTE('Model output'!D121," ",""),SEARCH("pT",'Model output'!D121)+2,1)),IF(ISNUMBER(SEARCH("T",'Model output'!D121)),IF(OR(ISNUMBER(SEARCH("a",'Model output'!D121)),ISNUMBER(SEARCH("b",'Model output'!D121))),MID(SUBSTITUTE('Model output'!D121," ",""),SEARCH("T",'Model output'!D121)+1,2),MID(SUBSTITUTE('Model output'!D121," ",""),SEARCH("T",'Model output'!D121)+1,1)),SUBSTITUTE('Model output'!D121," ",""))),"")</f>
        <v>3</v>
      </c>
      <c r="D122" s="1" t="str">
        <f>IF(ISNUMBER(SEARCH("lymph node",'Model output'!E121)),"1", IF(AND('Model output'!E121&lt;&gt;"",ISNUMBER('Model output'!E121),'Model output'!E121&gt;0),"1",IF(OR(ISNUMBER(SEARCH("0",'Model output'!E121)), ISNUMBER(SEARCH("1",'Model output'!E121)), ISNUMBER(SEARCH("1a",'Model output'!E121)), ISNUMBER(SEARCH("1b",'Model output'!E121)), ISNUMBER(SEARCH("X",'Model output'!E121))), IF(ISNUMBER(SEARCH("pN",'Model output'!E121)),IF(OR(ISNUMBER(SEARCH("a",'Model output'!E121)),ISNUMBER(SEARCH("b",'Model output'!E121))),MID(SUBSTITUTE('Model output'!E121," ",""),SEARCH("pN",'Model output'!E121)+2,2),MID(SUBSTITUTE('Model output'!E121," ",""),SEARCH("pN",'Model output'!E121)+2,1)),IF(ISNUMBER(SEARCH("N",'Model output'!E121)),IF(OR(ISNUMBER(SEARCH("a",'Model output'!E121)),ISNUMBER(SEARCH("b",'Model output'!E121))),MID(SUBSTITUTE('Model output'!E121," ",""),SEARCH("N",'Model output'!E121)+1,2),MID(SUBSTITUTE('Model output'!E121," ",""),SEARCH("N",'Model output'!E121)+1,1)),SUBSTITUTE('Model output'!E121," ",""))),"")))</f>
        <v>0</v>
      </c>
      <c r="E122" s="1" t="str">
        <f>IF(OR(ISNUMBER(SEARCH("Not applicable",'Model output'!F121)), ISNUMBER(SEARCH("N/A",'Model output'!F121))),"0",IF(OR(ISNUMBER(SEARCH("0",'Model output'!F121)), ISNUMBER(SEARCH("1",'Model output'!F121)), ISNUMBER(SEARCH("X",'Model output'!F121))), IF(ISNUMBER(SEARCH("pM",'Model output'!F121)),MID(SUBSTITUTE('Model output'!F121," ",""),SEARCH("pM",'Model output'!F121)+2,1),IF(ISNUMBER(SEARCH("M",'Model output'!F121)),MID(SUBSTITUTE('Model output'!F121," ",""),SEARCH("M",'Model output'!F121)+1,1),SUBSTITUTE('Model output'!F121," ",""))),""))</f>
        <v>X</v>
      </c>
      <c r="F122" t="str">
        <f t="shared" si="12"/>
        <v>negative</v>
      </c>
      <c r="G122" t="str">
        <f>IF(OR('Model output'!G121="",AND(ISNUMBER('Model output'!J121),'Model output'!J121&lt;1)),"",IF(OR(ISNUMBER(SEARCH("lateral",'Model output'!G121)),ISNUMBER(SEARCH("cervical",'Model output'!G121)),ISNUMBER(SEARCH("jugular",'Model output'!G121)),ISNUMBER(SEARCH("left neck",'Model output'!G121)),ISNUMBER(SEARCH("left anterior neck",'Model output'!G121)),ISNUMBER(SEARCH("left posterior neck",'Model output'!G121)),ISNUMBER(SEARCH("right neck",'Model output'!G121)),ISNUMBER(SEARCH("right anterior neck",'Model output'!G121)),ISNUMBER(SEARCH("right posterior neck",'Model output'!G121)),AND(ISNUMBER(SEARCH("level",'Model output'!G121)),OR(,ISNUMBER(SEARCH("II",'Model output'!G121)),ISNUMBER(SEARCH("two",'Model output'!G121)),ISNUMBER(SEARCH("2",'Model output'!G121)),ISNUMBER(SEARCH("III",'Model output'!G121)),ISNUMBER(SEARCH("three",'Model output'!G121)),ISNUMBER(SEARCH("3",'Model output'!G121)),ISNUMBER(SEARCH("IV",'Model output'!G121)),ISNUMBER(SEARCH("four",'Model output'!G121)),ISNUMBER(SEARCH("4",'Model output'!G121)),AND(ISNUMBER(SEARCH("V ",'Model output'!G121)),NOT(ISNUMBER(SEARCH("VI",'Model output'!G121)))),ISNUMBER(SEARCH("five",'Model output'!G121)),ISNUMBER(SEARCH("5",'Model output'!G121))))), "lateral", "central"))</f>
        <v/>
      </c>
      <c r="H122" t="str">
        <f>IF('Model output'!H121="","negative",IF('Model output'!H121="[]", "negative", IF(OR(ISNUMBER(SEARCH("lymph node",'Model output'!H121)),ISNUMBER(SEARCH("Not mentioned",'Model output'!H121)),ISNUMBER(SEARCH("neck",'Model output'!H121)),ISNUMBER(SEARCH("Not applicable",'Model output'!H121))),"negative","positive")))</f>
        <v>negative</v>
      </c>
      <c r="I122">
        <f>IF('Model output'!I121="","",IF(ISNUMBER('Model output'!I121),'Model output'!I121,1))</f>
        <v>1</v>
      </c>
      <c r="J122">
        <f>IF('Model output'!J121="","",IF(AND(ISNUMBER('Model output'!J121),'Model output'!J121&lt;=I122),'Model output'!J121,IF(ISNUMBER(SEARCH("0/",'Model output'!J121)),0,1)))</f>
        <v>0</v>
      </c>
      <c r="K122" t="str" cm="1">
        <f t="array" ref="K122">IF(COUNT(FIND({0,1,2,3,4,5,6,7,8,9},'Model output'!K121))&gt;0,'Model output'!K121,"")</f>
        <v/>
      </c>
      <c r="L122" s="8" t="str">
        <f t="shared" si="17"/>
        <v/>
      </c>
      <c r="M122" t="str" cm="1">
        <f t="array" ref="M122">IF(L122="","",IF(ISNUMBER(SEARCH("cm",L122)),MAX(VALUE(SUBSTITUTE(_xlfn.FILTERXML("&lt;t&gt;&lt;s&gt;"&amp;SUBSTITUTE(L122,",","&lt;/s&gt;&lt;s&gt;")&amp;"&lt;/s&gt;&lt;/t&gt;","//s"),"cm",""))),MAX(VALUE(SUBSTITUTE(_xlfn.FILTERXML("&lt;t&gt;&lt;s&gt;"&amp;SUBSTITUTE(L122,",","&lt;/s&gt;&lt;s&gt;")&amp;"&lt;/s&gt;&lt;/t&gt;","//s"),"mm","")))/10))</f>
        <v/>
      </c>
      <c r="N122" t="str">
        <f>IF('Model output'!L121="","",'Model output'!L121)</f>
        <v>Papillary carcinoma</v>
      </c>
      <c r="O122" t="str">
        <f>IF('Model output'!M121="","",'Model output'!M121)</f>
        <v>Follicular variant</v>
      </c>
      <c r="P122" t="str">
        <f>IF('Model output'!N121="","",'Model output'!N121)</f>
        <v>5 cm</v>
      </c>
      <c r="Q122" t="str">
        <f t="shared" si="28"/>
        <v>5cm</v>
      </c>
      <c r="R122" cm="1">
        <f t="array" ref="R122">IF(Q122="","",IF(ISNUMBER(SEARCH("cm",Q122)),MAX(VALUE(SUBSTITUTE(_xlfn.FILTERXML("&lt;t&gt;&lt;s&gt;"&amp;SUBSTITUTE(Q122,",","&lt;/s&gt;&lt;s&gt;")&amp;"&lt;/s&gt;&lt;/t&gt;","//s"),"cm",""))),MAX(VALUE(SUBSTITUTE(_xlfn.FILTERXML("&lt;t&gt;&lt;s&gt;"&amp;SUBSTITUTE(Q122,",","&lt;/s&gt;&lt;s&gt;")&amp;"&lt;/s&gt;&lt;/t&gt;","//s"),"mm","")))/10))</f>
        <v>5</v>
      </c>
      <c r="S122" t="str">
        <f>IF(OR('Model output'!P121="",ISNUMBER(SEARCH("Not identified", 'Model output'!P121)),ISNUMBER(SEARCH("Absent",'Model output'!P121)),AND(ISNUMBER(SEARCH("No",'Model output'!P121)),NOT(ISNUMBER(SEARCH("diagnostic",'Model output'!P121)))),ISNUMBER(SEARCH("Negative",'Model output'!P121))),"negative","positive")</f>
        <v>negative</v>
      </c>
      <c r="T122" t="str">
        <f>IF('Model output'!O121="","",'Model output'!O121)</f>
        <v/>
      </c>
      <c r="U122" t="str">
        <f>IF('Model output'!Q121&lt;&gt;"",'Model output'!Q121,IF('Classification result'!S122="positive",IF(ISNUMBER(SEARCH("single",'Model output'!P121)),1,IF(OR(ISNUMBER(SEARCH("&lt;4",'Model output'!P121)),ISNUMBER(SEARCH("&lt; 4",'Model output'!P121)),ISNUMBER(SEARCH("less than 4",'Model output'!P121))),"&lt;4",IF(OR(ISNUMBER(SEARCH("&gt;4",'Model output'!P121)),ISNUMBER(SEARCH("&gt; 4",'Model output'!P121)),ISNUMBER(SEARCH("4 or more",'Model output'!P121))),"&gt;4",""))),""))</f>
        <v/>
      </c>
      <c r="V122" t="str">
        <f>IF(S122="negative","",IF(OR(ISNUMBER(SEARCH("Focal",'Model output'!P121)),'Classification result'!U122&lt;4,ISNUMBER(SEARCH("Focal",'Classification result'!U122)),ISNUMBER(SEARCH("&lt;4",'Classification result'!U122)),ISNUMBER(SEARCH("&lt; 4",'Classification result'!U122))),"minimal", IF(OR(ISNUMBER(SEARCH("Extensive",'Model output'!P121)),ISNUMBER(SEARCH("Extensive",'Classification result'!U122)),ISNUMBER(SEARCH("&gt;4",'Classification result'!U122)),ISNUMBER(SEARCH("&gt; 4",'Classification result'!U122)),ISNUMBER(SEARCH("4 or more",'Classification result'!U122))),"extensive","")))</f>
        <v/>
      </c>
      <c r="W122" t="str">
        <f>IF(OR('Model output'!R121="",ISNUMBER(SEARCH("Not identified", 'Model output'!R121)),ISNUMBER(SEARCH("Absent",'Model output'!R121)),ISNUMBER(SEARCH("No",'Model output'!R121)),ISNUMBER(SEARCH("Negative",'Model output'!R121)),ISNUMBER(SEARCH("None seen",'Model output'!R121)),ISNUMBER(SEARCH("Free",'Model output'!R121)),ISNUMBER(SEARCH("Cannot be assessed",'Model output'!R121))),"negative","positive")</f>
        <v>negative</v>
      </c>
      <c r="X122" t="str">
        <f>IF('Model output'!S121="","", IF('Model output'!S121= "[]", "", 'Model output'!S121))</f>
        <v/>
      </c>
      <c r="Y122" t="str">
        <f>IF(OR('Model output'!S121="",ISNUMBER(SEARCH("Absent",'Model output'!S121)),ISNUMBER(SEARCH("Not identified",'Model output'!S121)),ISNUMBER(SEARCH("No",'Model output'!S121)),ISNUMBER(SEARCH("negative",'Model output'!S121))),"negative",IF(Z122="positive","gETE", "positive"))</f>
        <v>negative</v>
      </c>
      <c r="Z122" t="str">
        <f>IF(OR('Model output'!S121="",ISNUMBER(SEARCH("Absent",'Model output'!S121)),ISNUMBER(SEARCH("Not identified",'Model output'!S121)),ISNUMBER(SEARCH("No",'Model output'!S121)),ISNUMBER(SEARCH("Minimal",'Model output'!S121)),ISNUMBER(SEARCH("negative",'Model output'!S121))),"negative",IF(OR(ISNUMBER(SEARCH("extensive",X122)),ISNUMBER(SEARCH("skeletal muscle",X122)),ISNUMBER(SEARCH("larynx",X122)),ISNUMBER(SEARCH("trachea",X122)),ISNUMBER(SEARCH("esophagus",X122)),ISNUMBER(SEARCH("recurrent laryngeal nerve",X122))),"positive","negative"))</f>
        <v>negative</v>
      </c>
      <c r="AA122" t="str">
        <f>IF('Model output'!T121="","", IF('Model output'!T121="[]", "", IF('Model output'!T121="Not mentioned", "No", "Yes")))</f>
        <v/>
      </c>
      <c r="AB122" t="str">
        <f>IF(AA122&lt;&gt;"Yes","",IF(OR('Model output'!U121="",'Model output'!U121="[]",ISNUMBER(SEARCH("Not identified",'Model output'!U121))),"",'Model output'!U121))</f>
        <v/>
      </c>
      <c r="AC122" s="1" t="str">
        <f>IF(OR('Model output'!V121="",'Model output'!V121="No",AND(ISERROR(SEARCH("Positive",'Model output'!V121)), ISNUMBER(SEARCH("Negative",'Model output'!V121))), ISNUMBER(SEARCH("Uninvolved",'Model output'!V121)), ISNUMBER(SEARCH("not involved",'Model output'!V121)), ISNUMBER(SEARCH("none",'Model output'!V121)), ISNUMBER(SEARCH("Free",'Model output'!V121)), ISNUMBER(SEARCH("1 mm",'Model output'!V121)), ISNUMBER(SEARCH("0.1 CM",'Model output'!V121)), ISNUMBER(SEARCH("less than 0.2 mm",'Model output'!V121)), ISNUMBER(SEARCH("less than 0.5 mm",'Model output'!V121)), ISNUMBER(SEARCH("abut",'Model output'!V121))), "negative", "positive")</f>
        <v>negative</v>
      </c>
      <c r="AE122" s="32" t="str" cm="1">
        <f t="array" aca="1" ref="AE122" ca="1">IF(OR(AC122="positive",Z122="positive",AND(OR(ISNUMBER(SEARCH("Follicular carcinoma",N122)),ISNUMBER(SEARCH("Follicular thyroid carcinoma",N122))),V122="extensive"),AND(AND(ISNUMBER(J122),J122&gt;0),AND(ISNUMBER(M122),M122&gt;3)),OR(H122="positive",AH122=1)),"high",IF(OR(ISNUMBER(SEARCH("lateral",G122,1)),ISNUMBER(SEARCH("positive",Y122,1)),ISNUMBER(SEARCH("tall",O122,1)),ISNUMBER(SEARCH("hobnail",O122,1)),ISNUMBER(SEARCH("cribriform",O122,1)),ISNUMBER(SEARCH("diffuse",O122,1)),ISNUMBER(SEARCH("columnar",O122,1)),ISNUMBER(SEARCH("solid",O122,1)),ISNUMBER(SEARCH("tall",N122,1)),ISNUMBER(SEARCH("hobnail",N122,1)),ISNUMBER(SEARCH("cribriform",N122,1)),ISNUMBER(SEARCH("diffuse",N122,1)),ISNUMBER(SEARCH("columnar",N122,1)),ISNUMBER(SEARCH("solid",N122,1)),AND(ISNUMBER(SEARCH("papillary",N122,1)),S122="positive"),AND(AND(ISNUMBER(J122),J122&gt;=5),M122=""),AND(AND(ISNUMBER(J122),J122&gt;=5),AND(ISNUMBER(M122),M122&gt;=1)),AND(ISNUMBER(SERACH("papillary",N122)),OR(Y122="positive",Z122="positive"), ISNUMBER(SEARCH("BRAF",AB122)))),"intermediate","low"))</f>
        <v>low</v>
      </c>
      <c r="AF122" s="33" t="str">
        <f t="shared" si="14"/>
        <v>3a</v>
      </c>
      <c r="AG122" s="33" t="str">
        <f t="shared" si="15"/>
        <v>0</v>
      </c>
      <c r="AH122" s="33" t="str">
        <f t="shared" si="18"/>
        <v>0</v>
      </c>
      <c r="AI122" s="38" t="str">
        <f t="shared" si="19"/>
        <v>II</v>
      </c>
      <c r="AJ122" s="32" t="s">
        <v>957</v>
      </c>
      <c r="AK122" s="37" t="s">
        <v>967</v>
      </c>
      <c r="AL122" s="37" t="s">
        <v>962</v>
      </c>
      <c r="AM122" s="37" t="s">
        <v>965</v>
      </c>
      <c r="AN122" s="37" t="s">
        <v>963</v>
      </c>
      <c r="AO122" s="26">
        <f t="shared" ca="1" si="24"/>
        <v>1</v>
      </c>
      <c r="AP122" s="12">
        <f t="shared" si="25"/>
        <v>1</v>
      </c>
      <c r="AQ122" s="12">
        <f t="shared" si="26"/>
        <v>1</v>
      </c>
      <c r="AR122" s="12">
        <f t="shared" si="27"/>
        <v>1</v>
      </c>
      <c r="AS122" s="19">
        <f t="shared" si="16"/>
        <v>1</v>
      </c>
    </row>
    <row r="123" spans="1:45">
      <c r="A123" t="str">
        <f>'Model output'!A122</f>
        <v>TCGA-E3-A3E3</v>
      </c>
      <c r="B123" s="44">
        <v>49</v>
      </c>
      <c r="C123" s="1" t="str">
        <f>IF(OR(ISNUMBER(SEARCH("0",'Model output'!D122)), ISNUMBER(SEARCH("1",'Model output'!D122)), ISNUMBER(SEARCH("1a",'Model output'!D122)), ISNUMBER(SEARCH("1b",'Model output'!D122)), ISNUMBER(SEARCH("2",'Model output'!D122)), ISNUMBER(SEARCH("3",'Model output'!D122)), ISNUMBER(SEARCH("4a",'Model output'!D122)), ISNUMBER(SEARCH("4b",'Model output'!D122))), IF(ISNUMBER(SEARCH("pT",'Model output'!D122)),IF(OR(ISNUMBER(SEARCH("a",'Model output'!D122)),ISNUMBER(SEARCH("b",'Model output'!D122))),MID(SUBSTITUTE('Model output'!D122," ",""),SEARCH("pT",'Model output'!D122)+2,2),MID(SUBSTITUTE('Model output'!D122," ",""),SEARCH("pT",'Model output'!D122)+2,1)),IF(ISNUMBER(SEARCH("T",'Model output'!D122)),IF(OR(ISNUMBER(SEARCH("a",'Model output'!D122)),ISNUMBER(SEARCH("b",'Model output'!D122))),MID(SUBSTITUTE('Model output'!D122," ",""),SEARCH("T",'Model output'!D122)+1,2),MID(SUBSTITUTE('Model output'!D122," ",""),SEARCH("T",'Model output'!D122)+1,1)),SUBSTITUTE('Model output'!D122," ",""))),"")</f>
        <v>2</v>
      </c>
      <c r="D123" s="1" t="str">
        <f>IF(ISNUMBER(SEARCH("lymph node",'Model output'!E122)),"1", IF(AND('Model output'!E122&lt;&gt;"",ISNUMBER('Model output'!E122),'Model output'!E122&gt;0),"1",IF(OR(ISNUMBER(SEARCH("0",'Model output'!E122)), ISNUMBER(SEARCH("1",'Model output'!E122)), ISNUMBER(SEARCH("1a",'Model output'!E122)), ISNUMBER(SEARCH("1b",'Model output'!E122)), ISNUMBER(SEARCH("X",'Model output'!E122))), IF(ISNUMBER(SEARCH("pN",'Model output'!E122)),IF(OR(ISNUMBER(SEARCH("a",'Model output'!E122)),ISNUMBER(SEARCH("b",'Model output'!E122))),MID(SUBSTITUTE('Model output'!E122," ",""),SEARCH("pN",'Model output'!E122)+2,2),MID(SUBSTITUTE('Model output'!E122," ",""),SEARCH("pN",'Model output'!E122)+2,1)),IF(ISNUMBER(SEARCH("N",'Model output'!E122)),IF(OR(ISNUMBER(SEARCH("a",'Model output'!E122)),ISNUMBER(SEARCH("b",'Model output'!E122))),MID(SUBSTITUTE('Model output'!E122," ",""),SEARCH("N",'Model output'!E122)+1,2),MID(SUBSTITUTE('Model output'!E122," ",""),SEARCH("N",'Model output'!E122)+1,1)),SUBSTITUTE('Model output'!E122," ",""))),"")))</f>
        <v>X</v>
      </c>
      <c r="E123" s="1" t="str">
        <f>IF(OR(ISNUMBER(SEARCH("Not applicable",'Model output'!F122)), ISNUMBER(SEARCH("N/A",'Model output'!F122))),"0",IF(OR(ISNUMBER(SEARCH("0",'Model output'!F122)), ISNUMBER(SEARCH("1",'Model output'!F122)), ISNUMBER(SEARCH("X",'Model output'!F122))), IF(ISNUMBER(SEARCH("pM",'Model output'!F122)),MID(SUBSTITUTE('Model output'!F122," ",""),SEARCH("pM",'Model output'!F122)+2,1),IF(ISNUMBER(SEARCH("M",'Model output'!F122)),MID(SUBSTITUTE('Model output'!F122," ",""),SEARCH("M",'Model output'!F122)+1,1),SUBSTITUTE('Model output'!F122," ",""))),""))</f>
        <v>X</v>
      </c>
      <c r="F123" t="str">
        <f t="shared" si="12"/>
        <v>negative</v>
      </c>
      <c r="G123" t="str">
        <f>IF(OR('Model output'!G122="",AND(ISNUMBER('Model output'!J122),'Model output'!J122&lt;1)),"",IF(OR(ISNUMBER(SEARCH("lateral",'Model output'!G122)),ISNUMBER(SEARCH("cervical",'Model output'!G122)),ISNUMBER(SEARCH("jugular",'Model output'!G122)),ISNUMBER(SEARCH("left neck",'Model output'!G122)),ISNUMBER(SEARCH("left anterior neck",'Model output'!G122)),ISNUMBER(SEARCH("left posterior neck",'Model output'!G122)),ISNUMBER(SEARCH("right neck",'Model output'!G122)),ISNUMBER(SEARCH("right anterior neck",'Model output'!G122)),ISNUMBER(SEARCH("right posterior neck",'Model output'!G122)),AND(ISNUMBER(SEARCH("level",'Model output'!G122)),OR(,ISNUMBER(SEARCH("II",'Model output'!G122)),ISNUMBER(SEARCH("two",'Model output'!G122)),ISNUMBER(SEARCH("2",'Model output'!G122)),ISNUMBER(SEARCH("III",'Model output'!G122)),ISNUMBER(SEARCH("three",'Model output'!G122)),ISNUMBER(SEARCH("3",'Model output'!G122)),ISNUMBER(SEARCH("IV",'Model output'!G122)),ISNUMBER(SEARCH("four",'Model output'!G122)),ISNUMBER(SEARCH("4",'Model output'!G122)),AND(ISNUMBER(SEARCH("V ",'Model output'!G122)),NOT(ISNUMBER(SEARCH("VI",'Model output'!G122)))),ISNUMBER(SEARCH("five",'Model output'!G122)),ISNUMBER(SEARCH("5",'Model output'!G122))))), "lateral", "central"))</f>
        <v/>
      </c>
      <c r="H123" t="str">
        <f>IF('Model output'!H122="","negative",IF('Model output'!H122="[]", "negative", IF(OR(ISNUMBER(SEARCH("lymph node",'Model output'!H122)),ISNUMBER(SEARCH("Not mentioned",'Model output'!H122)),ISNUMBER(SEARCH("neck",'Model output'!H122)),ISNUMBER(SEARCH("Not applicable",'Model output'!H122))),"negative","positive")))</f>
        <v>negative</v>
      </c>
      <c r="I123" t="str">
        <f>IF('Model output'!I122="","",IF(ISNUMBER('Model output'!I122),'Model output'!I122,1))</f>
        <v/>
      </c>
      <c r="J123" t="str">
        <f>IF('Model output'!J122="","",IF(AND(ISNUMBER('Model output'!J122),'Model output'!J122&lt;=I123),'Model output'!J122,IF(ISNUMBER(SEARCH("0/",'Model output'!J122)),0,1)))</f>
        <v/>
      </c>
      <c r="K123" t="str" cm="1">
        <f t="array" ref="K123">IF(COUNT(FIND({0,1,2,3,4,5,6,7,8,9},'Model output'!K122))&gt;0,'Model output'!K122,"")</f>
        <v/>
      </c>
      <c r="L123" s="8" t="str">
        <f t="shared" si="17"/>
        <v/>
      </c>
      <c r="M123" t="str" cm="1">
        <f t="array" ref="M123">IF(L123="","",IF(ISNUMBER(SEARCH("cm",L123)),MAX(VALUE(SUBSTITUTE(_xlfn.FILTERXML("&lt;t&gt;&lt;s&gt;"&amp;SUBSTITUTE(L123,",","&lt;/s&gt;&lt;s&gt;")&amp;"&lt;/s&gt;&lt;/t&gt;","//s"),"cm",""))),MAX(VALUE(SUBSTITUTE(_xlfn.FILTERXML("&lt;t&gt;&lt;s&gt;"&amp;SUBSTITUTE(L123,",","&lt;/s&gt;&lt;s&gt;")&amp;"&lt;/s&gt;&lt;/t&gt;","//s"),"mm","")))/10))</f>
        <v/>
      </c>
      <c r="N123" t="str">
        <f>IF('Model output'!L122="","",'Model output'!L122)</f>
        <v>Papillary</v>
      </c>
      <c r="O123" t="str">
        <f>IF('Model output'!M122="","",'Model output'!M122)</f>
        <v>Classical</v>
      </c>
      <c r="P123" t="str">
        <f>IF('Model output'!N122="","",'Model output'!N122)</f>
        <v>2.8cm</v>
      </c>
      <c r="Q123" t="str">
        <f t="shared" si="28"/>
        <v>2.8cm</v>
      </c>
      <c r="R123" cm="1">
        <f t="array" ref="R123">IF(Q123="","",IF(ISNUMBER(SEARCH("cm",Q123)),MAX(VALUE(SUBSTITUTE(_xlfn.FILTERXML("&lt;t&gt;&lt;s&gt;"&amp;SUBSTITUTE(Q123,",","&lt;/s&gt;&lt;s&gt;")&amp;"&lt;/s&gt;&lt;/t&gt;","//s"),"cm",""))),MAX(VALUE(SUBSTITUTE(_xlfn.FILTERXML("&lt;t&gt;&lt;s&gt;"&amp;SUBSTITUTE(Q123,",","&lt;/s&gt;&lt;s&gt;")&amp;"&lt;/s&gt;&lt;/t&gt;","//s"),"mm","")))/10))</f>
        <v>2.8</v>
      </c>
      <c r="S123" t="str">
        <f>IF(OR('Model output'!P122="",ISNUMBER(SEARCH("Not identified", 'Model output'!P122)),ISNUMBER(SEARCH("Absent",'Model output'!P122)),AND(ISNUMBER(SEARCH("No",'Model output'!P122)),NOT(ISNUMBER(SEARCH("diagnostic",'Model output'!P122)))),ISNUMBER(SEARCH("Negative",'Model output'!P122))),"negative","positive")</f>
        <v>negative</v>
      </c>
      <c r="T123" t="str">
        <f>IF('Model output'!O122="","",'Model output'!O122)</f>
        <v/>
      </c>
      <c r="U123" t="str">
        <f>IF('Model output'!Q122&lt;&gt;"",'Model output'!Q122,IF('Classification result'!S123="positive",IF(ISNUMBER(SEARCH("single",'Model output'!P122)),1,IF(OR(ISNUMBER(SEARCH("&lt;4",'Model output'!P122)),ISNUMBER(SEARCH("&lt; 4",'Model output'!P122)),ISNUMBER(SEARCH("less than 4",'Model output'!P122))),"&lt;4",IF(OR(ISNUMBER(SEARCH("&gt;4",'Model output'!P122)),ISNUMBER(SEARCH("&gt; 4",'Model output'!P122)),ISNUMBER(SEARCH("4 or more",'Model output'!P122))),"&gt;4",""))),""))</f>
        <v/>
      </c>
      <c r="V123" t="str">
        <f>IF(S123="negative","",IF(OR(ISNUMBER(SEARCH("Focal",'Model output'!P122)),'Classification result'!U123&lt;4,ISNUMBER(SEARCH("Focal",'Classification result'!U123)),ISNUMBER(SEARCH("&lt;4",'Classification result'!U123)),ISNUMBER(SEARCH("&lt; 4",'Classification result'!U123))),"minimal", IF(OR(ISNUMBER(SEARCH("Extensive",'Model output'!P122)),ISNUMBER(SEARCH("Extensive",'Classification result'!U123)),ISNUMBER(SEARCH("&gt;4",'Classification result'!U123)),ISNUMBER(SEARCH("&gt; 4",'Classification result'!U123)),ISNUMBER(SEARCH("4 or more",'Classification result'!U123))),"extensive","")))</f>
        <v/>
      </c>
      <c r="W123" t="str">
        <f>IF(OR('Model output'!R122="",ISNUMBER(SEARCH("Not identified", 'Model output'!R122)),ISNUMBER(SEARCH("Absent",'Model output'!R122)),ISNUMBER(SEARCH("No",'Model output'!R122)),ISNUMBER(SEARCH("Negative",'Model output'!R122)),ISNUMBER(SEARCH("None seen",'Model output'!R122)),ISNUMBER(SEARCH("Free",'Model output'!R122)),ISNUMBER(SEARCH("Cannot be assessed",'Model output'!R122))),"negative","positive")</f>
        <v>negative</v>
      </c>
      <c r="X123" t="str">
        <f>IF('Model output'!S122="","", IF('Model output'!S122= "[]", "", 'Model output'!S122))</f>
        <v/>
      </c>
      <c r="Y123" t="str">
        <f>IF(OR('Model output'!S122="",ISNUMBER(SEARCH("Absent",'Model output'!S122)),ISNUMBER(SEARCH("Not identified",'Model output'!S122)),ISNUMBER(SEARCH("No",'Model output'!S122)),ISNUMBER(SEARCH("negative",'Model output'!S122))),"negative",IF(Z123="positive","gETE", "positive"))</f>
        <v>negative</v>
      </c>
      <c r="Z123" t="str">
        <f>IF(OR('Model output'!S122="",ISNUMBER(SEARCH("Absent",'Model output'!S122)),ISNUMBER(SEARCH("Not identified",'Model output'!S122)),ISNUMBER(SEARCH("No",'Model output'!S122)),ISNUMBER(SEARCH("Minimal",'Model output'!S122)),ISNUMBER(SEARCH("negative",'Model output'!S122))),"negative",IF(OR(ISNUMBER(SEARCH("extensive",X123)),ISNUMBER(SEARCH("skeletal muscle",X123)),ISNUMBER(SEARCH("larynx",X123)),ISNUMBER(SEARCH("trachea",X123)),ISNUMBER(SEARCH("esophagus",X123)),ISNUMBER(SEARCH("recurrent laryngeal nerve",X123))),"positive","negative"))</f>
        <v>negative</v>
      </c>
      <c r="AA123" t="str">
        <f>IF('Model output'!T122="","", IF('Model output'!T122="[]", "", IF('Model output'!T122="Not mentioned", "No", "Yes")))</f>
        <v/>
      </c>
      <c r="AB123" t="str">
        <f>IF(AA123&lt;&gt;"Yes","",IF(OR('Model output'!U122="",'Model output'!U122="[]",ISNUMBER(SEARCH("Not identified",'Model output'!U122))),"",'Model output'!U122))</f>
        <v/>
      </c>
      <c r="AC123" s="1" t="str">
        <f>IF(OR('Model output'!V122="",'Model output'!V122="No",AND(ISERROR(SEARCH("Positive",'Model output'!V122)), ISNUMBER(SEARCH("Negative",'Model output'!V122))), ISNUMBER(SEARCH("Uninvolved",'Model output'!V122)), ISNUMBER(SEARCH("not involved",'Model output'!V122)), ISNUMBER(SEARCH("none",'Model output'!V122)), ISNUMBER(SEARCH("Free",'Model output'!V122)), ISNUMBER(SEARCH("1 mm",'Model output'!V122)), ISNUMBER(SEARCH("0.1 CM",'Model output'!V122)), ISNUMBER(SEARCH("less than 0.2 mm",'Model output'!V122)), ISNUMBER(SEARCH("less than 0.5 mm",'Model output'!V122)), ISNUMBER(SEARCH("abut",'Model output'!V122))), "negative", "positive")</f>
        <v>negative</v>
      </c>
      <c r="AE123" s="32" t="str" cm="1">
        <f t="array" aca="1" ref="AE123" ca="1">IF(OR(AC123="positive",Z123="positive",AND(OR(ISNUMBER(SEARCH("Follicular carcinoma",N123)),ISNUMBER(SEARCH("Follicular thyroid carcinoma",N123))),V123="extensive"),AND(AND(ISNUMBER(J123),J123&gt;0),AND(ISNUMBER(M123),M123&gt;3)),OR(H123="positive",AH123=1)),"high",IF(OR(ISNUMBER(SEARCH("lateral",G123,1)),ISNUMBER(SEARCH("positive",Y123,1)),ISNUMBER(SEARCH("tall",O123,1)),ISNUMBER(SEARCH("hobnail",O123,1)),ISNUMBER(SEARCH("cribriform",O123,1)),ISNUMBER(SEARCH("diffuse",O123,1)),ISNUMBER(SEARCH("columnar",O123,1)),ISNUMBER(SEARCH("solid",O123,1)),ISNUMBER(SEARCH("tall",N123,1)),ISNUMBER(SEARCH("hobnail",N123,1)),ISNUMBER(SEARCH("cribriform",N123,1)),ISNUMBER(SEARCH("diffuse",N123,1)),ISNUMBER(SEARCH("columnar",N123,1)),ISNUMBER(SEARCH("solid",N123,1)),AND(ISNUMBER(SEARCH("papillary",N123,1)),S123="positive"),AND(AND(ISNUMBER(J123),J123&gt;=5),M123=""),AND(AND(ISNUMBER(J123),J123&gt;=5),AND(ISNUMBER(M123),M123&gt;=1)),AND(ISNUMBER(SERACH("papillary",N123)),OR(Y123="positive",Z123="positive"), ISNUMBER(SEARCH("BRAF",AB123)))),"intermediate","low"))</f>
        <v>low</v>
      </c>
      <c r="AF123" s="33" t="str">
        <f t="shared" si="14"/>
        <v>2</v>
      </c>
      <c r="AG123" s="33" t="str">
        <f t="shared" si="15"/>
        <v>0</v>
      </c>
      <c r="AH123" s="33" t="str">
        <f t="shared" si="18"/>
        <v>0</v>
      </c>
      <c r="AI123" s="38" t="str">
        <f t="shared" si="19"/>
        <v>I</v>
      </c>
      <c r="AJ123" s="32" t="s">
        <v>957</v>
      </c>
      <c r="AK123" s="37" t="s">
        <v>964</v>
      </c>
      <c r="AL123" s="37" t="s">
        <v>962</v>
      </c>
      <c r="AM123" s="37" t="s">
        <v>965</v>
      </c>
      <c r="AN123" s="37" t="s">
        <v>70</v>
      </c>
      <c r="AO123" s="26">
        <f t="shared" ca="1" si="24"/>
        <v>1</v>
      </c>
      <c r="AP123" s="12">
        <f t="shared" si="25"/>
        <v>1</v>
      </c>
      <c r="AQ123" s="12">
        <f t="shared" si="26"/>
        <v>1</v>
      </c>
      <c r="AR123" s="12">
        <f t="shared" si="27"/>
        <v>1</v>
      </c>
      <c r="AS123" s="19">
        <f t="shared" si="16"/>
        <v>1</v>
      </c>
    </row>
    <row r="124" spans="1:45">
      <c r="A124" t="str">
        <f>'Model output'!A123</f>
        <v>TCGA-E8-A242</v>
      </c>
      <c r="B124" s="44">
        <v>56</v>
      </c>
      <c r="C124" s="1" t="str">
        <f>IF(OR(ISNUMBER(SEARCH("0",'Model output'!D123)), ISNUMBER(SEARCH("1",'Model output'!D123)), ISNUMBER(SEARCH("1a",'Model output'!D123)), ISNUMBER(SEARCH("1b",'Model output'!D123)), ISNUMBER(SEARCH("2",'Model output'!D123)), ISNUMBER(SEARCH("3",'Model output'!D123)), ISNUMBER(SEARCH("4a",'Model output'!D123)), ISNUMBER(SEARCH("4b",'Model output'!D123))), IF(ISNUMBER(SEARCH("pT",'Model output'!D123)),IF(OR(ISNUMBER(SEARCH("a",'Model output'!D123)),ISNUMBER(SEARCH("b",'Model output'!D123))),MID(SUBSTITUTE('Model output'!D123," ",""),SEARCH("pT",'Model output'!D123)+2,2),MID(SUBSTITUTE('Model output'!D123," ",""),SEARCH("pT",'Model output'!D123)+2,1)),IF(ISNUMBER(SEARCH("T",'Model output'!D123)),IF(OR(ISNUMBER(SEARCH("a",'Model output'!D123)),ISNUMBER(SEARCH("b",'Model output'!D123))),MID(SUBSTITUTE('Model output'!D123," ",""),SEARCH("T",'Model output'!D123)+1,2),MID(SUBSTITUTE('Model output'!D123," ",""),SEARCH("T",'Model output'!D123)+1,1)),SUBSTITUTE('Model output'!D123," ",""))),"")</f>
        <v>3</v>
      </c>
      <c r="D124" s="1" t="str">
        <f>IF(ISNUMBER(SEARCH("lymph node",'Model output'!E123)),"1", IF(AND('Model output'!E123&lt;&gt;"",ISNUMBER('Model output'!E123),'Model output'!E123&gt;0),"1",IF(OR(ISNUMBER(SEARCH("0",'Model output'!E123)), ISNUMBER(SEARCH("1",'Model output'!E123)), ISNUMBER(SEARCH("1a",'Model output'!E123)), ISNUMBER(SEARCH("1b",'Model output'!E123)), ISNUMBER(SEARCH("X",'Model output'!E123))), IF(ISNUMBER(SEARCH("pN",'Model output'!E123)),IF(OR(ISNUMBER(SEARCH("a",'Model output'!E123)),ISNUMBER(SEARCH("b",'Model output'!E123))),MID(SUBSTITUTE('Model output'!E123," ",""),SEARCH("pN",'Model output'!E123)+2,2),MID(SUBSTITUTE('Model output'!E123," ",""),SEARCH("pN",'Model output'!E123)+2,1)),IF(ISNUMBER(SEARCH("N",'Model output'!E123)),IF(OR(ISNUMBER(SEARCH("a",'Model output'!E123)),ISNUMBER(SEARCH("b",'Model output'!E123))),MID(SUBSTITUTE('Model output'!E123," ",""),SEARCH("N",'Model output'!E123)+1,2),MID(SUBSTITUTE('Model output'!E123," ",""),SEARCH("N",'Model output'!E123)+1,1)),SUBSTITUTE('Model output'!E123," ",""))),"")))</f>
        <v>0</v>
      </c>
      <c r="E124" s="1" t="str">
        <f>IF(OR(ISNUMBER(SEARCH("Not applicable",'Model output'!F123)), ISNUMBER(SEARCH("N/A",'Model output'!F123))),"0",IF(OR(ISNUMBER(SEARCH("0",'Model output'!F123)), ISNUMBER(SEARCH("1",'Model output'!F123)), ISNUMBER(SEARCH("X",'Model output'!F123))), IF(ISNUMBER(SEARCH("pM",'Model output'!F123)),MID(SUBSTITUTE('Model output'!F123," ",""),SEARCH("pM",'Model output'!F123)+2,1),IF(ISNUMBER(SEARCH("M",'Model output'!F123)),MID(SUBSTITUTE('Model output'!F123," ",""),SEARCH("M",'Model output'!F123)+1,1),SUBSTITUTE('Model output'!F123," ",""))),""))</f>
        <v>X</v>
      </c>
      <c r="F124" t="str">
        <f t="shared" si="12"/>
        <v>negative</v>
      </c>
      <c r="G124" t="str">
        <f>IF(OR('Model output'!G123="",AND(ISNUMBER('Model output'!J123),'Model output'!J123&lt;1)),"",IF(OR(ISNUMBER(SEARCH("lateral",'Model output'!G123)),ISNUMBER(SEARCH("cervical",'Model output'!G123)),ISNUMBER(SEARCH("jugular",'Model output'!G123)),ISNUMBER(SEARCH("left neck",'Model output'!G123)),ISNUMBER(SEARCH("left anterior neck",'Model output'!G123)),ISNUMBER(SEARCH("left posterior neck",'Model output'!G123)),ISNUMBER(SEARCH("right neck",'Model output'!G123)),ISNUMBER(SEARCH("right anterior neck",'Model output'!G123)),ISNUMBER(SEARCH("right posterior neck",'Model output'!G123)),AND(ISNUMBER(SEARCH("level",'Model output'!G123)),OR(,ISNUMBER(SEARCH("II",'Model output'!G123)),ISNUMBER(SEARCH("two",'Model output'!G123)),ISNUMBER(SEARCH("2",'Model output'!G123)),ISNUMBER(SEARCH("III",'Model output'!G123)),ISNUMBER(SEARCH("three",'Model output'!G123)),ISNUMBER(SEARCH("3",'Model output'!G123)),ISNUMBER(SEARCH("IV",'Model output'!G123)),ISNUMBER(SEARCH("four",'Model output'!G123)),ISNUMBER(SEARCH("4",'Model output'!G123)),AND(ISNUMBER(SEARCH("V ",'Model output'!G123)),NOT(ISNUMBER(SEARCH("VI",'Model output'!G123)))),ISNUMBER(SEARCH("five",'Model output'!G123)),ISNUMBER(SEARCH("5",'Model output'!G123))))), "lateral", "central"))</f>
        <v/>
      </c>
      <c r="H124" t="str">
        <f>IF('Model output'!H123="","negative",IF('Model output'!H123="[]", "negative", IF(OR(ISNUMBER(SEARCH("lymph node",'Model output'!H123)),ISNUMBER(SEARCH("Not mentioned",'Model output'!H123)),ISNUMBER(SEARCH("neck",'Model output'!H123)),ISNUMBER(SEARCH("Not applicable",'Model output'!H123))),"negative","positive")))</f>
        <v>negative</v>
      </c>
      <c r="I124" t="str">
        <f>IF('Model output'!I123="","",IF(ISNUMBER('Model output'!I123),'Model output'!I123,1))</f>
        <v/>
      </c>
      <c r="J124" t="str">
        <f>IF('Model output'!J123="","",IF(AND(ISNUMBER('Model output'!J123),'Model output'!J123&lt;=I124),'Model output'!J123,IF(ISNUMBER(SEARCH("0/",'Model output'!J123)),0,1)))</f>
        <v/>
      </c>
      <c r="K124" t="str" cm="1">
        <f t="array" ref="K124">IF(COUNT(FIND({0,1,2,3,4,5,6,7,8,9},'Model output'!K123))&gt;0,'Model output'!K123,"")</f>
        <v/>
      </c>
      <c r="L124" s="8" t="str">
        <f t="shared" si="17"/>
        <v/>
      </c>
      <c r="M124" t="str" cm="1">
        <f t="array" ref="M124">IF(L124="","",IF(ISNUMBER(SEARCH("cm",L124)),MAX(VALUE(SUBSTITUTE(_xlfn.FILTERXML("&lt;t&gt;&lt;s&gt;"&amp;SUBSTITUTE(L124,",","&lt;/s&gt;&lt;s&gt;")&amp;"&lt;/s&gt;&lt;/t&gt;","//s"),"cm",""))),MAX(VALUE(SUBSTITUTE(_xlfn.FILTERXML("&lt;t&gt;&lt;s&gt;"&amp;SUBSTITUTE(L124,",","&lt;/s&gt;&lt;s&gt;")&amp;"&lt;/s&gt;&lt;/t&gt;","//s"),"mm","")))/10))</f>
        <v/>
      </c>
      <c r="N124" t="str">
        <f>IF('Model output'!L123="","",'Model output'!L123)</f>
        <v>Papillary</v>
      </c>
      <c r="O124" t="str">
        <f>IF('Model output'!M123="","",'Model output'!M123)</f>
        <v/>
      </c>
      <c r="P124" t="str">
        <f>IF('Model output'!N123="","",'Model output'!N123)</f>
        <v>1.8 cm</v>
      </c>
      <c r="Q124" t="str">
        <f t="shared" si="28"/>
        <v>1.8cm</v>
      </c>
      <c r="R124" cm="1">
        <f t="array" ref="R124">IF(Q124="","",IF(ISNUMBER(SEARCH("cm",Q124)),MAX(VALUE(SUBSTITUTE(_xlfn.FILTERXML("&lt;t&gt;&lt;s&gt;"&amp;SUBSTITUTE(Q124,",","&lt;/s&gt;&lt;s&gt;")&amp;"&lt;/s&gt;&lt;/t&gt;","//s"),"cm",""))),MAX(VALUE(SUBSTITUTE(_xlfn.FILTERXML("&lt;t&gt;&lt;s&gt;"&amp;SUBSTITUTE(Q124,",","&lt;/s&gt;&lt;s&gt;")&amp;"&lt;/s&gt;&lt;/t&gt;","//s"),"mm","")))/10))</f>
        <v>1.8</v>
      </c>
      <c r="S124" t="str">
        <f>IF(OR('Model output'!P123="",ISNUMBER(SEARCH("Not identified", 'Model output'!P123)),ISNUMBER(SEARCH("Absent",'Model output'!P123)),AND(ISNUMBER(SEARCH("No",'Model output'!P123)),NOT(ISNUMBER(SEARCH("diagnostic",'Model output'!P123)))),ISNUMBER(SEARCH("Negative",'Model output'!P123))),"negative","positive")</f>
        <v>positive</v>
      </c>
      <c r="T124" t="str">
        <f>IF('Model output'!O123="","",'Model output'!O123)</f>
        <v>Single focus</v>
      </c>
      <c r="U124" t="str">
        <f>IF('Model output'!Q123&lt;&gt;"",'Model output'!Q123,IF('Classification result'!S124="positive",IF(ISNUMBER(SEARCH("single",'Model output'!P123)),1,IF(OR(ISNUMBER(SEARCH("&lt;4",'Model output'!P123)),ISNUMBER(SEARCH("&lt; 4",'Model output'!P123)),ISNUMBER(SEARCH("less than 4",'Model output'!P123))),"&lt;4",IF(OR(ISNUMBER(SEARCH("&gt;4",'Model output'!P123)),ISNUMBER(SEARCH("&gt; 4",'Model output'!P123)),ISNUMBER(SEARCH("4 or more",'Model output'!P123))),"&gt;4",""))),""))</f>
        <v/>
      </c>
      <c r="V124" t="str">
        <f>IF(S124="negative","",IF(OR(ISNUMBER(SEARCH("Focal",'Model output'!P123)),'Classification result'!U124&lt;4,ISNUMBER(SEARCH("Focal",'Classification result'!U124)),ISNUMBER(SEARCH("&lt;4",'Classification result'!U124)),ISNUMBER(SEARCH("&lt; 4",'Classification result'!U124))),"minimal", IF(OR(ISNUMBER(SEARCH("Extensive",'Model output'!P123)),ISNUMBER(SEARCH("Extensive",'Classification result'!U124)),ISNUMBER(SEARCH("&gt;4",'Classification result'!U124)),ISNUMBER(SEARCH("&gt; 4",'Classification result'!U124)),ISNUMBER(SEARCH("4 or more",'Classification result'!U124))),"extensive","")))</f>
        <v/>
      </c>
      <c r="W124" t="str">
        <f>IF(OR('Model output'!R123="",ISNUMBER(SEARCH("Not identified", 'Model output'!R123)),ISNUMBER(SEARCH("Absent",'Model output'!R123)),ISNUMBER(SEARCH("No",'Model output'!R123)),ISNUMBER(SEARCH("Negative",'Model output'!R123)),ISNUMBER(SEARCH("None seen",'Model output'!R123)),ISNUMBER(SEARCH("Free",'Model output'!R123)),ISNUMBER(SEARCH("Cannot be assessed",'Model output'!R123))),"negative","positive")</f>
        <v>negative</v>
      </c>
      <c r="X124" t="str">
        <f>IF('Model output'!S123="","", IF('Model output'!S123= "[]", "", 'Model output'!S123))</f>
        <v>Yes</v>
      </c>
      <c r="Y124" t="str">
        <f>IF(OR('Model output'!S123="",ISNUMBER(SEARCH("Absent",'Model output'!S123)),ISNUMBER(SEARCH("Not identified",'Model output'!S123)),ISNUMBER(SEARCH("No",'Model output'!S123)),ISNUMBER(SEARCH("negative",'Model output'!S123))),"negative",IF(Z124="positive","gETE", "positive"))</f>
        <v>positive</v>
      </c>
      <c r="Z124" t="str">
        <f>IF(OR('Model output'!S123="",ISNUMBER(SEARCH("Absent",'Model output'!S123)),ISNUMBER(SEARCH("Not identified",'Model output'!S123)),ISNUMBER(SEARCH("No",'Model output'!S123)),ISNUMBER(SEARCH("Minimal",'Model output'!S123)),ISNUMBER(SEARCH("negative",'Model output'!S123))),"negative",IF(OR(ISNUMBER(SEARCH("extensive",X124)),ISNUMBER(SEARCH("skeletal muscle",X124)),ISNUMBER(SEARCH("larynx",X124)),ISNUMBER(SEARCH("trachea",X124)),ISNUMBER(SEARCH("esophagus",X124)),ISNUMBER(SEARCH("recurrent laryngeal nerve",X124))),"positive","negative"))</f>
        <v>negative</v>
      </c>
      <c r="AA124" t="str">
        <f>IF('Model output'!T123="","", IF('Model output'!T123="[]", "", IF('Model output'!T123="Not mentioned", "No", "Yes")))</f>
        <v/>
      </c>
      <c r="AB124" t="str">
        <f>IF(AA124&lt;&gt;"Yes","",IF(OR('Model output'!U123="",'Model output'!U123="[]",ISNUMBER(SEARCH("Not identified",'Model output'!U123))),"",'Model output'!U123))</f>
        <v/>
      </c>
      <c r="AC124" s="1" t="str">
        <f>IF(OR('Model output'!V123="",'Model output'!V123="No",AND(ISERROR(SEARCH("Positive",'Model output'!V123)), ISNUMBER(SEARCH("Negative",'Model output'!V123))), ISNUMBER(SEARCH("Uninvolved",'Model output'!V123)), ISNUMBER(SEARCH("not involved",'Model output'!V123)), ISNUMBER(SEARCH("none",'Model output'!V123)), ISNUMBER(SEARCH("Free",'Model output'!V123)), ISNUMBER(SEARCH("1 mm",'Model output'!V123)), ISNUMBER(SEARCH("0.1 CM",'Model output'!V123)), ISNUMBER(SEARCH("less than 0.2 mm",'Model output'!V123)), ISNUMBER(SEARCH("less than 0.5 mm",'Model output'!V123)), ISNUMBER(SEARCH("abut",'Model output'!V123))), "negative", "positive")</f>
        <v>positive</v>
      </c>
      <c r="AE124" s="32" t="str" cm="1">
        <f t="array" ref="AE124">IF(OR(AC124="positive",Z124="positive",AND(OR(ISNUMBER(SEARCH("Follicular carcinoma",N124)),ISNUMBER(SEARCH("Follicular thyroid carcinoma",N124))),V124="extensive"),AND(AND(ISNUMBER(J124),J124&gt;0),AND(ISNUMBER(M124),M124&gt;3)),OR(H124="positive",AH124=1)),"high",IF(OR(ISNUMBER(SEARCH("lateral",G124,1)),ISNUMBER(SEARCH("positive",Y124,1)),ISNUMBER(SEARCH("tall",O124,1)),ISNUMBER(SEARCH("hobnail",O124,1)),ISNUMBER(SEARCH("cribriform",O124,1)),ISNUMBER(SEARCH("diffuse",O124,1)),ISNUMBER(SEARCH("columnar",O124,1)),ISNUMBER(SEARCH("solid",O124,1)),ISNUMBER(SEARCH("tall",N124,1)),ISNUMBER(SEARCH("hobnail",N124,1)),ISNUMBER(SEARCH("cribriform",N124,1)),ISNUMBER(SEARCH("diffuse",N124,1)),ISNUMBER(SEARCH("columnar",N124,1)),ISNUMBER(SEARCH("solid",N124,1)),AND(ISNUMBER(SEARCH("papillary",N124,1)),S124="positive"),AND(AND(ISNUMBER(J124),J124&gt;=5),M124=""),AND(AND(ISNUMBER(J124),J124&gt;=5),AND(ISNUMBER(M124),M124&gt;=1)),AND(ISNUMBER(SERACH("papillary",N124)),OR(Y124="positive",Z124="positive"), ISNUMBER(SEARCH("BRAF",AB124)))),"intermediate","low"))</f>
        <v>high</v>
      </c>
      <c r="AF124" s="33" t="str">
        <f t="shared" si="14"/>
        <v>1b</v>
      </c>
      <c r="AG124" s="33" t="str">
        <f t="shared" si="15"/>
        <v>0</v>
      </c>
      <c r="AH124" s="33" t="str">
        <f t="shared" si="18"/>
        <v>0</v>
      </c>
      <c r="AI124" s="38" t="str">
        <f t="shared" si="19"/>
        <v>I</v>
      </c>
      <c r="AJ124" s="32" t="s">
        <v>956</v>
      </c>
      <c r="AK124" s="37" t="s">
        <v>961</v>
      </c>
      <c r="AL124" s="37" t="s">
        <v>962</v>
      </c>
      <c r="AM124" s="37" t="s">
        <v>965</v>
      </c>
      <c r="AN124" s="37" t="s">
        <v>70</v>
      </c>
      <c r="AO124" s="26">
        <f t="shared" si="24"/>
        <v>1</v>
      </c>
      <c r="AP124" s="12">
        <f t="shared" si="25"/>
        <v>1</v>
      </c>
      <c r="AQ124" s="12">
        <f t="shared" si="26"/>
        <v>1</v>
      </c>
      <c r="AR124" s="12">
        <f t="shared" si="27"/>
        <v>1</v>
      </c>
      <c r="AS124" s="19">
        <f t="shared" si="16"/>
        <v>1</v>
      </c>
    </row>
    <row r="125" spans="1:45">
      <c r="A125" t="str">
        <f>'Model output'!A124</f>
        <v>TCGA-E8-A2JQ</v>
      </c>
      <c r="B125" s="44">
        <v>18</v>
      </c>
      <c r="C125" s="1" t="str">
        <f>IF(OR(ISNUMBER(SEARCH("0",'Model output'!D124)), ISNUMBER(SEARCH("1",'Model output'!D124)), ISNUMBER(SEARCH("1a",'Model output'!D124)), ISNUMBER(SEARCH("1b",'Model output'!D124)), ISNUMBER(SEARCH("2",'Model output'!D124)), ISNUMBER(SEARCH("3",'Model output'!D124)), ISNUMBER(SEARCH("4a",'Model output'!D124)), ISNUMBER(SEARCH("4b",'Model output'!D124))), IF(ISNUMBER(SEARCH("pT",'Model output'!D124)),IF(OR(ISNUMBER(SEARCH("a",'Model output'!D124)),ISNUMBER(SEARCH("b",'Model output'!D124))),MID(SUBSTITUTE('Model output'!D124," ",""),SEARCH("pT",'Model output'!D124)+2,2),MID(SUBSTITUTE('Model output'!D124," ",""),SEARCH("pT",'Model output'!D124)+2,1)),IF(ISNUMBER(SEARCH("T",'Model output'!D124)),IF(OR(ISNUMBER(SEARCH("a",'Model output'!D124)),ISNUMBER(SEARCH("b",'Model output'!D124))),MID(SUBSTITUTE('Model output'!D124," ",""),SEARCH("T",'Model output'!D124)+1,2),MID(SUBSTITUTE('Model output'!D124," ",""),SEARCH("T",'Model output'!D124)+1,1)),SUBSTITUTE('Model output'!D124," ",""))),"")</f>
        <v>3</v>
      </c>
      <c r="D125" s="1" t="str">
        <f>IF(ISNUMBER(SEARCH("lymph node",'Model output'!E124)),"1", IF(AND('Model output'!E124&lt;&gt;"",ISNUMBER('Model output'!E124),'Model output'!E124&gt;0),"1",IF(OR(ISNUMBER(SEARCH("0",'Model output'!E124)), ISNUMBER(SEARCH("1",'Model output'!E124)), ISNUMBER(SEARCH("1a",'Model output'!E124)), ISNUMBER(SEARCH("1b",'Model output'!E124)), ISNUMBER(SEARCH("X",'Model output'!E124))), IF(ISNUMBER(SEARCH("pN",'Model output'!E124)),IF(OR(ISNUMBER(SEARCH("a",'Model output'!E124)),ISNUMBER(SEARCH("b",'Model output'!E124))),MID(SUBSTITUTE('Model output'!E124," ",""),SEARCH("pN",'Model output'!E124)+2,2),MID(SUBSTITUTE('Model output'!E124," ",""),SEARCH("pN",'Model output'!E124)+2,1)),IF(ISNUMBER(SEARCH("N",'Model output'!E124)),IF(OR(ISNUMBER(SEARCH("a",'Model output'!E124)),ISNUMBER(SEARCH("b",'Model output'!E124))),MID(SUBSTITUTE('Model output'!E124," ",""),SEARCH("N",'Model output'!E124)+1,2),MID(SUBSTITUTE('Model output'!E124," ",""),SEARCH("N",'Model output'!E124)+1,1)),SUBSTITUTE('Model output'!E124," ",""))),"")))</f>
        <v>1a</v>
      </c>
      <c r="E125" s="1" t="str">
        <f>IF(OR(ISNUMBER(SEARCH("Not applicable",'Model output'!F124)), ISNUMBER(SEARCH("N/A",'Model output'!F124))),"0",IF(OR(ISNUMBER(SEARCH("0",'Model output'!F124)), ISNUMBER(SEARCH("1",'Model output'!F124)), ISNUMBER(SEARCH("X",'Model output'!F124))), IF(ISNUMBER(SEARCH("pM",'Model output'!F124)),MID(SUBSTITUTE('Model output'!F124," ",""),SEARCH("pM",'Model output'!F124)+2,1),IF(ISNUMBER(SEARCH("M",'Model output'!F124)),MID(SUBSTITUTE('Model output'!F124," ",""),SEARCH("M",'Model output'!F124)+1,1),SUBSTITUTE('Model output'!F124," ",""))),""))</f>
        <v>X</v>
      </c>
      <c r="F125" t="str">
        <f t="shared" si="12"/>
        <v>positive</v>
      </c>
      <c r="G125" t="str">
        <f>IF(OR('Model output'!G124="",AND(ISNUMBER('Model output'!J124),'Model output'!J124&lt;1)),"",IF(OR(ISNUMBER(SEARCH("lateral",'Model output'!G124)),ISNUMBER(SEARCH("cervical",'Model output'!G124)),ISNUMBER(SEARCH("jugular",'Model output'!G124)),ISNUMBER(SEARCH("left neck",'Model output'!G124)),ISNUMBER(SEARCH("left anterior neck",'Model output'!G124)),ISNUMBER(SEARCH("left posterior neck",'Model output'!G124)),ISNUMBER(SEARCH("right neck",'Model output'!G124)),ISNUMBER(SEARCH("right anterior neck",'Model output'!G124)),ISNUMBER(SEARCH("right posterior neck",'Model output'!G124)),AND(ISNUMBER(SEARCH("level",'Model output'!G124)),OR(,ISNUMBER(SEARCH("II",'Model output'!G124)),ISNUMBER(SEARCH("two",'Model output'!G124)),ISNUMBER(SEARCH("2",'Model output'!G124)),ISNUMBER(SEARCH("III",'Model output'!G124)),ISNUMBER(SEARCH("three",'Model output'!G124)),ISNUMBER(SEARCH("3",'Model output'!G124)),ISNUMBER(SEARCH("IV",'Model output'!G124)),ISNUMBER(SEARCH("four",'Model output'!G124)),ISNUMBER(SEARCH("4",'Model output'!G124)),AND(ISNUMBER(SEARCH("V ",'Model output'!G124)),NOT(ISNUMBER(SEARCH("VI",'Model output'!G124)))),ISNUMBER(SEARCH("five",'Model output'!G124)),ISNUMBER(SEARCH("5",'Model output'!G124))))), "lateral", "central"))</f>
        <v/>
      </c>
      <c r="H125" t="str">
        <f>IF('Model output'!H124="","negative",IF('Model output'!H124="[]", "negative", IF(OR(ISNUMBER(SEARCH("lymph node",'Model output'!H124)),ISNUMBER(SEARCH("Not mentioned",'Model output'!H124)),ISNUMBER(SEARCH("neck",'Model output'!H124)),ISNUMBER(SEARCH("Not applicable",'Model output'!H124))),"negative","positive")))</f>
        <v>negative</v>
      </c>
      <c r="I125">
        <f>IF('Model output'!I124="","",IF(ISNUMBER('Model output'!I124),'Model output'!I124,1))</f>
        <v>14</v>
      </c>
      <c r="J125">
        <f>IF('Model output'!J124="","",IF(AND(ISNUMBER('Model output'!J124),'Model output'!J124&lt;=I125),'Model output'!J124,IF(ISNUMBER(SEARCH("0/",'Model output'!J124)),0,1)))</f>
        <v>11</v>
      </c>
      <c r="K125" t="str" cm="1">
        <f t="array" ref="K125">IF(COUNT(FIND({0,1,2,3,4,5,6,7,8,9},'Model output'!K124))&gt;0,'Model output'!K124,"")</f>
        <v/>
      </c>
      <c r="L125" s="8" t="str">
        <f t="shared" si="17"/>
        <v/>
      </c>
      <c r="M125" t="str" cm="1">
        <f t="array" ref="M125">IF(L125="","",IF(ISNUMBER(SEARCH("cm",L125)),MAX(VALUE(SUBSTITUTE(_xlfn.FILTERXML("&lt;t&gt;&lt;s&gt;"&amp;SUBSTITUTE(L125,",","&lt;/s&gt;&lt;s&gt;")&amp;"&lt;/s&gt;&lt;/t&gt;","//s"),"cm",""))),MAX(VALUE(SUBSTITUTE(_xlfn.FILTERXML("&lt;t&gt;&lt;s&gt;"&amp;SUBSTITUTE(L125,",","&lt;/s&gt;&lt;s&gt;")&amp;"&lt;/s&gt;&lt;/t&gt;","//s"),"mm","")))/10))</f>
        <v/>
      </c>
      <c r="N125" t="str">
        <f>IF('Model output'!L124="","",'Model output'!L124)</f>
        <v>Papillary</v>
      </c>
      <c r="O125" t="str">
        <f>IF('Model output'!M124="","",'Model output'!M124)</f>
        <v/>
      </c>
      <c r="P125" t="str">
        <f>IF('Model output'!N124="","",'Model output'!N124)</f>
        <v>2.1 x 1.9 cm</v>
      </c>
      <c r="Q125" t="str">
        <f t="shared" si="28"/>
        <v>2.1,1.9cm</v>
      </c>
      <c r="R125" cm="1">
        <f t="array" ref="R125">IF(Q125="","",IF(ISNUMBER(SEARCH("cm",Q125)),MAX(VALUE(SUBSTITUTE(_xlfn.FILTERXML("&lt;t&gt;&lt;s&gt;"&amp;SUBSTITUTE(Q125,",","&lt;/s&gt;&lt;s&gt;")&amp;"&lt;/s&gt;&lt;/t&gt;","//s"),"cm",""))),MAX(VALUE(SUBSTITUTE(_xlfn.FILTERXML("&lt;t&gt;&lt;s&gt;"&amp;SUBSTITUTE(Q125,",","&lt;/s&gt;&lt;s&gt;")&amp;"&lt;/s&gt;&lt;/t&gt;","//s"),"mm","")))/10))</f>
        <v>2.1</v>
      </c>
      <c r="S125" t="str">
        <f>IF(OR('Model output'!P124="",ISNUMBER(SEARCH("Not identified", 'Model output'!P124)),ISNUMBER(SEARCH("Absent",'Model output'!P124)),AND(ISNUMBER(SEARCH("No",'Model output'!P124)),NOT(ISNUMBER(SEARCH("diagnostic",'Model output'!P124)))),ISNUMBER(SEARCH("Negative",'Model output'!P124))),"negative","positive")</f>
        <v>positive</v>
      </c>
      <c r="T125" t="str">
        <f>IF('Model output'!O124="","",'Model output'!O124)</f>
        <v>Single focus</v>
      </c>
      <c r="U125" t="str">
        <f>IF('Model output'!Q124&lt;&gt;"",'Model output'!Q124,IF('Classification result'!S125="positive",IF(ISNUMBER(SEARCH("single",'Model output'!P124)),1,IF(OR(ISNUMBER(SEARCH("&lt;4",'Model output'!P124)),ISNUMBER(SEARCH("&lt; 4",'Model output'!P124)),ISNUMBER(SEARCH("less than 4",'Model output'!P124))),"&lt;4",IF(OR(ISNUMBER(SEARCH("&gt;4",'Model output'!P124)),ISNUMBER(SEARCH("&gt; 4",'Model output'!P124)),ISNUMBER(SEARCH("4 or more",'Model output'!P124))),"&gt;4",""))),""))</f>
        <v/>
      </c>
      <c r="V125" t="str">
        <f>IF(S125="negative","",IF(OR(ISNUMBER(SEARCH("Focal",'Model output'!P124)),'Classification result'!U125&lt;4,ISNUMBER(SEARCH("Focal",'Classification result'!U125)),ISNUMBER(SEARCH("&lt;4",'Classification result'!U125)),ISNUMBER(SEARCH("&lt; 4",'Classification result'!U125))),"minimal", IF(OR(ISNUMBER(SEARCH("Extensive",'Model output'!P124)),ISNUMBER(SEARCH("Extensive",'Classification result'!U125)),ISNUMBER(SEARCH("&gt;4",'Classification result'!U125)),ISNUMBER(SEARCH("&gt; 4",'Classification result'!U125)),ISNUMBER(SEARCH("4 or more",'Classification result'!U125))),"extensive","")))</f>
        <v/>
      </c>
      <c r="W125" t="str">
        <f>IF(OR('Model output'!R124="",ISNUMBER(SEARCH("Not identified", 'Model output'!R124)),ISNUMBER(SEARCH("Absent",'Model output'!R124)),ISNUMBER(SEARCH("No",'Model output'!R124)),ISNUMBER(SEARCH("Negative",'Model output'!R124)),ISNUMBER(SEARCH("None seen",'Model output'!R124)),ISNUMBER(SEARCH("Free",'Model output'!R124)),ISNUMBER(SEARCH("Cannot be assessed",'Model output'!R124))),"negative","positive")</f>
        <v>negative</v>
      </c>
      <c r="X125" t="str">
        <f>IF('Model output'!S124="","", IF('Model output'!S124= "[]", "", 'Model output'!S124))</f>
        <v>Yes</v>
      </c>
      <c r="Y125" t="str">
        <f>IF(OR('Model output'!S124="",ISNUMBER(SEARCH("Absent",'Model output'!S124)),ISNUMBER(SEARCH("Not identified",'Model output'!S124)),ISNUMBER(SEARCH("No",'Model output'!S124)),ISNUMBER(SEARCH("negative",'Model output'!S124))),"negative",IF(Z125="positive","gETE", "positive"))</f>
        <v>positive</v>
      </c>
      <c r="Z125" t="str">
        <f>IF(OR('Model output'!S124="",ISNUMBER(SEARCH("Absent",'Model output'!S124)),ISNUMBER(SEARCH("Not identified",'Model output'!S124)),ISNUMBER(SEARCH("No",'Model output'!S124)),ISNUMBER(SEARCH("Minimal",'Model output'!S124)),ISNUMBER(SEARCH("negative",'Model output'!S124))),"negative",IF(OR(ISNUMBER(SEARCH("extensive",X125)),ISNUMBER(SEARCH("skeletal muscle",X125)),ISNUMBER(SEARCH("larynx",X125)),ISNUMBER(SEARCH("trachea",X125)),ISNUMBER(SEARCH("esophagus",X125)),ISNUMBER(SEARCH("recurrent laryngeal nerve",X125))),"positive","negative"))</f>
        <v>negative</v>
      </c>
      <c r="AA125" t="str">
        <f>IF('Model output'!T124="","", IF('Model output'!T124="[]", "", IF('Model output'!T124="Not mentioned", "No", "Yes")))</f>
        <v/>
      </c>
      <c r="AB125" t="str">
        <f>IF(AA125&lt;&gt;"Yes","",IF(OR('Model output'!U124="",'Model output'!U124="[]",ISNUMBER(SEARCH("Not identified",'Model output'!U124))),"",'Model output'!U124))</f>
        <v/>
      </c>
      <c r="AC125" s="1" t="str">
        <f>IF(OR('Model output'!V124="",'Model output'!V124="No",AND(ISERROR(SEARCH("Positive",'Model output'!V124)), ISNUMBER(SEARCH("Negative",'Model output'!V124))), ISNUMBER(SEARCH("Uninvolved",'Model output'!V124)), ISNUMBER(SEARCH("not involved",'Model output'!V124)), ISNUMBER(SEARCH("none",'Model output'!V124)), ISNUMBER(SEARCH("Free",'Model output'!V124)), ISNUMBER(SEARCH("1 mm",'Model output'!V124)), ISNUMBER(SEARCH("0.1 CM",'Model output'!V124)), ISNUMBER(SEARCH("less than 0.2 mm",'Model output'!V124)), ISNUMBER(SEARCH("less than 0.5 mm",'Model output'!V124)), ISNUMBER(SEARCH("abut",'Model output'!V124))), "negative", "positive")</f>
        <v>negative</v>
      </c>
      <c r="AE125" s="32" t="str" cm="1">
        <f t="array" aca="1" ref="AE125" ca="1">IF(OR(AC125="positive",Z125="positive",AND(OR(ISNUMBER(SEARCH("Follicular carcinoma",N125)),ISNUMBER(SEARCH("Follicular thyroid carcinoma",N125))),V125="extensive"),AND(AND(ISNUMBER(J125),J125&gt;0),AND(ISNUMBER(M125),M125&gt;3)),OR(H125="positive",AH125=1)),"high",IF(OR(ISNUMBER(SEARCH("lateral",G125,1)),ISNUMBER(SEARCH("positive",Y125,1)),ISNUMBER(SEARCH("tall",O125,1)),ISNUMBER(SEARCH("hobnail",O125,1)),ISNUMBER(SEARCH("cribriform",O125,1)),ISNUMBER(SEARCH("diffuse",O125,1)),ISNUMBER(SEARCH("columnar",O125,1)),ISNUMBER(SEARCH("solid",O125,1)),ISNUMBER(SEARCH("tall",N125,1)),ISNUMBER(SEARCH("hobnail",N125,1)),ISNUMBER(SEARCH("cribriform",N125,1)),ISNUMBER(SEARCH("diffuse",N125,1)),ISNUMBER(SEARCH("columnar",N125,1)),ISNUMBER(SEARCH("solid",N125,1)),AND(ISNUMBER(SEARCH("papillary",N125,1)),S125="positive"),AND(AND(ISNUMBER(J125),J125&gt;=5),M125=""),AND(AND(ISNUMBER(J125),J125&gt;=5),AND(ISNUMBER(M125),M125&gt;=1)),AND(ISNUMBER(SERACH("papillary",N125)),OR(Y125="positive",Z125="positive"), ISNUMBER(SEARCH("BRAF",AB125)))),"intermediate","low"))</f>
        <v>intermediate</v>
      </c>
      <c r="AF125" s="33" t="str">
        <f t="shared" si="14"/>
        <v>2</v>
      </c>
      <c r="AG125" s="33" t="str">
        <f t="shared" si="15"/>
        <v>1a</v>
      </c>
      <c r="AH125" s="33" t="str">
        <f t="shared" si="18"/>
        <v>0</v>
      </c>
      <c r="AI125" s="38" t="str">
        <f t="shared" si="19"/>
        <v>I</v>
      </c>
      <c r="AJ125" s="32" t="s">
        <v>958</v>
      </c>
      <c r="AK125" s="37" t="s">
        <v>964</v>
      </c>
      <c r="AL125" s="37" t="s">
        <v>966</v>
      </c>
      <c r="AM125" s="37" t="s">
        <v>965</v>
      </c>
      <c r="AN125" s="37" t="s">
        <v>70</v>
      </c>
      <c r="AO125" s="26">
        <f t="shared" ca="1" si="24"/>
        <v>1</v>
      </c>
      <c r="AP125" s="12">
        <f t="shared" si="25"/>
        <v>1</v>
      </c>
      <c r="AQ125" s="12">
        <f t="shared" si="26"/>
        <v>1</v>
      </c>
      <c r="AR125" s="12">
        <f t="shared" si="27"/>
        <v>1</v>
      </c>
      <c r="AS125" s="19">
        <f t="shared" si="16"/>
        <v>1</v>
      </c>
    </row>
    <row r="126" spans="1:45">
      <c r="A126" t="str">
        <f>'Model output'!A125</f>
        <v>TCGA-E8-A413</v>
      </c>
      <c r="B126" s="44">
        <v>38</v>
      </c>
      <c r="C126" s="1" t="str">
        <f>IF(OR(ISNUMBER(SEARCH("0",'Model output'!D125)), ISNUMBER(SEARCH("1",'Model output'!D125)), ISNUMBER(SEARCH("1a",'Model output'!D125)), ISNUMBER(SEARCH("1b",'Model output'!D125)), ISNUMBER(SEARCH("2",'Model output'!D125)), ISNUMBER(SEARCH("3",'Model output'!D125)), ISNUMBER(SEARCH("4a",'Model output'!D125)), ISNUMBER(SEARCH("4b",'Model output'!D125))), IF(ISNUMBER(SEARCH("pT",'Model output'!D125)),IF(OR(ISNUMBER(SEARCH("a",'Model output'!D125)),ISNUMBER(SEARCH("b",'Model output'!D125))),MID(SUBSTITUTE('Model output'!D125," ",""),SEARCH("pT",'Model output'!D125)+2,2),MID(SUBSTITUTE('Model output'!D125," ",""),SEARCH("pT",'Model output'!D125)+2,1)),IF(ISNUMBER(SEARCH("T",'Model output'!D125)),IF(OR(ISNUMBER(SEARCH("a",'Model output'!D125)),ISNUMBER(SEARCH("b",'Model output'!D125))),MID(SUBSTITUTE('Model output'!D125," ",""),SEARCH("T",'Model output'!D125)+1,2),MID(SUBSTITUTE('Model output'!D125," ",""),SEARCH("T",'Model output'!D125)+1,1)),SUBSTITUTE('Model output'!D125," ",""))),"")</f>
        <v>1</v>
      </c>
      <c r="D126" s="1" t="str">
        <f>IF(ISNUMBER(SEARCH("lymph node",'Model output'!E125)),"1", IF(AND('Model output'!E125&lt;&gt;"",ISNUMBER('Model output'!E125),'Model output'!E125&gt;0),"1",IF(OR(ISNUMBER(SEARCH("0",'Model output'!E125)), ISNUMBER(SEARCH("1",'Model output'!E125)), ISNUMBER(SEARCH("1a",'Model output'!E125)), ISNUMBER(SEARCH("1b",'Model output'!E125)), ISNUMBER(SEARCH("X",'Model output'!E125))), IF(ISNUMBER(SEARCH("pN",'Model output'!E125)),IF(OR(ISNUMBER(SEARCH("a",'Model output'!E125)),ISNUMBER(SEARCH("b",'Model output'!E125))),MID(SUBSTITUTE('Model output'!E125," ",""),SEARCH("pN",'Model output'!E125)+2,2),MID(SUBSTITUTE('Model output'!E125," ",""),SEARCH("pN",'Model output'!E125)+2,1)),IF(ISNUMBER(SEARCH("N",'Model output'!E125)),IF(OR(ISNUMBER(SEARCH("a",'Model output'!E125)),ISNUMBER(SEARCH("b",'Model output'!E125))),MID(SUBSTITUTE('Model output'!E125," ",""),SEARCH("N",'Model output'!E125)+1,2),MID(SUBSTITUTE('Model output'!E125," ",""),SEARCH("N",'Model output'!E125)+1,1)),SUBSTITUTE('Model output'!E125," ",""))),"")))</f>
        <v>X</v>
      </c>
      <c r="E126" s="1" t="str">
        <f>IF(OR(ISNUMBER(SEARCH("Not applicable",'Model output'!F125)), ISNUMBER(SEARCH("N/A",'Model output'!F125))),"0",IF(OR(ISNUMBER(SEARCH("0",'Model output'!F125)), ISNUMBER(SEARCH("1",'Model output'!F125)), ISNUMBER(SEARCH("X",'Model output'!F125))), IF(ISNUMBER(SEARCH("pM",'Model output'!F125)),MID(SUBSTITUTE('Model output'!F125," ",""),SEARCH("pM",'Model output'!F125)+2,1),IF(ISNUMBER(SEARCH("M",'Model output'!F125)),MID(SUBSTITUTE('Model output'!F125," ",""),SEARCH("M",'Model output'!F125)+1,1),SUBSTITUTE('Model output'!F125," ",""))),""))</f>
        <v>X</v>
      </c>
      <c r="F126" t="str">
        <f t="shared" si="12"/>
        <v>negative</v>
      </c>
      <c r="G126" t="str">
        <f>IF(OR('Model output'!G125="",AND(ISNUMBER('Model output'!J125),'Model output'!J125&lt;1)),"",IF(OR(ISNUMBER(SEARCH("lateral",'Model output'!G125)),ISNUMBER(SEARCH("cervical",'Model output'!G125)),ISNUMBER(SEARCH("jugular",'Model output'!G125)),ISNUMBER(SEARCH("left neck",'Model output'!G125)),ISNUMBER(SEARCH("left anterior neck",'Model output'!G125)),ISNUMBER(SEARCH("left posterior neck",'Model output'!G125)),ISNUMBER(SEARCH("right neck",'Model output'!G125)),ISNUMBER(SEARCH("right anterior neck",'Model output'!G125)),ISNUMBER(SEARCH("right posterior neck",'Model output'!G125)),AND(ISNUMBER(SEARCH("level",'Model output'!G125)),OR(,ISNUMBER(SEARCH("II",'Model output'!G125)),ISNUMBER(SEARCH("two",'Model output'!G125)),ISNUMBER(SEARCH("2",'Model output'!G125)),ISNUMBER(SEARCH("III",'Model output'!G125)),ISNUMBER(SEARCH("three",'Model output'!G125)),ISNUMBER(SEARCH("3",'Model output'!G125)),ISNUMBER(SEARCH("IV",'Model output'!G125)),ISNUMBER(SEARCH("four",'Model output'!G125)),ISNUMBER(SEARCH("4",'Model output'!G125)),AND(ISNUMBER(SEARCH("V ",'Model output'!G125)),NOT(ISNUMBER(SEARCH("VI",'Model output'!G125)))),ISNUMBER(SEARCH("five",'Model output'!G125)),ISNUMBER(SEARCH("5",'Model output'!G125))))), "lateral", "central"))</f>
        <v/>
      </c>
      <c r="H126" t="str">
        <f>IF('Model output'!H125="","negative",IF('Model output'!H125="[]", "negative", IF(OR(ISNUMBER(SEARCH("lymph node",'Model output'!H125)),ISNUMBER(SEARCH("Not mentioned",'Model output'!H125)),ISNUMBER(SEARCH("neck",'Model output'!H125)),ISNUMBER(SEARCH("Not applicable",'Model output'!H125))),"negative","positive")))</f>
        <v>negative</v>
      </c>
      <c r="I126" t="str">
        <f>IF('Model output'!I125="","",IF(ISNUMBER('Model output'!I125),'Model output'!I125,1))</f>
        <v/>
      </c>
      <c r="J126" t="str">
        <f>IF('Model output'!J125="","",IF(AND(ISNUMBER('Model output'!J125),'Model output'!J125&lt;=I126),'Model output'!J125,IF(ISNUMBER(SEARCH("0/",'Model output'!J125)),0,1)))</f>
        <v/>
      </c>
      <c r="K126" t="str" cm="1">
        <f t="array" ref="K126">IF(COUNT(FIND({0,1,2,3,4,5,6,7,8,9},'Model output'!K125))&gt;0,'Model output'!K125,"")</f>
        <v/>
      </c>
      <c r="L126" s="8" t="str">
        <f t="shared" si="17"/>
        <v/>
      </c>
      <c r="M126" t="str" cm="1">
        <f t="array" ref="M126">IF(L126="","",IF(ISNUMBER(SEARCH("cm",L126)),MAX(VALUE(SUBSTITUTE(_xlfn.FILTERXML("&lt;t&gt;&lt;s&gt;"&amp;SUBSTITUTE(L126,",","&lt;/s&gt;&lt;s&gt;")&amp;"&lt;/s&gt;&lt;/t&gt;","//s"),"cm",""))),MAX(VALUE(SUBSTITUTE(_xlfn.FILTERXML("&lt;t&gt;&lt;s&gt;"&amp;SUBSTITUTE(L126,",","&lt;/s&gt;&lt;s&gt;")&amp;"&lt;/s&gt;&lt;/t&gt;","//s"),"mm","")))/10))</f>
        <v/>
      </c>
      <c r="N126" t="str">
        <f>IF('Model output'!L125="","",'Model output'!L125)</f>
        <v>Papillary carcinoma</v>
      </c>
      <c r="O126" t="str">
        <f>IF('Model output'!M125="","",'Model output'!M125)</f>
        <v>classical</v>
      </c>
      <c r="P126" t="str">
        <f>IF('Model output'!N125="","",'Model output'!N125)</f>
        <v>1.5 cm</v>
      </c>
      <c r="Q126" t="str">
        <f t="shared" si="28"/>
        <v>1.5cm</v>
      </c>
      <c r="R126" cm="1">
        <f t="array" ref="R126">IF(Q126="","",IF(ISNUMBER(SEARCH("cm",Q126)),MAX(VALUE(SUBSTITUTE(_xlfn.FILTERXML("&lt;t&gt;&lt;s&gt;"&amp;SUBSTITUTE(Q126,",","&lt;/s&gt;&lt;s&gt;")&amp;"&lt;/s&gt;&lt;/t&gt;","//s"),"cm",""))),MAX(VALUE(SUBSTITUTE(_xlfn.FILTERXML("&lt;t&gt;&lt;s&gt;"&amp;SUBSTITUTE(Q126,",","&lt;/s&gt;&lt;s&gt;")&amp;"&lt;/s&gt;&lt;/t&gt;","//s"),"mm","")))/10))</f>
        <v>1.5</v>
      </c>
      <c r="S126" t="str">
        <f>IF(OR('Model output'!P125="",ISNUMBER(SEARCH("Not identified", 'Model output'!P125)),ISNUMBER(SEARCH("Absent",'Model output'!P125)),AND(ISNUMBER(SEARCH("No",'Model output'!P125)),NOT(ISNUMBER(SEARCH("diagnostic",'Model output'!P125)))),ISNUMBER(SEARCH("Negative",'Model output'!P125))),"negative","positive")</f>
        <v>positive</v>
      </c>
      <c r="T126">
        <f>IF('Model output'!O125="","",'Model output'!O125)</f>
        <v>1</v>
      </c>
      <c r="U126" t="str">
        <f>IF('Model output'!Q125&lt;&gt;"",'Model output'!Q125,IF('Classification result'!S126="positive",IF(ISNUMBER(SEARCH("single",'Model output'!P125)),1,IF(OR(ISNUMBER(SEARCH("&lt;4",'Model output'!P125)),ISNUMBER(SEARCH("&lt; 4",'Model output'!P125)),ISNUMBER(SEARCH("less than 4",'Model output'!P125))),"&lt;4",IF(OR(ISNUMBER(SEARCH("&gt;4",'Model output'!P125)),ISNUMBER(SEARCH("&gt; 4",'Model output'!P125)),ISNUMBER(SEARCH("4 or more",'Model output'!P125))),"&gt;4",""))),""))</f>
        <v/>
      </c>
      <c r="V126" t="str">
        <f>IF(S126="negative","",IF(OR(ISNUMBER(SEARCH("Focal",'Model output'!P125)),'Classification result'!U126&lt;4,ISNUMBER(SEARCH("Focal",'Classification result'!U126)),ISNUMBER(SEARCH("&lt;4",'Classification result'!U126)),ISNUMBER(SEARCH("&lt; 4",'Classification result'!U126))),"minimal", IF(OR(ISNUMBER(SEARCH("Extensive",'Model output'!P125)),ISNUMBER(SEARCH("Extensive",'Classification result'!U126)),ISNUMBER(SEARCH("&gt;4",'Classification result'!U126)),ISNUMBER(SEARCH("&gt; 4",'Classification result'!U126)),ISNUMBER(SEARCH("4 or more",'Classification result'!U126))),"extensive","")))</f>
        <v/>
      </c>
      <c r="W126" t="str">
        <f>IF(OR('Model output'!R125="",ISNUMBER(SEARCH("Not identified", 'Model output'!R125)),ISNUMBER(SEARCH("Absent",'Model output'!R125)),ISNUMBER(SEARCH("No",'Model output'!R125)),ISNUMBER(SEARCH("Negative",'Model output'!R125)),ISNUMBER(SEARCH("None seen",'Model output'!R125)),ISNUMBER(SEARCH("Free",'Model output'!R125)),ISNUMBER(SEARCH("Cannot be assessed",'Model output'!R125))),"negative","positive")</f>
        <v>positive</v>
      </c>
      <c r="X126" t="str">
        <f>IF('Model output'!S125="","", IF('Model output'!S125= "[]", "", 'Model output'!S125))</f>
        <v>no</v>
      </c>
      <c r="Y126" t="str">
        <f>IF(OR('Model output'!S125="",ISNUMBER(SEARCH("Absent",'Model output'!S125)),ISNUMBER(SEARCH("Not identified",'Model output'!S125)),ISNUMBER(SEARCH("No",'Model output'!S125)),ISNUMBER(SEARCH("negative",'Model output'!S125))),"negative",IF(Z126="positive","gETE", "positive"))</f>
        <v>negative</v>
      </c>
      <c r="Z126" t="str">
        <f>IF(OR('Model output'!S125="",ISNUMBER(SEARCH("Absent",'Model output'!S125)),ISNUMBER(SEARCH("Not identified",'Model output'!S125)),ISNUMBER(SEARCH("No",'Model output'!S125)),ISNUMBER(SEARCH("Minimal",'Model output'!S125)),ISNUMBER(SEARCH("negative",'Model output'!S125))),"negative",IF(OR(ISNUMBER(SEARCH("extensive",X126)),ISNUMBER(SEARCH("skeletal muscle",X126)),ISNUMBER(SEARCH("larynx",X126)),ISNUMBER(SEARCH("trachea",X126)),ISNUMBER(SEARCH("esophagus",X126)),ISNUMBER(SEARCH("recurrent laryngeal nerve",X126))),"positive","negative"))</f>
        <v>negative</v>
      </c>
      <c r="AA126" t="str">
        <f>IF('Model output'!T125="","", IF('Model output'!T125="[]", "", IF('Model output'!T125="Not mentioned", "No", "Yes")))</f>
        <v/>
      </c>
      <c r="AB126" t="str">
        <f>IF(AA126&lt;&gt;"Yes","",IF(OR('Model output'!U125="",'Model output'!U125="[]",ISNUMBER(SEARCH("Not identified",'Model output'!U125))),"",'Model output'!U125))</f>
        <v/>
      </c>
      <c r="AC126" s="1" t="str">
        <f>IF(OR('Model output'!V125="",'Model output'!V125="No",AND(ISERROR(SEARCH("Positive",'Model output'!V125)), ISNUMBER(SEARCH("Negative",'Model output'!V125))), ISNUMBER(SEARCH("Uninvolved",'Model output'!V125)), ISNUMBER(SEARCH("not involved",'Model output'!V125)), ISNUMBER(SEARCH("none",'Model output'!V125)), ISNUMBER(SEARCH("Free",'Model output'!V125)), ISNUMBER(SEARCH("1 mm",'Model output'!V125)), ISNUMBER(SEARCH("0.1 CM",'Model output'!V125)), ISNUMBER(SEARCH("less than 0.2 mm",'Model output'!V125)), ISNUMBER(SEARCH("less than 0.5 mm",'Model output'!V125)), ISNUMBER(SEARCH("abut",'Model output'!V125))), "negative", "positive")</f>
        <v>negative</v>
      </c>
      <c r="AE126" s="32" t="str" cm="1">
        <f t="array" aca="1" ref="AE126" ca="1">IF(OR(AC126="positive",Z126="positive",AND(OR(ISNUMBER(SEARCH("Follicular carcinoma",N126)),ISNUMBER(SEARCH("Follicular thyroid carcinoma",N126))),V126="extensive"),AND(AND(ISNUMBER(J126),J126&gt;0),AND(ISNUMBER(M126),M126&gt;3)),OR(H126="positive",AH126=1)),"high",IF(OR(ISNUMBER(SEARCH("lateral",G126,1)),ISNUMBER(SEARCH("positive",Y126,1)),ISNUMBER(SEARCH("tall",O126,1)),ISNUMBER(SEARCH("hobnail",O126,1)),ISNUMBER(SEARCH("cribriform",O126,1)),ISNUMBER(SEARCH("diffuse",O126,1)),ISNUMBER(SEARCH("columnar",O126,1)),ISNUMBER(SEARCH("solid",O126,1)),ISNUMBER(SEARCH("tall",N126,1)),ISNUMBER(SEARCH("hobnail",N126,1)),ISNUMBER(SEARCH("cribriform",N126,1)),ISNUMBER(SEARCH("diffuse",N126,1)),ISNUMBER(SEARCH("columnar",N126,1)),ISNUMBER(SEARCH("solid",N126,1)),AND(ISNUMBER(SEARCH("papillary",N126,1)),S126="positive"),AND(AND(ISNUMBER(J126),J126&gt;=5),M126=""),AND(AND(ISNUMBER(J126),J126&gt;=5),AND(ISNUMBER(M126),M126&gt;=1)),AND(ISNUMBER(SERACH("papillary",N126)),OR(Y126="positive",Z126="positive"), ISNUMBER(SEARCH("BRAF",AB126)))),"intermediate","low"))</f>
        <v>intermediate</v>
      </c>
      <c r="AF126" s="33" t="str">
        <f t="shared" si="14"/>
        <v>1b</v>
      </c>
      <c r="AG126" s="33" t="str">
        <f t="shared" si="15"/>
        <v>0</v>
      </c>
      <c r="AH126" s="33" t="str">
        <f t="shared" si="18"/>
        <v>0</v>
      </c>
      <c r="AI126" s="38" t="str">
        <f t="shared" si="19"/>
        <v>I</v>
      </c>
      <c r="AJ126" s="32" t="s">
        <v>958</v>
      </c>
      <c r="AK126" s="37" t="s">
        <v>961</v>
      </c>
      <c r="AL126" s="37" t="s">
        <v>965</v>
      </c>
      <c r="AM126" s="37" t="s">
        <v>965</v>
      </c>
      <c r="AN126" s="37" t="s">
        <v>70</v>
      </c>
      <c r="AO126" s="26">
        <f t="shared" ca="1" si="24"/>
        <v>1</v>
      </c>
      <c r="AP126" s="12">
        <f t="shared" si="25"/>
        <v>1</v>
      </c>
      <c r="AQ126" s="12">
        <f t="shared" si="26"/>
        <v>1</v>
      </c>
      <c r="AR126" s="12">
        <f t="shared" si="27"/>
        <v>1</v>
      </c>
      <c r="AS126" s="19">
        <f t="shared" si="16"/>
        <v>1</v>
      </c>
    </row>
    <row r="127" spans="1:45">
      <c r="A127" t="str">
        <f>'Model output'!A126</f>
        <v>TCGA-E8-A414</v>
      </c>
      <c r="B127" s="44">
        <v>45</v>
      </c>
      <c r="C127" s="1" t="str">
        <f>IF(OR(ISNUMBER(SEARCH("0",'Model output'!D126)), ISNUMBER(SEARCH("1",'Model output'!D126)), ISNUMBER(SEARCH("1a",'Model output'!D126)), ISNUMBER(SEARCH("1b",'Model output'!D126)), ISNUMBER(SEARCH("2",'Model output'!D126)), ISNUMBER(SEARCH("3",'Model output'!D126)), ISNUMBER(SEARCH("4a",'Model output'!D126)), ISNUMBER(SEARCH("4b",'Model output'!D126))), IF(ISNUMBER(SEARCH("pT",'Model output'!D126)),IF(OR(ISNUMBER(SEARCH("a",'Model output'!D126)),ISNUMBER(SEARCH("b",'Model output'!D126))),MID(SUBSTITUTE('Model output'!D126," ",""),SEARCH("pT",'Model output'!D126)+2,2),MID(SUBSTITUTE('Model output'!D126," ",""),SEARCH("pT",'Model output'!D126)+2,1)),IF(ISNUMBER(SEARCH("T",'Model output'!D126)),IF(OR(ISNUMBER(SEARCH("a",'Model output'!D126)),ISNUMBER(SEARCH("b",'Model output'!D126))),MID(SUBSTITUTE('Model output'!D126," ",""),SEARCH("T",'Model output'!D126)+1,2),MID(SUBSTITUTE('Model output'!D126," ",""),SEARCH("T",'Model output'!D126)+1,1)),SUBSTITUTE('Model output'!D126," ",""))),"")</f>
        <v>1</v>
      </c>
      <c r="D127" s="1" t="str">
        <f>IF(ISNUMBER(SEARCH("lymph node",'Model output'!E126)),"1", IF(AND('Model output'!E126&lt;&gt;"",ISNUMBER('Model output'!E126),'Model output'!E126&gt;0),"1",IF(OR(ISNUMBER(SEARCH("0",'Model output'!E126)), ISNUMBER(SEARCH("1",'Model output'!E126)), ISNUMBER(SEARCH("1a",'Model output'!E126)), ISNUMBER(SEARCH("1b",'Model output'!E126)), ISNUMBER(SEARCH("X",'Model output'!E126))), IF(ISNUMBER(SEARCH("pN",'Model output'!E126)),IF(OR(ISNUMBER(SEARCH("a",'Model output'!E126)),ISNUMBER(SEARCH("b",'Model output'!E126))),MID(SUBSTITUTE('Model output'!E126," ",""),SEARCH("pN",'Model output'!E126)+2,2),MID(SUBSTITUTE('Model output'!E126," ",""),SEARCH("pN",'Model output'!E126)+2,1)),IF(ISNUMBER(SEARCH("N",'Model output'!E126)),IF(OR(ISNUMBER(SEARCH("a",'Model output'!E126)),ISNUMBER(SEARCH("b",'Model output'!E126))),MID(SUBSTITUTE('Model output'!E126," ",""),SEARCH("N",'Model output'!E126)+1,2),MID(SUBSTITUTE('Model output'!E126," ",""),SEARCH("N",'Model output'!E126)+1,1)),SUBSTITUTE('Model output'!E126," ",""))),"")))</f>
        <v>X</v>
      </c>
      <c r="E127" s="1" t="str">
        <f>IF(OR(ISNUMBER(SEARCH("Not applicable",'Model output'!F126)), ISNUMBER(SEARCH("N/A",'Model output'!F126))),"0",IF(OR(ISNUMBER(SEARCH("0",'Model output'!F126)), ISNUMBER(SEARCH("1",'Model output'!F126)), ISNUMBER(SEARCH("X",'Model output'!F126))), IF(ISNUMBER(SEARCH("pM",'Model output'!F126)),MID(SUBSTITUTE('Model output'!F126," ",""),SEARCH("pM",'Model output'!F126)+2,1),IF(ISNUMBER(SEARCH("M",'Model output'!F126)),MID(SUBSTITUTE('Model output'!F126," ",""),SEARCH("M",'Model output'!F126)+1,1),SUBSTITUTE('Model output'!F126," ",""))),""))</f>
        <v>X</v>
      </c>
      <c r="F127" t="str">
        <f t="shared" si="12"/>
        <v>negative</v>
      </c>
      <c r="G127" t="str">
        <f>IF(OR('Model output'!G126="",AND(ISNUMBER('Model output'!J126),'Model output'!J126&lt;1)),"",IF(OR(ISNUMBER(SEARCH("lateral",'Model output'!G126)),ISNUMBER(SEARCH("cervical",'Model output'!G126)),ISNUMBER(SEARCH("jugular",'Model output'!G126)),ISNUMBER(SEARCH("left neck",'Model output'!G126)),ISNUMBER(SEARCH("left anterior neck",'Model output'!G126)),ISNUMBER(SEARCH("left posterior neck",'Model output'!G126)),ISNUMBER(SEARCH("right neck",'Model output'!G126)),ISNUMBER(SEARCH("right anterior neck",'Model output'!G126)),ISNUMBER(SEARCH("right posterior neck",'Model output'!G126)),AND(ISNUMBER(SEARCH("level",'Model output'!G126)),OR(,ISNUMBER(SEARCH("II",'Model output'!G126)),ISNUMBER(SEARCH("two",'Model output'!G126)),ISNUMBER(SEARCH("2",'Model output'!G126)),ISNUMBER(SEARCH("III",'Model output'!G126)),ISNUMBER(SEARCH("three",'Model output'!G126)),ISNUMBER(SEARCH("3",'Model output'!G126)),ISNUMBER(SEARCH("IV",'Model output'!G126)),ISNUMBER(SEARCH("four",'Model output'!G126)),ISNUMBER(SEARCH("4",'Model output'!G126)),AND(ISNUMBER(SEARCH("V ",'Model output'!G126)),NOT(ISNUMBER(SEARCH("VI",'Model output'!G126)))),ISNUMBER(SEARCH("five",'Model output'!G126)),ISNUMBER(SEARCH("5",'Model output'!G126))))), "lateral", "central"))</f>
        <v/>
      </c>
      <c r="H127" t="str">
        <f>IF('Model output'!H126="","negative",IF('Model output'!H126="[]", "negative", IF(OR(ISNUMBER(SEARCH("lymph node",'Model output'!H126)),ISNUMBER(SEARCH("Not mentioned",'Model output'!H126)),ISNUMBER(SEARCH("neck",'Model output'!H126)),ISNUMBER(SEARCH("Not applicable",'Model output'!H126))),"negative","positive")))</f>
        <v>negative</v>
      </c>
      <c r="I127" t="str">
        <f>IF('Model output'!I126="","",IF(ISNUMBER('Model output'!I126),'Model output'!I126,1))</f>
        <v/>
      </c>
      <c r="J127" t="str">
        <f>IF('Model output'!J126="","",IF(AND(ISNUMBER('Model output'!J126),'Model output'!J126&lt;=I127),'Model output'!J126,IF(ISNUMBER(SEARCH("0/",'Model output'!J126)),0,1)))</f>
        <v/>
      </c>
      <c r="K127" t="str" cm="1">
        <f t="array" ref="K127">IF(COUNT(FIND({0,1,2,3,4,5,6,7,8,9},'Model output'!K126))&gt;0,'Model output'!K126,"")</f>
        <v/>
      </c>
      <c r="L127" s="8" t="str">
        <f t="shared" si="17"/>
        <v/>
      </c>
      <c r="M127" t="str" cm="1">
        <f t="array" ref="M127">IF(L127="","",IF(ISNUMBER(SEARCH("cm",L127)),MAX(VALUE(SUBSTITUTE(_xlfn.FILTERXML("&lt;t&gt;&lt;s&gt;"&amp;SUBSTITUTE(L127,",","&lt;/s&gt;&lt;s&gt;")&amp;"&lt;/s&gt;&lt;/t&gt;","//s"),"cm",""))),MAX(VALUE(SUBSTITUTE(_xlfn.FILTERXML("&lt;t&gt;&lt;s&gt;"&amp;SUBSTITUTE(L127,",","&lt;/s&gt;&lt;s&gt;")&amp;"&lt;/s&gt;&lt;/t&gt;","//s"),"mm","")))/10))</f>
        <v/>
      </c>
      <c r="N127" t="str">
        <f>IF('Model output'!L126="","",'Model output'!L126)</f>
        <v>Papillary carcinoma</v>
      </c>
      <c r="O127" t="str">
        <f>IF('Model output'!M126="","",'Model output'!M126)</f>
        <v/>
      </c>
      <c r="P127" t="str">
        <f>IF('Model output'!N126="","",'Model output'!N126)</f>
        <v>5 cm</v>
      </c>
      <c r="Q127" t="str">
        <f t="shared" si="28"/>
        <v>5cm</v>
      </c>
      <c r="R127" cm="1">
        <f t="array" ref="R127">IF(Q127="","",IF(ISNUMBER(SEARCH("cm",Q127)),MAX(VALUE(SUBSTITUTE(_xlfn.FILTERXML("&lt;t&gt;&lt;s&gt;"&amp;SUBSTITUTE(Q127,",","&lt;/s&gt;&lt;s&gt;")&amp;"&lt;/s&gt;&lt;/t&gt;","//s"),"cm",""))),MAX(VALUE(SUBSTITUTE(_xlfn.FILTERXML("&lt;t&gt;&lt;s&gt;"&amp;SUBSTITUTE(Q127,",","&lt;/s&gt;&lt;s&gt;")&amp;"&lt;/s&gt;&lt;/t&gt;","//s"),"mm","")))/10))</f>
        <v>5</v>
      </c>
      <c r="S127" t="str">
        <f>IF(OR('Model output'!P126="",ISNUMBER(SEARCH("Not identified", 'Model output'!P126)),ISNUMBER(SEARCH("Absent",'Model output'!P126)),AND(ISNUMBER(SEARCH("No",'Model output'!P126)),NOT(ISNUMBER(SEARCH("diagnostic",'Model output'!P126)))),ISNUMBER(SEARCH("Negative",'Model output'!P126))),"negative","positive")</f>
        <v>positive</v>
      </c>
      <c r="T127">
        <f>IF('Model output'!O126="","",'Model output'!O126)</f>
        <v>1</v>
      </c>
      <c r="U127" t="str">
        <f>IF('Model output'!Q126&lt;&gt;"",'Model output'!Q126,IF('Classification result'!S127="positive",IF(ISNUMBER(SEARCH("single",'Model output'!P126)),1,IF(OR(ISNUMBER(SEARCH("&lt;4",'Model output'!P126)),ISNUMBER(SEARCH("&lt; 4",'Model output'!P126)),ISNUMBER(SEARCH("less than 4",'Model output'!P126))),"&lt;4",IF(OR(ISNUMBER(SEARCH("&gt;4",'Model output'!P126)),ISNUMBER(SEARCH("&gt; 4",'Model output'!P126)),ISNUMBER(SEARCH("4 or more",'Model output'!P126))),"&gt;4",""))),""))</f>
        <v/>
      </c>
      <c r="V127" t="str">
        <f>IF(S127="negative","",IF(OR(ISNUMBER(SEARCH("Focal",'Model output'!P126)),'Classification result'!U127&lt;4,ISNUMBER(SEARCH("Focal",'Classification result'!U127)),ISNUMBER(SEARCH("&lt;4",'Classification result'!U127)),ISNUMBER(SEARCH("&lt; 4",'Classification result'!U127))),"minimal", IF(OR(ISNUMBER(SEARCH("Extensive",'Model output'!P126)),ISNUMBER(SEARCH("Extensive",'Classification result'!U127)),ISNUMBER(SEARCH("&gt;4",'Classification result'!U127)),ISNUMBER(SEARCH("&gt; 4",'Classification result'!U127)),ISNUMBER(SEARCH("4 or more",'Classification result'!U127))),"extensive","")))</f>
        <v/>
      </c>
      <c r="W127" t="str">
        <f>IF(OR('Model output'!R126="",ISNUMBER(SEARCH("Not identified", 'Model output'!R126)),ISNUMBER(SEARCH("Absent",'Model output'!R126)),ISNUMBER(SEARCH("No",'Model output'!R126)),ISNUMBER(SEARCH("Negative",'Model output'!R126)),ISNUMBER(SEARCH("None seen",'Model output'!R126)),ISNUMBER(SEARCH("Free",'Model output'!R126)),ISNUMBER(SEARCH("Cannot be assessed",'Model output'!R126))),"negative","positive")</f>
        <v>positive</v>
      </c>
      <c r="X127" t="str">
        <f>IF('Model output'!S126="","", IF('Model output'!S126= "[]", "", 'Model output'!S126))</f>
        <v>No</v>
      </c>
      <c r="Y127" t="str">
        <f>IF(OR('Model output'!S126="",ISNUMBER(SEARCH("Absent",'Model output'!S126)),ISNUMBER(SEARCH("Not identified",'Model output'!S126)),ISNUMBER(SEARCH("No",'Model output'!S126)),ISNUMBER(SEARCH("negative",'Model output'!S126))),"negative",IF(Z127="positive","gETE", "positive"))</f>
        <v>negative</v>
      </c>
      <c r="Z127" t="str">
        <f>IF(OR('Model output'!S126="",ISNUMBER(SEARCH("Absent",'Model output'!S126)),ISNUMBER(SEARCH("Not identified",'Model output'!S126)),ISNUMBER(SEARCH("No",'Model output'!S126)),ISNUMBER(SEARCH("Minimal",'Model output'!S126)),ISNUMBER(SEARCH("negative",'Model output'!S126))),"negative",IF(OR(ISNUMBER(SEARCH("extensive",X127)),ISNUMBER(SEARCH("skeletal muscle",X127)),ISNUMBER(SEARCH("larynx",X127)),ISNUMBER(SEARCH("trachea",X127)),ISNUMBER(SEARCH("esophagus",X127)),ISNUMBER(SEARCH("recurrent laryngeal nerve",X127))),"positive","negative"))</f>
        <v>negative</v>
      </c>
      <c r="AA127" t="str">
        <f>IF('Model output'!T126="","", IF('Model output'!T126="[]", "", IF('Model output'!T126="Not mentioned", "No", "Yes")))</f>
        <v/>
      </c>
      <c r="AB127" t="str">
        <f>IF(AA127&lt;&gt;"Yes","",IF(OR('Model output'!U126="",'Model output'!U126="[]",ISNUMBER(SEARCH("Not identified",'Model output'!U126))),"",'Model output'!U126))</f>
        <v/>
      </c>
      <c r="AC127" s="1" t="str">
        <f>IF(OR('Model output'!V126="",'Model output'!V126="No",AND(ISERROR(SEARCH("Positive",'Model output'!V126)), ISNUMBER(SEARCH("Negative",'Model output'!V126))), ISNUMBER(SEARCH("Uninvolved",'Model output'!V126)), ISNUMBER(SEARCH("not involved",'Model output'!V126)), ISNUMBER(SEARCH("none",'Model output'!V126)), ISNUMBER(SEARCH("Free",'Model output'!V126)), ISNUMBER(SEARCH("1 mm",'Model output'!V126)), ISNUMBER(SEARCH("0.1 CM",'Model output'!V126)), ISNUMBER(SEARCH("less than 0.2 mm",'Model output'!V126)), ISNUMBER(SEARCH("less than 0.5 mm",'Model output'!V126)), ISNUMBER(SEARCH("abut",'Model output'!V126))), "negative", "positive")</f>
        <v>negative</v>
      </c>
      <c r="AE127" s="32" t="str" cm="1">
        <f t="array" aca="1" ref="AE127" ca="1">IF(OR(AC127="positive",Z127="positive",AND(OR(ISNUMBER(SEARCH("Follicular carcinoma",N127)),ISNUMBER(SEARCH("Follicular thyroid carcinoma",N127))),V127="extensive"),AND(AND(ISNUMBER(J127),J127&gt;0),AND(ISNUMBER(M127),M127&gt;3)),OR(H127="positive",AH127=1)),"high",IF(OR(ISNUMBER(SEARCH("lateral",G127,1)),ISNUMBER(SEARCH("positive",Y127,1)),ISNUMBER(SEARCH("tall",O127,1)),ISNUMBER(SEARCH("hobnail",O127,1)),ISNUMBER(SEARCH("cribriform",O127,1)),ISNUMBER(SEARCH("diffuse",O127,1)),ISNUMBER(SEARCH("columnar",O127,1)),ISNUMBER(SEARCH("solid",O127,1)),ISNUMBER(SEARCH("tall",N127,1)),ISNUMBER(SEARCH("hobnail",N127,1)),ISNUMBER(SEARCH("cribriform",N127,1)),ISNUMBER(SEARCH("diffuse",N127,1)),ISNUMBER(SEARCH("columnar",N127,1)),ISNUMBER(SEARCH("solid",N127,1)),AND(ISNUMBER(SEARCH("papillary",N127,1)),S127="positive"),AND(AND(ISNUMBER(J127),J127&gt;=5),M127=""),AND(AND(ISNUMBER(J127),J127&gt;=5),AND(ISNUMBER(M127),M127&gt;=1)),AND(ISNUMBER(SERACH("papillary",N127)),OR(Y127="positive",Z127="positive"), ISNUMBER(SEARCH("BRAF",AB127)))),"intermediate","low"))</f>
        <v>intermediate</v>
      </c>
      <c r="AF127" s="33" t="str">
        <f t="shared" si="14"/>
        <v>3a</v>
      </c>
      <c r="AG127" s="33" t="str">
        <f t="shared" si="15"/>
        <v>0</v>
      </c>
      <c r="AH127" s="33" t="str">
        <f t="shared" si="18"/>
        <v>0</v>
      </c>
      <c r="AI127" s="38" t="str">
        <f t="shared" si="19"/>
        <v>I</v>
      </c>
      <c r="AJ127" s="32" t="s">
        <v>958</v>
      </c>
      <c r="AK127" s="37" t="s">
        <v>967</v>
      </c>
      <c r="AL127" s="37" t="s">
        <v>965</v>
      </c>
      <c r="AM127" s="37" t="s">
        <v>965</v>
      </c>
      <c r="AN127" s="37" t="s">
        <v>70</v>
      </c>
      <c r="AO127" s="26">
        <f t="shared" ca="1" si="24"/>
        <v>1</v>
      </c>
      <c r="AP127" s="12">
        <f t="shared" si="25"/>
        <v>1</v>
      </c>
      <c r="AQ127" s="12">
        <f t="shared" si="26"/>
        <v>1</v>
      </c>
      <c r="AR127" s="12">
        <f t="shared" si="27"/>
        <v>1</v>
      </c>
      <c r="AS127" s="19">
        <f t="shared" si="16"/>
        <v>1</v>
      </c>
    </row>
    <row r="128" spans="1:45">
      <c r="A128" t="str">
        <f>'Model output'!A127</f>
        <v>TCGA-E8-A415</v>
      </c>
      <c r="B128" s="44">
        <v>39</v>
      </c>
      <c r="C128" s="1" t="str">
        <f>IF(OR(ISNUMBER(SEARCH("0",'Model output'!D127)), ISNUMBER(SEARCH("1",'Model output'!D127)), ISNUMBER(SEARCH("1a",'Model output'!D127)), ISNUMBER(SEARCH("1b",'Model output'!D127)), ISNUMBER(SEARCH("2",'Model output'!D127)), ISNUMBER(SEARCH("3",'Model output'!D127)), ISNUMBER(SEARCH("4a",'Model output'!D127)), ISNUMBER(SEARCH("4b",'Model output'!D127))), IF(ISNUMBER(SEARCH("pT",'Model output'!D127)),IF(OR(ISNUMBER(SEARCH("a",'Model output'!D127)),ISNUMBER(SEARCH("b",'Model output'!D127))),MID(SUBSTITUTE('Model output'!D127," ",""),SEARCH("pT",'Model output'!D127)+2,2),MID(SUBSTITUTE('Model output'!D127," ",""),SEARCH("pT",'Model output'!D127)+2,1)),IF(ISNUMBER(SEARCH("T",'Model output'!D127)),IF(OR(ISNUMBER(SEARCH("a",'Model output'!D127)),ISNUMBER(SEARCH("b",'Model output'!D127))),MID(SUBSTITUTE('Model output'!D127," ",""),SEARCH("T",'Model output'!D127)+1,2),MID(SUBSTITUTE('Model output'!D127," ",""),SEARCH("T",'Model output'!D127)+1,1)),SUBSTITUTE('Model output'!D127," ",""))),"")</f>
        <v>1</v>
      </c>
      <c r="D128" s="1" t="str">
        <f>IF(ISNUMBER(SEARCH("lymph node",'Model output'!E127)),"1", IF(AND('Model output'!E127&lt;&gt;"",ISNUMBER('Model output'!E127),'Model output'!E127&gt;0),"1",IF(OR(ISNUMBER(SEARCH("0",'Model output'!E127)), ISNUMBER(SEARCH("1",'Model output'!E127)), ISNUMBER(SEARCH("1a",'Model output'!E127)), ISNUMBER(SEARCH("1b",'Model output'!E127)), ISNUMBER(SEARCH("X",'Model output'!E127))), IF(ISNUMBER(SEARCH("pN",'Model output'!E127)),IF(OR(ISNUMBER(SEARCH("a",'Model output'!E127)),ISNUMBER(SEARCH("b",'Model output'!E127))),MID(SUBSTITUTE('Model output'!E127," ",""),SEARCH("pN",'Model output'!E127)+2,2),MID(SUBSTITUTE('Model output'!E127," ",""),SEARCH("pN",'Model output'!E127)+2,1)),IF(ISNUMBER(SEARCH("N",'Model output'!E127)),IF(OR(ISNUMBER(SEARCH("a",'Model output'!E127)),ISNUMBER(SEARCH("b",'Model output'!E127))),MID(SUBSTITUTE('Model output'!E127," ",""),SEARCH("N",'Model output'!E127)+1,2),MID(SUBSTITUTE('Model output'!E127," ",""),SEARCH("N",'Model output'!E127)+1,1)),SUBSTITUTE('Model output'!E127," ",""))),"")))</f>
        <v>X</v>
      </c>
      <c r="E128" s="1" t="str">
        <f>IF(OR(ISNUMBER(SEARCH("Not applicable",'Model output'!F127)), ISNUMBER(SEARCH("N/A",'Model output'!F127))),"0",IF(OR(ISNUMBER(SEARCH("0",'Model output'!F127)), ISNUMBER(SEARCH("1",'Model output'!F127)), ISNUMBER(SEARCH("X",'Model output'!F127))), IF(ISNUMBER(SEARCH("pM",'Model output'!F127)),MID(SUBSTITUTE('Model output'!F127," ",""),SEARCH("pM",'Model output'!F127)+2,1),IF(ISNUMBER(SEARCH("M",'Model output'!F127)),MID(SUBSTITUTE('Model output'!F127," ",""),SEARCH("M",'Model output'!F127)+1,1),SUBSTITUTE('Model output'!F127," ",""))),""))</f>
        <v>X</v>
      </c>
      <c r="F128" t="str">
        <f t="shared" ref="F128:F190" si="29">IF(OR(G128&lt;&gt;"",AND(J128&lt;&gt;"",ISNUMBER(J128),J128&gt;0),AND(M128&lt;&gt;"",M128&gt;0)),"positive","negative")</f>
        <v>negative</v>
      </c>
      <c r="G128" t="str">
        <f>IF(OR('Model output'!G127="",AND(ISNUMBER('Model output'!J127),'Model output'!J127&lt;1)),"",IF(OR(ISNUMBER(SEARCH("lateral",'Model output'!G127)),ISNUMBER(SEARCH("cervical",'Model output'!G127)),ISNUMBER(SEARCH("jugular",'Model output'!G127)),ISNUMBER(SEARCH("left neck",'Model output'!G127)),ISNUMBER(SEARCH("left anterior neck",'Model output'!G127)),ISNUMBER(SEARCH("left posterior neck",'Model output'!G127)),ISNUMBER(SEARCH("right neck",'Model output'!G127)),ISNUMBER(SEARCH("right anterior neck",'Model output'!G127)),ISNUMBER(SEARCH("right posterior neck",'Model output'!G127)),AND(ISNUMBER(SEARCH("level",'Model output'!G127)),OR(,ISNUMBER(SEARCH("II",'Model output'!G127)),ISNUMBER(SEARCH("two",'Model output'!G127)),ISNUMBER(SEARCH("2",'Model output'!G127)),ISNUMBER(SEARCH("III",'Model output'!G127)),ISNUMBER(SEARCH("three",'Model output'!G127)),ISNUMBER(SEARCH("3",'Model output'!G127)),ISNUMBER(SEARCH("IV",'Model output'!G127)),ISNUMBER(SEARCH("four",'Model output'!G127)),ISNUMBER(SEARCH("4",'Model output'!G127)),AND(ISNUMBER(SEARCH("V ",'Model output'!G127)),NOT(ISNUMBER(SEARCH("VI",'Model output'!G127)))),ISNUMBER(SEARCH("five",'Model output'!G127)),ISNUMBER(SEARCH("5",'Model output'!G127))))), "lateral", "central"))</f>
        <v/>
      </c>
      <c r="H128" t="str">
        <f>IF('Model output'!H127="","negative",IF('Model output'!H127="[]", "negative", IF(OR(ISNUMBER(SEARCH("lymph node",'Model output'!H127)),ISNUMBER(SEARCH("Not mentioned",'Model output'!H127)),ISNUMBER(SEARCH("neck",'Model output'!H127)),ISNUMBER(SEARCH("Not applicable",'Model output'!H127))),"negative","positive")))</f>
        <v>negative</v>
      </c>
      <c r="I128" t="str">
        <f>IF('Model output'!I127="","",IF(ISNUMBER('Model output'!I127),'Model output'!I127,1))</f>
        <v/>
      </c>
      <c r="J128" t="str">
        <f>IF('Model output'!J127="","",IF(AND(ISNUMBER('Model output'!J127),'Model output'!J127&lt;=I128),'Model output'!J127,IF(ISNUMBER(SEARCH("0/",'Model output'!J127)),0,1)))</f>
        <v/>
      </c>
      <c r="K128" t="str" cm="1">
        <f t="array" ref="K128">IF(COUNT(FIND({0,1,2,3,4,5,6,7,8,9},'Model output'!K127))&gt;0,'Model output'!K127,"")</f>
        <v/>
      </c>
      <c r="L128" s="8" t="str">
        <f t="shared" si="17"/>
        <v/>
      </c>
      <c r="M128" t="str" cm="1">
        <f t="array" ref="M128">IF(L128="","",IF(ISNUMBER(SEARCH("cm",L128)),MAX(VALUE(SUBSTITUTE(_xlfn.FILTERXML("&lt;t&gt;&lt;s&gt;"&amp;SUBSTITUTE(L128,",","&lt;/s&gt;&lt;s&gt;")&amp;"&lt;/s&gt;&lt;/t&gt;","//s"),"cm",""))),MAX(VALUE(SUBSTITUTE(_xlfn.FILTERXML("&lt;t&gt;&lt;s&gt;"&amp;SUBSTITUTE(L128,",","&lt;/s&gt;&lt;s&gt;")&amp;"&lt;/s&gt;&lt;/t&gt;","//s"),"mm","")))/10))</f>
        <v/>
      </c>
      <c r="N128" t="str">
        <f>IF('Model output'!L127="","",'Model output'!L127)</f>
        <v>Papillary carcinoma</v>
      </c>
      <c r="O128" t="str">
        <f>IF('Model output'!M127="","",'Model output'!M127)</f>
        <v>Fibrous</v>
      </c>
      <c r="P128" t="str">
        <f>IF('Model output'!N127="","",'Model output'!N127)</f>
        <v>1 cm</v>
      </c>
      <c r="Q128" t="str">
        <f t="shared" si="28"/>
        <v>1cm</v>
      </c>
      <c r="R128" cm="1">
        <f t="array" ref="R128">IF(Q128="","",IF(ISNUMBER(SEARCH("cm",Q128)),MAX(VALUE(SUBSTITUTE(_xlfn.FILTERXML("&lt;t&gt;&lt;s&gt;"&amp;SUBSTITUTE(Q128,",","&lt;/s&gt;&lt;s&gt;")&amp;"&lt;/s&gt;&lt;/t&gt;","//s"),"cm",""))),MAX(VALUE(SUBSTITUTE(_xlfn.FILTERXML("&lt;t&gt;&lt;s&gt;"&amp;SUBSTITUTE(Q128,",","&lt;/s&gt;&lt;s&gt;")&amp;"&lt;/s&gt;&lt;/t&gt;","//s"),"mm","")))/10))</f>
        <v>1</v>
      </c>
      <c r="S128" t="str">
        <f>IF(OR('Model output'!P127="",ISNUMBER(SEARCH("Not identified", 'Model output'!P127)),ISNUMBER(SEARCH("Absent",'Model output'!P127)),AND(ISNUMBER(SEARCH("No",'Model output'!P127)),NOT(ISNUMBER(SEARCH("diagnostic",'Model output'!P127)))),ISNUMBER(SEARCH("Negative",'Model output'!P127))),"negative","positive")</f>
        <v>positive</v>
      </c>
      <c r="T128">
        <f>IF('Model output'!O127="","",'Model output'!O127)</f>
        <v>1</v>
      </c>
      <c r="U128" t="str">
        <f>IF('Model output'!Q127&lt;&gt;"",'Model output'!Q127,IF('Classification result'!S128="positive",IF(ISNUMBER(SEARCH("single",'Model output'!P127)),1,IF(OR(ISNUMBER(SEARCH("&lt;4",'Model output'!P127)),ISNUMBER(SEARCH("&lt; 4",'Model output'!P127)),ISNUMBER(SEARCH("less than 4",'Model output'!P127))),"&lt;4",IF(OR(ISNUMBER(SEARCH("&gt;4",'Model output'!P127)),ISNUMBER(SEARCH("&gt; 4",'Model output'!P127)),ISNUMBER(SEARCH("4 or more",'Model output'!P127))),"&gt;4",""))),""))</f>
        <v/>
      </c>
      <c r="V128" t="str">
        <f>IF(S128="negative","",IF(OR(ISNUMBER(SEARCH("Focal",'Model output'!P127)),'Classification result'!U128&lt;4,ISNUMBER(SEARCH("Focal",'Classification result'!U128)),ISNUMBER(SEARCH("&lt;4",'Classification result'!U128)),ISNUMBER(SEARCH("&lt; 4",'Classification result'!U128))),"minimal", IF(OR(ISNUMBER(SEARCH("Extensive",'Model output'!P127)),ISNUMBER(SEARCH("Extensive",'Classification result'!U128)),ISNUMBER(SEARCH("&gt;4",'Classification result'!U128)),ISNUMBER(SEARCH("&gt; 4",'Classification result'!U128)),ISNUMBER(SEARCH("4 or more",'Classification result'!U128))),"extensive","")))</f>
        <v/>
      </c>
      <c r="W128" t="str">
        <f>IF(OR('Model output'!R127="",ISNUMBER(SEARCH("Not identified", 'Model output'!R127)),ISNUMBER(SEARCH("Absent",'Model output'!R127)),ISNUMBER(SEARCH("No",'Model output'!R127)),ISNUMBER(SEARCH("Negative",'Model output'!R127)),ISNUMBER(SEARCH("None seen",'Model output'!R127)),ISNUMBER(SEARCH("Free",'Model output'!R127)),ISNUMBER(SEARCH("Cannot be assessed",'Model output'!R127))),"negative","positive")</f>
        <v>positive</v>
      </c>
      <c r="X128" t="str">
        <f>IF('Model output'!S127="","", IF('Model output'!S127= "[]", "", 'Model output'!S127))</f>
        <v>No</v>
      </c>
      <c r="Y128" t="str">
        <f>IF(OR('Model output'!S127="",ISNUMBER(SEARCH("Absent",'Model output'!S127)),ISNUMBER(SEARCH("Not identified",'Model output'!S127)),ISNUMBER(SEARCH("No",'Model output'!S127)),ISNUMBER(SEARCH("negative",'Model output'!S127))),"negative",IF(Z128="positive","gETE", "positive"))</f>
        <v>negative</v>
      </c>
      <c r="Z128" t="str">
        <f>IF(OR('Model output'!S127="",ISNUMBER(SEARCH("Absent",'Model output'!S127)),ISNUMBER(SEARCH("Not identified",'Model output'!S127)),ISNUMBER(SEARCH("No",'Model output'!S127)),ISNUMBER(SEARCH("Minimal",'Model output'!S127)),ISNUMBER(SEARCH("negative",'Model output'!S127))),"negative",IF(OR(ISNUMBER(SEARCH("extensive",X128)),ISNUMBER(SEARCH("skeletal muscle",X128)),ISNUMBER(SEARCH("larynx",X128)),ISNUMBER(SEARCH("trachea",X128)),ISNUMBER(SEARCH("esophagus",X128)),ISNUMBER(SEARCH("recurrent laryngeal nerve",X128))),"positive","negative"))</f>
        <v>negative</v>
      </c>
      <c r="AA128" t="str">
        <f>IF('Model output'!T127="","", IF('Model output'!T127="[]", "", IF('Model output'!T127="Not mentioned", "No", "Yes")))</f>
        <v/>
      </c>
      <c r="AB128" t="str">
        <f>IF(AA128&lt;&gt;"Yes","",IF(OR('Model output'!U127="",'Model output'!U127="[]",ISNUMBER(SEARCH("Not identified",'Model output'!U127))),"",'Model output'!U127))</f>
        <v/>
      </c>
      <c r="AC128" s="1" t="str">
        <f>IF(OR('Model output'!V127="",'Model output'!V127="No",AND(ISERROR(SEARCH("Positive",'Model output'!V127)), ISNUMBER(SEARCH("Negative",'Model output'!V127))), ISNUMBER(SEARCH("Uninvolved",'Model output'!V127)), ISNUMBER(SEARCH("not involved",'Model output'!V127)), ISNUMBER(SEARCH("none",'Model output'!V127)), ISNUMBER(SEARCH("Free",'Model output'!V127)), ISNUMBER(SEARCH("1 mm",'Model output'!V127)), ISNUMBER(SEARCH("0.1 CM",'Model output'!V127)), ISNUMBER(SEARCH("less than 0.2 mm",'Model output'!V127)), ISNUMBER(SEARCH("less than 0.5 mm",'Model output'!V127)), ISNUMBER(SEARCH("abut",'Model output'!V127))), "negative", "positive")</f>
        <v>negative</v>
      </c>
      <c r="AE128" s="32" t="str" cm="1">
        <f t="array" aca="1" ref="AE128" ca="1">IF(OR(AC128="positive",Z128="positive",AND(OR(ISNUMBER(SEARCH("Follicular carcinoma",N128)),ISNUMBER(SEARCH("Follicular thyroid carcinoma",N128))),V128="extensive"),AND(AND(ISNUMBER(J128),J128&gt;0),AND(ISNUMBER(M128),M128&gt;3)),OR(H128="positive",AH128=1)),"high",IF(OR(ISNUMBER(SEARCH("lateral",G128,1)),ISNUMBER(SEARCH("positive",Y128,1)),ISNUMBER(SEARCH("tall",O128,1)),ISNUMBER(SEARCH("hobnail",O128,1)),ISNUMBER(SEARCH("cribriform",O128,1)),ISNUMBER(SEARCH("diffuse",O128,1)),ISNUMBER(SEARCH("columnar",O128,1)),ISNUMBER(SEARCH("solid",O128,1)),ISNUMBER(SEARCH("tall",N128,1)),ISNUMBER(SEARCH("hobnail",N128,1)),ISNUMBER(SEARCH("cribriform",N128,1)),ISNUMBER(SEARCH("diffuse",N128,1)),ISNUMBER(SEARCH("columnar",N128,1)),ISNUMBER(SEARCH("solid",N128,1)),AND(ISNUMBER(SEARCH("papillary",N128,1)),S128="positive"),AND(AND(ISNUMBER(J128),J128&gt;=5),M128=""),AND(AND(ISNUMBER(J128),J128&gt;=5),AND(ISNUMBER(M128),M128&gt;=1)),AND(ISNUMBER(SERACH("papillary",N128)),OR(Y128="positive",Z128="positive"), ISNUMBER(SEARCH("BRAF",AB128)))),"intermediate","low"))</f>
        <v>intermediate</v>
      </c>
      <c r="AF128" s="33" t="str">
        <f t="shared" ref="AF128:AF190" si="30">IF(AND(Z128="positive",OR(ISNUMBER(SEARCH("prevertebral",X128,1)),ISNUMBER(SEARCH("fascia",X128,1)),ISNUMBER(SEARCH("carotid artery",X128,1)),ISNUMBER(SEARCH("mediastinal",X128,1)))),"4b",
IF(AND(Z128="positive",OR(ISNUMBER(SEARCH("larynx",X128,1)),ISNUMBER(SEARCH("trachea",X128,1)),ISNUMBER(SEARCH("esophagus",X128,1)),ISNUMBER(SEARCH("recurrent laryngeal nerve",X128,1)),
ISNUMBER(SEARCH("RLN",X128,1)),)),"4a",
IF(OR(Z128="positive",ISNUMBER(SEARCH("strap",X128,1)),ISNUMBER(SEARCH("sternothyroid",X128,1)),ISNUMBER(SEARCH("sternohyoid",X128,1)),ISNUMBER(SEARCH("thyrohyoid",X128,1)),ISNUMBER(SEARCH("omohyoid",X128,1))),"3b",
IF(AND(C128&lt;&gt;"", N128=""),C128,
IF(OR(AND(R128&lt;&gt;"",R128&gt;4)),"3a",
IF(AND(R128&lt;&gt;"", R128&lt;=4,R128&gt;2),"2",
IF(AND(R128&lt;&gt;"",R128&lt;=2,R128&gt;1),"1b",
IF(AND(R128&lt;&gt;"",R128&lt;=1),"1a","x"
))))))))</f>
        <v>1a</v>
      </c>
      <c r="AG128" s="33" t="str">
        <f t="shared" ref="AG128:AG190" si="31">IF(AND(ISNUMBER(J128),J128&gt;0),
IF(G128="lateral", "1b","1a"), "0")</f>
        <v>0</v>
      </c>
      <c r="AH128" s="33" t="str">
        <f t="shared" si="18"/>
        <v>0</v>
      </c>
      <c r="AI128" s="38" t="str">
        <f t="shared" si="19"/>
        <v>I</v>
      </c>
      <c r="AJ128" s="32" t="s">
        <v>958</v>
      </c>
      <c r="AK128" s="37" t="s">
        <v>966</v>
      </c>
      <c r="AL128" s="37" t="s">
        <v>965</v>
      </c>
      <c r="AM128" s="37" t="s">
        <v>965</v>
      </c>
      <c r="AN128" s="37" t="s">
        <v>70</v>
      </c>
      <c r="AO128" s="26">
        <f t="shared" ca="1" si="24"/>
        <v>1</v>
      </c>
      <c r="AP128" s="12">
        <f t="shared" si="25"/>
        <v>1</v>
      </c>
      <c r="AQ128" s="12">
        <f t="shared" si="26"/>
        <v>1</v>
      </c>
      <c r="AR128" s="12">
        <f t="shared" si="27"/>
        <v>1</v>
      </c>
      <c r="AS128" s="19">
        <f t="shared" si="16"/>
        <v>1</v>
      </c>
    </row>
    <row r="129" spans="1:45">
      <c r="A129" t="str">
        <f>'Model output'!A128</f>
        <v>TCGA-E8-A416</v>
      </c>
      <c r="B129" s="44">
        <v>51</v>
      </c>
      <c r="C129" s="1" t="str">
        <f>IF(OR(ISNUMBER(SEARCH("0",'Model output'!D128)), ISNUMBER(SEARCH("1",'Model output'!D128)), ISNUMBER(SEARCH("1a",'Model output'!D128)), ISNUMBER(SEARCH("1b",'Model output'!D128)), ISNUMBER(SEARCH("2",'Model output'!D128)), ISNUMBER(SEARCH("3",'Model output'!D128)), ISNUMBER(SEARCH("4a",'Model output'!D128)), ISNUMBER(SEARCH("4b",'Model output'!D128))), IF(ISNUMBER(SEARCH("pT",'Model output'!D128)),IF(OR(ISNUMBER(SEARCH("a",'Model output'!D128)),ISNUMBER(SEARCH("b",'Model output'!D128))),MID(SUBSTITUTE('Model output'!D128," ",""),SEARCH("pT",'Model output'!D128)+2,2),MID(SUBSTITUTE('Model output'!D128," ",""),SEARCH("pT",'Model output'!D128)+2,1)),IF(ISNUMBER(SEARCH("T",'Model output'!D128)),IF(OR(ISNUMBER(SEARCH("a",'Model output'!D128)),ISNUMBER(SEARCH("b",'Model output'!D128))),MID(SUBSTITUTE('Model output'!D128," ",""),SEARCH("T",'Model output'!D128)+1,2),MID(SUBSTITUTE('Model output'!D128," ",""),SEARCH("T",'Model output'!D128)+1,1)),SUBSTITUTE('Model output'!D128," ",""))),"")</f>
        <v/>
      </c>
      <c r="D129" s="1" t="str">
        <f>IF(ISNUMBER(SEARCH("lymph node",'Model output'!E128)),"1", IF(AND('Model output'!E128&lt;&gt;"",ISNUMBER('Model output'!E128),'Model output'!E128&gt;0),"1",IF(OR(ISNUMBER(SEARCH("0",'Model output'!E128)), ISNUMBER(SEARCH("1",'Model output'!E128)), ISNUMBER(SEARCH("1a",'Model output'!E128)), ISNUMBER(SEARCH("1b",'Model output'!E128)), ISNUMBER(SEARCH("X",'Model output'!E128))), IF(ISNUMBER(SEARCH("pN",'Model output'!E128)),IF(OR(ISNUMBER(SEARCH("a",'Model output'!E128)),ISNUMBER(SEARCH("b",'Model output'!E128))),MID(SUBSTITUTE('Model output'!E128," ",""),SEARCH("pN",'Model output'!E128)+2,2),MID(SUBSTITUTE('Model output'!E128," ",""),SEARCH("pN",'Model output'!E128)+2,1)),IF(ISNUMBER(SEARCH("N",'Model output'!E128)),IF(OR(ISNUMBER(SEARCH("a",'Model output'!E128)),ISNUMBER(SEARCH("b",'Model output'!E128))),MID(SUBSTITUTE('Model output'!E128," ",""),SEARCH("N",'Model output'!E128)+1,2),MID(SUBSTITUTE('Model output'!E128," ",""),SEARCH("N",'Model output'!E128)+1,1)),SUBSTITUTE('Model output'!E128," ",""))),"")))</f>
        <v>X</v>
      </c>
      <c r="E129" s="1" t="str">
        <f>IF(OR(ISNUMBER(SEARCH("Not applicable",'Model output'!F128)), ISNUMBER(SEARCH("N/A",'Model output'!F128))),"0",IF(OR(ISNUMBER(SEARCH("0",'Model output'!F128)), ISNUMBER(SEARCH("1",'Model output'!F128)), ISNUMBER(SEARCH("X",'Model output'!F128))), IF(ISNUMBER(SEARCH("pM",'Model output'!F128)),MID(SUBSTITUTE('Model output'!F128," ",""),SEARCH("pM",'Model output'!F128)+2,1),IF(ISNUMBER(SEARCH("M",'Model output'!F128)),MID(SUBSTITUTE('Model output'!F128," ",""),SEARCH("M",'Model output'!F128)+1,1),SUBSTITUTE('Model output'!F128," ",""))),""))</f>
        <v>X</v>
      </c>
      <c r="F129" t="str">
        <f t="shared" si="29"/>
        <v>negative</v>
      </c>
      <c r="G129" t="str">
        <f>IF(OR('Model output'!G128="",AND(ISNUMBER('Model output'!J128),'Model output'!J128&lt;1)),"",IF(OR(ISNUMBER(SEARCH("lateral",'Model output'!G128)),ISNUMBER(SEARCH("cervical",'Model output'!G128)),ISNUMBER(SEARCH("jugular",'Model output'!G128)),ISNUMBER(SEARCH("left neck",'Model output'!G128)),ISNUMBER(SEARCH("left anterior neck",'Model output'!G128)),ISNUMBER(SEARCH("left posterior neck",'Model output'!G128)),ISNUMBER(SEARCH("right neck",'Model output'!G128)),ISNUMBER(SEARCH("right anterior neck",'Model output'!G128)),ISNUMBER(SEARCH("right posterior neck",'Model output'!G128)),AND(ISNUMBER(SEARCH("level",'Model output'!G128)),OR(,ISNUMBER(SEARCH("II",'Model output'!G128)),ISNUMBER(SEARCH("two",'Model output'!G128)),ISNUMBER(SEARCH("2",'Model output'!G128)),ISNUMBER(SEARCH("III",'Model output'!G128)),ISNUMBER(SEARCH("three",'Model output'!G128)),ISNUMBER(SEARCH("3",'Model output'!G128)),ISNUMBER(SEARCH("IV",'Model output'!G128)),ISNUMBER(SEARCH("four",'Model output'!G128)),ISNUMBER(SEARCH("4",'Model output'!G128)),AND(ISNUMBER(SEARCH("V ",'Model output'!G128)),NOT(ISNUMBER(SEARCH("VI",'Model output'!G128)))),ISNUMBER(SEARCH("five",'Model output'!G128)),ISNUMBER(SEARCH("5",'Model output'!G128))))), "lateral", "central"))</f>
        <v/>
      </c>
      <c r="H129" t="str">
        <f>IF('Model output'!H128="","negative",IF('Model output'!H128="[]", "negative", IF(OR(ISNUMBER(SEARCH("lymph node",'Model output'!H128)),ISNUMBER(SEARCH("Not mentioned",'Model output'!H128)),ISNUMBER(SEARCH("neck",'Model output'!H128)),ISNUMBER(SEARCH("Not applicable",'Model output'!H128))),"negative","positive")))</f>
        <v>negative</v>
      </c>
      <c r="I129" t="str">
        <f>IF('Model output'!I128="","",IF(ISNUMBER('Model output'!I128),'Model output'!I128,1))</f>
        <v/>
      </c>
      <c r="J129" t="str">
        <f>IF('Model output'!J128="","",IF(AND(ISNUMBER('Model output'!J128),'Model output'!J128&lt;=I129),'Model output'!J128,IF(ISNUMBER(SEARCH("0/",'Model output'!J128)),0,1)))</f>
        <v/>
      </c>
      <c r="K129" t="str" cm="1">
        <f t="array" ref="K129">IF(COUNT(FIND({0,1,2,3,4,5,6,7,8,9},'Model output'!K128))&gt;0,'Model output'!K128,"")</f>
        <v/>
      </c>
      <c r="L129" s="8" t="str">
        <f t="shared" ref="L129:L190" si="32">SUBSTITUTE(SUBSTITUTE(SUBSTITUTE(SUBSTITUTE(SUBSTITUTE(SUBSTITUTE(SUBSTITUTE(SUBSTITUTE(SUBSTITUTE(SUBSTITUTE(K129,"cm.","cm"), "up to", ""), "x", ","), "(LEVEL 4)", ""), "/", ","), "'',", ""), "'", ""), "[", ""), "]", ""), " ", "")</f>
        <v/>
      </c>
      <c r="M129" t="str" cm="1">
        <f t="array" ref="M129">IF(L129="","",IF(ISNUMBER(SEARCH("cm",L129)),MAX(VALUE(SUBSTITUTE(_xlfn.FILTERXML("&lt;t&gt;&lt;s&gt;"&amp;SUBSTITUTE(L129,",","&lt;/s&gt;&lt;s&gt;")&amp;"&lt;/s&gt;&lt;/t&gt;","//s"),"cm",""))),MAX(VALUE(SUBSTITUTE(_xlfn.FILTERXML("&lt;t&gt;&lt;s&gt;"&amp;SUBSTITUTE(L129,",","&lt;/s&gt;&lt;s&gt;")&amp;"&lt;/s&gt;&lt;/t&gt;","//s"),"mm","")))/10))</f>
        <v/>
      </c>
      <c r="N129" t="str">
        <f>IF('Model output'!L128="","",'Model output'!L128)</f>
        <v>Papillary carcinoma</v>
      </c>
      <c r="O129" t="str">
        <f>IF('Model output'!M128="","",'Model output'!M128)</f>
        <v/>
      </c>
      <c r="P129" t="str">
        <f>IF('Model output'!N128="","",'Model output'!N128)</f>
        <v>1.5 cm</v>
      </c>
      <c r="Q129" t="str">
        <f t="shared" si="28"/>
        <v>1.5cm</v>
      </c>
      <c r="R129" cm="1">
        <f t="array" ref="R129">IF(Q129="","",IF(ISNUMBER(SEARCH("cm",Q129)),MAX(VALUE(SUBSTITUTE(_xlfn.FILTERXML("&lt;t&gt;&lt;s&gt;"&amp;SUBSTITUTE(Q129,",","&lt;/s&gt;&lt;s&gt;")&amp;"&lt;/s&gt;&lt;/t&gt;","//s"),"cm",""))),MAX(VALUE(SUBSTITUTE(_xlfn.FILTERXML("&lt;t&gt;&lt;s&gt;"&amp;SUBSTITUTE(Q129,",","&lt;/s&gt;&lt;s&gt;")&amp;"&lt;/s&gt;&lt;/t&gt;","//s"),"mm","")))/10))</f>
        <v>1.5</v>
      </c>
      <c r="S129" t="str">
        <f>IF(OR('Model output'!P128="",ISNUMBER(SEARCH("Not identified", 'Model output'!P128)),ISNUMBER(SEARCH("Absent",'Model output'!P128)),AND(ISNUMBER(SEARCH("No",'Model output'!P128)),NOT(ISNUMBER(SEARCH("diagnostic",'Model output'!P128)))),ISNUMBER(SEARCH("Negative",'Model output'!P128))),"negative","positive")</f>
        <v>positive</v>
      </c>
      <c r="T129">
        <f>IF('Model output'!O128="","",'Model output'!O128)</f>
        <v>1</v>
      </c>
      <c r="U129" t="str">
        <f>IF('Model output'!Q128&lt;&gt;"",'Model output'!Q128,IF('Classification result'!S129="positive",IF(ISNUMBER(SEARCH("single",'Model output'!P128)),1,IF(OR(ISNUMBER(SEARCH("&lt;4",'Model output'!P128)),ISNUMBER(SEARCH("&lt; 4",'Model output'!P128)),ISNUMBER(SEARCH("less than 4",'Model output'!P128))),"&lt;4",IF(OR(ISNUMBER(SEARCH("&gt;4",'Model output'!P128)),ISNUMBER(SEARCH("&gt; 4",'Model output'!P128)),ISNUMBER(SEARCH("4 or more",'Model output'!P128))),"&gt;4",""))),""))</f>
        <v/>
      </c>
      <c r="V129" t="str">
        <f>IF(S129="negative","",IF(OR(ISNUMBER(SEARCH("Focal",'Model output'!P128)),'Classification result'!U129&lt;4,ISNUMBER(SEARCH("Focal",'Classification result'!U129)),ISNUMBER(SEARCH("&lt;4",'Classification result'!U129)),ISNUMBER(SEARCH("&lt; 4",'Classification result'!U129))),"minimal", IF(OR(ISNUMBER(SEARCH("Extensive",'Model output'!P128)),ISNUMBER(SEARCH("Extensive",'Classification result'!U129)),ISNUMBER(SEARCH("&gt;4",'Classification result'!U129)),ISNUMBER(SEARCH("&gt; 4",'Classification result'!U129)),ISNUMBER(SEARCH("4 or more",'Classification result'!U129))),"extensive","")))</f>
        <v/>
      </c>
      <c r="W129" t="str">
        <f>IF(OR('Model output'!R128="",ISNUMBER(SEARCH("Not identified", 'Model output'!R128)),ISNUMBER(SEARCH("Absent",'Model output'!R128)),ISNUMBER(SEARCH("No",'Model output'!R128)),ISNUMBER(SEARCH("Negative",'Model output'!R128)),ISNUMBER(SEARCH("None seen",'Model output'!R128)),ISNUMBER(SEARCH("Free",'Model output'!R128)),ISNUMBER(SEARCH("Cannot be assessed",'Model output'!R128))),"negative","positive")</f>
        <v>positive</v>
      </c>
      <c r="X129" t="str">
        <f>IF('Model output'!S128="","", IF('Model output'!S128= "[]", "", 'Model output'!S128))</f>
        <v/>
      </c>
      <c r="Y129" t="str">
        <f>IF(OR('Model output'!S128="",ISNUMBER(SEARCH("Absent",'Model output'!S128)),ISNUMBER(SEARCH("Not identified",'Model output'!S128)),ISNUMBER(SEARCH("No",'Model output'!S128)),ISNUMBER(SEARCH("negative",'Model output'!S128))),"negative",IF(Z129="positive","gETE", "positive"))</f>
        <v>negative</v>
      </c>
      <c r="Z129" t="str">
        <f>IF(OR('Model output'!S128="",ISNUMBER(SEARCH("Absent",'Model output'!S128)),ISNUMBER(SEARCH("Not identified",'Model output'!S128)),ISNUMBER(SEARCH("No",'Model output'!S128)),ISNUMBER(SEARCH("Minimal",'Model output'!S128)),ISNUMBER(SEARCH("negative",'Model output'!S128))),"negative",IF(OR(ISNUMBER(SEARCH("extensive",X129)),ISNUMBER(SEARCH("skeletal muscle",X129)),ISNUMBER(SEARCH("larynx",X129)),ISNUMBER(SEARCH("trachea",X129)),ISNUMBER(SEARCH("esophagus",X129)),ISNUMBER(SEARCH("recurrent laryngeal nerve",X129))),"positive","negative"))</f>
        <v>negative</v>
      </c>
      <c r="AA129" t="str">
        <f>IF('Model output'!T128="","", IF('Model output'!T128="[]", "", IF('Model output'!T128="Not mentioned", "No", "Yes")))</f>
        <v/>
      </c>
      <c r="AB129" t="str">
        <f>IF(AA129&lt;&gt;"Yes","",IF(OR('Model output'!U128="",'Model output'!U128="[]",ISNUMBER(SEARCH("Not identified",'Model output'!U128))),"",'Model output'!U128))</f>
        <v/>
      </c>
      <c r="AC129" s="1" t="str">
        <f>IF(OR('Model output'!V128="",'Model output'!V128="No",AND(ISERROR(SEARCH("Positive",'Model output'!V128)), ISNUMBER(SEARCH("Negative",'Model output'!V128))), ISNUMBER(SEARCH("Uninvolved",'Model output'!V128)), ISNUMBER(SEARCH("not involved",'Model output'!V128)), ISNUMBER(SEARCH("none",'Model output'!V128)), ISNUMBER(SEARCH("Free",'Model output'!V128)), ISNUMBER(SEARCH("1 mm",'Model output'!V128)), ISNUMBER(SEARCH("0.1 CM",'Model output'!V128)), ISNUMBER(SEARCH("less than 0.2 mm",'Model output'!V128)), ISNUMBER(SEARCH("less than 0.5 mm",'Model output'!V128)), ISNUMBER(SEARCH("abut",'Model output'!V128))), "negative", "positive")</f>
        <v>negative</v>
      </c>
      <c r="AE129" s="32" t="str" cm="1">
        <f t="array" aca="1" ref="AE129" ca="1">IF(OR(AC129="positive",Z129="positive",AND(OR(ISNUMBER(SEARCH("Follicular carcinoma",N129)),ISNUMBER(SEARCH("Follicular thyroid carcinoma",N129))),V129="extensive"),AND(AND(ISNUMBER(J129),J129&gt;0),AND(ISNUMBER(M129),M129&gt;3)),OR(H129="positive",AH129=1)),"high",IF(OR(ISNUMBER(SEARCH("lateral",G129,1)),ISNUMBER(SEARCH("positive",Y129,1)),ISNUMBER(SEARCH("tall",O129,1)),ISNUMBER(SEARCH("hobnail",O129,1)),ISNUMBER(SEARCH("cribriform",O129,1)),ISNUMBER(SEARCH("diffuse",O129,1)),ISNUMBER(SEARCH("columnar",O129,1)),ISNUMBER(SEARCH("solid",O129,1)),ISNUMBER(SEARCH("tall",N129,1)),ISNUMBER(SEARCH("hobnail",N129,1)),ISNUMBER(SEARCH("cribriform",N129,1)),ISNUMBER(SEARCH("diffuse",N129,1)),ISNUMBER(SEARCH("columnar",N129,1)),ISNUMBER(SEARCH("solid",N129,1)),AND(ISNUMBER(SEARCH("papillary",N129,1)),S129="positive"),AND(AND(ISNUMBER(J129),J129&gt;=5),M129=""),AND(AND(ISNUMBER(J129),J129&gt;=5),AND(ISNUMBER(M129),M129&gt;=1)),AND(ISNUMBER(SERACH("papillary",N129)),OR(Y129="positive",Z129="positive"), ISNUMBER(SEARCH("BRAF",AB129)))),"intermediate","low"))</f>
        <v>intermediate</v>
      </c>
      <c r="AF129" s="33" t="str">
        <f t="shared" si="30"/>
        <v>1b</v>
      </c>
      <c r="AG129" s="33" t="str">
        <f t="shared" si="31"/>
        <v>0</v>
      </c>
      <c r="AH129" s="33" t="str">
        <f t="shared" ref="AH129:AH191" si="33">IF(OR(H129="unknown"),"x",IF(H129="negative","0","1"))</f>
        <v>0</v>
      </c>
      <c r="AI129" s="38" t="str">
        <f t="shared" ref="AI129:AI191" si="34">IF(AND(B129&lt;55,AH129="0"),"I",
IF(AND(B129&lt;55,AH129="1"),"II",
IF(AH129="1","IVB",
IF(AND(AF129="4b",AH129="0"),"IVA",
IF(AND(AF129="4a",AH129="0"),"III",
IF(AND(OR(AF129="3a",AF129="3b",AF129="3"),AH129="0"),"II",
IF(AND(AF129="2",OR(AG129="1",AG129="1a",AG129="1b"),AH129="0"),"II",
IF(AND(OR(AF129="1a",AF129="1b",AF129="1"),OR(AG129="1",AG129="1a",AG129="1b"),AH129="0"),"II","I"
))))))))</f>
        <v>I</v>
      </c>
      <c r="AJ129" s="32" t="s">
        <v>958</v>
      </c>
      <c r="AK129" s="37" t="s">
        <v>961</v>
      </c>
      <c r="AL129" s="37" t="s">
        <v>965</v>
      </c>
      <c r="AM129" s="37" t="s">
        <v>965</v>
      </c>
      <c r="AN129" s="37" t="s">
        <v>70</v>
      </c>
      <c r="AO129" s="26">
        <f t="shared" ca="1" si="24"/>
        <v>1</v>
      </c>
      <c r="AP129" s="12">
        <f t="shared" si="25"/>
        <v>1</v>
      </c>
      <c r="AQ129" s="12">
        <f t="shared" si="26"/>
        <v>1</v>
      </c>
      <c r="AR129" s="12">
        <f t="shared" si="27"/>
        <v>1</v>
      </c>
      <c r="AS129" s="19">
        <f t="shared" si="16"/>
        <v>1</v>
      </c>
    </row>
    <row r="130" spans="1:45">
      <c r="A130" t="str">
        <f>'Model output'!A129</f>
        <v>TCGA-E8-A419</v>
      </c>
      <c r="B130" s="44">
        <v>30</v>
      </c>
      <c r="C130" s="1" t="str">
        <f>IF(OR(ISNUMBER(SEARCH("0",'Model output'!D129)), ISNUMBER(SEARCH("1",'Model output'!D129)), ISNUMBER(SEARCH("1a",'Model output'!D129)), ISNUMBER(SEARCH("1b",'Model output'!D129)), ISNUMBER(SEARCH("2",'Model output'!D129)), ISNUMBER(SEARCH("3",'Model output'!D129)), ISNUMBER(SEARCH("4a",'Model output'!D129)), ISNUMBER(SEARCH("4b",'Model output'!D129))), IF(ISNUMBER(SEARCH("pT",'Model output'!D129)),IF(OR(ISNUMBER(SEARCH("a",'Model output'!D129)),ISNUMBER(SEARCH("b",'Model output'!D129))),MID(SUBSTITUTE('Model output'!D129," ",""),SEARCH("pT",'Model output'!D129)+2,2),MID(SUBSTITUTE('Model output'!D129," ",""),SEARCH("pT",'Model output'!D129)+2,1)),IF(ISNUMBER(SEARCH("T",'Model output'!D129)),IF(OR(ISNUMBER(SEARCH("a",'Model output'!D129)),ISNUMBER(SEARCH("b",'Model output'!D129))),MID(SUBSTITUTE('Model output'!D129," ",""),SEARCH("T",'Model output'!D129)+1,2),MID(SUBSTITUTE('Model output'!D129," ",""),SEARCH("T",'Model output'!D129)+1,1)),SUBSTITUTE('Model output'!D129," ",""))),"")</f>
        <v/>
      </c>
      <c r="D130" s="1" t="str">
        <f>IF(ISNUMBER(SEARCH("lymph node",'Model output'!E129)),"1", IF(AND('Model output'!E129&lt;&gt;"",ISNUMBER('Model output'!E129),'Model output'!E129&gt;0),"1",IF(OR(ISNUMBER(SEARCH("0",'Model output'!E129)), ISNUMBER(SEARCH("1",'Model output'!E129)), ISNUMBER(SEARCH("1a",'Model output'!E129)), ISNUMBER(SEARCH("1b",'Model output'!E129)), ISNUMBER(SEARCH("X",'Model output'!E129))), IF(ISNUMBER(SEARCH("pN",'Model output'!E129)),IF(OR(ISNUMBER(SEARCH("a",'Model output'!E129)),ISNUMBER(SEARCH("b",'Model output'!E129))),MID(SUBSTITUTE('Model output'!E129," ",""),SEARCH("pN",'Model output'!E129)+2,2),MID(SUBSTITUTE('Model output'!E129," ",""),SEARCH("pN",'Model output'!E129)+2,1)),IF(ISNUMBER(SEARCH("N",'Model output'!E129)),IF(OR(ISNUMBER(SEARCH("a",'Model output'!E129)),ISNUMBER(SEARCH("b",'Model output'!E129))),MID(SUBSTITUTE('Model output'!E129," ",""),SEARCH("N",'Model output'!E129)+1,2),MID(SUBSTITUTE('Model output'!E129," ",""),SEARCH("N",'Model output'!E129)+1,1)),SUBSTITUTE('Model output'!E129," ",""))),"")))</f>
        <v>X</v>
      </c>
      <c r="E130" s="1" t="str">
        <f>IF(OR(ISNUMBER(SEARCH("Not applicable",'Model output'!F129)), ISNUMBER(SEARCH("N/A",'Model output'!F129))),"0",IF(OR(ISNUMBER(SEARCH("0",'Model output'!F129)), ISNUMBER(SEARCH("1",'Model output'!F129)), ISNUMBER(SEARCH("X",'Model output'!F129))), IF(ISNUMBER(SEARCH("pM",'Model output'!F129)),MID(SUBSTITUTE('Model output'!F129," ",""),SEARCH("pM",'Model output'!F129)+2,1),IF(ISNUMBER(SEARCH("M",'Model output'!F129)),MID(SUBSTITUTE('Model output'!F129," ",""),SEARCH("M",'Model output'!F129)+1,1),SUBSTITUTE('Model output'!F129," ",""))),""))</f>
        <v>X</v>
      </c>
      <c r="F130" t="str">
        <f t="shared" si="29"/>
        <v>negative</v>
      </c>
      <c r="G130" t="str">
        <f>IF(OR('Model output'!G129="",AND(ISNUMBER('Model output'!J129),'Model output'!J129&lt;1)),"",IF(OR(ISNUMBER(SEARCH("lateral",'Model output'!G129)),ISNUMBER(SEARCH("cervical",'Model output'!G129)),ISNUMBER(SEARCH("jugular",'Model output'!G129)),ISNUMBER(SEARCH("left neck",'Model output'!G129)),ISNUMBER(SEARCH("left anterior neck",'Model output'!G129)),ISNUMBER(SEARCH("left posterior neck",'Model output'!G129)),ISNUMBER(SEARCH("right neck",'Model output'!G129)),ISNUMBER(SEARCH("right anterior neck",'Model output'!G129)),ISNUMBER(SEARCH("right posterior neck",'Model output'!G129)),AND(ISNUMBER(SEARCH("level",'Model output'!G129)),OR(,ISNUMBER(SEARCH("II",'Model output'!G129)),ISNUMBER(SEARCH("two",'Model output'!G129)),ISNUMBER(SEARCH("2",'Model output'!G129)),ISNUMBER(SEARCH("III",'Model output'!G129)),ISNUMBER(SEARCH("three",'Model output'!G129)),ISNUMBER(SEARCH("3",'Model output'!G129)),ISNUMBER(SEARCH("IV",'Model output'!G129)),ISNUMBER(SEARCH("four",'Model output'!G129)),ISNUMBER(SEARCH("4",'Model output'!G129)),AND(ISNUMBER(SEARCH("V ",'Model output'!G129)),NOT(ISNUMBER(SEARCH("VI",'Model output'!G129)))),ISNUMBER(SEARCH("five",'Model output'!G129)),ISNUMBER(SEARCH("5",'Model output'!G129))))), "lateral", "central"))</f>
        <v/>
      </c>
      <c r="H130" t="str">
        <f>IF('Model output'!H129="","negative",IF('Model output'!H129="[]", "negative", IF(OR(ISNUMBER(SEARCH("lymph node",'Model output'!H129)),ISNUMBER(SEARCH("Not mentioned",'Model output'!H129)),ISNUMBER(SEARCH("neck",'Model output'!H129)),ISNUMBER(SEARCH("Not applicable",'Model output'!H129))),"negative","positive")))</f>
        <v>negative</v>
      </c>
      <c r="I130" t="str">
        <f>IF('Model output'!I129="","",IF(ISNUMBER('Model output'!I129),'Model output'!I129,1))</f>
        <v/>
      </c>
      <c r="J130" t="str">
        <f>IF('Model output'!J129="","",IF(AND(ISNUMBER('Model output'!J129),'Model output'!J129&lt;=I130),'Model output'!J129,IF(ISNUMBER(SEARCH("0/",'Model output'!J129)),0,1)))</f>
        <v/>
      </c>
      <c r="K130" t="str" cm="1">
        <f t="array" ref="K130">IF(COUNT(FIND({0,1,2,3,4,5,6,7,8,9},'Model output'!K129))&gt;0,'Model output'!K129,"")</f>
        <v/>
      </c>
      <c r="L130" s="8" t="str">
        <f t="shared" si="32"/>
        <v/>
      </c>
      <c r="M130" t="str" cm="1">
        <f t="array" ref="M130">IF(L130="","",IF(ISNUMBER(SEARCH("cm",L130)),MAX(VALUE(SUBSTITUTE(_xlfn.FILTERXML("&lt;t&gt;&lt;s&gt;"&amp;SUBSTITUTE(L130,",","&lt;/s&gt;&lt;s&gt;")&amp;"&lt;/s&gt;&lt;/t&gt;","//s"),"cm",""))),MAX(VALUE(SUBSTITUTE(_xlfn.FILTERXML("&lt;t&gt;&lt;s&gt;"&amp;SUBSTITUTE(L130,",","&lt;/s&gt;&lt;s&gt;")&amp;"&lt;/s&gt;&lt;/t&gt;","//s"),"mm","")))/10))</f>
        <v/>
      </c>
      <c r="N130" t="str">
        <f>IF('Model output'!L129="","",'Model output'!L129)</f>
        <v>Papillary</v>
      </c>
      <c r="O130" t="str">
        <f>IF('Model output'!M129="","",'Model output'!M129)</f>
        <v/>
      </c>
      <c r="P130" t="str">
        <f>IF('Model output'!N129="","",'Model output'!N129)</f>
        <v>2.5 cm</v>
      </c>
      <c r="Q130" t="str">
        <f t="shared" si="28"/>
        <v>2.5cm</v>
      </c>
      <c r="R130" cm="1">
        <f t="array" ref="R130">IF(Q130="","",IF(ISNUMBER(SEARCH("cm",Q130)),MAX(VALUE(SUBSTITUTE(_xlfn.FILTERXML("&lt;t&gt;&lt;s&gt;"&amp;SUBSTITUTE(Q130,",","&lt;/s&gt;&lt;s&gt;")&amp;"&lt;/s&gt;&lt;/t&gt;","//s"),"cm",""))),MAX(VALUE(SUBSTITUTE(_xlfn.FILTERXML("&lt;t&gt;&lt;s&gt;"&amp;SUBSTITUTE(Q130,",","&lt;/s&gt;&lt;s&gt;")&amp;"&lt;/s&gt;&lt;/t&gt;","//s"),"mm","")))/10))</f>
        <v>2.5</v>
      </c>
      <c r="S130" t="str">
        <f>IF(OR('Model output'!P129="",ISNUMBER(SEARCH("Not identified", 'Model output'!P129)),ISNUMBER(SEARCH("Absent",'Model output'!P129)),AND(ISNUMBER(SEARCH("No",'Model output'!P129)),NOT(ISNUMBER(SEARCH("diagnostic",'Model output'!P129)))),ISNUMBER(SEARCH("Negative",'Model output'!P129))),"negative","positive")</f>
        <v>negative</v>
      </c>
      <c r="T130">
        <f>IF('Model output'!O129="","",'Model output'!O129)</f>
        <v>1</v>
      </c>
      <c r="U130" t="str">
        <f>IF('Model output'!Q129&lt;&gt;"",'Model output'!Q129,IF('Classification result'!S130="positive",IF(ISNUMBER(SEARCH("single",'Model output'!P129)),1,IF(OR(ISNUMBER(SEARCH("&lt;4",'Model output'!P129)),ISNUMBER(SEARCH("&lt; 4",'Model output'!P129)),ISNUMBER(SEARCH("less than 4",'Model output'!P129))),"&lt;4",IF(OR(ISNUMBER(SEARCH("&gt;4",'Model output'!P129)),ISNUMBER(SEARCH("&gt; 4",'Model output'!P129)),ISNUMBER(SEARCH("4 or more",'Model output'!P129))),"&gt;4",""))),""))</f>
        <v/>
      </c>
      <c r="V130" t="str">
        <f>IF(S130="negative","",IF(OR(ISNUMBER(SEARCH("Focal",'Model output'!P129)),'Classification result'!U130&lt;4,ISNUMBER(SEARCH("Focal",'Classification result'!U130)),ISNUMBER(SEARCH("&lt;4",'Classification result'!U130)),ISNUMBER(SEARCH("&lt; 4",'Classification result'!U130))),"minimal", IF(OR(ISNUMBER(SEARCH("Extensive",'Model output'!P129)),ISNUMBER(SEARCH("Extensive",'Classification result'!U130)),ISNUMBER(SEARCH("&gt;4",'Classification result'!U130)),ISNUMBER(SEARCH("&gt; 4",'Classification result'!U130)),ISNUMBER(SEARCH("4 or more",'Classification result'!U130))),"extensive","")))</f>
        <v/>
      </c>
      <c r="W130" t="str">
        <f>IF(OR('Model output'!R129="",ISNUMBER(SEARCH("Not identified", 'Model output'!R129)),ISNUMBER(SEARCH("Absent",'Model output'!R129)),ISNUMBER(SEARCH("No",'Model output'!R129)),ISNUMBER(SEARCH("Negative",'Model output'!R129)),ISNUMBER(SEARCH("None seen",'Model output'!R129)),ISNUMBER(SEARCH("Free",'Model output'!R129)),ISNUMBER(SEARCH("Cannot be assessed",'Model output'!R129))),"negative","positive")</f>
        <v>negative</v>
      </c>
      <c r="X130" t="str">
        <f>IF('Model output'!S129="","", IF('Model output'!S129= "[]", "", 'Model output'!S129))</f>
        <v/>
      </c>
      <c r="Y130" t="str">
        <f>IF(OR('Model output'!S129="",ISNUMBER(SEARCH("Absent",'Model output'!S129)),ISNUMBER(SEARCH("Not identified",'Model output'!S129)),ISNUMBER(SEARCH("No",'Model output'!S129)),ISNUMBER(SEARCH("negative",'Model output'!S129))),"negative",IF(Z130="positive","gETE", "positive"))</f>
        <v>negative</v>
      </c>
      <c r="Z130" t="str">
        <f>IF(OR('Model output'!S129="",ISNUMBER(SEARCH("Absent",'Model output'!S129)),ISNUMBER(SEARCH("Not identified",'Model output'!S129)),ISNUMBER(SEARCH("No",'Model output'!S129)),ISNUMBER(SEARCH("Minimal",'Model output'!S129)),ISNUMBER(SEARCH("negative",'Model output'!S129))),"negative",IF(OR(ISNUMBER(SEARCH("extensive",X130)),ISNUMBER(SEARCH("skeletal muscle",X130)),ISNUMBER(SEARCH("larynx",X130)),ISNUMBER(SEARCH("trachea",X130)),ISNUMBER(SEARCH("esophagus",X130)),ISNUMBER(SEARCH("recurrent laryngeal nerve",X130))),"positive","negative"))</f>
        <v>negative</v>
      </c>
      <c r="AA130" t="str">
        <f>IF('Model output'!T129="","", IF('Model output'!T129="[]", "", IF('Model output'!T129="Not mentioned", "No", "Yes")))</f>
        <v/>
      </c>
      <c r="AB130" t="str">
        <f>IF(AA130&lt;&gt;"Yes","",IF(OR('Model output'!U129="",'Model output'!U129="[]",ISNUMBER(SEARCH("Not identified",'Model output'!U129))),"",'Model output'!U129))</f>
        <v/>
      </c>
      <c r="AC130" s="1" t="str">
        <f>IF(OR('Model output'!V129="",'Model output'!V129="No",AND(ISERROR(SEARCH("Positive",'Model output'!V129)), ISNUMBER(SEARCH("Negative",'Model output'!V129))), ISNUMBER(SEARCH("Uninvolved",'Model output'!V129)), ISNUMBER(SEARCH("not involved",'Model output'!V129)), ISNUMBER(SEARCH("none",'Model output'!V129)), ISNUMBER(SEARCH("Free",'Model output'!V129)), ISNUMBER(SEARCH("1 mm",'Model output'!V129)), ISNUMBER(SEARCH("0.1 CM",'Model output'!V129)), ISNUMBER(SEARCH("less than 0.2 mm",'Model output'!V129)), ISNUMBER(SEARCH("less than 0.5 mm",'Model output'!V129)), ISNUMBER(SEARCH("abut",'Model output'!V129))), "negative", "positive")</f>
        <v>negative</v>
      </c>
      <c r="AE130" s="32" t="str" cm="1">
        <f t="array" aca="1" ref="AE130" ca="1">IF(OR(AC130="positive",Z130="positive",AND(OR(ISNUMBER(SEARCH("Follicular carcinoma",N130)),ISNUMBER(SEARCH("Follicular thyroid carcinoma",N130))),V130="extensive"),AND(AND(ISNUMBER(J130),J130&gt;0),AND(ISNUMBER(M130),M130&gt;3)),OR(H130="positive",AH130=1)),"high",IF(OR(ISNUMBER(SEARCH("lateral",G130,1)),ISNUMBER(SEARCH("positive",Y130,1)),ISNUMBER(SEARCH("tall",O130,1)),ISNUMBER(SEARCH("hobnail",O130,1)),ISNUMBER(SEARCH("cribriform",O130,1)),ISNUMBER(SEARCH("diffuse",O130,1)),ISNUMBER(SEARCH("columnar",O130,1)),ISNUMBER(SEARCH("solid",O130,1)),ISNUMBER(SEARCH("tall",N130,1)),ISNUMBER(SEARCH("hobnail",N130,1)),ISNUMBER(SEARCH("cribriform",N130,1)),ISNUMBER(SEARCH("diffuse",N130,1)),ISNUMBER(SEARCH("columnar",N130,1)),ISNUMBER(SEARCH("solid",N130,1)),AND(ISNUMBER(SEARCH("papillary",N130,1)),S130="positive"),AND(AND(ISNUMBER(J130),J130&gt;=5),M130=""),AND(AND(ISNUMBER(J130),J130&gt;=5),AND(ISNUMBER(M130),M130&gt;=1)),AND(ISNUMBER(SERACH("papillary",N130)),OR(Y130="positive",Z130="positive"), ISNUMBER(SEARCH("BRAF",AB130)))),"intermediate","low"))</f>
        <v>low</v>
      </c>
      <c r="AF130" s="33" t="str">
        <f t="shared" si="30"/>
        <v>2</v>
      </c>
      <c r="AG130" s="33" t="str">
        <f t="shared" si="31"/>
        <v>0</v>
      </c>
      <c r="AH130" s="33" t="str">
        <f t="shared" si="33"/>
        <v>0</v>
      </c>
      <c r="AI130" s="38" t="str">
        <f t="shared" si="34"/>
        <v>I</v>
      </c>
      <c r="AJ130" s="32" t="s">
        <v>957</v>
      </c>
      <c r="AK130" s="37" t="s">
        <v>964</v>
      </c>
      <c r="AL130" s="37" t="s">
        <v>965</v>
      </c>
      <c r="AM130" s="37" t="s">
        <v>965</v>
      </c>
      <c r="AN130" s="37" t="s">
        <v>70</v>
      </c>
      <c r="AO130" s="26">
        <f t="shared" ca="1" si="24"/>
        <v>1</v>
      </c>
      <c r="AP130" s="12">
        <f t="shared" si="25"/>
        <v>1</v>
      </c>
      <c r="AQ130" s="12">
        <f t="shared" si="26"/>
        <v>1</v>
      </c>
      <c r="AR130" s="12">
        <f t="shared" si="27"/>
        <v>1</v>
      </c>
      <c r="AS130" s="19">
        <f t="shared" si="16"/>
        <v>1</v>
      </c>
    </row>
    <row r="131" spans="1:45">
      <c r="A131" t="str">
        <f>'Model output'!A130</f>
        <v>TCGA-E8-A432</v>
      </c>
      <c r="B131" s="44">
        <v>57</v>
      </c>
      <c r="C131" s="1" t="str">
        <f>IF(OR(ISNUMBER(SEARCH("0",'Model output'!D130)), ISNUMBER(SEARCH("1",'Model output'!D130)), ISNUMBER(SEARCH("1a",'Model output'!D130)), ISNUMBER(SEARCH("1b",'Model output'!D130)), ISNUMBER(SEARCH("2",'Model output'!D130)), ISNUMBER(SEARCH("3",'Model output'!D130)), ISNUMBER(SEARCH("4a",'Model output'!D130)), ISNUMBER(SEARCH("4b",'Model output'!D130))), IF(ISNUMBER(SEARCH("pT",'Model output'!D130)),IF(OR(ISNUMBER(SEARCH("a",'Model output'!D130)),ISNUMBER(SEARCH("b",'Model output'!D130))),MID(SUBSTITUTE('Model output'!D130," ",""),SEARCH("pT",'Model output'!D130)+2,2),MID(SUBSTITUTE('Model output'!D130," ",""),SEARCH("pT",'Model output'!D130)+2,1)),IF(ISNUMBER(SEARCH("T",'Model output'!D130)),IF(OR(ISNUMBER(SEARCH("a",'Model output'!D130)),ISNUMBER(SEARCH("b",'Model output'!D130))),MID(SUBSTITUTE('Model output'!D130," ",""),SEARCH("T",'Model output'!D130)+1,2),MID(SUBSTITUTE('Model output'!D130," ",""),SEARCH("T",'Model output'!D130)+1,1)),SUBSTITUTE('Model output'!D130," ",""))),"")</f>
        <v/>
      </c>
      <c r="D131" s="1" t="str">
        <f>IF(ISNUMBER(SEARCH("lymph node",'Model output'!E130)),"1", IF(AND('Model output'!E130&lt;&gt;"",ISNUMBER('Model output'!E130),'Model output'!E130&gt;0),"1",IF(OR(ISNUMBER(SEARCH("0",'Model output'!E130)), ISNUMBER(SEARCH("1",'Model output'!E130)), ISNUMBER(SEARCH("1a",'Model output'!E130)), ISNUMBER(SEARCH("1b",'Model output'!E130)), ISNUMBER(SEARCH("X",'Model output'!E130))), IF(ISNUMBER(SEARCH("pN",'Model output'!E130)),IF(OR(ISNUMBER(SEARCH("a",'Model output'!E130)),ISNUMBER(SEARCH("b",'Model output'!E130))),MID(SUBSTITUTE('Model output'!E130," ",""),SEARCH("pN",'Model output'!E130)+2,2),MID(SUBSTITUTE('Model output'!E130," ",""),SEARCH("pN",'Model output'!E130)+2,1)),IF(ISNUMBER(SEARCH("N",'Model output'!E130)),IF(OR(ISNUMBER(SEARCH("a",'Model output'!E130)),ISNUMBER(SEARCH("b",'Model output'!E130))),MID(SUBSTITUTE('Model output'!E130," ",""),SEARCH("N",'Model output'!E130)+1,2),MID(SUBSTITUTE('Model output'!E130," ",""),SEARCH("N",'Model output'!E130)+1,1)),SUBSTITUTE('Model output'!E130," ",""))),"")))</f>
        <v>X</v>
      </c>
      <c r="E131" s="1" t="str">
        <f>IF(OR(ISNUMBER(SEARCH("Not applicable",'Model output'!F130)), ISNUMBER(SEARCH("N/A",'Model output'!F130))),"0",IF(OR(ISNUMBER(SEARCH("0",'Model output'!F130)), ISNUMBER(SEARCH("1",'Model output'!F130)), ISNUMBER(SEARCH("X",'Model output'!F130))), IF(ISNUMBER(SEARCH("pM",'Model output'!F130)),MID(SUBSTITUTE('Model output'!F130," ",""),SEARCH("pM",'Model output'!F130)+2,1),IF(ISNUMBER(SEARCH("M",'Model output'!F130)),MID(SUBSTITUTE('Model output'!F130," ",""),SEARCH("M",'Model output'!F130)+1,1),SUBSTITUTE('Model output'!F130," ",""))),""))</f>
        <v>X</v>
      </c>
      <c r="F131" t="str">
        <f t="shared" si="29"/>
        <v>negative</v>
      </c>
      <c r="G131" t="str">
        <f>IF(OR('Model output'!G130="",AND(ISNUMBER('Model output'!J130),'Model output'!J130&lt;1)),"",IF(OR(ISNUMBER(SEARCH("lateral",'Model output'!G130)),ISNUMBER(SEARCH("cervical",'Model output'!G130)),ISNUMBER(SEARCH("jugular",'Model output'!G130)),ISNUMBER(SEARCH("left neck",'Model output'!G130)),ISNUMBER(SEARCH("left anterior neck",'Model output'!G130)),ISNUMBER(SEARCH("left posterior neck",'Model output'!G130)),ISNUMBER(SEARCH("right neck",'Model output'!G130)),ISNUMBER(SEARCH("right anterior neck",'Model output'!G130)),ISNUMBER(SEARCH("right posterior neck",'Model output'!G130)),AND(ISNUMBER(SEARCH("level",'Model output'!G130)),OR(,ISNUMBER(SEARCH("II",'Model output'!G130)),ISNUMBER(SEARCH("two",'Model output'!G130)),ISNUMBER(SEARCH("2",'Model output'!G130)),ISNUMBER(SEARCH("III",'Model output'!G130)),ISNUMBER(SEARCH("three",'Model output'!G130)),ISNUMBER(SEARCH("3",'Model output'!G130)),ISNUMBER(SEARCH("IV",'Model output'!G130)),ISNUMBER(SEARCH("four",'Model output'!G130)),ISNUMBER(SEARCH("4",'Model output'!G130)),AND(ISNUMBER(SEARCH("V ",'Model output'!G130)),NOT(ISNUMBER(SEARCH("VI",'Model output'!G130)))),ISNUMBER(SEARCH("five",'Model output'!G130)),ISNUMBER(SEARCH("5",'Model output'!G130))))), "lateral", "central"))</f>
        <v/>
      </c>
      <c r="H131" t="str">
        <f>IF('Model output'!H130="","negative",IF('Model output'!H130="[]", "negative", IF(OR(ISNUMBER(SEARCH("lymph node",'Model output'!H130)),ISNUMBER(SEARCH("Not mentioned",'Model output'!H130)),ISNUMBER(SEARCH("neck",'Model output'!H130)),ISNUMBER(SEARCH("Not applicable",'Model output'!H130))),"negative","positive")))</f>
        <v>negative</v>
      </c>
      <c r="I131" t="str">
        <f>IF('Model output'!I130="","",IF(ISNUMBER('Model output'!I130),'Model output'!I130,1))</f>
        <v/>
      </c>
      <c r="J131" t="str">
        <f>IF('Model output'!J130="","",IF(AND(ISNUMBER('Model output'!J130),'Model output'!J130&lt;=I131),'Model output'!J130,IF(ISNUMBER(SEARCH("0/",'Model output'!J130)),0,1)))</f>
        <v/>
      </c>
      <c r="K131" t="str" cm="1">
        <f t="array" ref="K131">IF(COUNT(FIND({0,1,2,3,4,5,6,7,8,9},'Model output'!K130))&gt;0,'Model output'!K130,"")</f>
        <v/>
      </c>
      <c r="L131" s="8" t="str">
        <f t="shared" si="32"/>
        <v/>
      </c>
      <c r="M131" t="str" cm="1">
        <f t="array" ref="M131">IF(L131="","",IF(ISNUMBER(SEARCH("cm",L131)),MAX(VALUE(SUBSTITUTE(_xlfn.FILTERXML("&lt;t&gt;&lt;s&gt;"&amp;SUBSTITUTE(L131,",","&lt;/s&gt;&lt;s&gt;")&amp;"&lt;/s&gt;&lt;/t&gt;","//s"),"cm",""))),MAX(VALUE(SUBSTITUTE(_xlfn.FILTERXML("&lt;t&gt;&lt;s&gt;"&amp;SUBSTITUTE(L131,",","&lt;/s&gt;&lt;s&gt;")&amp;"&lt;/s&gt;&lt;/t&gt;","//s"),"mm","")))/10))</f>
        <v/>
      </c>
      <c r="N131" t="str">
        <f>IF('Model output'!L130="","",'Model output'!L130)</f>
        <v>Papillary carcinoma</v>
      </c>
      <c r="O131" t="str">
        <f>IF('Model output'!M130="","",'Model output'!M130)</f>
        <v/>
      </c>
      <c r="P131" t="str">
        <f>IF('Model output'!N130="","",'Model output'!N130)</f>
        <v>2.5x2x1cm</v>
      </c>
      <c r="Q131" t="str">
        <f t="shared" si="28"/>
        <v>2.5,2,1cm</v>
      </c>
      <c r="R131" cm="1">
        <f t="array" ref="R131">IF(Q131="","",IF(ISNUMBER(SEARCH("cm",Q131)),MAX(VALUE(SUBSTITUTE(_xlfn.FILTERXML("&lt;t&gt;&lt;s&gt;"&amp;SUBSTITUTE(Q131,",","&lt;/s&gt;&lt;s&gt;")&amp;"&lt;/s&gt;&lt;/t&gt;","//s"),"cm",""))),MAX(VALUE(SUBSTITUTE(_xlfn.FILTERXML("&lt;t&gt;&lt;s&gt;"&amp;SUBSTITUTE(Q131,",","&lt;/s&gt;&lt;s&gt;")&amp;"&lt;/s&gt;&lt;/t&gt;","//s"),"mm","")))/10))</f>
        <v>2.5</v>
      </c>
      <c r="S131" t="str">
        <f>IF(OR('Model output'!P130="",ISNUMBER(SEARCH("Not identified", 'Model output'!P130)),ISNUMBER(SEARCH("Absent",'Model output'!P130)),AND(ISNUMBER(SEARCH("No",'Model output'!P130)),NOT(ISNUMBER(SEARCH("diagnostic",'Model output'!P130)))),ISNUMBER(SEARCH("Negative",'Model output'!P130))),"negative","positive")</f>
        <v>negative</v>
      </c>
      <c r="T131">
        <f>IF('Model output'!O130="","",'Model output'!O130)</f>
        <v>1</v>
      </c>
      <c r="U131" t="str">
        <f>IF('Model output'!Q130&lt;&gt;"",'Model output'!Q130,IF('Classification result'!S131="positive",IF(ISNUMBER(SEARCH("single",'Model output'!P130)),1,IF(OR(ISNUMBER(SEARCH("&lt;4",'Model output'!P130)),ISNUMBER(SEARCH("&lt; 4",'Model output'!P130)),ISNUMBER(SEARCH("less than 4",'Model output'!P130))),"&lt;4",IF(OR(ISNUMBER(SEARCH("&gt;4",'Model output'!P130)),ISNUMBER(SEARCH("&gt; 4",'Model output'!P130)),ISNUMBER(SEARCH("4 or more",'Model output'!P130))),"&gt;4",""))),""))</f>
        <v/>
      </c>
      <c r="V131" t="str">
        <f>IF(S131="negative","",IF(OR(ISNUMBER(SEARCH("Focal",'Model output'!P130)),'Classification result'!U131&lt;4,ISNUMBER(SEARCH("Focal",'Classification result'!U131)),ISNUMBER(SEARCH("&lt;4",'Classification result'!U131)),ISNUMBER(SEARCH("&lt; 4",'Classification result'!U131))),"minimal", IF(OR(ISNUMBER(SEARCH("Extensive",'Model output'!P130)),ISNUMBER(SEARCH("Extensive",'Classification result'!U131)),ISNUMBER(SEARCH("&gt;4",'Classification result'!U131)),ISNUMBER(SEARCH("&gt; 4",'Classification result'!U131)),ISNUMBER(SEARCH("4 or more",'Classification result'!U131))),"extensive","")))</f>
        <v/>
      </c>
      <c r="W131" t="str">
        <f>IF(OR('Model output'!R130="",ISNUMBER(SEARCH("Not identified", 'Model output'!R130)),ISNUMBER(SEARCH("Absent",'Model output'!R130)),ISNUMBER(SEARCH("No",'Model output'!R130)),ISNUMBER(SEARCH("Negative",'Model output'!R130)),ISNUMBER(SEARCH("None seen",'Model output'!R130)),ISNUMBER(SEARCH("Free",'Model output'!R130)),ISNUMBER(SEARCH("Cannot be assessed",'Model output'!R130))),"negative","positive")</f>
        <v>negative</v>
      </c>
      <c r="X131" t="str">
        <f>IF('Model output'!S130="","", IF('Model output'!S130= "[]", "", 'Model output'!S130))</f>
        <v>No</v>
      </c>
      <c r="Y131" t="str">
        <f>IF(OR('Model output'!S130="",ISNUMBER(SEARCH("Absent",'Model output'!S130)),ISNUMBER(SEARCH("Not identified",'Model output'!S130)),ISNUMBER(SEARCH("No",'Model output'!S130)),ISNUMBER(SEARCH("negative",'Model output'!S130))),"negative",IF(Z131="positive","gETE", "positive"))</f>
        <v>negative</v>
      </c>
      <c r="Z131" t="str">
        <f>IF(OR('Model output'!S130="",ISNUMBER(SEARCH("Absent",'Model output'!S130)),ISNUMBER(SEARCH("Not identified",'Model output'!S130)),ISNUMBER(SEARCH("No",'Model output'!S130)),ISNUMBER(SEARCH("Minimal",'Model output'!S130)),ISNUMBER(SEARCH("negative",'Model output'!S130))),"negative",IF(OR(ISNUMBER(SEARCH("extensive",X131)),ISNUMBER(SEARCH("skeletal muscle",X131)),ISNUMBER(SEARCH("larynx",X131)),ISNUMBER(SEARCH("trachea",X131)),ISNUMBER(SEARCH("esophagus",X131)),ISNUMBER(SEARCH("recurrent laryngeal nerve",X131))),"positive","negative"))</f>
        <v>negative</v>
      </c>
      <c r="AA131" t="str">
        <f>IF('Model output'!T130="","", IF('Model output'!T130="[]", "", IF('Model output'!T130="Not mentioned", "No", "Yes")))</f>
        <v/>
      </c>
      <c r="AB131" t="str">
        <f>IF(AA131&lt;&gt;"Yes","",IF(OR('Model output'!U130="",'Model output'!U130="[]",ISNUMBER(SEARCH("Not identified",'Model output'!U130))),"",'Model output'!U130))</f>
        <v/>
      </c>
      <c r="AC131" s="1" t="str">
        <f>IF(OR('Model output'!V130="",'Model output'!V130="No",AND(ISERROR(SEARCH("Positive",'Model output'!V130)), ISNUMBER(SEARCH("Negative",'Model output'!V130))), ISNUMBER(SEARCH("Uninvolved",'Model output'!V130)), ISNUMBER(SEARCH("not involved",'Model output'!V130)), ISNUMBER(SEARCH("none",'Model output'!V130)), ISNUMBER(SEARCH("Free",'Model output'!V130)), ISNUMBER(SEARCH("1 mm",'Model output'!V130)), ISNUMBER(SEARCH("0.1 CM",'Model output'!V130)), ISNUMBER(SEARCH("less than 0.2 mm",'Model output'!V130)), ISNUMBER(SEARCH("less than 0.5 mm",'Model output'!V130)), ISNUMBER(SEARCH("abut",'Model output'!V130))), "negative", "positive")</f>
        <v>negative</v>
      </c>
      <c r="AE131" s="32" t="str" cm="1">
        <f t="array" aca="1" ref="AE131" ca="1">IF(OR(AC131="positive",Z131="positive",AND(OR(ISNUMBER(SEARCH("Follicular carcinoma",N131)),ISNUMBER(SEARCH("Follicular thyroid carcinoma",N131))),V131="extensive"),AND(AND(ISNUMBER(J131),J131&gt;0),AND(ISNUMBER(M131),M131&gt;3)),OR(H131="positive",AH131=1)),"high",IF(OR(ISNUMBER(SEARCH("lateral",G131,1)),ISNUMBER(SEARCH("positive",Y131,1)),ISNUMBER(SEARCH("tall",O131,1)),ISNUMBER(SEARCH("hobnail",O131,1)),ISNUMBER(SEARCH("cribriform",O131,1)),ISNUMBER(SEARCH("diffuse",O131,1)),ISNUMBER(SEARCH("columnar",O131,1)),ISNUMBER(SEARCH("solid",O131,1)),ISNUMBER(SEARCH("tall",N131,1)),ISNUMBER(SEARCH("hobnail",N131,1)),ISNUMBER(SEARCH("cribriform",N131,1)),ISNUMBER(SEARCH("diffuse",N131,1)),ISNUMBER(SEARCH("columnar",N131,1)),ISNUMBER(SEARCH("solid",N131,1)),AND(ISNUMBER(SEARCH("papillary",N131,1)),S131="positive"),AND(AND(ISNUMBER(J131),J131&gt;=5),M131=""),AND(AND(ISNUMBER(J131),J131&gt;=5),AND(ISNUMBER(M131),M131&gt;=1)),AND(ISNUMBER(SERACH("papillary",N131)),OR(Y131="positive",Z131="positive"), ISNUMBER(SEARCH("BRAF",AB131)))),"intermediate","low"))</f>
        <v>low</v>
      </c>
      <c r="AF131" s="33" t="str">
        <f t="shared" si="30"/>
        <v>2</v>
      </c>
      <c r="AG131" s="33" t="str">
        <f t="shared" si="31"/>
        <v>0</v>
      </c>
      <c r="AH131" s="33" t="str">
        <f t="shared" si="33"/>
        <v>0</v>
      </c>
      <c r="AI131" s="38" t="str">
        <f t="shared" si="34"/>
        <v>I</v>
      </c>
      <c r="AJ131" s="32" t="s">
        <v>957</v>
      </c>
      <c r="AK131" s="37" t="s">
        <v>964</v>
      </c>
      <c r="AL131" s="37" t="s">
        <v>965</v>
      </c>
      <c r="AM131" s="37" t="s">
        <v>965</v>
      </c>
      <c r="AN131" s="37" t="s">
        <v>70</v>
      </c>
      <c r="AO131" s="26">
        <f t="shared" ca="1" si="24"/>
        <v>1</v>
      </c>
      <c r="AP131" s="12">
        <f t="shared" si="25"/>
        <v>1</v>
      </c>
      <c r="AQ131" s="12">
        <f t="shared" si="26"/>
        <v>1</v>
      </c>
      <c r="AR131" s="12">
        <f t="shared" si="27"/>
        <v>1</v>
      </c>
      <c r="AS131" s="19">
        <f t="shared" ref="AS131:AS194" si="35">IF(AI131=AN131,1,0)</f>
        <v>1</v>
      </c>
    </row>
    <row r="132" spans="1:45">
      <c r="A132" t="str">
        <f>'Model output'!A131</f>
        <v>TCGA-E8-A433</v>
      </c>
      <c r="B132" s="44">
        <v>25</v>
      </c>
      <c r="C132" s="1" t="str">
        <f>IF(OR(ISNUMBER(SEARCH("0",'Model output'!D131)), ISNUMBER(SEARCH("1",'Model output'!D131)), ISNUMBER(SEARCH("1a",'Model output'!D131)), ISNUMBER(SEARCH("1b",'Model output'!D131)), ISNUMBER(SEARCH("2",'Model output'!D131)), ISNUMBER(SEARCH("3",'Model output'!D131)), ISNUMBER(SEARCH("4a",'Model output'!D131)), ISNUMBER(SEARCH("4b",'Model output'!D131))), IF(ISNUMBER(SEARCH("pT",'Model output'!D131)),IF(OR(ISNUMBER(SEARCH("a",'Model output'!D131)),ISNUMBER(SEARCH("b",'Model output'!D131))),MID(SUBSTITUTE('Model output'!D131," ",""),SEARCH("pT",'Model output'!D131)+2,2),MID(SUBSTITUTE('Model output'!D131," ",""),SEARCH("pT",'Model output'!D131)+2,1)),IF(ISNUMBER(SEARCH("T",'Model output'!D131)),IF(OR(ISNUMBER(SEARCH("a",'Model output'!D131)),ISNUMBER(SEARCH("b",'Model output'!D131))),MID(SUBSTITUTE('Model output'!D131," ",""),SEARCH("T",'Model output'!D131)+1,2),MID(SUBSTITUTE('Model output'!D131," ",""),SEARCH("T",'Model output'!D131)+1,1)),SUBSTITUTE('Model output'!D131," ",""))),"")</f>
        <v/>
      </c>
      <c r="D132" s="1" t="str">
        <f>IF(ISNUMBER(SEARCH("lymph node",'Model output'!E131)),"1", IF(AND('Model output'!E131&lt;&gt;"",ISNUMBER('Model output'!E131),'Model output'!E131&gt;0),"1",IF(OR(ISNUMBER(SEARCH("0",'Model output'!E131)), ISNUMBER(SEARCH("1",'Model output'!E131)), ISNUMBER(SEARCH("1a",'Model output'!E131)), ISNUMBER(SEARCH("1b",'Model output'!E131)), ISNUMBER(SEARCH("X",'Model output'!E131))), IF(ISNUMBER(SEARCH("pN",'Model output'!E131)),IF(OR(ISNUMBER(SEARCH("a",'Model output'!E131)),ISNUMBER(SEARCH("b",'Model output'!E131))),MID(SUBSTITUTE('Model output'!E131," ",""),SEARCH("pN",'Model output'!E131)+2,2),MID(SUBSTITUTE('Model output'!E131," ",""),SEARCH("pN",'Model output'!E131)+2,1)),IF(ISNUMBER(SEARCH("N",'Model output'!E131)),IF(OR(ISNUMBER(SEARCH("a",'Model output'!E131)),ISNUMBER(SEARCH("b",'Model output'!E131))),MID(SUBSTITUTE('Model output'!E131," ",""),SEARCH("N",'Model output'!E131)+1,2),MID(SUBSTITUTE('Model output'!E131," ",""),SEARCH("N",'Model output'!E131)+1,1)),SUBSTITUTE('Model output'!E131," ",""))),"")))</f>
        <v>X</v>
      </c>
      <c r="E132" s="1" t="str">
        <f>IF(OR(ISNUMBER(SEARCH("Not applicable",'Model output'!F131)), ISNUMBER(SEARCH("N/A",'Model output'!F131))),"0",IF(OR(ISNUMBER(SEARCH("0",'Model output'!F131)), ISNUMBER(SEARCH("1",'Model output'!F131)), ISNUMBER(SEARCH("X",'Model output'!F131))), IF(ISNUMBER(SEARCH("pM",'Model output'!F131)),MID(SUBSTITUTE('Model output'!F131," ",""),SEARCH("pM",'Model output'!F131)+2,1),IF(ISNUMBER(SEARCH("M",'Model output'!F131)),MID(SUBSTITUTE('Model output'!F131," ",""),SEARCH("M",'Model output'!F131)+1,1),SUBSTITUTE('Model output'!F131," ",""))),""))</f>
        <v>X</v>
      </c>
      <c r="F132" t="str">
        <f t="shared" si="29"/>
        <v>negative</v>
      </c>
      <c r="G132" t="str">
        <f>IF(OR('Model output'!G131="",AND(ISNUMBER('Model output'!J131),'Model output'!J131&lt;1)),"",IF(OR(ISNUMBER(SEARCH("lateral",'Model output'!G131)),ISNUMBER(SEARCH("cervical",'Model output'!G131)),ISNUMBER(SEARCH("jugular",'Model output'!G131)),ISNUMBER(SEARCH("left neck",'Model output'!G131)),ISNUMBER(SEARCH("left anterior neck",'Model output'!G131)),ISNUMBER(SEARCH("left posterior neck",'Model output'!G131)),ISNUMBER(SEARCH("right neck",'Model output'!G131)),ISNUMBER(SEARCH("right anterior neck",'Model output'!G131)),ISNUMBER(SEARCH("right posterior neck",'Model output'!G131)),AND(ISNUMBER(SEARCH("level",'Model output'!G131)),OR(,ISNUMBER(SEARCH("II",'Model output'!G131)),ISNUMBER(SEARCH("two",'Model output'!G131)),ISNUMBER(SEARCH("2",'Model output'!G131)),ISNUMBER(SEARCH("III",'Model output'!G131)),ISNUMBER(SEARCH("three",'Model output'!G131)),ISNUMBER(SEARCH("3",'Model output'!G131)),ISNUMBER(SEARCH("IV",'Model output'!G131)),ISNUMBER(SEARCH("four",'Model output'!G131)),ISNUMBER(SEARCH("4",'Model output'!G131)),AND(ISNUMBER(SEARCH("V ",'Model output'!G131)),NOT(ISNUMBER(SEARCH("VI",'Model output'!G131)))),ISNUMBER(SEARCH("five",'Model output'!G131)),ISNUMBER(SEARCH("5",'Model output'!G131))))), "lateral", "central"))</f>
        <v/>
      </c>
      <c r="H132" t="str">
        <f>IF('Model output'!H131="","negative",IF('Model output'!H131="[]", "negative", IF(OR(ISNUMBER(SEARCH("lymph node",'Model output'!H131)),ISNUMBER(SEARCH("Not mentioned",'Model output'!H131)),ISNUMBER(SEARCH("neck",'Model output'!H131)),ISNUMBER(SEARCH("Not applicable",'Model output'!H131))),"negative","positive")))</f>
        <v>negative</v>
      </c>
      <c r="I132" t="str">
        <f>IF('Model output'!I131="","",IF(ISNUMBER('Model output'!I131),'Model output'!I131,1))</f>
        <v/>
      </c>
      <c r="J132" t="str">
        <f>IF('Model output'!J131="","",IF(AND(ISNUMBER('Model output'!J131),'Model output'!J131&lt;=I132),'Model output'!J131,IF(ISNUMBER(SEARCH("0/",'Model output'!J131)),0,1)))</f>
        <v/>
      </c>
      <c r="K132" t="str" cm="1">
        <f t="array" ref="K132">IF(COUNT(FIND({0,1,2,3,4,5,6,7,8,9},'Model output'!K131))&gt;0,'Model output'!K131,"")</f>
        <v/>
      </c>
      <c r="L132" s="8" t="str">
        <f t="shared" si="32"/>
        <v/>
      </c>
      <c r="M132" t="str" cm="1">
        <f t="array" ref="M132">IF(L132="","",IF(ISNUMBER(SEARCH("cm",L132)),MAX(VALUE(SUBSTITUTE(_xlfn.FILTERXML("&lt;t&gt;&lt;s&gt;"&amp;SUBSTITUTE(L132,",","&lt;/s&gt;&lt;s&gt;")&amp;"&lt;/s&gt;&lt;/t&gt;","//s"),"cm",""))),MAX(VALUE(SUBSTITUTE(_xlfn.FILTERXML("&lt;t&gt;&lt;s&gt;"&amp;SUBSTITUTE(L132,",","&lt;/s&gt;&lt;s&gt;")&amp;"&lt;/s&gt;&lt;/t&gt;","//s"),"mm","")))/10))</f>
        <v/>
      </c>
      <c r="N132" t="str">
        <f>IF('Model output'!L131="","",'Model output'!L131)</f>
        <v>Papillary carcinoma</v>
      </c>
      <c r="O132" t="str">
        <f>IF('Model output'!M131="","",'Model output'!M131)</f>
        <v/>
      </c>
      <c r="P132" t="str">
        <f>IF('Model output'!N131="","",'Model output'!N131)</f>
        <v>2.5x2x2 cm</v>
      </c>
      <c r="Q132" t="str">
        <f t="shared" si="28"/>
        <v>2.5,2,2cm</v>
      </c>
      <c r="R132" cm="1">
        <f t="array" ref="R132">IF(Q132="","",IF(ISNUMBER(SEARCH("cm",Q132)),MAX(VALUE(SUBSTITUTE(_xlfn.FILTERXML("&lt;t&gt;&lt;s&gt;"&amp;SUBSTITUTE(Q132,",","&lt;/s&gt;&lt;s&gt;")&amp;"&lt;/s&gt;&lt;/t&gt;","//s"),"cm",""))),MAX(VALUE(SUBSTITUTE(_xlfn.FILTERXML("&lt;t&gt;&lt;s&gt;"&amp;SUBSTITUTE(Q132,",","&lt;/s&gt;&lt;s&gt;")&amp;"&lt;/s&gt;&lt;/t&gt;","//s"),"mm","")))/10))</f>
        <v>2.5</v>
      </c>
      <c r="S132" t="str">
        <f>IF(OR('Model output'!P131="",ISNUMBER(SEARCH("Not identified", 'Model output'!P131)),ISNUMBER(SEARCH("Absent",'Model output'!P131)),AND(ISNUMBER(SEARCH("No",'Model output'!P131)),NOT(ISNUMBER(SEARCH("diagnostic",'Model output'!P131)))),ISNUMBER(SEARCH("Negative",'Model output'!P131))),"negative","positive")</f>
        <v>negative</v>
      </c>
      <c r="T132">
        <f>IF('Model output'!O131="","",'Model output'!O131)</f>
        <v>1</v>
      </c>
      <c r="U132" t="str">
        <f>IF('Model output'!Q131&lt;&gt;"",'Model output'!Q131,IF('Classification result'!S132="positive",IF(ISNUMBER(SEARCH("single",'Model output'!P131)),1,IF(OR(ISNUMBER(SEARCH("&lt;4",'Model output'!P131)),ISNUMBER(SEARCH("&lt; 4",'Model output'!P131)),ISNUMBER(SEARCH("less than 4",'Model output'!P131))),"&lt;4",IF(OR(ISNUMBER(SEARCH("&gt;4",'Model output'!P131)),ISNUMBER(SEARCH("&gt; 4",'Model output'!P131)),ISNUMBER(SEARCH("4 or more",'Model output'!P131))),"&gt;4",""))),""))</f>
        <v/>
      </c>
      <c r="V132" t="str">
        <f>IF(S132="negative","",IF(OR(ISNUMBER(SEARCH("Focal",'Model output'!P131)),'Classification result'!U132&lt;4,ISNUMBER(SEARCH("Focal",'Classification result'!U132)),ISNUMBER(SEARCH("&lt;4",'Classification result'!U132)),ISNUMBER(SEARCH("&lt; 4",'Classification result'!U132))),"minimal", IF(OR(ISNUMBER(SEARCH("Extensive",'Model output'!P131)),ISNUMBER(SEARCH("Extensive",'Classification result'!U132)),ISNUMBER(SEARCH("&gt;4",'Classification result'!U132)),ISNUMBER(SEARCH("&gt; 4",'Classification result'!U132)),ISNUMBER(SEARCH("4 or more",'Classification result'!U132))),"extensive","")))</f>
        <v/>
      </c>
      <c r="W132" t="str">
        <f>IF(OR('Model output'!R131="",ISNUMBER(SEARCH("Not identified", 'Model output'!R131)),ISNUMBER(SEARCH("Absent",'Model output'!R131)),ISNUMBER(SEARCH("No",'Model output'!R131)),ISNUMBER(SEARCH("Negative",'Model output'!R131)),ISNUMBER(SEARCH("None seen",'Model output'!R131)),ISNUMBER(SEARCH("Free",'Model output'!R131)),ISNUMBER(SEARCH("Cannot be assessed",'Model output'!R131))),"negative","positive")</f>
        <v>negative</v>
      </c>
      <c r="X132" t="str">
        <f>IF('Model output'!S131="","", IF('Model output'!S131= "[]", "", 'Model output'!S131))</f>
        <v>No</v>
      </c>
      <c r="Y132" t="str">
        <f>IF(OR('Model output'!S131="",ISNUMBER(SEARCH("Absent",'Model output'!S131)),ISNUMBER(SEARCH("Not identified",'Model output'!S131)),ISNUMBER(SEARCH("No",'Model output'!S131)),ISNUMBER(SEARCH("negative",'Model output'!S131))),"negative",IF(Z132="positive","gETE", "positive"))</f>
        <v>negative</v>
      </c>
      <c r="Z132" t="str">
        <f>IF(OR('Model output'!S131="",ISNUMBER(SEARCH("Absent",'Model output'!S131)),ISNUMBER(SEARCH("Not identified",'Model output'!S131)),ISNUMBER(SEARCH("No",'Model output'!S131)),ISNUMBER(SEARCH("Minimal",'Model output'!S131)),ISNUMBER(SEARCH("negative",'Model output'!S131))),"negative",IF(OR(ISNUMBER(SEARCH("extensive",X132)),ISNUMBER(SEARCH("skeletal muscle",X132)),ISNUMBER(SEARCH("larynx",X132)),ISNUMBER(SEARCH("trachea",X132)),ISNUMBER(SEARCH("esophagus",X132)),ISNUMBER(SEARCH("recurrent laryngeal nerve",X132))),"positive","negative"))</f>
        <v>negative</v>
      </c>
      <c r="AA132" t="str">
        <f>IF('Model output'!T131="","", IF('Model output'!T131="[]", "", IF('Model output'!T131="Not mentioned", "No", "Yes")))</f>
        <v/>
      </c>
      <c r="AB132" t="str">
        <f>IF(AA132&lt;&gt;"Yes","",IF(OR('Model output'!U131="",'Model output'!U131="[]",ISNUMBER(SEARCH("Not identified",'Model output'!U131))),"",'Model output'!U131))</f>
        <v/>
      </c>
      <c r="AC132" s="1" t="str">
        <f>IF(OR('Model output'!V131="",'Model output'!V131="No",AND(ISERROR(SEARCH("Positive",'Model output'!V131)), ISNUMBER(SEARCH("Negative",'Model output'!V131))), ISNUMBER(SEARCH("Uninvolved",'Model output'!V131)), ISNUMBER(SEARCH("not involved",'Model output'!V131)), ISNUMBER(SEARCH("none",'Model output'!V131)), ISNUMBER(SEARCH("Free",'Model output'!V131)), ISNUMBER(SEARCH("1 mm",'Model output'!V131)), ISNUMBER(SEARCH("0.1 CM",'Model output'!V131)), ISNUMBER(SEARCH("less than 0.2 mm",'Model output'!V131)), ISNUMBER(SEARCH("less than 0.5 mm",'Model output'!V131)), ISNUMBER(SEARCH("abut",'Model output'!V131))), "negative", "positive")</f>
        <v>negative</v>
      </c>
      <c r="AE132" s="32" t="str" cm="1">
        <f t="array" aca="1" ref="AE132" ca="1">IF(OR(AC132="positive",Z132="positive",AND(OR(ISNUMBER(SEARCH("Follicular carcinoma",N132)),ISNUMBER(SEARCH("Follicular thyroid carcinoma",N132))),V132="extensive"),AND(AND(ISNUMBER(J132),J132&gt;0),AND(ISNUMBER(M132),M132&gt;3)),OR(H132="positive",AH132=1)),"high",IF(OR(ISNUMBER(SEARCH("lateral",G132,1)),ISNUMBER(SEARCH("positive",Y132,1)),ISNUMBER(SEARCH("tall",O132,1)),ISNUMBER(SEARCH("hobnail",O132,1)),ISNUMBER(SEARCH("cribriform",O132,1)),ISNUMBER(SEARCH("diffuse",O132,1)),ISNUMBER(SEARCH("columnar",O132,1)),ISNUMBER(SEARCH("solid",O132,1)),ISNUMBER(SEARCH("tall",N132,1)),ISNUMBER(SEARCH("hobnail",N132,1)),ISNUMBER(SEARCH("cribriform",N132,1)),ISNUMBER(SEARCH("diffuse",N132,1)),ISNUMBER(SEARCH("columnar",N132,1)),ISNUMBER(SEARCH("solid",N132,1)),AND(ISNUMBER(SEARCH("papillary",N132,1)),S132="positive"),AND(AND(ISNUMBER(J132),J132&gt;=5),M132=""),AND(AND(ISNUMBER(J132),J132&gt;=5),AND(ISNUMBER(M132),M132&gt;=1)),AND(ISNUMBER(SERACH("papillary",N132)),OR(Y132="positive",Z132="positive"), ISNUMBER(SEARCH("BRAF",AB132)))),"intermediate","low"))</f>
        <v>low</v>
      </c>
      <c r="AF132" s="33" t="str">
        <f t="shared" si="30"/>
        <v>2</v>
      </c>
      <c r="AG132" s="33" t="str">
        <f t="shared" si="31"/>
        <v>0</v>
      </c>
      <c r="AH132" s="33" t="str">
        <f t="shared" si="33"/>
        <v>0</v>
      </c>
      <c r="AI132" s="38" t="str">
        <f t="shared" si="34"/>
        <v>I</v>
      </c>
      <c r="AJ132" s="32" t="s">
        <v>957</v>
      </c>
      <c r="AK132" s="37" t="s">
        <v>964</v>
      </c>
      <c r="AL132" s="37" t="s">
        <v>965</v>
      </c>
      <c r="AM132" s="37" t="s">
        <v>965</v>
      </c>
      <c r="AN132" s="37" t="s">
        <v>70</v>
      </c>
      <c r="AO132" s="26">
        <f t="shared" ref="AO132:AO163" ca="1" si="36">IF(AE132=AJ132,1,0)</f>
        <v>1</v>
      </c>
      <c r="AP132" s="12">
        <f t="shared" ref="AP132:AP163" si="37">IF(AF132=AK132, 1, IF(AND(AF132="x", AK132="0"), 1, IF(AND(AF132="0", AK132="x"), 1, 0)))</f>
        <v>1</v>
      </c>
      <c r="AQ132" s="12">
        <f t="shared" ref="AQ132:AQ163" si="38">IF(AG132=AL132, 1, IF(AND(AG132="x", AL132="0"), 1, IF(AND(AG132="0", AL132="x"), 1, 0)))</f>
        <v>1</v>
      </c>
      <c r="AR132" s="12">
        <f t="shared" ref="AR132:AR163" si="39">IF(AH132=AM132, 1, IF(AND(AH132="x", AM132="0"), 1, IF(AND(AH132="0", AM132="x"), 1, 0)))</f>
        <v>1</v>
      </c>
      <c r="AS132" s="19">
        <f t="shared" si="35"/>
        <v>1</v>
      </c>
    </row>
    <row r="133" spans="1:45">
      <c r="A133" t="str">
        <f>'Model output'!A132</f>
        <v>TCGA-E8-A434</v>
      </c>
      <c r="B133" s="44">
        <v>56</v>
      </c>
      <c r="C133" s="1" t="str">
        <f>IF(OR(ISNUMBER(SEARCH("0",'Model output'!D132)), ISNUMBER(SEARCH("1",'Model output'!D132)), ISNUMBER(SEARCH("1a",'Model output'!D132)), ISNUMBER(SEARCH("1b",'Model output'!D132)), ISNUMBER(SEARCH("2",'Model output'!D132)), ISNUMBER(SEARCH("3",'Model output'!D132)), ISNUMBER(SEARCH("4a",'Model output'!D132)), ISNUMBER(SEARCH("4b",'Model output'!D132))), IF(ISNUMBER(SEARCH("pT",'Model output'!D132)),IF(OR(ISNUMBER(SEARCH("a",'Model output'!D132)),ISNUMBER(SEARCH("b",'Model output'!D132))),MID(SUBSTITUTE('Model output'!D132," ",""),SEARCH("pT",'Model output'!D132)+2,2),MID(SUBSTITUTE('Model output'!D132," ",""),SEARCH("pT",'Model output'!D132)+2,1)),IF(ISNUMBER(SEARCH("T",'Model output'!D132)),IF(OR(ISNUMBER(SEARCH("a",'Model output'!D132)),ISNUMBER(SEARCH("b",'Model output'!D132))),MID(SUBSTITUTE('Model output'!D132," ",""),SEARCH("T",'Model output'!D132)+1,2),MID(SUBSTITUTE('Model output'!D132," ",""),SEARCH("T",'Model output'!D132)+1,1)),SUBSTITUTE('Model output'!D132," ",""))),"")</f>
        <v>1</v>
      </c>
      <c r="D133" s="1" t="str">
        <f>IF(ISNUMBER(SEARCH("lymph node",'Model output'!E132)),"1", IF(AND('Model output'!E132&lt;&gt;"",ISNUMBER('Model output'!E132),'Model output'!E132&gt;0),"1",IF(OR(ISNUMBER(SEARCH("0",'Model output'!E132)), ISNUMBER(SEARCH("1",'Model output'!E132)), ISNUMBER(SEARCH("1a",'Model output'!E132)), ISNUMBER(SEARCH("1b",'Model output'!E132)), ISNUMBER(SEARCH("X",'Model output'!E132))), IF(ISNUMBER(SEARCH("pN",'Model output'!E132)),IF(OR(ISNUMBER(SEARCH("a",'Model output'!E132)),ISNUMBER(SEARCH("b",'Model output'!E132))),MID(SUBSTITUTE('Model output'!E132," ",""),SEARCH("pN",'Model output'!E132)+2,2),MID(SUBSTITUTE('Model output'!E132," ",""),SEARCH("pN",'Model output'!E132)+2,1)),IF(ISNUMBER(SEARCH("N",'Model output'!E132)),IF(OR(ISNUMBER(SEARCH("a",'Model output'!E132)),ISNUMBER(SEARCH("b",'Model output'!E132))),MID(SUBSTITUTE('Model output'!E132," ",""),SEARCH("N",'Model output'!E132)+1,2),MID(SUBSTITUTE('Model output'!E132," ",""),SEARCH("N",'Model output'!E132)+1,1)),SUBSTITUTE('Model output'!E132," ",""))),"")))</f>
        <v>X</v>
      </c>
      <c r="E133" s="1" t="str">
        <f>IF(OR(ISNUMBER(SEARCH("Not applicable",'Model output'!F132)), ISNUMBER(SEARCH("N/A",'Model output'!F132))),"0",IF(OR(ISNUMBER(SEARCH("0",'Model output'!F132)), ISNUMBER(SEARCH("1",'Model output'!F132)), ISNUMBER(SEARCH("X",'Model output'!F132))), IF(ISNUMBER(SEARCH("pM",'Model output'!F132)),MID(SUBSTITUTE('Model output'!F132," ",""),SEARCH("pM",'Model output'!F132)+2,1),IF(ISNUMBER(SEARCH("M",'Model output'!F132)),MID(SUBSTITUTE('Model output'!F132," ",""),SEARCH("M",'Model output'!F132)+1,1),SUBSTITUTE('Model output'!F132," ",""))),""))</f>
        <v>X</v>
      </c>
      <c r="F133" t="str">
        <f t="shared" si="29"/>
        <v>negative</v>
      </c>
      <c r="G133" t="str">
        <f>IF(OR('Model output'!G132="",AND(ISNUMBER('Model output'!J132),'Model output'!J132&lt;1)),"",IF(OR(ISNUMBER(SEARCH("lateral",'Model output'!G132)),ISNUMBER(SEARCH("cervical",'Model output'!G132)),ISNUMBER(SEARCH("jugular",'Model output'!G132)),ISNUMBER(SEARCH("left neck",'Model output'!G132)),ISNUMBER(SEARCH("left anterior neck",'Model output'!G132)),ISNUMBER(SEARCH("left posterior neck",'Model output'!G132)),ISNUMBER(SEARCH("right neck",'Model output'!G132)),ISNUMBER(SEARCH("right anterior neck",'Model output'!G132)),ISNUMBER(SEARCH("right posterior neck",'Model output'!G132)),AND(ISNUMBER(SEARCH("level",'Model output'!G132)),OR(,ISNUMBER(SEARCH("II",'Model output'!G132)),ISNUMBER(SEARCH("two",'Model output'!G132)),ISNUMBER(SEARCH("2",'Model output'!G132)),ISNUMBER(SEARCH("III",'Model output'!G132)),ISNUMBER(SEARCH("three",'Model output'!G132)),ISNUMBER(SEARCH("3",'Model output'!G132)),ISNUMBER(SEARCH("IV",'Model output'!G132)),ISNUMBER(SEARCH("four",'Model output'!G132)),ISNUMBER(SEARCH("4",'Model output'!G132)),AND(ISNUMBER(SEARCH("V ",'Model output'!G132)),NOT(ISNUMBER(SEARCH("VI",'Model output'!G132)))),ISNUMBER(SEARCH("five",'Model output'!G132)),ISNUMBER(SEARCH("5",'Model output'!G132))))), "lateral", "central"))</f>
        <v/>
      </c>
      <c r="H133" t="str">
        <f>IF('Model output'!H132="","negative",IF('Model output'!H132="[]", "negative", IF(OR(ISNUMBER(SEARCH("lymph node",'Model output'!H132)),ISNUMBER(SEARCH("Not mentioned",'Model output'!H132)),ISNUMBER(SEARCH("neck",'Model output'!H132)),ISNUMBER(SEARCH("Not applicable",'Model output'!H132))),"negative","positive")))</f>
        <v>negative</v>
      </c>
      <c r="I133" t="str">
        <f>IF('Model output'!I132="","",IF(ISNUMBER('Model output'!I132),'Model output'!I132,1))</f>
        <v/>
      </c>
      <c r="J133" t="str">
        <f>IF('Model output'!J132="","",IF(AND(ISNUMBER('Model output'!J132),'Model output'!J132&lt;=I133),'Model output'!J132,IF(ISNUMBER(SEARCH("0/",'Model output'!J132)),0,1)))</f>
        <v/>
      </c>
      <c r="K133" t="str" cm="1">
        <f t="array" ref="K133">IF(COUNT(FIND({0,1,2,3,4,5,6,7,8,9},'Model output'!K132))&gt;0,'Model output'!K132,"")</f>
        <v/>
      </c>
      <c r="L133" s="8" t="str">
        <f t="shared" si="32"/>
        <v/>
      </c>
      <c r="M133" t="str" cm="1">
        <f t="array" ref="M133">IF(L133="","",IF(ISNUMBER(SEARCH("cm",L133)),MAX(VALUE(SUBSTITUTE(_xlfn.FILTERXML("&lt;t&gt;&lt;s&gt;"&amp;SUBSTITUTE(L133,",","&lt;/s&gt;&lt;s&gt;")&amp;"&lt;/s&gt;&lt;/t&gt;","//s"),"cm",""))),MAX(VALUE(SUBSTITUTE(_xlfn.FILTERXML("&lt;t&gt;&lt;s&gt;"&amp;SUBSTITUTE(L133,",","&lt;/s&gt;&lt;s&gt;")&amp;"&lt;/s&gt;&lt;/t&gt;","//s"),"mm","")))/10))</f>
        <v/>
      </c>
      <c r="N133" t="str">
        <f>IF('Model output'!L132="","",'Model output'!L132)</f>
        <v>Papillary carcinoma</v>
      </c>
      <c r="O133" t="str">
        <f>IF('Model output'!M132="","",'Model output'!M132)</f>
        <v/>
      </c>
      <c r="P133" t="str">
        <f>IF('Model output'!N132="","",'Model output'!N132)</f>
        <v>0.7 cm</v>
      </c>
      <c r="Q133" t="str">
        <f t="shared" si="28"/>
        <v>0.7cm</v>
      </c>
      <c r="R133" cm="1">
        <f t="array" ref="R133">IF(Q133="","",IF(ISNUMBER(SEARCH("cm",Q133)),MAX(VALUE(SUBSTITUTE(_xlfn.FILTERXML("&lt;t&gt;&lt;s&gt;"&amp;SUBSTITUTE(Q133,",","&lt;/s&gt;&lt;s&gt;")&amp;"&lt;/s&gt;&lt;/t&gt;","//s"),"cm",""))),MAX(VALUE(SUBSTITUTE(_xlfn.FILTERXML("&lt;t&gt;&lt;s&gt;"&amp;SUBSTITUTE(Q133,",","&lt;/s&gt;&lt;s&gt;")&amp;"&lt;/s&gt;&lt;/t&gt;","//s"),"mm","")))/10))</f>
        <v>0.7</v>
      </c>
      <c r="S133" t="str">
        <f>IF(OR('Model output'!P132="",ISNUMBER(SEARCH("Not identified", 'Model output'!P132)),ISNUMBER(SEARCH("Absent",'Model output'!P132)),AND(ISNUMBER(SEARCH("No",'Model output'!P132)),NOT(ISNUMBER(SEARCH("diagnostic",'Model output'!P132)))),ISNUMBER(SEARCH("Negative",'Model output'!P132))),"negative","positive")</f>
        <v>negative</v>
      </c>
      <c r="T133">
        <f>IF('Model output'!O132="","",'Model output'!O132)</f>
        <v>1</v>
      </c>
      <c r="U133" t="str">
        <f>IF('Model output'!Q132&lt;&gt;"",'Model output'!Q132,IF('Classification result'!S133="positive",IF(ISNUMBER(SEARCH("single",'Model output'!P132)),1,IF(OR(ISNUMBER(SEARCH("&lt;4",'Model output'!P132)),ISNUMBER(SEARCH("&lt; 4",'Model output'!P132)),ISNUMBER(SEARCH("less than 4",'Model output'!P132))),"&lt;4",IF(OR(ISNUMBER(SEARCH("&gt;4",'Model output'!P132)),ISNUMBER(SEARCH("&gt; 4",'Model output'!P132)),ISNUMBER(SEARCH("4 or more",'Model output'!P132))),"&gt;4",""))),""))</f>
        <v/>
      </c>
      <c r="V133" t="str">
        <f>IF(S133="negative","",IF(OR(ISNUMBER(SEARCH("Focal",'Model output'!P132)),'Classification result'!U133&lt;4,ISNUMBER(SEARCH("Focal",'Classification result'!U133)),ISNUMBER(SEARCH("&lt;4",'Classification result'!U133)),ISNUMBER(SEARCH("&lt; 4",'Classification result'!U133))),"minimal", IF(OR(ISNUMBER(SEARCH("Extensive",'Model output'!P132)),ISNUMBER(SEARCH("Extensive",'Classification result'!U133)),ISNUMBER(SEARCH("&gt;4",'Classification result'!U133)),ISNUMBER(SEARCH("&gt; 4",'Classification result'!U133)),ISNUMBER(SEARCH("4 or more",'Classification result'!U133))),"extensive","")))</f>
        <v/>
      </c>
      <c r="W133" t="str">
        <f>IF(OR('Model output'!R132="",ISNUMBER(SEARCH("Not identified", 'Model output'!R132)),ISNUMBER(SEARCH("Absent",'Model output'!R132)),ISNUMBER(SEARCH("No",'Model output'!R132)),ISNUMBER(SEARCH("Negative",'Model output'!R132)),ISNUMBER(SEARCH("None seen",'Model output'!R132)),ISNUMBER(SEARCH("Free",'Model output'!R132)),ISNUMBER(SEARCH("Cannot be assessed",'Model output'!R132))),"negative","positive")</f>
        <v>negative</v>
      </c>
      <c r="X133" t="str">
        <f>IF('Model output'!S132="","", IF('Model output'!S132= "[]", "", 'Model output'!S132))</f>
        <v>No</v>
      </c>
      <c r="Y133" t="str">
        <f>IF(OR('Model output'!S132="",ISNUMBER(SEARCH("Absent",'Model output'!S132)),ISNUMBER(SEARCH("Not identified",'Model output'!S132)),ISNUMBER(SEARCH("No",'Model output'!S132)),ISNUMBER(SEARCH("negative",'Model output'!S132))),"negative",IF(Z133="positive","gETE", "positive"))</f>
        <v>negative</v>
      </c>
      <c r="Z133" t="str">
        <f>IF(OR('Model output'!S132="",ISNUMBER(SEARCH("Absent",'Model output'!S132)),ISNUMBER(SEARCH("Not identified",'Model output'!S132)),ISNUMBER(SEARCH("No",'Model output'!S132)),ISNUMBER(SEARCH("Minimal",'Model output'!S132)),ISNUMBER(SEARCH("negative",'Model output'!S132))),"negative",IF(OR(ISNUMBER(SEARCH("extensive",X133)),ISNUMBER(SEARCH("skeletal muscle",X133)),ISNUMBER(SEARCH("larynx",X133)),ISNUMBER(SEARCH("trachea",X133)),ISNUMBER(SEARCH("esophagus",X133)),ISNUMBER(SEARCH("recurrent laryngeal nerve",X133))),"positive","negative"))</f>
        <v>negative</v>
      </c>
      <c r="AA133" t="str">
        <f>IF('Model output'!T132="","", IF('Model output'!T132="[]", "", IF('Model output'!T132="Not mentioned", "No", "Yes")))</f>
        <v/>
      </c>
      <c r="AB133" t="str">
        <f>IF(AA133&lt;&gt;"Yes","",IF(OR('Model output'!U132="",'Model output'!U132="[]",ISNUMBER(SEARCH("Not identified",'Model output'!U132))),"",'Model output'!U132))</f>
        <v/>
      </c>
      <c r="AC133" s="1" t="str">
        <f>IF(OR('Model output'!V132="",'Model output'!V132="No",AND(ISERROR(SEARCH("Positive",'Model output'!V132)), ISNUMBER(SEARCH("Negative",'Model output'!V132))), ISNUMBER(SEARCH("Uninvolved",'Model output'!V132)), ISNUMBER(SEARCH("not involved",'Model output'!V132)), ISNUMBER(SEARCH("none",'Model output'!V132)), ISNUMBER(SEARCH("Free",'Model output'!V132)), ISNUMBER(SEARCH("1 mm",'Model output'!V132)), ISNUMBER(SEARCH("0.1 CM",'Model output'!V132)), ISNUMBER(SEARCH("less than 0.2 mm",'Model output'!V132)), ISNUMBER(SEARCH("less than 0.5 mm",'Model output'!V132)), ISNUMBER(SEARCH("abut",'Model output'!V132))), "negative", "positive")</f>
        <v>negative</v>
      </c>
      <c r="AE133" s="32" t="str" cm="1">
        <f t="array" aca="1" ref="AE133" ca="1">IF(OR(AC133="positive",Z133="positive",AND(OR(ISNUMBER(SEARCH("Follicular carcinoma",N133)),ISNUMBER(SEARCH("Follicular thyroid carcinoma",N133))),V133="extensive"),AND(AND(ISNUMBER(J133),J133&gt;0),AND(ISNUMBER(M133),M133&gt;3)),OR(H133="positive",AH133=1)),"high",IF(OR(ISNUMBER(SEARCH("lateral",G133,1)),ISNUMBER(SEARCH("positive",Y133,1)),ISNUMBER(SEARCH("tall",O133,1)),ISNUMBER(SEARCH("hobnail",O133,1)),ISNUMBER(SEARCH("cribriform",O133,1)),ISNUMBER(SEARCH("diffuse",O133,1)),ISNUMBER(SEARCH("columnar",O133,1)),ISNUMBER(SEARCH("solid",O133,1)),ISNUMBER(SEARCH("tall",N133,1)),ISNUMBER(SEARCH("hobnail",N133,1)),ISNUMBER(SEARCH("cribriform",N133,1)),ISNUMBER(SEARCH("diffuse",N133,1)),ISNUMBER(SEARCH("columnar",N133,1)),ISNUMBER(SEARCH("solid",N133,1)),AND(ISNUMBER(SEARCH("papillary",N133,1)),S133="positive"),AND(AND(ISNUMBER(J133),J133&gt;=5),M133=""),AND(AND(ISNUMBER(J133),J133&gt;=5),AND(ISNUMBER(M133),M133&gt;=1)),AND(ISNUMBER(SERACH("papillary",N133)),OR(Y133="positive",Z133="positive"), ISNUMBER(SEARCH("BRAF",AB133)))),"intermediate","low"))</f>
        <v>low</v>
      </c>
      <c r="AF133" s="33" t="str">
        <f t="shared" si="30"/>
        <v>1a</v>
      </c>
      <c r="AG133" s="33" t="str">
        <f t="shared" si="31"/>
        <v>0</v>
      </c>
      <c r="AH133" s="33" t="str">
        <f t="shared" si="33"/>
        <v>0</v>
      </c>
      <c r="AI133" s="38" t="str">
        <f t="shared" si="34"/>
        <v>I</v>
      </c>
      <c r="AJ133" s="32" t="s">
        <v>957</v>
      </c>
      <c r="AK133" s="37" t="s">
        <v>966</v>
      </c>
      <c r="AL133" s="37" t="s">
        <v>965</v>
      </c>
      <c r="AM133" s="37" t="s">
        <v>965</v>
      </c>
      <c r="AN133" s="37" t="s">
        <v>70</v>
      </c>
      <c r="AO133" s="26">
        <f t="shared" ca="1" si="36"/>
        <v>1</v>
      </c>
      <c r="AP133" s="12">
        <f t="shared" si="37"/>
        <v>1</v>
      </c>
      <c r="AQ133" s="12">
        <f t="shared" si="38"/>
        <v>1</v>
      </c>
      <c r="AR133" s="12">
        <f t="shared" si="39"/>
        <v>1</v>
      </c>
      <c r="AS133" s="19">
        <f t="shared" si="35"/>
        <v>1</v>
      </c>
    </row>
    <row r="134" spans="1:45">
      <c r="A134" t="str">
        <f>'Model output'!A133</f>
        <v>TCGA-E8-A436</v>
      </c>
      <c r="B134" s="44">
        <v>53</v>
      </c>
      <c r="C134" s="1" t="str">
        <f>IF(OR(ISNUMBER(SEARCH("0",'Model output'!D133)), ISNUMBER(SEARCH("1",'Model output'!D133)), ISNUMBER(SEARCH("1a",'Model output'!D133)), ISNUMBER(SEARCH("1b",'Model output'!D133)), ISNUMBER(SEARCH("2",'Model output'!D133)), ISNUMBER(SEARCH("3",'Model output'!D133)), ISNUMBER(SEARCH("4a",'Model output'!D133)), ISNUMBER(SEARCH("4b",'Model output'!D133))), IF(ISNUMBER(SEARCH("pT",'Model output'!D133)),IF(OR(ISNUMBER(SEARCH("a",'Model output'!D133)),ISNUMBER(SEARCH("b",'Model output'!D133))),MID(SUBSTITUTE('Model output'!D133," ",""),SEARCH("pT",'Model output'!D133)+2,2),MID(SUBSTITUTE('Model output'!D133," ",""),SEARCH("pT",'Model output'!D133)+2,1)),IF(ISNUMBER(SEARCH("T",'Model output'!D133)),IF(OR(ISNUMBER(SEARCH("a",'Model output'!D133)),ISNUMBER(SEARCH("b",'Model output'!D133))),MID(SUBSTITUTE('Model output'!D133," ",""),SEARCH("T",'Model output'!D133)+1,2),MID(SUBSTITUTE('Model output'!D133," ",""),SEARCH("T",'Model output'!D133)+1,1)),SUBSTITUTE('Model output'!D133," ",""))),"")</f>
        <v/>
      </c>
      <c r="D134" s="1" t="str">
        <f>IF(ISNUMBER(SEARCH("lymph node",'Model output'!E133)),"1", IF(AND('Model output'!E133&lt;&gt;"",ISNUMBER('Model output'!E133),'Model output'!E133&gt;0),"1",IF(OR(ISNUMBER(SEARCH("0",'Model output'!E133)), ISNUMBER(SEARCH("1",'Model output'!E133)), ISNUMBER(SEARCH("1a",'Model output'!E133)), ISNUMBER(SEARCH("1b",'Model output'!E133)), ISNUMBER(SEARCH("X",'Model output'!E133))), IF(ISNUMBER(SEARCH("pN",'Model output'!E133)),IF(OR(ISNUMBER(SEARCH("a",'Model output'!E133)),ISNUMBER(SEARCH("b",'Model output'!E133))),MID(SUBSTITUTE('Model output'!E133," ",""),SEARCH("pN",'Model output'!E133)+2,2),MID(SUBSTITUTE('Model output'!E133," ",""),SEARCH("pN",'Model output'!E133)+2,1)),IF(ISNUMBER(SEARCH("N",'Model output'!E133)),IF(OR(ISNUMBER(SEARCH("a",'Model output'!E133)),ISNUMBER(SEARCH("b",'Model output'!E133))),MID(SUBSTITUTE('Model output'!E133," ",""),SEARCH("N",'Model output'!E133)+1,2),MID(SUBSTITUTE('Model output'!E133," ",""),SEARCH("N",'Model output'!E133)+1,1)),SUBSTITUTE('Model output'!E133," ",""))),"")))</f>
        <v>X</v>
      </c>
      <c r="E134" s="1" t="str">
        <f>IF(OR(ISNUMBER(SEARCH("Not applicable",'Model output'!F133)), ISNUMBER(SEARCH("N/A",'Model output'!F133))),"0",IF(OR(ISNUMBER(SEARCH("0",'Model output'!F133)), ISNUMBER(SEARCH("1",'Model output'!F133)), ISNUMBER(SEARCH("X",'Model output'!F133))), IF(ISNUMBER(SEARCH("pM",'Model output'!F133)),MID(SUBSTITUTE('Model output'!F133," ",""),SEARCH("pM",'Model output'!F133)+2,1),IF(ISNUMBER(SEARCH("M",'Model output'!F133)),MID(SUBSTITUTE('Model output'!F133," ",""),SEARCH("M",'Model output'!F133)+1,1),SUBSTITUTE('Model output'!F133," ",""))),""))</f>
        <v>X</v>
      </c>
      <c r="F134" t="str">
        <f t="shared" si="29"/>
        <v>negative</v>
      </c>
      <c r="G134" t="str">
        <f>IF(OR('Model output'!G133="",AND(ISNUMBER('Model output'!J133),'Model output'!J133&lt;1)),"",IF(OR(ISNUMBER(SEARCH("lateral",'Model output'!G133)),ISNUMBER(SEARCH("cervical",'Model output'!G133)),ISNUMBER(SEARCH("jugular",'Model output'!G133)),ISNUMBER(SEARCH("left neck",'Model output'!G133)),ISNUMBER(SEARCH("left anterior neck",'Model output'!G133)),ISNUMBER(SEARCH("left posterior neck",'Model output'!G133)),ISNUMBER(SEARCH("right neck",'Model output'!G133)),ISNUMBER(SEARCH("right anterior neck",'Model output'!G133)),ISNUMBER(SEARCH("right posterior neck",'Model output'!G133)),AND(ISNUMBER(SEARCH("level",'Model output'!G133)),OR(,ISNUMBER(SEARCH("II",'Model output'!G133)),ISNUMBER(SEARCH("two",'Model output'!G133)),ISNUMBER(SEARCH("2",'Model output'!G133)),ISNUMBER(SEARCH("III",'Model output'!G133)),ISNUMBER(SEARCH("three",'Model output'!G133)),ISNUMBER(SEARCH("3",'Model output'!G133)),ISNUMBER(SEARCH("IV",'Model output'!G133)),ISNUMBER(SEARCH("four",'Model output'!G133)),ISNUMBER(SEARCH("4",'Model output'!G133)),AND(ISNUMBER(SEARCH("V ",'Model output'!G133)),NOT(ISNUMBER(SEARCH("VI",'Model output'!G133)))),ISNUMBER(SEARCH("five",'Model output'!G133)),ISNUMBER(SEARCH("5",'Model output'!G133))))), "lateral", "central"))</f>
        <v/>
      </c>
      <c r="H134" t="str">
        <f>IF('Model output'!H133="","negative",IF('Model output'!H133="[]", "negative", IF(OR(ISNUMBER(SEARCH("lymph node",'Model output'!H133)),ISNUMBER(SEARCH("Not mentioned",'Model output'!H133)),ISNUMBER(SEARCH("neck",'Model output'!H133)),ISNUMBER(SEARCH("Not applicable",'Model output'!H133))),"negative","positive")))</f>
        <v>negative</v>
      </c>
      <c r="I134" t="str">
        <f>IF('Model output'!I133="","",IF(ISNUMBER('Model output'!I133),'Model output'!I133,1))</f>
        <v/>
      </c>
      <c r="J134" t="str">
        <f>IF('Model output'!J133="","",IF(AND(ISNUMBER('Model output'!J133),'Model output'!J133&lt;=I134),'Model output'!J133,IF(ISNUMBER(SEARCH("0/",'Model output'!J133)),0,1)))</f>
        <v/>
      </c>
      <c r="K134" t="str" cm="1">
        <f t="array" ref="K134">IF(COUNT(FIND({0,1,2,3,4,5,6,7,8,9},'Model output'!K133))&gt;0,'Model output'!K133,"")</f>
        <v/>
      </c>
      <c r="L134" s="8" t="str">
        <f t="shared" si="32"/>
        <v/>
      </c>
      <c r="M134" t="str" cm="1">
        <f t="array" ref="M134">IF(L134="","",IF(ISNUMBER(SEARCH("cm",L134)),MAX(VALUE(SUBSTITUTE(_xlfn.FILTERXML("&lt;t&gt;&lt;s&gt;"&amp;SUBSTITUTE(L134,",","&lt;/s&gt;&lt;s&gt;")&amp;"&lt;/s&gt;&lt;/t&gt;","//s"),"cm",""))),MAX(VALUE(SUBSTITUTE(_xlfn.FILTERXML("&lt;t&gt;&lt;s&gt;"&amp;SUBSTITUTE(L134,",","&lt;/s&gt;&lt;s&gt;")&amp;"&lt;/s&gt;&lt;/t&gt;","//s"),"mm","")))/10))</f>
        <v/>
      </c>
      <c r="N134" t="str">
        <f>IF('Model output'!L133="","",'Model output'!L133)</f>
        <v>Papillary carcinoma</v>
      </c>
      <c r="O134" t="str">
        <f>IF('Model output'!M133="","",'Model output'!M133)</f>
        <v/>
      </c>
      <c r="P134" t="str">
        <f>IF('Model output'!N133="","",'Model output'!N133)</f>
        <v>2.5cm</v>
      </c>
      <c r="Q134" t="str">
        <f t="shared" si="28"/>
        <v>2.5cm</v>
      </c>
      <c r="R134" cm="1">
        <f t="array" ref="R134">IF(Q134="","",IF(ISNUMBER(SEARCH("cm",Q134)),MAX(VALUE(SUBSTITUTE(_xlfn.FILTERXML("&lt;t&gt;&lt;s&gt;"&amp;SUBSTITUTE(Q134,",","&lt;/s&gt;&lt;s&gt;")&amp;"&lt;/s&gt;&lt;/t&gt;","//s"),"cm",""))),MAX(VALUE(SUBSTITUTE(_xlfn.FILTERXML("&lt;t&gt;&lt;s&gt;"&amp;SUBSTITUTE(Q134,",","&lt;/s&gt;&lt;s&gt;")&amp;"&lt;/s&gt;&lt;/t&gt;","//s"),"mm","")))/10))</f>
        <v>2.5</v>
      </c>
      <c r="S134" t="str">
        <f>IF(OR('Model output'!P133="",ISNUMBER(SEARCH("Not identified", 'Model output'!P133)),ISNUMBER(SEARCH("Absent",'Model output'!P133)),AND(ISNUMBER(SEARCH("No",'Model output'!P133)),NOT(ISNUMBER(SEARCH("diagnostic",'Model output'!P133)))),ISNUMBER(SEARCH("Negative",'Model output'!P133))),"negative","positive")</f>
        <v>negative</v>
      </c>
      <c r="T134">
        <f>IF('Model output'!O133="","",'Model output'!O133)</f>
        <v>2</v>
      </c>
      <c r="U134" t="str">
        <f>IF('Model output'!Q133&lt;&gt;"",'Model output'!Q133,IF('Classification result'!S134="positive",IF(ISNUMBER(SEARCH("single",'Model output'!P133)),1,IF(OR(ISNUMBER(SEARCH("&lt;4",'Model output'!P133)),ISNUMBER(SEARCH("&lt; 4",'Model output'!P133)),ISNUMBER(SEARCH("less than 4",'Model output'!P133))),"&lt;4",IF(OR(ISNUMBER(SEARCH("&gt;4",'Model output'!P133)),ISNUMBER(SEARCH("&gt; 4",'Model output'!P133)),ISNUMBER(SEARCH("4 or more",'Model output'!P133))),"&gt;4",""))),""))</f>
        <v/>
      </c>
      <c r="V134" t="str">
        <f>IF(S134="negative","",IF(OR(ISNUMBER(SEARCH("Focal",'Model output'!P133)),'Classification result'!U134&lt;4,ISNUMBER(SEARCH("Focal",'Classification result'!U134)),ISNUMBER(SEARCH("&lt;4",'Classification result'!U134)),ISNUMBER(SEARCH("&lt; 4",'Classification result'!U134))),"minimal", IF(OR(ISNUMBER(SEARCH("Extensive",'Model output'!P133)),ISNUMBER(SEARCH("Extensive",'Classification result'!U134)),ISNUMBER(SEARCH("&gt;4",'Classification result'!U134)),ISNUMBER(SEARCH("&gt; 4",'Classification result'!U134)),ISNUMBER(SEARCH("4 or more",'Classification result'!U134))),"extensive","")))</f>
        <v/>
      </c>
      <c r="W134" t="str">
        <f>IF(OR('Model output'!R133="",ISNUMBER(SEARCH("Not identified", 'Model output'!R133)),ISNUMBER(SEARCH("Absent",'Model output'!R133)),ISNUMBER(SEARCH("No",'Model output'!R133)),ISNUMBER(SEARCH("Negative",'Model output'!R133)),ISNUMBER(SEARCH("None seen",'Model output'!R133)),ISNUMBER(SEARCH("Free",'Model output'!R133)),ISNUMBER(SEARCH("Cannot be assessed",'Model output'!R133))),"negative","positive")</f>
        <v>negative</v>
      </c>
      <c r="X134" t="str">
        <f>IF('Model output'!S133="","", IF('Model output'!S133= "[]", "", 'Model output'!S133))</f>
        <v>No</v>
      </c>
      <c r="Y134" t="str">
        <f>IF(OR('Model output'!S133="",ISNUMBER(SEARCH("Absent",'Model output'!S133)),ISNUMBER(SEARCH("Not identified",'Model output'!S133)),ISNUMBER(SEARCH("No",'Model output'!S133)),ISNUMBER(SEARCH("negative",'Model output'!S133))),"negative",IF(Z134="positive","gETE", "positive"))</f>
        <v>negative</v>
      </c>
      <c r="Z134" t="str">
        <f>IF(OR('Model output'!S133="",ISNUMBER(SEARCH("Absent",'Model output'!S133)),ISNUMBER(SEARCH("Not identified",'Model output'!S133)),ISNUMBER(SEARCH("No",'Model output'!S133)),ISNUMBER(SEARCH("Minimal",'Model output'!S133)),ISNUMBER(SEARCH("negative",'Model output'!S133))),"negative",IF(OR(ISNUMBER(SEARCH("extensive",X134)),ISNUMBER(SEARCH("skeletal muscle",X134)),ISNUMBER(SEARCH("larynx",X134)),ISNUMBER(SEARCH("trachea",X134)),ISNUMBER(SEARCH("esophagus",X134)),ISNUMBER(SEARCH("recurrent laryngeal nerve",X134))),"positive","negative"))</f>
        <v>negative</v>
      </c>
      <c r="AA134" t="str">
        <f>IF('Model output'!T133="","", IF('Model output'!T133="[]", "", IF('Model output'!T133="Not mentioned", "No", "Yes")))</f>
        <v/>
      </c>
      <c r="AB134" t="str">
        <f>IF(AA134&lt;&gt;"Yes","",IF(OR('Model output'!U133="",'Model output'!U133="[]",ISNUMBER(SEARCH("Not identified",'Model output'!U133))),"",'Model output'!U133))</f>
        <v/>
      </c>
      <c r="AC134" s="1" t="str">
        <f>IF(OR('Model output'!V133="",'Model output'!V133="No",AND(ISERROR(SEARCH("Positive",'Model output'!V133)), ISNUMBER(SEARCH("Negative",'Model output'!V133))), ISNUMBER(SEARCH("Uninvolved",'Model output'!V133)), ISNUMBER(SEARCH("not involved",'Model output'!V133)), ISNUMBER(SEARCH("none",'Model output'!V133)), ISNUMBER(SEARCH("Free",'Model output'!V133)), ISNUMBER(SEARCH("1 mm",'Model output'!V133)), ISNUMBER(SEARCH("0.1 CM",'Model output'!V133)), ISNUMBER(SEARCH("less than 0.2 mm",'Model output'!V133)), ISNUMBER(SEARCH("less than 0.5 mm",'Model output'!V133)), ISNUMBER(SEARCH("abut",'Model output'!V133))), "negative", "positive")</f>
        <v>negative</v>
      </c>
      <c r="AE134" s="32" t="str" cm="1">
        <f t="array" aca="1" ref="AE134" ca="1">IF(OR(AC134="positive",Z134="positive",AND(OR(ISNUMBER(SEARCH("Follicular carcinoma",N134)),ISNUMBER(SEARCH("Follicular thyroid carcinoma",N134))),V134="extensive"),AND(AND(ISNUMBER(J134),J134&gt;0),AND(ISNUMBER(M134),M134&gt;3)),OR(H134="positive",AH134=1)),"high",IF(OR(ISNUMBER(SEARCH("lateral",G134,1)),ISNUMBER(SEARCH("positive",Y134,1)),ISNUMBER(SEARCH("tall",O134,1)),ISNUMBER(SEARCH("hobnail",O134,1)),ISNUMBER(SEARCH("cribriform",O134,1)),ISNUMBER(SEARCH("diffuse",O134,1)),ISNUMBER(SEARCH("columnar",O134,1)),ISNUMBER(SEARCH("solid",O134,1)),ISNUMBER(SEARCH("tall",N134,1)),ISNUMBER(SEARCH("hobnail",N134,1)),ISNUMBER(SEARCH("cribriform",N134,1)),ISNUMBER(SEARCH("diffuse",N134,1)),ISNUMBER(SEARCH("columnar",N134,1)),ISNUMBER(SEARCH("solid",N134,1)),AND(ISNUMBER(SEARCH("papillary",N134,1)),S134="positive"),AND(AND(ISNUMBER(J134),J134&gt;=5),M134=""),AND(AND(ISNUMBER(J134),J134&gt;=5),AND(ISNUMBER(M134),M134&gt;=1)),AND(ISNUMBER(SERACH("papillary",N134)),OR(Y134="positive",Z134="positive"), ISNUMBER(SEARCH("BRAF",AB134)))),"intermediate","low"))</f>
        <v>low</v>
      </c>
      <c r="AF134" s="33" t="str">
        <f t="shared" si="30"/>
        <v>2</v>
      </c>
      <c r="AG134" s="33" t="str">
        <f t="shared" si="31"/>
        <v>0</v>
      </c>
      <c r="AH134" s="33" t="str">
        <f t="shared" si="33"/>
        <v>0</v>
      </c>
      <c r="AI134" s="38" t="str">
        <f t="shared" si="34"/>
        <v>I</v>
      </c>
      <c r="AJ134" s="32" t="s">
        <v>957</v>
      </c>
      <c r="AK134" s="37" t="s">
        <v>964</v>
      </c>
      <c r="AL134" s="37" t="s">
        <v>965</v>
      </c>
      <c r="AM134" s="37" t="s">
        <v>965</v>
      </c>
      <c r="AN134" s="37" t="s">
        <v>70</v>
      </c>
      <c r="AO134" s="26">
        <f t="shared" ca="1" si="36"/>
        <v>1</v>
      </c>
      <c r="AP134" s="12">
        <f t="shared" si="37"/>
        <v>1</v>
      </c>
      <c r="AQ134" s="12">
        <f t="shared" si="38"/>
        <v>1</v>
      </c>
      <c r="AR134" s="12">
        <f t="shared" si="39"/>
        <v>1</v>
      </c>
      <c r="AS134" s="19">
        <f t="shared" si="35"/>
        <v>1</v>
      </c>
    </row>
    <row r="135" spans="1:45">
      <c r="A135" t="str">
        <f>'Model output'!A134</f>
        <v>TCGA-E8-A437</v>
      </c>
      <c r="B135" s="44">
        <v>57</v>
      </c>
      <c r="C135" s="1" t="str">
        <f>IF(OR(ISNUMBER(SEARCH("0",'Model output'!D134)), ISNUMBER(SEARCH("1",'Model output'!D134)), ISNUMBER(SEARCH("1a",'Model output'!D134)), ISNUMBER(SEARCH("1b",'Model output'!D134)), ISNUMBER(SEARCH("2",'Model output'!D134)), ISNUMBER(SEARCH("3",'Model output'!D134)), ISNUMBER(SEARCH("4a",'Model output'!D134)), ISNUMBER(SEARCH("4b",'Model output'!D134))), IF(ISNUMBER(SEARCH("pT",'Model output'!D134)),IF(OR(ISNUMBER(SEARCH("a",'Model output'!D134)),ISNUMBER(SEARCH("b",'Model output'!D134))),MID(SUBSTITUTE('Model output'!D134," ",""),SEARCH("pT",'Model output'!D134)+2,2),MID(SUBSTITUTE('Model output'!D134," ",""),SEARCH("pT",'Model output'!D134)+2,1)),IF(ISNUMBER(SEARCH("T",'Model output'!D134)),IF(OR(ISNUMBER(SEARCH("a",'Model output'!D134)),ISNUMBER(SEARCH("b",'Model output'!D134))),MID(SUBSTITUTE('Model output'!D134," ",""),SEARCH("T",'Model output'!D134)+1,2),MID(SUBSTITUTE('Model output'!D134," ",""),SEARCH("T",'Model output'!D134)+1,1)),SUBSTITUTE('Model output'!D134," ",""))),"")</f>
        <v>1</v>
      </c>
      <c r="D135" s="1" t="str">
        <f>IF(ISNUMBER(SEARCH("lymph node",'Model output'!E134)),"1", IF(AND('Model output'!E134&lt;&gt;"",ISNUMBER('Model output'!E134),'Model output'!E134&gt;0),"1",IF(OR(ISNUMBER(SEARCH("0",'Model output'!E134)), ISNUMBER(SEARCH("1",'Model output'!E134)), ISNUMBER(SEARCH("1a",'Model output'!E134)), ISNUMBER(SEARCH("1b",'Model output'!E134)), ISNUMBER(SEARCH("X",'Model output'!E134))), IF(ISNUMBER(SEARCH("pN",'Model output'!E134)),IF(OR(ISNUMBER(SEARCH("a",'Model output'!E134)),ISNUMBER(SEARCH("b",'Model output'!E134))),MID(SUBSTITUTE('Model output'!E134," ",""),SEARCH("pN",'Model output'!E134)+2,2),MID(SUBSTITUTE('Model output'!E134," ",""),SEARCH("pN",'Model output'!E134)+2,1)),IF(ISNUMBER(SEARCH("N",'Model output'!E134)),IF(OR(ISNUMBER(SEARCH("a",'Model output'!E134)),ISNUMBER(SEARCH("b",'Model output'!E134))),MID(SUBSTITUTE('Model output'!E134," ",""),SEARCH("N",'Model output'!E134)+1,2),MID(SUBSTITUTE('Model output'!E134," ",""),SEARCH("N",'Model output'!E134)+1,1)),SUBSTITUTE('Model output'!E134," ",""))),"")))</f>
        <v>X</v>
      </c>
      <c r="E135" s="1" t="str">
        <f>IF(OR(ISNUMBER(SEARCH("Not applicable",'Model output'!F134)), ISNUMBER(SEARCH("N/A",'Model output'!F134))),"0",IF(OR(ISNUMBER(SEARCH("0",'Model output'!F134)), ISNUMBER(SEARCH("1",'Model output'!F134)), ISNUMBER(SEARCH("X",'Model output'!F134))), IF(ISNUMBER(SEARCH("pM",'Model output'!F134)),MID(SUBSTITUTE('Model output'!F134," ",""),SEARCH("pM",'Model output'!F134)+2,1),IF(ISNUMBER(SEARCH("M",'Model output'!F134)),MID(SUBSTITUTE('Model output'!F134," ",""),SEARCH("M",'Model output'!F134)+1,1),SUBSTITUTE('Model output'!F134," ",""))),""))</f>
        <v>X</v>
      </c>
      <c r="F135" t="str">
        <f t="shared" si="29"/>
        <v>negative</v>
      </c>
      <c r="G135" t="str">
        <f>IF(OR('Model output'!G134="",AND(ISNUMBER('Model output'!J134),'Model output'!J134&lt;1)),"",IF(OR(ISNUMBER(SEARCH("lateral",'Model output'!G134)),ISNUMBER(SEARCH("cervical",'Model output'!G134)),ISNUMBER(SEARCH("jugular",'Model output'!G134)),ISNUMBER(SEARCH("left neck",'Model output'!G134)),ISNUMBER(SEARCH("left anterior neck",'Model output'!G134)),ISNUMBER(SEARCH("left posterior neck",'Model output'!G134)),ISNUMBER(SEARCH("right neck",'Model output'!G134)),ISNUMBER(SEARCH("right anterior neck",'Model output'!G134)),ISNUMBER(SEARCH("right posterior neck",'Model output'!G134)),AND(ISNUMBER(SEARCH("level",'Model output'!G134)),OR(,ISNUMBER(SEARCH("II",'Model output'!G134)),ISNUMBER(SEARCH("two",'Model output'!G134)),ISNUMBER(SEARCH("2",'Model output'!G134)),ISNUMBER(SEARCH("III",'Model output'!G134)),ISNUMBER(SEARCH("three",'Model output'!G134)),ISNUMBER(SEARCH("3",'Model output'!G134)),ISNUMBER(SEARCH("IV",'Model output'!G134)),ISNUMBER(SEARCH("four",'Model output'!G134)),ISNUMBER(SEARCH("4",'Model output'!G134)),AND(ISNUMBER(SEARCH("V ",'Model output'!G134)),NOT(ISNUMBER(SEARCH("VI",'Model output'!G134)))),ISNUMBER(SEARCH("five",'Model output'!G134)),ISNUMBER(SEARCH("5",'Model output'!G134))))), "lateral", "central"))</f>
        <v/>
      </c>
      <c r="H135" t="str">
        <f>IF('Model output'!H134="","negative",IF('Model output'!H134="[]", "negative", IF(OR(ISNUMBER(SEARCH("lymph node",'Model output'!H134)),ISNUMBER(SEARCH("Not mentioned",'Model output'!H134)),ISNUMBER(SEARCH("neck",'Model output'!H134)),ISNUMBER(SEARCH("Not applicable",'Model output'!H134))),"negative","positive")))</f>
        <v>negative</v>
      </c>
      <c r="I135" t="str">
        <f>IF('Model output'!I134="","",IF(ISNUMBER('Model output'!I134),'Model output'!I134,1))</f>
        <v/>
      </c>
      <c r="J135" t="str">
        <f>IF('Model output'!J134="","",IF(AND(ISNUMBER('Model output'!J134),'Model output'!J134&lt;=I135),'Model output'!J134,IF(ISNUMBER(SEARCH("0/",'Model output'!J134)),0,1)))</f>
        <v/>
      </c>
      <c r="K135" t="str" cm="1">
        <f t="array" ref="K135">IF(COUNT(FIND({0,1,2,3,4,5,6,7,8,9},'Model output'!K134))&gt;0,'Model output'!K134,"")</f>
        <v/>
      </c>
      <c r="L135" s="8" t="str">
        <f t="shared" si="32"/>
        <v/>
      </c>
      <c r="M135" t="str" cm="1">
        <f t="array" ref="M135">IF(L135="","",IF(ISNUMBER(SEARCH("cm",L135)),MAX(VALUE(SUBSTITUTE(_xlfn.FILTERXML("&lt;t&gt;&lt;s&gt;"&amp;SUBSTITUTE(L135,",","&lt;/s&gt;&lt;s&gt;")&amp;"&lt;/s&gt;&lt;/t&gt;","//s"),"cm",""))),MAX(VALUE(SUBSTITUTE(_xlfn.FILTERXML("&lt;t&gt;&lt;s&gt;"&amp;SUBSTITUTE(L135,",","&lt;/s&gt;&lt;s&gt;")&amp;"&lt;/s&gt;&lt;/t&gt;","//s"),"mm","")))/10))</f>
        <v/>
      </c>
      <c r="N135" t="str">
        <f>IF('Model output'!L134="","",'Model output'!L134)</f>
        <v>Papillary</v>
      </c>
      <c r="O135" t="str">
        <f>IF('Model output'!M134="","",'Model output'!M134)</f>
        <v/>
      </c>
      <c r="P135" t="str">
        <f>IF('Model output'!N134="","",'Model output'!N134)</f>
        <v>1.5 cm</v>
      </c>
      <c r="Q135" t="str">
        <f t="shared" si="28"/>
        <v>1.5cm</v>
      </c>
      <c r="R135" cm="1">
        <f t="array" ref="R135">IF(Q135="","",IF(ISNUMBER(SEARCH("cm",Q135)),MAX(VALUE(SUBSTITUTE(_xlfn.FILTERXML("&lt;t&gt;&lt;s&gt;"&amp;SUBSTITUTE(Q135,",","&lt;/s&gt;&lt;s&gt;")&amp;"&lt;/s&gt;&lt;/t&gt;","//s"),"cm",""))),MAX(VALUE(SUBSTITUTE(_xlfn.FILTERXML("&lt;t&gt;&lt;s&gt;"&amp;SUBSTITUTE(Q135,",","&lt;/s&gt;&lt;s&gt;")&amp;"&lt;/s&gt;&lt;/t&gt;","//s"),"mm","")))/10))</f>
        <v>1.5</v>
      </c>
      <c r="S135" t="str">
        <f>IF(OR('Model output'!P134="",ISNUMBER(SEARCH("Not identified", 'Model output'!P134)),ISNUMBER(SEARCH("Absent",'Model output'!P134)),AND(ISNUMBER(SEARCH("No",'Model output'!P134)),NOT(ISNUMBER(SEARCH("diagnostic",'Model output'!P134)))),ISNUMBER(SEARCH("Negative",'Model output'!P134))),"negative","positive")</f>
        <v>negative</v>
      </c>
      <c r="T135">
        <f>IF('Model output'!O134="","",'Model output'!O134)</f>
        <v>1</v>
      </c>
      <c r="U135" t="str">
        <f>IF('Model output'!Q134&lt;&gt;"",'Model output'!Q134,IF('Classification result'!S135="positive",IF(ISNUMBER(SEARCH("single",'Model output'!P134)),1,IF(OR(ISNUMBER(SEARCH("&lt;4",'Model output'!P134)),ISNUMBER(SEARCH("&lt; 4",'Model output'!P134)),ISNUMBER(SEARCH("less than 4",'Model output'!P134))),"&lt;4",IF(OR(ISNUMBER(SEARCH("&gt;4",'Model output'!P134)),ISNUMBER(SEARCH("&gt; 4",'Model output'!P134)),ISNUMBER(SEARCH("4 or more",'Model output'!P134))),"&gt;4",""))),""))</f>
        <v/>
      </c>
      <c r="V135" t="str">
        <f>IF(S135="negative","",IF(OR(ISNUMBER(SEARCH("Focal",'Model output'!P134)),'Classification result'!U135&lt;4,ISNUMBER(SEARCH("Focal",'Classification result'!U135)),ISNUMBER(SEARCH("&lt;4",'Classification result'!U135)),ISNUMBER(SEARCH("&lt; 4",'Classification result'!U135))),"minimal", IF(OR(ISNUMBER(SEARCH("Extensive",'Model output'!P134)),ISNUMBER(SEARCH("Extensive",'Classification result'!U135)),ISNUMBER(SEARCH("&gt;4",'Classification result'!U135)),ISNUMBER(SEARCH("&gt; 4",'Classification result'!U135)),ISNUMBER(SEARCH("4 or more",'Classification result'!U135))),"extensive","")))</f>
        <v/>
      </c>
      <c r="W135" t="str">
        <f>IF(OR('Model output'!R134="",ISNUMBER(SEARCH("Not identified", 'Model output'!R134)),ISNUMBER(SEARCH("Absent",'Model output'!R134)),ISNUMBER(SEARCH("No",'Model output'!R134)),ISNUMBER(SEARCH("Negative",'Model output'!R134)),ISNUMBER(SEARCH("None seen",'Model output'!R134)),ISNUMBER(SEARCH("Free",'Model output'!R134)),ISNUMBER(SEARCH("Cannot be assessed",'Model output'!R134))),"negative","positive")</f>
        <v>negative</v>
      </c>
      <c r="X135" t="str">
        <f>IF('Model output'!S134="","", IF('Model output'!S134= "[]", "", 'Model output'!S134))</f>
        <v/>
      </c>
      <c r="Y135" t="str">
        <f>IF(OR('Model output'!S134="",ISNUMBER(SEARCH("Absent",'Model output'!S134)),ISNUMBER(SEARCH("Not identified",'Model output'!S134)),ISNUMBER(SEARCH("No",'Model output'!S134)),ISNUMBER(SEARCH("negative",'Model output'!S134))),"negative",IF(Z135="positive","gETE", "positive"))</f>
        <v>negative</v>
      </c>
      <c r="Z135" t="str">
        <f>IF(OR('Model output'!S134="",ISNUMBER(SEARCH("Absent",'Model output'!S134)),ISNUMBER(SEARCH("Not identified",'Model output'!S134)),ISNUMBER(SEARCH("No",'Model output'!S134)),ISNUMBER(SEARCH("Minimal",'Model output'!S134)),ISNUMBER(SEARCH("negative",'Model output'!S134))),"negative",IF(OR(ISNUMBER(SEARCH("extensive",X135)),ISNUMBER(SEARCH("skeletal muscle",X135)),ISNUMBER(SEARCH("larynx",X135)),ISNUMBER(SEARCH("trachea",X135)),ISNUMBER(SEARCH("esophagus",X135)),ISNUMBER(SEARCH("recurrent laryngeal nerve",X135))),"positive","negative"))</f>
        <v>negative</v>
      </c>
      <c r="AA135" t="str">
        <f>IF('Model output'!T134="","", IF('Model output'!T134="[]", "", IF('Model output'!T134="Not mentioned", "No", "Yes")))</f>
        <v/>
      </c>
      <c r="AB135" t="str">
        <f>IF(AA135&lt;&gt;"Yes","",IF(OR('Model output'!U134="",'Model output'!U134="[]",ISNUMBER(SEARCH("Not identified",'Model output'!U134))),"",'Model output'!U134))</f>
        <v/>
      </c>
      <c r="AC135" s="1" t="str">
        <f>IF(OR('Model output'!V134="",'Model output'!V134="No",AND(ISERROR(SEARCH("Positive",'Model output'!V134)), ISNUMBER(SEARCH("Negative",'Model output'!V134))), ISNUMBER(SEARCH("Uninvolved",'Model output'!V134)), ISNUMBER(SEARCH("not involved",'Model output'!V134)), ISNUMBER(SEARCH("none",'Model output'!V134)), ISNUMBER(SEARCH("Free",'Model output'!V134)), ISNUMBER(SEARCH("1 mm",'Model output'!V134)), ISNUMBER(SEARCH("0.1 CM",'Model output'!V134)), ISNUMBER(SEARCH("less than 0.2 mm",'Model output'!V134)), ISNUMBER(SEARCH("less than 0.5 mm",'Model output'!V134)), ISNUMBER(SEARCH("abut",'Model output'!V134))), "negative", "positive")</f>
        <v>negative</v>
      </c>
      <c r="AE135" s="32" t="str" cm="1">
        <f t="array" aca="1" ref="AE135" ca="1">IF(OR(AC135="positive",Z135="positive",AND(OR(ISNUMBER(SEARCH("Follicular carcinoma",N135)),ISNUMBER(SEARCH("Follicular thyroid carcinoma",N135))),V135="extensive"),AND(AND(ISNUMBER(J135),J135&gt;0),AND(ISNUMBER(M135),M135&gt;3)),OR(H135="positive",AH135=1)),"high",IF(OR(ISNUMBER(SEARCH("lateral",G135,1)),ISNUMBER(SEARCH("positive",Y135,1)),ISNUMBER(SEARCH("tall",O135,1)),ISNUMBER(SEARCH("hobnail",O135,1)),ISNUMBER(SEARCH("cribriform",O135,1)),ISNUMBER(SEARCH("diffuse",O135,1)),ISNUMBER(SEARCH("columnar",O135,1)),ISNUMBER(SEARCH("solid",O135,1)),ISNUMBER(SEARCH("tall",N135,1)),ISNUMBER(SEARCH("hobnail",N135,1)),ISNUMBER(SEARCH("cribriform",N135,1)),ISNUMBER(SEARCH("diffuse",N135,1)),ISNUMBER(SEARCH("columnar",N135,1)),ISNUMBER(SEARCH("solid",N135,1)),AND(ISNUMBER(SEARCH("papillary",N135,1)),S135="positive"),AND(AND(ISNUMBER(J135),J135&gt;=5),M135=""),AND(AND(ISNUMBER(J135),J135&gt;=5),AND(ISNUMBER(M135),M135&gt;=1)),AND(ISNUMBER(SERACH("papillary",N135)),OR(Y135="positive",Z135="positive"), ISNUMBER(SEARCH("BRAF",AB135)))),"intermediate","low"))</f>
        <v>low</v>
      </c>
      <c r="AF135" s="33" t="str">
        <f t="shared" si="30"/>
        <v>1b</v>
      </c>
      <c r="AG135" s="33" t="str">
        <f t="shared" si="31"/>
        <v>0</v>
      </c>
      <c r="AH135" s="33" t="str">
        <f t="shared" si="33"/>
        <v>0</v>
      </c>
      <c r="AI135" s="38" t="str">
        <f t="shared" si="34"/>
        <v>I</v>
      </c>
      <c r="AJ135" s="32" t="s">
        <v>957</v>
      </c>
      <c r="AK135" s="37" t="s">
        <v>961</v>
      </c>
      <c r="AL135" s="37" t="s">
        <v>965</v>
      </c>
      <c r="AM135" s="37" t="s">
        <v>965</v>
      </c>
      <c r="AN135" s="37" t="s">
        <v>70</v>
      </c>
      <c r="AO135" s="26">
        <f t="shared" ca="1" si="36"/>
        <v>1</v>
      </c>
      <c r="AP135" s="12">
        <f t="shared" si="37"/>
        <v>1</v>
      </c>
      <c r="AQ135" s="12">
        <f t="shared" si="38"/>
        <v>1</v>
      </c>
      <c r="AR135" s="12">
        <f t="shared" si="39"/>
        <v>1</v>
      </c>
      <c r="AS135" s="19">
        <f t="shared" si="35"/>
        <v>1</v>
      </c>
    </row>
    <row r="136" spans="1:45">
      <c r="A136" t="str">
        <f>'Model output'!A135</f>
        <v>TCGA-E8-A438</v>
      </c>
      <c r="B136" s="44">
        <v>23</v>
      </c>
      <c r="C136" s="1" t="str">
        <f>IF(OR(ISNUMBER(SEARCH("0",'Model output'!D135)), ISNUMBER(SEARCH("1",'Model output'!D135)), ISNUMBER(SEARCH("1a",'Model output'!D135)), ISNUMBER(SEARCH("1b",'Model output'!D135)), ISNUMBER(SEARCH("2",'Model output'!D135)), ISNUMBER(SEARCH("3",'Model output'!D135)), ISNUMBER(SEARCH("4a",'Model output'!D135)), ISNUMBER(SEARCH("4b",'Model output'!D135))), IF(ISNUMBER(SEARCH("pT",'Model output'!D135)),IF(OR(ISNUMBER(SEARCH("a",'Model output'!D135)),ISNUMBER(SEARCH("b",'Model output'!D135))),MID(SUBSTITUTE('Model output'!D135," ",""),SEARCH("pT",'Model output'!D135)+2,2),MID(SUBSTITUTE('Model output'!D135," ",""),SEARCH("pT",'Model output'!D135)+2,1)),IF(ISNUMBER(SEARCH("T",'Model output'!D135)),IF(OR(ISNUMBER(SEARCH("a",'Model output'!D135)),ISNUMBER(SEARCH("b",'Model output'!D135))),MID(SUBSTITUTE('Model output'!D135," ",""),SEARCH("T",'Model output'!D135)+1,2),MID(SUBSTITUTE('Model output'!D135," ",""),SEARCH("T",'Model output'!D135)+1,1)),SUBSTITUTE('Model output'!D135," ",""))),"")</f>
        <v>1</v>
      </c>
      <c r="D136" s="1" t="str">
        <f>IF(ISNUMBER(SEARCH("lymph node",'Model output'!E135)),"1", IF(AND('Model output'!E135&lt;&gt;"",ISNUMBER('Model output'!E135),'Model output'!E135&gt;0),"1",IF(OR(ISNUMBER(SEARCH("0",'Model output'!E135)), ISNUMBER(SEARCH("1",'Model output'!E135)), ISNUMBER(SEARCH("1a",'Model output'!E135)), ISNUMBER(SEARCH("1b",'Model output'!E135)), ISNUMBER(SEARCH("X",'Model output'!E135))), IF(ISNUMBER(SEARCH("pN",'Model output'!E135)),IF(OR(ISNUMBER(SEARCH("a",'Model output'!E135)),ISNUMBER(SEARCH("b",'Model output'!E135))),MID(SUBSTITUTE('Model output'!E135," ",""),SEARCH("pN",'Model output'!E135)+2,2),MID(SUBSTITUTE('Model output'!E135," ",""),SEARCH("pN",'Model output'!E135)+2,1)),IF(ISNUMBER(SEARCH("N",'Model output'!E135)),IF(OR(ISNUMBER(SEARCH("a",'Model output'!E135)),ISNUMBER(SEARCH("b",'Model output'!E135))),MID(SUBSTITUTE('Model output'!E135," ",""),SEARCH("N",'Model output'!E135)+1,2),MID(SUBSTITUTE('Model output'!E135," ",""),SEARCH("N",'Model output'!E135)+1,1)),SUBSTITUTE('Model output'!E135," ",""))),"")))</f>
        <v>X</v>
      </c>
      <c r="E136" s="1" t="str">
        <f>IF(OR(ISNUMBER(SEARCH("Not applicable",'Model output'!F135)), ISNUMBER(SEARCH("N/A",'Model output'!F135))),"0",IF(OR(ISNUMBER(SEARCH("0",'Model output'!F135)), ISNUMBER(SEARCH("1",'Model output'!F135)), ISNUMBER(SEARCH("X",'Model output'!F135))), IF(ISNUMBER(SEARCH("pM",'Model output'!F135)),MID(SUBSTITUTE('Model output'!F135," ",""),SEARCH("pM",'Model output'!F135)+2,1),IF(ISNUMBER(SEARCH("M",'Model output'!F135)),MID(SUBSTITUTE('Model output'!F135," ",""),SEARCH("M",'Model output'!F135)+1,1),SUBSTITUTE('Model output'!F135," ",""))),""))</f>
        <v>X</v>
      </c>
      <c r="F136" t="str">
        <f t="shared" si="29"/>
        <v>negative</v>
      </c>
      <c r="G136" t="str">
        <f>IF(OR('Model output'!G135="",AND(ISNUMBER('Model output'!J135),'Model output'!J135&lt;1)),"",IF(OR(ISNUMBER(SEARCH("lateral",'Model output'!G135)),ISNUMBER(SEARCH("cervical",'Model output'!G135)),ISNUMBER(SEARCH("jugular",'Model output'!G135)),ISNUMBER(SEARCH("left neck",'Model output'!G135)),ISNUMBER(SEARCH("left anterior neck",'Model output'!G135)),ISNUMBER(SEARCH("left posterior neck",'Model output'!G135)),ISNUMBER(SEARCH("right neck",'Model output'!G135)),ISNUMBER(SEARCH("right anterior neck",'Model output'!G135)),ISNUMBER(SEARCH("right posterior neck",'Model output'!G135)),AND(ISNUMBER(SEARCH("level",'Model output'!G135)),OR(,ISNUMBER(SEARCH("II",'Model output'!G135)),ISNUMBER(SEARCH("two",'Model output'!G135)),ISNUMBER(SEARCH("2",'Model output'!G135)),ISNUMBER(SEARCH("III",'Model output'!G135)),ISNUMBER(SEARCH("three",'Model output'!G135)),ISNUMBER(SEARCH("3",'Model output'!G135)),ISNUMBER(SEARCH("IV",'Model output'!G135)),ISNUMBER(SEARCH("four",'Model output'!G135)),ISNUMBER(SEARCH("4",'Model output'!G135)),AND(ISNUMBER(SEARCH("V ",'Model output'!G135)),NOT(ISNUMBER(SEARCH("VI",'Model output'!G135)))),ISNUMBER(SEARCH("five",'Model output'!G135)),ISNUMBER(SEARCH("5",'Model output'!G135))))), "lateral", "central"))</f>
        <v/>
      </c>
      <c r="H136" t="str">
        <f>IF('Model output'!H135="","negative",IF('Model output'!H135="[]", "negative", IF(OR(ISNUMBER(SEARCH("lymph node",'Model output'!H135)),ISNUMBER(SEARCH("Not mentioned",'Model output'!H135)),ISNUMBER(SEARCH("neck",'Model output'!H135)),ISNUMBER(SEARCH("Not applicable",'Model output'!H135))),"negative","positive")))</f>
        <v>negative</v>
      </c>
      <c r="I136">
        <f>IF('Model output'!I135="","",IF(ISNUMBER('Model output'!I135),'Model output'!I135,1))</f>
        <v>3</v>
      </c>
      <c r="J136">
        <f>IF('Model output'!J135="","",IF(AND(ISNUMBER('Model output'!J135),'Model output'!J135&lt;=I136),'Model output'!J135,IF(ISNUMBER(SEARCH("0/",'Model output'!J135)),0,1)))</f>
        <v>0</v>
      </c>
      <c r="K136" t="str" cm="1">
        <f t="array" ref="K136">IF(COUNT(FIND({0,1,2,3,4,5,6,7,8,9},'Model output'!K135))&gt;0,'Model output'!K135,"")</f>
        <v/>
      </c>
      <c r="L136" s="8" t="str">
        <f t="shared" si="32"/>
        <v/>
      </c>
      <c r="M136" t="str" cm="1">
        <f t="array" ref="M136">IF(L136="","",IF(ISNUMBER(SEARCH("cm",L136)),MAX(VALUE(SUBSTITUTE(_xlfn.FILTERXML("&lt;t&gt;&lt;s&gt;"&amp;SUBSTITUTE(L136,",","&lt;/s&gt;&lt;s&gt;")&amp;"&lt;/s&gt;&lt;/t&gt;","//s"),"cm",""))),MAX(VALUE(SUBSTITUTE(_xlfn.FILTERXML("&lt;t&gt;&lt;s&gt;"&amp;SUBSTITUTE(L136,",","&lt;/s&gt;&lt;s&gt;")&amp;"&lt;/s&gt;&lt;/t&gt;","//s"),"mm","")))/10))</f>
        <v/>
      </c>
      <c r="N136" t="str">
        <f>IF('Model output'!L135="","",'Model output'!L135)</f>
        <v>Papillary</v>
      </c>
      <c r="O136" t="str">
        <f>IF('Model output'!M135="","",'Model output'!M135)</f>
        <v/>
      </c>
      <c r="P136" t="str">
        <f>IF('Model output'!N135="","",'Model output'!N135)</f>
        <v>2.3 cm</v>
      </c>
      <c r="Q136" t="str">
        <f t="shared" si="28"/>
        <v>2.3cm</v>
      </c>
      <c r="R136" cm="1">
        <f t="array" ref="R136">IF(Q136="","",IF(ISNUMBER(SEARCH("cm",Q136)),MAX(VALUE(SUBSTITUTE(_xlfn.FILTERXML("&lt;t&gt;&lt;s&gt;"&amp;SUBSTITUTE(Q136,",","&lt;/s&gt;&lt;s&gt;")&amp;"&lt;/s&gt;&lt;/t&gt;","//s"),"cm",""))),MAX(VALUE(SUBSTITUTE(_xlfn.FILTERXML("&lt;t&gt;&lt;s&gt;"&amp;SUBSTITUTE(Q136,",","&lt;/s&gt;&lt;s&gt;")&amp;"&lt;/s&gt;&lt;/t&gt;","//s"),"mm","")))/10))</f>
        <v>2.2999999999999998</v>
      </c>
      <c r="S136" t="str">
        <f>IF(OR('Model output'!P135="",ISNUMBER(SEARCH("Not identified", 'Model output'!P135)),ISNUMBER(SEARCH("Absent",'Model output'!P135)),AND(ISNUMBER(SEARCH("No",'Model output'!P135)),NOT(ISNUMBER(SEARCH("diagnostic",'Model output'!P135)))),ISNUMBER(SEARCH("Negative",'Model output'!P135))),"negative","positive")</f>
        <v>negative</v>
      </c>
      <c r="T136" t="str">
        <f>IF('Model output'!O135="","",'Model output'!O135)</f>
        <v/>
      </c>
      <c r="U136" t="str">
        <f>IF('Model output'!Q135&lt;&gt;"",'Model output'!Q135,IF('Classification result'!S136="positive",IF(ISNUMBER(SEARCH("single",'Model output'!P135)),1,IF(OR(ISNUMBER(SEARCH("&lt;4",'Model output'!P135)),ISNUMBER(SEARCH("&lt; 4",'Model output'!P135)),ISNUMBER(SEARCH("less than 4",'Model output'!P135))),"&lt;4",IF(OR(ISNUMBER(SEARCH("&gt;4",'Model output'!P135)),ISNUMBER(SEARCH("&gt; 4",'Model output'!P135)),ISNUMBER(SEARCH("4 or more",'Model output'!P135))),"&gt;4",""))),""))</f>
        <v/>
      </c>
      <c r="V136" t="str">
        <f>IF(S136="negative","",IF(OR(ISNUMBER(SEARCH("Focal",'Model output'!P135)),'Classification result'!U136&lt;4,ISNUMBER(SEARCH("Focal",'Classification result'!U136)),ISNUMBER(SEARCH("&lt;4",'Classification result'!U136)),ISNUMBER(SEARCH("&lt; 4",'Classification result'!U136))),"minimal", IF(OR(ISNUMBER(SEARCH("Extensive",'Model output'!P135)),ISNUMBER(SEARCH("Extensive",'Classification result'!U136)),ISNUMBER(SEARCH("&gt;4",'Classification result'!U136)),ISNUMBER(SEARCH("&gt; 4",'Classification result'!U136)),ISNUMBER(SEARCH("4 or more",'Classification result'!U136))),"extensive","")))</f>
        <v/>
      </c>
      <c r="W136" t="str">
        <f>IF(OR('Model output'!R135="",ISNUMBER(SEARCH("Not identified", 'Model output'!R135)),ISNUMBER(SEARCH("Absent",'Model output'!R135)),ISNUMBER(SEARCH("No",'Model output'!R135)),ISNUMBER(SEARCH("Negative",'Model output'!R135)),ISNUMBER(SEARCH("None seen",'Model output'!R135)),ISNUMBER(SEARCH("Free",'Model output'!R135)),ISNUMBER(SEARCH("Cannot be assessed",'Model output'!R135))),"negative","positive")</f>
        <v>negative</v>
      </c>
      <c r="X136" t="str">
        <f>IF('Model output'!S135="","", IF('Model output'!S135= "[]", "", 'Model output'!S135))</f>
        <v>Absent</v>
      </c>
      <c r="Y136" t="str">
        <f>IF(OR('Model output'!S135="",ISNUMBER(SEARCH("Absent",'Model output'!S135)),ISNUMBER(SEARCH("Not identified",'Model output'!S135)),ISNUMBER(SEARCH("No",'Model output'!S135)),ISNUMBER(SEARCH("negative",'Model output'!S135))),"negative",IF(Z136="positive","gETE", "positive"))</f>
        <v>negative</v>
      </c>
      <c r="Z136" t="str">
        <f>IF(OR('Model output'!S135="",ISNUMBER(SEARCH("Absent",'Model output'!S135)),ISNUMBER(SEARCH("Not identified",'Model output'!S135)),ISNUMBER(SEARCH("No",'Model output'!S135)),ISNUMBER(SEARCH("Minimal",'Model output'!S135)),ISNUMBER(SEARCH("negative",'Model output'!S135))),"negative",IF(OR(ISNUMBER(SEARCH("extensive",X136)),ISNUMBER(SEARCH("skeletal muscle",X136)),ISNUMBER(SEARCH("larynx",X136)),ISNUMBER(SEARCH("trachea",X136)),ISNUMBER(SEARCH("esophagus",X136)),ISNUMBER(SEARCH("recurrent laryngeal nerve",X136))),"positive","negative"))</f>
        <v>negative</v>
      </c>
      <c r="AA136" t="str">
        <f>IF('Model output'!T135="","", IF('Model output'!T135="[]", "", IF('Model output'!T135="Not mentioned", "No", "Yes")))</f>
        <v/>
      </c>
      <c r="AB136" t="str">
        <f>IF(AA136&lt;&gt;"Yes","",IF(OR('Model output'!U135="",'Model output'!U135="[]",ISNUMBER(SEARCH("Not identified",'Model output'!U135))),"",'Model output'!U135))</f>
        <v/>
      </c>
      <c r="AC136" s="1" t="str">
        <f>IF(OR('Model output'!V135="",'Model output'!V135="No",AND(ISERROR(SEARCH("Positive",'Model output'!V135)), ISNUMBER(SEARCH("Negative",'Model output'!V135))), ISNUMBER(SEARCH("Uninvolved",'Model output'!V135)), ISNUMBER(SEARCH("not involved",'Model output'!V135)), ISNUMBER(SEARCH("none",'Model output'!V135)), ISNUMBER(SEARCH("Free",'Model output'!V135)), ISNUMBER(SEARCH("1 mm",'Model output'!V135)), ISNUMBER(SEARCH("0.1 CM",'Model output'!V135)), ISNUMBER(SEARCH("less than 0.2 mm",'Model output'!V135)), ISNUMBER(SEARCH("less than 0.5 mm",'Model output'!V135)), ISNUMBER(SEARCH("abut",'Model output'!V135))), "negative", "positive")</f>
        <v>negative</v>
      </c>
      <c r="AE136" s="32" t="str" cm="1">
        <f t="array" aca="1" ref="AE136" ca="1">IF(OR(AC136="positive",Z136="positive",AND(OR(ISNUMBER(SEARCH("Follicular carcinoma",N136)),ISNUMBER(SEARCH("Follicular thyroid carcinoma",N136))),V136="extensive"),AND(AND(ISNUMBER(J136),J136&gt;0),AND(ISNUMBER(M136),M136&gt;3)),OR(H136="positive",AH136=1)),"high",IF(OR(ISNUMBER(SEARCH("lateral",G136,1)),ISNUMBER(SEARCH("positive",Y136,1)),ISNUMBER(SEARCH("tall",O136,1)),ISNUMBER(SEARCH("hobnail",O136,1)),ISNUMBER(SEARCH("cribriform",O136,1)),ISNUMBER(SEARCH("diffuse",O136,1)),ISNUMBER(SEARCH("columnar",O136,1)),ISNUMBER(SEARCH("solid",O136,1)),ISNUMBER(SEARCH("tall",N136,1)),ISNUMBER(SEARCH("hobnail",N136,1)),ISNUMBER(SEARCH("cribriform",N136,1)),ISNUMBER(SEARCH("diffuse",N136,1)),ISNUMBER(SEARCH("columnar",N136,1)),ISNUMBER(SEARCH("solid",N136,1)),AND(ISNUMBER(SEARCH("papillary",N136,1)),S136="positive"),AND(AND(ISNUMBER(J136),J136&gt;=5),M136=""),AND(AND(ISNUMBER(J136),J136&gt;=5),AND(ISNUMBER(M136),M136&gt;=1)),AND(ISNUMBER(SERACH("papillary",N136)),OR(Y136="positive",Z136="positive"), ISNUMBER(SEARCH("BRAF",AB136)))),"intermediate","low"))</f>
        <v>low</v>
      </c>
      <c r="AF136" s="33" t="str">
        <f t="shared" si="30"/>
        <v>2</v>
      </c>
      <c r="AG136" s="33" t="str">
        <f t="shared" si="31"/>
        <v>0</v>
      </c>
      <c r="AH136" s="33" t="str">
        <f t="shared" si="33"/>
        <v>0</v>
      </c>
      <c r="AI136" s="38" t="str">
        <f t="shared" si="34"/>
        <v>I</v>
      </c>
      <c r="AJ136" s="32" t="s">
        <v>957</v>
      </c>
      <c r="AK136" s="37" t="s">
        <v>964</v>
      </c>
      <c r="AL136" s="37" t="s">
        <v>962</v>
      </c>
      <c r="AM136" s="37" t="s">
        <v>965</v>
      </c>
      <c r="AN136" s="37" t="s">
        <v>70</v>
      </c>
      <c r="AO136" s="26">
        <f t="shared" ca="1" si="36"/>
        <v>1</v>
      </c>
      <c r="AP136" s="12">
        <f t="shared" si="37"/>
        <v>1</v>
      </c>
      <c r="AQ136" s="12">
        <f t="shared" si="38"/>
        <v>1</v>
      </c>
      <c r="AR136" s="12">
        <f t="shared" si="39"/>
        <v>1</v>
      </c>
      <c r="AS136" s="19">
        <f t="shared" si="35"/>
        <v>1</v>
      </c>
    </row>
    <row r="137" spans="1:45">
      <c r="A137" t="str">
        <f>'Model output'!A136</f>
        <v>TCGA-E8-A44K</v>
      </c>
      <c r="B137" s="44">
        <v>50</v>
      </c>
      <c r="C137" s="1" t="str">
        <f>IF(OR(ISNUMBER(SEARCH("0",'Model output'!D136)), ISNUMBER(SEARCH("1",'Model output'!D136)), ISNUMBER(SEARCH("1a",'Model output'!D136)), ISNUMBER(SEARCH("1b",'Model output'!D136)), ISNUMBER(SEARCH("2",'Model output'!D136)), ISNUMBER(SEARCH("3",'Model output'!D136)), ISNUMBER(SEARCH("4a",'Model output'!D136)), ISNUMBER(SEARCH("4b",'Model output'!D136))), IF(ISNUMBER(SEARCH("pT",'Model output'!D136)),IF(OR(ISNUMBER(SEARCH("a",'Model output'!D136)),ISNUMBER(SEARCH("b",'Model output'!D136))),MID(SUBSTITUTE('Model output'!D136," ",""),SEARCH("pT",'Model output'!D136)+2,2),MID(SUBSTITUTE('Model output'!D136," ",""),SEARCH("pT",'Model output'!D136)+2,1)),IF(ISNUMBER(SEARCH("T",'Model output'!D136)),IF(OR(ISNUMBER(SEARCH("a",'Model output'!D136)),ISNUMBER(SEARCH("b",'Model output'!D136))),MID(SUBSTITUTE('Model output'!D136," ",""),SEARCH("T",'Model output'!D136)+1,2),MID(SUBSTITUTE('Model output'!D136," ",""),SEARCH("T",'Model output'!D136)+1,1)),SUBSTITUTE('Model output'!D136," ",""))),"")</f>
        <v/>
      </c>
      <c r="D137" s="1" t="str">
        <f>IF(ISNUMBER(SEARCH("lymph node",'Model output'!E136)),"1", IF(AND('Model output'!E136&lt;&gt;"",ISNUMBER('Model output'!E136),'Model output'!E136&gt;0),"1",IF(OR(ISNUMBER(SEARCH("0",'Model output'!E136)), ISNUMBER(SEARCH("1",'Model output'!E136)), ISNUMBER(SEARCH("1a",'Model output'!E136)), ISNUMBER(SEARCH("1b",'Model output'!E136)), ISNUMBER(SEARCH("X",'Model output'!E136))), IF(ISNUMBER(SEARCH("pN",'Model output'!E136)),IF(OR(ISNUMBER(SEARCH("a",'Model output'!E136)),ISNUMBER(SEARCH("b",'Model output'!E136))),MID(SUBSTITUTE('Model output'!E136," ",""),SEARCH("pN",'Model output'!E136)+2,2),MID(SUBSTITUTE('Model output'!E136," ",""),SEARCH("pN",'Model output'!E136)+2,1)),IF(ISNUMBER(SEARCH("N",'Model output'!E136)),IF(OR(ISNUMBER(SEARCH("a",'Model output'!E136)),ISNUMBER(SEARCH("b",'Model output'!E136))),MID(SUBSTITUTE('Model output'!E136," ",""),SEARCH("N",'Model output'!E136)+1,2),MID(SUBSTITUTE('Model output'!E136," ",""),SEARCH("N",'Model output'!E136)+1,1)),SUBSTITUTE('Model output'!E136," ",""))),"")))</f>
        <v>X</v>
      </c>
      <c r="E137" s="1" t="str">
        <f>IF(OR(ISNUMBER(SEARCH("Not applicable",'Model output'!F136)), ISNUMBER(SEARCH("N/A",'Model output'!F136))),"0",IF(OR(ISNUMBER(SEARCH("0",'Model output'!F136)), ISNUMBER(SEARCH("1",'Model output'!F136)), ISNUMBER(SEARCH("X",'Model output'!F136))), IF(ISNUMBER(SEARCH("pM",'Model output'!F136)),MID(SUBSTITUTE('Model output'!F136," ",""),SEARCH("pM",'Model output'!F136)+2,1),IF(ISNUMBER(SEARCH("M",'Model output'!F136)),MID(SUBSTITUTE('Model output'!F136," ",""),SEARCH("M",'Model output'!F136)+1,1),SUBSTITUTE('Model output'!F136," ",""))),""))</f>
        <v>X</v>
      </c>
      <c r="F137" t="str">
        <f t="shared" si="29"/>
        <v>negative</v>
      </c>
      <c r="G137" t="str">
        <f>IF(OR('Model output'!G136="",AND(ISNUMBER('Model output'!J136),'Model output'!J136&lt;1)),"",IF(OR(ISNUMBER(SEARCH("lateral",'Model output'!G136)),ISNUMBER(SEARCH("cervical",'Model output'!G136)),ISNUMBER(SEARCH("jugular",'Model output'!G136)),ISNUMBER(SEARCH("left neck",'Model output'!G136)),ISNUMBER(SEARCH("left anterior neck",'Model output'!G136)),ISNUMBER(SEARCH("left posterior neck",'Model output'!G136)),ISNUMBER(SEARCH("right neck",'Model output'!G136)),ISNUMBER(SEARCH("right anterior neck",'Model output'!G136)),ISNUMBER(SEARCH("right posterior neck",'Model output'!G136)),AND(ISNUMBER(SEARCH("level",'Model output'!G136)),OR(,ISNUMBER(SEARCH("II",'Model output'!G136)),ISNUMBER(SEARCH("two",'Model output'!G136)),ISNUMBER(SEARCH("2",'Model output'!G136)),ISNUMBER(SEARCH("III",'Model output'!G136)),ISNUMBER(SEARCH("three",'Model output'!G136)),ISNUMBER(SEARCH("3",'Model output'!G136)),ISNUMBER(SEARCH("IV",'Model output'!G136)),ISNUMBER(SEARCH("four",'Model output'!G136)),ISNUMBER(SEARCH("4",'Model output'!G136)),AND(ISNUMBER(SEARCH("V ",'Model output'!G136)),NOT(ISNUMBER(SEARCH("VI",'Model output'!G136)))),ISNUMBER(SEARCH("five",'Model output'!G136)),ISNUMBER(SEARCH("5",'Model output'!G136))))), "lateral", "central"))</f>
        <v/>
      </c>
      <c r="H137" t="str">
        <f>IF('Model output'!H136="","negative",IF('Model output'!H136="[]", "negative", IF(OR(ISNUMBER(SEARCH("lymph node",'Model output'!H136)),ISNUMBER(SEARCH("Not mentioned",'Model output'!H136)),ISNUMBER(SEARCH("neck",'Model output'!H136)),ISNUMBER(SEARCH("Not applicable",'Model output'!H136))),"negative","positive")))</f>
        <v>negative</v>
      </c>
      <c r="I137" t="str">
        <f>IF('Model output'!I136="","",IF(ISNUMBER('Model output'!I136),'Model output'!I136,1))</f>
        <v/>
      </c>
      <c r="J137" t="str">
        <f>IF('Model output'!J136="","",IF(AND(ISNUMBER('Model output'!J136),'Model output'!J136&lt;=I137),'Model output'!J136,IF(ISNUMBER(SEARCH("0/",'Model output'!J136)),0,1)))</f>
        <v/>
      </c>
      <c r="K137" t="str" cm="1">
        <f t="array" ref="K137">IF(COUNT(FIND({0,1,2,3,4,5,6,7,8,9},'Model output'!K136))&gt;0,'Model output'!K136,"")</f>
        <v/>
      </c>
      <c r="L137" s="8" t="str">
        <f t="shared" si="32"/>
        <v/>
      </c>
      <c r="M137" t="str" cm="1">
        <f t="array" ref="M137">IF(L137="","",IF(ISNUMBER(SEARCH("cm",L137)),MAX(VALUE(SUBSTITUTE(_xlfn.FILTERXML("&lt;t&gt;&lt;s&gt;"&amp;SUBSTITUTE(L137,",","&lt;/s&gt;&lt;s&gt;")&amp;"&lt;/s&gt;&lt;/t&gt;","//s"),"cm",""))),MAX(VALUE(SUBSTITUTE(_xlfn.FILTERXML("&lt;t&gt;&lt;s&gt;"&amp;SUBSTITUTE(L137,",","&lt;/s&gt;&lt;s&gt;")&amp;"&lt;/s&gt;&lt;/t&gt;","//s"),"mm","")))/10))</f>
        <v/>
      </c>
      <c r="N137" t="str">
        <f>IF('Model output'!L136="","",'Model output'!L136)</f>
        <v>Papillary carcinoma</v>
      </c>
      <c r="O137" t="str">
        <f>IF('Model output'!M136="","",'Model output'!M136)</f>
        <v/>
      </c>
      <c r="P137" t="str">
        <f>IF('Model output'!N136="","",'Model output'!N136)</f>
        <v>2 cm</v>
      </c>
      <c r="Q137" t="str">
        <f t="shared" si="28"/>
        <v>2cm</v>
      </c>
      <c r="R137" cm="1">
        <f t="array" ref="R137">IF(Q137="","",IF(ISNUMBER(SEARCH("cm",Q137)),MAX(VALUE(SUBSTITUTE(_xlfn.FILTERXML("&lt;t&gt;&lt;s&gt;"&amp;SUBSTITUTE(Q137,",","&lt;/s&gt;&lt;s&gt;")&amp;"&lt;/s&gt;&lt;/t&gt;","//s"),"cm",""))),MAX(VALUE(SUBSTITUTE(_xlfn.FILTERXML("&lt;t&gt;&lt;s&gt;"&amp;SUBSTITUTE(Q137,",","&lt;/s&gt;&lt;s&gt;")&amp;"&lt;/s&gt;&lt;/t&gt;","//s"),"mm","")))/10))</f>
        <v>2</v>
      </c>
      <c r="S137" t="str">
        <f>IF(OR('Model output'!P136="",ISNUMBER(SEARCH("Not identified", 'Model output'!P136)),ISNUMBER(SEARCH("Absent",'Model output'!P136)),AND(ISNUMBER(SEARCH("No",'Model output'!P136)),NOT(ISNUMBER(SEARCH("diagnostic",'Model output'!P136)))),ISNUMBER(SEARCH("Negative",'Model output'!P136))),"negative","positive")</f>
        <v>positive</v>
      </c>
      <c r="T137">
        <f>IF('Model output'!O136="","",'Model output'!O136)</f>
        <v>1</v>
      </c>
      <c r="U137" t="str">
        <f>IF('Model output'!Q136&lt;&gt;"",'Model output'!Q136,IF('Classification result'!S137="positive",IF(ISNUMBER(SEARCH("single",'Model output'!P136)),1,IF(OR(ISNUMBER(SEARCH("&lt;4",'Model output'!P136)),ISNUMBER(SEARCH("&lt; 4",'Model output'!P136)),ISNUMBER(SEARCH("less than 4",'Model output'!P136))),"&lt;4",IF(OR(ISNUMBER(SEARCH("&gt;4",'Model output'!P136)),ISNUMBER(SEARCH("&gt; 4",'Model output'!P136)),ISNUMBER(SEARCH("4 or more",'Model output'!P136))),"&gt;4",""))),""))</f>
        <v/>
      </c>
      <c r="V137" t="str">
        <f>IF(S137="negative","",IF(OR(ISNUMBER(SEARCH("Focal",'Model output'!P136)),'Classification result'!U137&lt;4,ISNUMBER(SEARCH("Focal",'Classification result'!U137)),ISNUMBER(SEARCH("&lt;4",'Classification result'!U137)),ISNUMBER(SEARCH("&lt; 4",'Classification result'!U137))),"minimal", IF(OR(ISNUMBER(SEARCH("Extensive",'Model output'!P136)),ISNUMBER(SEARCH("Extensive",'Classification result'!U137)),ISNUMBER(SEARCH("&gt;4",'Classification result'!U137)),ISNUMBER(SEARCH("&gt; 4",'Classification result'!U137)),ISNUMBER(SEARCH("4 or more",'Classification result'!U137))),"extensive","")))</f>
        <v/>
      </c>
      <c r="W137" t="str">
        <f>IF(OR('Model output'!R136="",ISNUMBER(SEARCH("Not identified", 'Model output'!R136)),ISNUMBER(SEARCH("Absent",'Model output'!R136)),ISNUMBER(SEARCH("No",'Model output'!R136)),ISNUMBER(SEARCH("Negative",'Model output'!R136)),ISNUMBER(SEARCH("None seen",'Model output'!R136)),ISNUMBER(SEARCH("Free",'Model output'!R136)),ISNUMBER(SEARCH("Cannot be assessed",'Model output'!R136))),"negative","positive")</f>
        <v>positive</v>
      </c>
      <c r="X137" t="str">
        <f>IF('Model output'!S136="","", IF('Model output'!S136= "[]", "", 'Model output'!S136))</f>
        <v>No</v>
      </c>
      <c r="Y137" t="str">
        <f>IF(OR('Model output'!S136="",ISNUMBER(SEARCH("Absent",'Model output'!S136)),ISNUMBER(SEARCH("Not identified",'Model output'!S136)),ISNUMBER(SEARCH("No",'Model output'!S136)),ISNUMBER(SEARCH("negative",'Model output'!S136))),"negative",IF(Z137="positive","gETE", "positive"))</f>
        <v>negative</v>
      </c>
      <c r="Z137" t="str">
        <f>IF(OR('Model output'!S136="",ISNUMBER(SEARCH("Absent",'Model output'!S136)),ISNUMBER(SEARCH("Not identified",'Model output'!S136)),ISNUMBER(SEARCH("No",'Model output'!S136)),ISNUMBER(SEARCH("Minimal",'Model output'!S136)),ISNUMBER(SEARCH("negative",'Model output'!S136))),"negative",IF(OR(ISNUMBER(SEARCH("extensive",X137)),ISNUMBER(SEARCH("skeletal muscle",X137)),ISNUMBER(SEARCH("larynx",X137)),ISNUMBER(SEARCH("trachea",X137)),ISNUMBER(SEARCH("esophagus",X137)),ISNUMBER(SEARCH("recurrent laryngeal nerve",X137))),"positive","negative"))</f>
        <v>negative</v>
      </c>
      <c r="AA137" t="str">
        <f>IF('Model output'!T136="","", IF('Model output'!T136="[]", "", IF('Model output'!T136="Not mentioned", "No", "Yes")))</f>
        <v/>
      </c>
      <c r="AB137" t="str">
        <f>IF(AA137&lt;&gt;"Yes","",IF(OR('Model output'!U136="",'Model output'!U136="[]",ISNUMBER(SEARCH("Not identified",'Model output'!U136))),"",'Model output'!U136))</f>
        <v/>
      </c>
      <c r="AC137" s="1" t="str">
        <f>IF(OR('Model output'!V136="",'Model output'!V136="No",AND(ISERROR(SEARCH("Positive",'Model output'!V136)), ISNUMBER(SEARCH("Negative",'Model output'!V136))), ISNUMBER(SEARCH("Uninvolved",'Model output'!V136)), ISNUMBER(SEARCH("not involved",'Model output'!V136)), ISNUMBER(SEARCH("none",'Model output'!V136)), ISNUMBER(SEARCH("Free",'Model output'!V136)), ISNUMBER(SEARCH("1 mm",'Model output'!V136)), ISNUMBER(SEARCH("0.1 CM",'Model output'!V136)), ISNUMBER(SEARCH("less than 0.2 mm",'Model output'!V136)), ISNUMBER(SEARCH("less than 0.5 mm",'Model output'!V136)), ISNUMBER(SEARCH("abut",'Model output'!V136))), "negative", "positive")</f>
        <v>negative</v>
      </c>
      <c r="AE137" s="32" t="str" cm="1">
        <f t="array" aca="1" ref="AE137" ca="1">IF(OR(AC137="positive",Z137="positive",AND(OR(ISNUMBER(SEARCH("Follicular carcinoma",N137)),ISNUMBER(SEARCH("Follicular thyroid carcinoma",N137))),V137="extensive"),AND(AND(ISNUMBER(J137),J137&gt;0),AND(ISNUMBER(M137),M137&gt;3)),OR(H137="positive",AH137=1)),"high",IF(OR(ISNUMBER(SEARCH("lateral",G137,1)),ISNUMBER(SEARCH("positive",Y137,1)),ISNUMBER(SEARCH("tall",O137,1)),ISNUMBER(SEARCH("hobnail",O137,1)),ISNUMBER(SEARCH("cribriform",O137,1)),ISNUMBER(SEARCH("diffuse",O137,1)),ISNUMBER(SEARCH("columnar",O137,1)),ISNUMBER(SEARCH("solid",O137,1)),ISNUMBER(SEARCH("tall",N137,1)),ISNUMBER(SEARCH("hobnail",N137,1)),ISNUMBER(SEARCH("cribriform",N137,1)),ISNUMBER(SEARCH("diffuse",N137,1)),ISNUMBER(SEARCH("columnar",N137,1)),ISNUMBER(SEARCH("solid",N137,1)),AND(ISNUMBER(SEARCH("papillary",N137,1)),S137="positive"),AND(AND(ISNUMBER(J137),J137&gt;=5),M137=""),AND(AND(ISNUMBER(J137),J137&gt;=5),AND(ISNUMBER(M137),M137&gt;=1)),AND(ISNUMBER(SERACH("papillary",N137)),OR(Y137="positive",Z137="positive"), ISNUMBER(SEARCH("BRAF",AB137)))),"intermediate","low"))</f>
        <v>intermediate</v>
      </c>
      <c r="AF137" s="33" t="str">
        <f t="shared" si="30"/>
        <v>1b</v>
      </c>
      <c r="AG137" s="33" t="str">
        <f t="shared" si="31"/>
        <v>0</v>
      </c>
      <c r="AH137" s="33" t="str">
        <f t="shared" si="33"/>
        <v>0</v>
      </c>
      <c r="AI137" s="38" t="str">
        <f t="shared" si="34"/>
        <v>I</v>
      </c>
      <c r="AJ137" s="32" t="s">
        <v>958</v>
      </c>
      <c r="AK137" s="37" t="s">
        <v>961</v>
      </c>
      <c r="AL137" s="37" t="s">
        <v>965</v>
      </c>
      <c r="AM137" s="37" t="s">
        <v>965</v>
      </c>
      <c r="AN137" s="37" t="s">
        <v>70</v>
      </c>
      <c r="AO137" s="26">
        <f t="shared" ca="1" si="36"/>
        <v>1</v>
      </c>
      <c r="AP137" s="12">
        <f t="shared" si="37"/>
        <v>1</v>
      </c>
      <c r="AQ137" s="12">
        <f t="shared" si="38"/>
        <v>1</v>
      </c>
      <c r="AR137" s="12">
        <f t="shared" si="39"/>
        <v>1</v>
      </c>
      <c r="AS137" s="19">
        <f t="shared" si="35"/>
        <v>1</v>
      </c>
    </row>
    <row r="138" spans="1:45">
      <c r="A138" t="str">
        <f>'Model output'!A137</f>
        <v>TCGA-E8-A44M</v>
      </c>
      <c r="B138" s="44">
        <v>23</v>
      </c>
      <c r="C138" s="1" t="str">
        <f>IF(OR(ISNUMBER(SEARCH("0",'Model output'!D137)), ISNUMBER(SEARCH("1",'Model output'!D137)), ISNUMBER(SEARCH("1a",'Model output'!D137)), ISNUMBER(SEARCH("1b",'Model output'!D137)), ISNUMBER(SEARCH("2",'Model output'!D137)), ISNUMBER(SEARCH("3",'Model output'!D137)), ISNUMBER(SEARCH("4a",'Model output'!D137)), ISNUMBER(SEARCH("4b",'Model output'!D137))), IF(ISNUMBER(SEARCH("pT",'Model output'!D137)),IF(OR(ISNUMBER(SEARCH("a",'Model output'!D137)),ISNUMBER(SEARCH("b",'Model output'!D137))),MID(SUBSTITUTE('Model output'!D137," ",""),SEARCH("pT",'Model output'!D137)+2,2),MID(SUBSTITUTE('Model output'!D137," ",""),SEARCH("pT",'Model output'!D137)+2,1)),IF(ISNUMBER(SEARCH("T",'Model output'!D137)),IF(OR(ISNUMBER(SEARCH("a",'Model output'!D137)),ISNUMBER(SEARCH("b",'Model output'!D137))),MID(SUBSTITUTE('Model output'!D137," ",""),SEARCH("T",'Model output'!D137)+1,2),MID(SUBSTITUTE('Model output'!D137," ",""),SEARCH("T",'Model output'!D137)+1,1)),SUBSTITUTE('Model output'!D137," ",""))),"")</f>
        <v/>
      </c>
      <c r="D138" s="1" t="str">
        <f>IF(ISNUMBER(SEARCH("lymph node",'Model output'!E137)),"1", IF(AND('Model output'!E137&lt;&gt;"",ISNUMBER('Model output'!E137),'Model output'!E137&gt;0),"1",IF(OR(ISNUMBER(SEARCH("0",'Model output'!E137)), ISNUMBER(SEARCH("1",'Model output'!E137)), ISNUMBER(SEARCH("1a",'Model output'!E137)), ISNUMBER(SEARCH("1b",'Model output'!E137)), ISNUMBER(SEARCH("X",'Model output'!E137))), IF(ISNUMBER(SEARCH("pN",'Model output'!E137)),IF(OR(ISNUMBER(SEARCH("a",'Model output'!E137)),ISNUMBER(SEARCH("b",'Model output'!E137))),MID(SUBSTITUTE('Model output'!E137," ",""),SEARCH("pN",'Model output'!E137)+2,2),MID(SUBSTITUTE('Model output'!E137," ",""),SEARCH("pN",'Model output'!E137)+2,1)),IF(ISNUMBER(SEARCH("N",'Model output'!E137)),IF(OR(ISNUMBER(SEARCH("a",'Model output'!E137)),ISNUMBER(SEARCH("b",'Model output'!E137))),MID(SUBSTITUTE('Model output'!E137," ",""),SEARCH("N",'Model output'!E137)+1,2),MID(SUBSTITUTE('Model output'!E137," ",""),SEARCH("N",'Model output'!E137)+1,1)),SUBSTITUTE('Model output'!E137," ",""))),"")))</f>
        <v>X</v>
      </c>
      <c r="E138" s="1" t="str">
        <f>IF(OR(ISNUMBER(SEARCH("Not applicable",'Model output'!F137)), ISNUMBER(SEARCH("N/A",'Model output'!F137))),"0",IF(OR(ISNUMBER(SEARCH("0",'Model output'!F137)), ISNUMBER(SEARCH("1",'Model output'!F137)), ISNUMBER(SEARCH("X",'Model output'!F137))), IF(ISNUMBER(SEARCH("pM",'Model output'!F137)),MID(SUBSTITUTE('Model output'!F137," ",""),SEARCH("pM",'Model output'!F137)+2,1),IF(ISNUMBER(SEARCH("M",'Model output'!F137)),MID(SUBSTITUTE('Model output'!F137," ",""),SEARCH("M",'Model output'!F137)+1,1),SUBSTITUTE('Model output'!F137," ",""))),""))</f>
        <v>X</v>
      </c>
      <c r="F138" t="str">
        <f t="shared" si="29"/>
        <v>negative</v>
      </c>
      <c r="G138" t="str">
        <f>IF(OR('Model output'!G137="",AND(ISNUMBER('Model output'!J137),'Model output'!J137&lt;1)),"",IF(OR(ISNUMBER(SEARCH("lateral",'Model output'!G137)),ISNUMBER(SEARCH("cervical",'Model output'!G137)),ISNUMBER(SEARCH("jugular",'Model output'!G137)),ISNUMBER(SEARCH("left neck",'Model output'!G137)),ISNUMBER(SEARCH("left anterior neck",'Model output'!G137)),ISNUMBER(SEARCH("left posterior neck",'Model output'!G137)),ISNUMBER(SEARCH("right neck",'Model output'!G137)),ISNUMBER(SEARCH("right anterior neck",'Model output'!G137)),ISNUMBER(SEARCH("right posterior neck",'Model output'!G137)),AND(ISNUMBER(SEARCH("level",'Model output'!G137)),OR(,ISNUMBER(SEARCH("II",'Model output'!G137)),ISNUMBER(SEARCH("two",'Model output'!G137)),ISNUMBER(SEARCH("2",'Model output'!G137)),ISNUMBER(SEARCH("III",'Model output'!G137)),ISNUMBER(SEARCH("three",'Model output'!G137)),ISNUMBER(SEARCH("3",'Model output'!G137)),ISNUMBER(SEARCH("IV",'Model output'!G137)),ISNUMBER(SEARCH("four",'Model output'!G137)),ISNUMBER(SEARCH("4",'Model output'!G137)),AND(ISNUMBER(SEARCH("V ",'Model output'!G137)),NOT(ISNUMBER(SEARCH("VI",'Model output'!G137)))),ISNUMBER(SEARCH("five",'Model output'!G137)),ISNUMBER(SEARCH("5",'Model output'!G137))))), "lateral", "central"))</f>
        <v/>
      </c>
      <c r="H138" t="str">
        <f>IF('Model output'!H137="","negative",IF('Model output'!H137="[]", "negative", IF(OR(ISNUMBER(SEARCH("lymph node",'Model output'!H137)),ISNUMBER(SEARCH("Not mentioned",'Model output'!H137)),ISNUMBER(SEARCH("neck",'Model output'!H137)),ISNUMBER(SEARCH("Not applicable",'Model output'!H137))),"negative","positive")))</f>
        <v>negative</v>
      </c>
      <c r="I138" t="str">
        <f>IF('Model output'!I137="","",IF(ISNUMBER('Model output'!I137),'Model output'!I137,1))</f>
        <v/>
      </c>
      <c r="J138" t="str">
        <f>IF('Model output'!J137="","",IF(AND(ISNUMBER('Model output'!J137),'Model output'!J137&lt;=I138),'Model output'!J137,IF(ISNUMBER(SEARCH("0/",'Model output'!J137)),0,1)))</f>
        <v/>
      </c>
      <c r="K138" t="str" cm="1">
        <f t="array" ref="K138">IF(COUNT(FIND({0,1,2,3,4,5,6,7,8,9},'Model output'!K137))&gt;0,'Model output'!K137,"")</f>
        <v/>
      </c>
      <c r="L138" s="8" t="str">
        <f t="shared" si="32"/>
        <v/>
      </c>
      <c r="M138" t="str" cm="1">
        <f t="array" ref="M138">IF(L138="","",IF(ISNUMBER(SEARCH("cm",L138)),MAX(VALUE(SUBSTITUTE(_xlfn.FILTERXML("&lt;t&gt;&lt;s&gt;"&amp;SUBSTITUTE(L138,",","&lt;/s&gt;&lt;s&gt;")&amp;"&lt;/s&gt;&lt;/t&gt;","//s"),"cm",""))),MAX(VALUE(SUBSTITUTE(_xlfn.FILTERXML("&lt;t&gt;&lt;s&gt;"&amp;SUBSTITUTE(L138,",","&lt;/s&gt;&lt;s&gt;")&amp;"&lt;/s&gt;&lt;/t&gt;","//s"),"mm","")))/10))</f>
        <v/>
      </c>
      <c r="N138" t="str">
        <f>IF('Model output'!L137="","",'Model output'!L137)</f>
        <v>Papillary carcinoma</v>
      </c>
      <c r="O138" t="str">
        <f>IF('Model output'!M137="","",'Model output'!M137)</f>
        <v/>
      </c>
      <c r="P138" t="str">
        <f>IF('Model output'!N137="","",'Model output'!N137)</f>
        <v>1 cm</v>
      </c>
      <c r="Q138" t="str">
        <f t="shared" si="28"/>
        <v>1cm</v>
      </c>
      <c r="R138" cm="1">
        <f t="array" ref="R138">IF(Q138="","",IF(ISNUMBER(SEARCH("cm",Q138)),MAX(VALUE(SUBSTITUTE(_xlfn.FILTERXML("&lt;t&gt;&lt;s&gt;"&amp;SUBSTITUTE(Q138,",","&lt;/s&gt;&lt;s&gt;")&amp;"&lt;/s&gt;&lt;/t&gt;","//s"),"cm",""))),MAX(VALUE(SUBSTITUTE(_xlfn.FILTERXML("&lt;t&gt;&lt;s&gt;"&amp;SUBSTITUTE(Q138,",","&lt;/s&gt;&lt;s&gt;")&amp;"&lt;/s&gt;&lt;/t&gt;","//s"),"mm","")))/10))</f>
        <v>1</v>
      </c>
      <c r="S138" t="str">
        <f>IF(OR('Model output'!P137="",ISNUMBER(SEARCH("Not identified", 'Model output'!P137)),ISNUMBER(SEARCH("Absent",'Model output'!P137)),AND(ISNUMBER(SEARCH("No",'Model output'!P137)),NOT(ISNUMBER(SEARCH("diagnostic",'Model output'!P137)))),ISNUMBER(SEARCH("Negative",'Model output'!P137))),"negative","positive")</f>
        <v>positive</v>
      </c>
      <c r="T138">
        <f>IF('Model output'!O137="","",'Model output'!O137)</f>
        <v>1</v>
      </c>
      <c r="U138" t="str">
        <f>IF('Model output'!Q137&lt;&gt;"",'Model output'!Q137,IF('Classification result'!S138="positive",IF(ISNUMBER(SEARCH("single",'Model output'!P137)),1,IF(OR(ISNUMBER(SEARCH("&lt;4",'Model output'!P137)),ISNUMBER(SEARCH("&lt; 4",'Model output'!P137)),ISNUMBER(SEARCH("less than 4",'Model output'!P137))),"&lt;4",IF(OR(ISNUMBER(SEARCH("&gt;4",'Model output'!P137)),ISNUMBER(SEARCH("&gt; 4",'Model output'!P137)),ISNUMBER(SEARCH("4 or more",'Model output'!P137))),"&gt;4",""))),""))</f>
        <v/>
      </c>
      <c r="V138" t="str">
        <f>IF(S138="negative","",IF(OR(ISNUMBER(SEARCH("Focal",'Model output'!P137)),'Classification result'!U138&lt;4,ISNUMBER(SEARCH("Focal",'Classification result'!U138)),ISNUMBER(SEARCH("&lt;4",'Classification result'!U138)),ISNUMBER(SEARCH("&lt; 4",'Classification result'!U138))),"minimal", IF(OR(ISNUMBER(SEARCH("Extensive",'Model output'!P137)),ISNUMBER(SEARCH("Extensive",'Classification result'!U138)),ISNUMBER(SEARCH("&gt;4",'Classification result'!U138)),ISNUMBER(SEARCH("&gt; 4",'Classification result'!U138)),ISNUMBER(SEARCH("4 or more",'Classification result'!U138))),"extensive","")))</f>
        <v/>
      </c>
      <c r="W138" t="str">
        <f>IF(OR('Model output'!R137="",ISNUMBER(SEARCH("Not identified", 'Model output'!R137)),ISNUMBER(SEARCH("Absent",'Model output'!R137)),ISNUMBER(SEARCH("No",'Model output'!R137)),ISNUMBER(SEARCH("Negative",'Model output'!R137)),ISNUMBER(SEARCH("None seen",'Model output'!R137)),ISNUMBER(SEARCH("Free",'Model output'!R137)),ISNUMBER(SEARCH("Cannot be assessed",'Model output'!R137))),"negative","positive")</f>
        <v>positive</v>
      </c>
      <c r="X138" t="str">
        <f>IF('Model output'!S137="","", IF('Model output'!S137= "[]", "", 'Model output'!S137))</f>
        <v>No</v>
      </c>
      <c r="Y138" t="str">
        <f>IF(OR('Model output'!S137="",ISNUMBER(SEARCH("Absent",'Model output'!S137)),ISNUMBER(SEARCH("Not identified",'Model output'!S137)),ISNUMBER(SEARCH("No",'Model output'!S137)),ISNUMBER(SEARCH("negative",'Model output'!S137))),"negative",IF(Z138="positive","gETE", "positive"))</f>
        <v>negative</v>
      </c>
      <c r="Z138" t="str">
        <f>IF(OR('Model output'!S137="",ISNUMBER(SEARCH("Absent",'Model output'!S137)),ISNUMBER(SEARCH("Not identified",'Model output'!S137)),ISNUMBER(SEARCH("No",'Model output'!S137)),ISNUMBER(SEARCH("Minimal",'Model output'!S137)),ISNUMBER(SEARCH("negative",'Model output'!S137))),"negative",IF(OR(ISNUMBER(SEARCH("extensive",X138)),ISNUMBER(SEARCH("skeletal muscle",X138)),ISNUMBER(SEARCH("larynx",X138)),ISNUMBER(SEARCH("trachea",X138)),ISNUMBER(SEARCH("esophagus",X138)),ISNUMBER(SEARCH("recurrent laryngeal nerve",X138))),"positive","negative"))</f>
        <v>negative</v>
      </c>
      <c r="AA138" t="str">
        <f>IF('Model output'!T137="","", IF('Model output'!T137="[]", "", IF('Model output'!T137="Not mentioned", "No", "Yes")))</f>
        <v/>
      </c>
      <c r="AB138" t="str">
        <f>IF(AA138&lt;&gt;"Yes","",IF(OR('Model output'!U137="",'Model output'!U137="[]",ISNUMBER(SEARCH("Not identified",'Model output'!U137))),"",'Model output'!U137))</f>
        <v/>
      </c>
      <c r="AC138" s="1" t="str">
        <f>IF(OR('Model output'!V137="",'Model output'!V137="No",AND(ISERROR(SEARCH("Positive",'Model output'!V137)), ISNUMBER(SEARCH("Negative",'Model output'!V137))), ISNUMBER(SEARCH("Uninvolved",'Model output'!V137)), ISNUMBER(SEARCH("not involved",'Model output'!V137)), ISNUMBER(SEARCH("none",'Model output'!V137)), ISNUMBER(SEARCH("Free",'Model output'!V137)), ISNUMBER(SEARCH("1 mm",'Model output'!V137)), ISNUMBER(SEARCH("0.1 CM",'Model output'!V137)), ISNUMBER(SEARCH("less than 0.2 mm",'Model output'!V137)), ISNUMBER(SEARCH("less than 0.5 mm",'Model output'!V137)), ISNUMBER(SEARCH("abut",'Model output'!V137))), "negative", "positive")</f>
        <v>negative</v>
      </c>
      <c r="AE138" s="32" t="str" cm="1">
        <f t="array" aca="1" ref="AE138" ca="1">IF(OR(AC138="positive",Z138="positive",AND(OR(ISNUMBER(SEARCH("Follicular carcinoma",N138)),ISNUMBER(SEARCH("Follicular thyroid carcinoma",N138))),V138="extensive"),AND(AND(ISNUMBER(J138),J138&gt;0),AND(ISNUMBER(M138),M138&gt;3)),OR(H138="positive",AH138=1)),"high",IF(OR(ISNUMBER(SEARCH("lateral",G138,1)),ISNUMBER(SEARCH("positive",Y138,1)),ISNUMBER(SEARCH("tall",O138,1)),ISNUMBER(SEARCH("hobnail",O138,1)),ISNUMBER(SEARCH("cribriform",O138,1)),ISNUMBER(SEARCH("diffuse",O138,1)),ISNUMBER(SEARCH("columnar",O138,1)),ISNUMBER(SEARCH("solid",O138,1)),ISNUMBER(SEARCH("tall",N138,1)),ISNUMBER(SEARCH("hobnail",N138,1)),ISNUMBER(SEARCH("cribriform",N138,1)),ISNUMBER(SEARCH("diffuse",N138,1)),ISNUMBER(SEARCH("columnar",N138,1)),ISNUMBER(SEARCH("solid",N138,1)),AND(ISNUMBER(SEARCH("papillary",N138,1)),S138="positive"),AND(AND(ISNUMBER(J138),J138&gt;=5),M138=""),AND(AND(ISNUMBER(J138),J138&gt;=5),AND(ISNUMBER(M138),M138&gt;=1)),AND(ISNUMBER(SERACH("papillary",N138)),OR(Y138="positive",Z138="positive"), ISNUMBER(SEARCH("BRAF",AB138)))),"intermediate","low"))</f>
        <v>intermediate</v>
      </c>
      <c r="AF138" s="33" t="str">
        <f t="shared" si="30"/>
        <v>1a</v>
      </c>
      <c r="AG138" s="33" t="str">
        <f t="shared" si="31"/>
        <v>0</v>
      </c>
      <c r="AH138" s="33" t="str">
        <f t="shared" si="33"/>
        <v>0</v>
      </c>
      <c r="AI138" s="38" t="str">
        <f t="shared" si="34"/>
        <v>I</v>
      </c>
      <c r="AJ138" s="32" t="s">
        <v>958</v>
      </c>
      <c r="AK138" s="37" t="s">
        <v>966</v>
      </c>
      <c r="AL138" s="37" t="s">
        <v>965</v>
      </c>
      <c r="AM138" s="37" t="s">
        <v>965</v>
      </c>
      <c r="AN138" s="37" t="s">
        <v>70</v>
      </c>
      <c r="AO138" s="26">
        <f t="shared" ca="1" si="36"/>
        <v>1</v>
      </c>
      <c r="AP138" s="12">
        <f t="shared" si="37"/>
        <v>1</v>
      </c>
      <c r="AQ138" s="12">
        <f t="shared" si="38"/>
        <v>1</v>
      </c>
      <c r="AR138" s="12">
        <f t="shared" si="39"/>
        <v>1</v>
      </c>
      <c r="AS138" s="19">
        <f t="shared" si="35"/>
        <v>1</v>
      </c>
    </row>
    <row r="139" spans="1:45">
      <c r="A139" t="str">
        <f>'Model output'!A138</f>
        <v>TCGA-EL-A3D5</v>
      </c>
      <c r="B139" s="44">
        <v>44</v>
      </c>
      <c r="C139" s="1" t="str">
        <f>IF(OR(ISNUMBER(SEARCH("0",'Model output'!D138)), ISNUMBER(SEARCH("1",'Model output'!D138)), ISNUMBER(SEARCH("1a",'Model output'!D138)), ISNUMBER(SEARCH("1b",'Model output'!D138)), ISNUMBER(SEARCH("2",'Model output'!D138)), ISNUMBER(SEARCH("3",'Model output'!D138)), ISNUMBER(SEARCH("4a",'Model output'!D138)), ISNUMBER(SEARCH("4b",'Model output'!D138))), IF(ISNUMBER(SEARCH("pT",'Model output'!D138)),IF(OR(ISNUMBER(SEARCH("a",'Model output'!D138)),ISNUMBER(SEARCH("b",'Model output'!D138))),MID(SUBSTITUTE('Model output'!D138," ",""),SEARCH("pT",'Model output'!D138)+2,2),MID(SUBSTITUTE('Model output'!D138," ",""),SEARCH("pT",'Model output'!D138)+2,1)),IF(ISNUMBER(SEARCH("T",'Model output'!D138)),IF(OR(ISNUMBER(SEARCH("a",'Model output'!D138)),ISNUMBER(SEARCH("b",'Model output'!D138))),MID(SUBSTITUTE('Model output'!D138," ",""),SEARCH("T",'Model output'!D138)+1,2),MID(SUBSTITUTE('Model output'!D138," ",""),SEARCH("T",'Model output'!D138)+1,1)),SUBSTITUTE('Model output'!D138," ",""))),"")</f>
        <v/>
      </c>
      <c r="D139" s="1" t="str">
        <f>IF(ISNUMBER(SEARCH("lymph node",'Model output'!E138)),"1", IF(AND('Model output'!E138&lt;&gt;"",ISNUMBER('Model output'!E138),'Model output'!E138&gt;0),"1",IF(OR(ISNUMBER(SEARCH("0",'Model output'!E138)), ISNUMBER(SEARCH("1",'Model output'!E138)), ISNUMBER(SEARCH("1a",'Model output'!E138)), ISNUMBER(SEARCH("1b",'Model output'!E138)), ISNUMBER(SEARCH("X",'Model output'!E138))), IF(ISNUMBER(SEARCH("pN",'Model output'!E138)),IF(OR(ISNUMBER(SEARCH("a",'Model output'!E138)),ISNUMBER(SEARCH("b",'Model output'!E138))),MID(SUBSTITUTE('Model output'!E138," ",""),SEARCH("pN",'Model output'!E138)+2,2),MID(SUBSTITUTE('Model output'!E138," ",""),SEARCH("pN",'Model output'!E138)+2,1)),IF(ISNUMBER(SEARCH("N",'Model output'!E138)),IF(OR(ISNUMBER(SEARCH("a",'Model output'!E138)),ISNUMBER(SEARCH("b",'Model output'!E138))),MID(SUBSTITUTE('Model output'!E138," ",""),SEARCH("N",'Model output'!E138)+1,2),MID(SUBSTITUTE('Model output'!E138," ",""),SEARCH("N",'Model output'!E138)+1,1)),SUBSTITUTE('Model output'!E138," ",""))),"")))</f>
        <v>0</v>
      </c>
      <c r="E139" s="1" t="str">
        <f>IF(OR(ISNUMBER(SEARCH("Not applicable",'Model output'!F138)), ISNUMBER(SEARCH("N/A",'Model output'!F138))),"0",IF(OR(ISNUMBER(SEARCH("0",'Model output'!F138)), ISNUMBER(SEARCH("1",'Model output'!F138)), ISNUMBER(SEARCH("X",'Model output'!F138))), IF(ISNUMBER(SEARCH("pM",'Model output'!F138)),MID(SUBSTITUTE('Model output'!F138," ",""),SEARCH("pM",'Model output'!F138)+2,1),IF(ISNUMBER(SEARCH("M",'Model output'!F138)),MID(SUBSTITUTE('Model output'!F138," ",""),SEARCH("M",'Model output'!F138)+1,1),SUBSTITUTE('Model output'!F138," ",""))),""))</f>
        <v/>
      </c>
      <c r="F139" t="str">
        <f t="shared" si="29"/>
        <v>positive</v>
      </c>
      <c r="G139" t="str">
        <f>IF(OR('Model output'!G138="",AND(ISNUMBER('Model output'!J138),'Model output'!J138&lt;1)),"",IF(OR(ISNUMBER(SEARCH("lateral",'Model output'!G138)),ISNUMBER(SEARCH("cervical",'Model output'!G138)),ISNUMBER(SEARCH("jugular",'Model output'!G138)),ISNUMBER(SEARCH("left neck",'Model output'!G138)),ISNUMBER(SEARCH("left anterior neck",'Model output'!G138)),ISNUMBER(SEARCH("left posterior neck",'Model output'!G138)),ISNUMBER(SEARCH("right neck",'Model output'!G138)),ISNUMBER(SEARCH("right anterior neck",'Model output'!G138)),ISNUMBER(SEARCH("right posterior neck",'Model output'!G138)),AND(ISNUMBER(SEARCH("level",'Model output'!G138)),OR(,ISNUMBER(SEARCH("II",'Model output'!G138)),ISNUMBER(SEARCH("two",'Model output'!G138)),ISNUMBER(SEARCH("2",'Model output'!G138)),ISNUMBER(SEARCH("III",'Model output'!G138)),ISNUMBER(SEARCH("three",'Model output'!G138)),ISNUMBER(SEARCH("3",'Model output'!G138)),ISNUMBER(SEARCH("IV",'Model output'!G138)),ISNUMBER(SEARCH("four",'Model output'!G138)),ISNUMBER(SEARCH("4",'Model output'!G138)),AND(ISNUMBER(SEARCH("V ",'Model output'!G138)),NOT(ISNUMBER(SEARCH("VI",'Model output'!G138)))),ISNUMBER(SEARCH("five",'Model output'!G138)),ISNUMBER(SEARCH("5",'Model output'!G138))))), "lateral", "central"))</f>
        <v>lateral</v>
      </c>
      <c r="H139" t="str">
        <f>IF('Model output'!H138="","negative",IF('Model output'!H138="[]", "negative", IF(OR(ISNUMBER(SEARCH("lymph node",'Model output'!H138)),ISNUMBER(SEARCH("Not mentioned",'Model output'!H138)),ISNUMBER(SEARCH("neck",'Model output'!H138)),ISNUMBER(SEARCH("Not applicable",'Model output'!H138))),"negative","positive")))</f>
        <v>negative</v>
      </c>
      <c r="I139">
        <f>IF('Model output'!I138="","",IF(ISNUMBER('Model output'!I138),'Model output'!I138,1))</f>
        <v>1</v>
      </c>
      <c r="J139">
        <f>IF('Model output'!J138="","",IF(AND(ISNUMBER('Model output'!J138),'Model output'!J138&lt;=I139),'Model output'!J138,IF(ISNUMBER(SEARCH("0/",'Model output'!J138)),0,1)))</f>
        <v>1</v>
      </c>
      <c r="K139" t="str" cm="1">
        <f t="array" ref="K139">IF(COUNT(FIND({0,1,2,3,4,5,6,7,8,9},'Model output'!K138))&gt;0,'Model output'!K138,"")</f>
        <v/>
      </c>
      <c r="L139" s="8" t="str">
        <f t="shared" si="32"/>
        <v/>
      </c>
      <c r="M139" t="str" cm="1">
        <f t="array" ref="M139">IF(L139="","",IF(ISNUMBER(SEARCH("cm",L139)),MAX(VALUE(SUBSTITUTE(_xlfn.FILTERXML("&lt;t&gt;&lt;s&gt;"&amp;SUBSTITUTE(L139,",","&lt;/s&gt;&lt;s&gt;")&amp;"&lt;/s&gt;&lt;/t&gt;","//s"),"cm",""))),MAX(VALUE(SUBSTITUTE(_xlfn.FILTERXML("&lt;t&gt;&lt;s&gt;"&amp;SUBSTITUTE(L139,",","&lt;/s&gt;&lt;s&gt;")&amp;"&lt;/s&gt;&lt;/t&gt;","//s"),"mm","")))/10))</f>
        <v/>
      </c>
      <c r="N139" t="str">
        <f>IF('Model output'!L138="","",'Model output'!L138)</f>
        <v>Papillary</v>
      </c>
      <c r="O139" t="str">
        <f>IF('Model output'!M138="","",'Model output'!M138)</f>
        <v>Oncocytic and Follicular components</v>
      </c>
      <c r="P139" t="str">
        <f>IF('Model output'!N138="","",'Model output'!N138)</f>
        <v>2.5 cm</v>
      </c>
      <c r="Q139" t="str">
        <f t="shared" si="28"/>
        <v>2.5cm</v>
      </c>
      <c r="R139" cm="1">
        <f t="array" ref="R139">IF(Q139="","",IF(ISNUMBER(SEARCH("cm",Q139)),MAX(VALUE(SUBSTITUTE(_xlfn.FILTERXML("&lt;t&gt;&lt;s&gt;"&amp;SUBSTITUTE(Q139,",","&lt;/s&gt;&lt;s&gt;")&amp;"&lt;/s&gt;&lt;/t&gt;","//s"),"cm",""))),MAX(VALUE(SUBSTITUTE(_xlfn.FILTERXML("&lt;t&gt;&lt;s&gt;"&amp;SUBSTITUTE(Q139,",","&lt;/s&gt;&lt;s&gt;")&amp;"&lt;/s&gt;&lt;/t&gt;","//s"),"mm","")))/10))</f>
        <v>2.5</v>
      </c>
      <c r="S139" t="str">
        <f>IF(OR('Model output'!P138="",ISNUMBER(SEARCH("Not identified", 'Model output'!P138)),ISNUMBER(SEARCH("Absent",'Model output'!P138)),AND(ISNUMBER(SEARCH("No",'Model output'!P138)),NOT(ISNUMBER(SEARCH("diagnostic",'Model output'!P138)))),ISNUMBER(SEARCH("Negative",'Model output'!P138))),"negative","positive")</f>
        <v>positive</v>
      </c>
      <c r="T139">
        <f>IF('Model output'!O138="","",'Model output'!O138)</f>
        <v>3</v>
      </c>
      <c r="U139" t="str">
        <f>IF('Model output'!Q138&lt;&gt;"",'Model output'!Q138,IF('Classification result'!S139="positive",IF(ISNUMBER(SEARCH("single",'Model output'!P138)),1,IF(OR(ISNUMBER(SEARCH("&lt;4",'Model output'!P138)),ISNUMBER(SEARCH("&lt; 4",'Model output'!P138)),ISNUMBER(SEARCH("less than 4",'Model output'!P138))),"&lt;4",IF(OR(ISNUMBER(SEARCH("&gt;4",'Model output'!P138)),ISNUMBER(SEARCH("&gt; 4",'Model output'!P138)),ISNUMBER(SEARCH("4 or more",'Model output'!P138))),"&gt;4",""))),""))</f>
        <v/>
      </c>
      <c r="V139" t="str">
        <f>IF(S139="negative","",IF(OR(ISNUMBER(SEARCH("Focal",'Model output'!P138)),'Classification result'!U139&lt;4,ISNUMBER(SEARCH("Focal",'Classification result'!U139)),ISNUMBER(SEARCH("&lt;4",'Classification result'!U139)),ISNUMBER(SEARCH("&lt; 4",'Classification result'!U139))),"minimal", IF(OR(ISNUMBER(SEARCH("Extensive",'Model output'!P138)),ISNUMBER(SEARCH("Extensive",'Classification result'!U139)),ISNUMBER(SEARCH("&gt;4",'Classification result'!U139)),ISNUMBER(SEARCH("&gt; 4",'Classification result'!U139)),ISNUMBER(SEARCH("4 or more",'Classification result'!U139))),"extensive","")))</f>
        <v/>
      </c>
      <c r="W139" t="str">
        <f>IF(OR('Model output'!R138="",ISNUMBER(SEARCH("Not identified", 'Model output'!R138)),ISNUMBER(SEARCH("Absent",'Model output'!R138)),ISNUMBER(SEARCH("No",'Model output'!R138)),ISNUMBER(SEARCH("Negative",'Model output'!R138)),ISNUMBER(SEARCH("None seen",'Model output'!R138)),ISNUMBER(SEARCH("Free",'Model output'!R138)),ISNUMBER(SEARCH("Cannot be assessed",'Model output'!R138))),"negative","positive")</f>
        <v>negative</v>
      </c>
      <c r="X139" t="str">
        <f>IF('Model output'!S138="","", IF('Model output'!S138= "[]", "", 'Model output'!S138))</f>
        <v>Present, extending into fibroadipose tissue</v>
      </c>
      <c r="Y139" t="str">
        <f>IF(OR('Model output'!S138="",ISNUMBER(SEARCH("Absent",'Model output'!S138)),ISNUMBER(SEARCH("Not identified",'Model output'!S138)),ISNUMBER(SEARCH("No",'Model output'!S138)),ISNUMBER(SEARCH("negative",'Model output'!S138))),"negative",IF(Z139="positive","gETE", "positive"))</f>
        <v>positive</v>
      </c>
      <c r="Z139" t="str">
        <f>IF(OR('Model output'!S138="",ISNUMBER(SEARCH("Absent",'Model output'!S138)),ISNUMBER(SEARCH("Not identified",'Model output'!S138)),ISNUMBER(SEARCH("No",'Model output'!S138)),ISNUMBER(SEARCH("Minimal",'Model output'!S138)),ISNUMBER(SEARCH("negative",'Model output'!S138))),"negative",IF(OR(ISNUMBER(SEARCH("extensive",X139)),ISNUMBER(SEARCH("skeletal muscle",X139)),ISNUMBER(SEARCH("larynx",X139)),ISNUMBER(SEARCH("trachea",X139)),ISNUMBER(SEARCH("esophagus",X139)),ISNUMBER(SEARCH("recurrent laryngeal nerve",X139))),"positive","negative"))</f>
        <v>negative</v>
      </c>
      <c r="AA139" t="str">
        <f>IF('Model output'!T138="","", IF('Model output'!T138="[]", "", IF('Model output'!T138="Not mentioned", "No", "Yes")))</f>
        <v/>
      </c>
      <c r="AB139" t="str">
        <f>IF(AA139&lt;&gt;"Yes","",IF(OR('Model output'!U138="",'Model output'!U138="[]",ISNUMBER(SEARCH("Not identified",'Model output'!U138))),"",'Model output'!U138))</f>
        <v/>
      </c>
      <c r="AC139" s="1" t="str">
        <f>IF(OR('Model output'!V138="",'Model output'!V138="No",AND(ISERROR(SEARCH("Positive",'Model output'!V138)), ISNUMBER(SEARCH("Negative",'Model output'!V138))), ISNUMBER(SEARCH("Uninvolved",'Model output'!V138)), ISNUMBER(SEARCH("not involved",'Model output'!V138)), ISNUMBER(SEARCH("none",'Model output'!V138)), ISNUMBER(SEARCH("Free",'Model output'!V138)), ISNUMBER(SEARCH("1 mm",'Model output'!V138)), ISNUMBER(SEARCH("0.1 CM",'Model output'!V138)), ISNUMBER(SEARCH("less than 0.2 mm",'Model output'!V138)), ISNUMBER(SEARCH("less than 0.5 mm",'Model output'!V138)), ISNUMBER(SEARCH("abut",'Model output'!V138))), "negative", "positive")</f>
        <v>negative</v>
      </c>
      <c r="AE139" s="32" t="str" cm="1">
        <f t="array" aca="1" ref="AE139" ca="1">IF(OR(AC139="positive",Z139="positive",AND(OR(ISNUMBER(SEARCH("Follicular carcinoma",N139)),ISNUMBER(SEARCH("Follicular thyroid carcinoma",N139))),V139="extensive"),AND(AND(ISNUMBER(J139),J139&gt;0),AND(ISNUMBER(M139),M139&gt;3)),OR(H139="positive",AH139=1)),"high",IF(OR(ISNUMBER(SEARCH("lateral",G139,1)),ISNUMBER(SEARCH("positive",Y139,1)),ISNUMBER(SEARCH("tall",O139,1)),ISNUMBER(SEARCH("hobnail",O139,1)),ISNUMBER(SEARCH("cribriform",O139,1)),ISNUMBER(SEARCH("diffuse",O139,1)),ISNUMBER(SEARCH("columnar",O139,1)),ISNUMBER(SEARCH("solid",O139,1)),ISNUMBER(SEARCH("tall",N139,1)),ISNUMBER(SEARCH("hobnail",N139,1)),ISNUMBER(SEARCH("cribriform",N139,1)),ISNUMBER(SEARCH("diffuse",N139,1)),ISNUMBER(SEARCH("columnar",N139,1)),ISNUMBER(SEARCH("solid",N139,1)),AND(ISNUMBER(SEARCH("papillary",N139,1)),S139="positive"),AND(AND(ISNUMBER(J139),J139&gt;=5),M139=""),AND(AND(ISNUMBER(J139),J139&gt;=5),AND(ISNUMBER(M139),M139&gt;=1)),AND(ISNUMBER(SERACH("papillary",N139)),OR(Y139="positive",Z139="positive"), ISNUMBER(SEARCH("BRAF",AB139)))),"intermediate","low"))</f>
        <v>intermediate</v>
      </c>
      <c r="AF139" s="33" t="str">
        <f t="shared" si="30"/>
        <v>2</v>
      </c>
      <c r="AG139" s="33" t="str">
        <f t="shared" si="31"/>
        <v>1b</v>
      </c>
      <c r="AH139" s="33" t="str">
        <f t="shared" si="33"/>
        <v>0</v>
      </c>
      <c r="AI139" s="38" t="str">
        <f t="shared" si="34"/>
        <v>I</v>
      </c>
      <c r="AJ139" s="32" t="s">
        <v>958</v>
      </c>
      <c r="AK139" s="37" t="s">
        <v>964</v>
      </c>
      <c r="AL139" s="37" t="s">
        <v>961</v>
      </c>
      <c r="AM139" s="37" t="s">
        <v>965</v>
      </c>
      <c r="AN139" s="37" t="s">
        <v>70</v>
      </c>
      <c r="AO139" s="26">
        <f t="shared" ca="1" si="36"/>
        <v>1</v>
      </c>
      <c r="AP139" s="12">
        <f t="shared" si="37"/>
        <v>1</v>
      </c>
      <c r="AQ139" s="12">
        <f t="shared" si="38"/>
        <v>1</v>
      </c>
      <c r="AR139" s="12">
        <f t="shared" si="39"/>
        <v>1</v>
      </c>
      <c r="AS139" s="19">
        <f t="shared" si="35"/>
        <v>1</v>
      </c>
    </row>
    <row r="140" spans="1:45">
      <c r="A140" t="str">
        <f>'Model output'!A139</f>
        <v>TCGA-EL-A3GQ</v>
      </c>
      <c r="B140" s="44">
        <v>72</v>
      </c>
      <c r="C140" s="1" t="str">
        <f>IF(OR(ISNUMBER(SEARCH("0",'Model output'!D139)), ISNUMBER(SEARCH("1",'Model output'!D139)), ISNUMBER(SEARCH("1a",'Model output'!D139)), ISNUMBER(SEARCH("1b",'Model output'!D139)), ISNUMBER(SEARCH("2",'Model output'!D139)), ISNUMBER(SEARCH("3",'Model output'!D139)), ISNUMBER(SEARCH("4a",'Model output'!D139)), ISNUMBER(SEARCH("4b",'Model output'!D139))), IF(ISNUMBER(SEARCH("pT",'Model output'!D139)),IF(OR(ISNUMBER(SEARCH("a",'Model output'!D139)),ISNUMBER(SEARCH("b",'Model output'!D139))),MID(SUBSTITUTE('Model output'!D139," ",""),SEARCH("pT",'Model output'!D139)+2,2),MID(SUBSTITUTE('Model output'!D139," ",""),SEARCH("pT",'Model output'!D139)+2,1)),IF(ISNUMBER(SEARCH("T",'Model output'!D139)),IF(OR(ISNUMBER(SEARCH("a",'Model output'!D139)),ISNUMBER(SEARCH("b",'Model output'!D139))),MID(SUBSTITUTE('Model output'!D139," ",""),SEARCH("T",'Model output'!D139)+1,2),MID(SUBSTITUTE('Model output'!D139," ",""),SEARCH("T",'Model output'!D139)+1,1)),SUBSTITUTE('Model output'!D139," ",""))),"")</f>
        <v>1</v>
      </c>
      <c r="D140" s="1" t="str">
        <f>IF(ISNUMBER(SEARCH("lymph node",'Model output'!E139)),"1", IF(AND('Model output'!E139&lt;&gt;"",ISNUMBER('Model output'!E139),'Model output'!E139&gt;0),"1",IF(OR(ISNUMBER(SEARCH("0",'Model output'!E139)), ISNUMBER(SEARCH("1",'Model output'!E139)), ISNUMBER(SEARCH("1a",'Model output'!E139)), ISNUMBER(SEARCH("1b",'Model output'!E139)), ISNUMBER(SEARCH("X",'Model output'!E139))), IF(ISNUMBER(SEARCH("pN",'Model output'!E139)),IF(OR(ISNUMBER(SEARCH("a",'Model output'!E139)),ISNUMBER(SEARCH("b",'Model output'!E139))),MID(SUBSTITUTE('Model output'!E139," ",""),SEARCH("pN",'Model output'!E139)+2,2),MID(SUBSTITUTE('Model output'!E139," ",""),SEARCH("pN",'Model output'!E139)+2,1)),IF(ISNUMBER(SEARCH("N",'Model output'!E139)),IF(OR(ISNUMBER(SEARCH("a",'Model output'!E139)),ISNUMBER(SEARCH("b",'Model output'!E139))),MID(SUBSTITUTE('Model output'!E139," ",""),SEARCH("N",'Model output'!E139)+1,2),MID(SUBSTITUTE('Model output'!E139," ",""),SEARCH("N",'Model output'!E139)+1,1)),SUBSTITUTE('Model output'!E139," ",""))),"")))</f>
        <v>X</v>
      </c>
      <c r="E140" s="1" t="str">
        <f>IF(OR(ISNUMBER(SEARCH("Not applicable",'Model output'!F139)), ISNUMBER(SEARCH("N/A",'Model output'!F139))),"0",IF(OR(ISNUMBER(SEARCH("0",'Model output'!F139)), ISNUMBER(SEARCH("1",'Model output'!F139)), ISNUMBER(SEARCH("X",'Model output'!F139))), IF(ISNUMBER(SEARCH("pM",'Model output'!F139)),MID(SUBSTITUTE('Model output'!F139," ",""),SEARCH("pM",'Model output'!F139)+2,1),IF(ISNUMBER(SEARCH("M",'Model output'!F139)),MID(SUBSTITUTE('Model output'!F139," ",""),SEARCH("M",'Model output'!F139)+1,1),SUBSTITUTE('Model output'!F139," ",""))),""))</f>
        <v>X</v>
      </c>
      <c r="F140" t="str">
        <f t="shared" si="29"/>
        <v>negative</v>
      </c>
      <c r="G140" t="str">
        <f>IF(OR('Model output'!G139="",AND(ISNUMBER('Model output'!J139),'Model output'!J139&lt;1)),"",IF(OR(ISNUMBER(SEARCH("lateral",'Model output'!G139)),ISNUMBER(SEARCH("cervical",'Model output'!G139)),ISNUMBER(SEARCH("jugular",'Model output'!G139)),ISNUMBER(SEARCH("left neck",'Model output'!G139)),ISNUMBER(SEARCH("left anterior neck",'Model output'!G139)),ISNUMBER(SEARCH("left posterior neck",'Model output'!G139)),ISNUMBER(SEARCH("right neck",'Model output'!G139)),ISNUMBER(SEARCH("right anterior neck",'Model output'!G139)),ISNUMBER(SEARCH("right posterior neck",'Model output'!G139)),AND(ISNUMBER(SEARCH("level",'Model output'!G139)),OR(,ISNUMBER(SEARCH("II",'Model output'!G139)),ISNUMBER(SEARCH("two",'Model output'!G139)),ISNUMBER(SEARCH("2",'Model output'!G139)),ISNUMBER(SEARCH("III",'Model output'!G139)),ISNUMBER(SEARCH("three",'Model output'!G139)),ISNUMBER(SEARCH("3",'Model output'!G139)),ISNUMBER(SEARCH("IV",'Model output'!G139)),ISNUMBER(SEARCH("four",'Model output'!G139)),ISNUMBER(SEARCH("4",'Model output'!G139)),AND(ISNUMBER(SEARCH("V ",'Model output'!G139)),NOT(ISNUMBER(SEARCH("VI",'Model output'!G139)))),ISNUMBER(SEARCH("five",'Model output'!G139)),ISNUMBER(SEARCH("5",'Model output'!G139))))), "lateral", "central"))</f>
        <v/>
      </c>
      <c r="H140" t="str">
        <f>IF('Model output'!H139="","negative",IF('Model output'!H139="[]", "negative", IF(OR(ISNUMBER(SEARCH("lymph node",'Model output'!H139)),ISNUMBER(SEARCH("Not mentioned",'Model output'!H139)),ISNUMBER(SEARCH("neck",'Model output'!H139)),ISNUMBER(SEARCH("Not applicable",'Model output'!H139))),"negative","positive")))</f>
        <v>negative</v>
      </c>
      <c r="I140">
        <f>IF('Model output'!I139="","",IF(ISNUMBER('Model output'!I139),'Model output'!I139,1))</f>
        <v>1</v>
      </c>
      <c r="J140">
        <f>IF('Model output'!J139="","",IF(AND(ISNUMBER('Model output'!J139),'Model output'!J139&lt;=I140),'Model output'!J139,IF(ISNUMBER(SEARCH("0/",'Model output'!J139)),0,1)))</f>
        <v>0</v>
      </c>
      <c r="K140" t="str" cm="1">
        <f t="array" ref="K140">IF(COUNT(FIND({0,1,2,3,4,5,6,7,8,9},'Model output'!K139))&gt;0,'Model output'!K139,"")</f>
        <v/>
      </c>
      <c r="L140" s="8" t="str">
        <f t="shared" si="32"/>
        <v/>
      </c>
      <c r="M140" t="str" cm="1">
        <f t="array" ref="M140">IF(L140="","",IF(ISNUMBER(SEARCH("cm",L140)),MAX(VALUE(SUBSTITUTE(_xlfn.FILTERXML("&lt;t&gt;&lt;s&gt;"&amp;SUBSTITUTE(L140,",","&lt;/s&gt;&lt;s&gt;")&amp;"&lt;/s&gt;&lt;/t&gt;","//s"),"cm",""))),MAX(VALUE(SUBSTITUTE(_xlfn.FILTERXML("&lt;t&gt;&lt;s&gt;"&amp;SUBSTITUTE(L140,",","&lt;/s&gt;&lt;s&gt;")&amp;"&lt;/s&gt;&lt;/t&gt;","//s"),"mm","")))/10))</f>
        <v/>
      </c>
      <c r="N140" t="str">
        <f>IF('Model output'!L139="","",'Model output'!L139)</f>
        <v>Papillary</v>
      </c>
      <c r="O140" t="str">
        <f>IF('Model output'!M139="","",'Model output'!M139)</f>
        <v>Follicular variant</v>
      </c>
      <c r="P140" t="str">
        <f>IF('Model output'!N139="","",'Model output'!N139)</f>
        <v>1.3 cm</v>
      </c>
      <c r="Q140" t="str">
        <f t="shared" si="28"/>
        <v>1.3cm</v>
      </c>
      <c r="R140" cm="1">
        <f t="array" ref="R140">IF(Q140="","",IF(ISNUMBER(SEARCH("cm",Q140)),MAX(VALUE(SUBSTITUTE(_xlfn.FILTERXML("&lt;t&gt;&lt;s&gt;"&amp;SUBSTITUTE(Q140,",","&lt;/s&gt;&lt;s&gt;")&amp;"&lt;/s&gt;&lt;/t&gt;","//s"),"cm",""))),MAX(VALUE(SUBSTITUTE(_xlfn.FILTERXML("&lt;t&gt;&lt;s&gt;"&amp;SUBSTITUTE(Q140,",","&lt;/s&gt;&lt;s&gt;")&amp;"&lt;/s&gt;&lt;/t&gt;","//s"),"mm","")))/10))</f>
        <v>1.3</v>
      </c>
      <c r="S140" t="str">
        <f>IF(OR('Model output'!P139="",ISNUMBER(SEARCH("Not identified", 'Model output'!P139)),ISNUMBER(SEARCH("Absent",'Model output'!P139)),AND(ISNUMBER(SEARCH("No",'Model output'!P139)),NOT(ISNUMBER(SEARCH("diagnostic",'Model output'!P139)))),ISNUMBER(SEARCH("Negative",'Model output'!P139))),"negative","positive")</f>
        <v>negative</v>
      </c>
      <c r="T140" t="str">
        <f>IF('Model output'!O139="","",'Model output'!O139)</f>
        <v/>
      </c>
      <c r="U140" t="str">
        <f>IF('Model output'!Q139&lt;&gt;"",'Model output'!Q139,IF('Classification result'!S140="positive",IF(ISNUMBER(SEARCH("single",'Model output'!P139)),1,IF(OR(ISNUMBER(SEARCH("&lt;4",'Model output'!P139)),ISNUMBER(SEARCH("&lt; 4",'Model output'!P139)),ISNUMBER(SEARCH("less than 4",'Model output'!P139))),"&lt;4",IF(OR(ISNUMBER(SEARCH("&gt;4",'Model output'!P139)),ISNUMBER(SEARCH("&gt; 4",'Model output'!P139)),ISNUMBER(SEARCH("4 or more",'Model output'!P139))),"&gt;4",""))),""))</f>
        <v/>
      </c>
      <c r="V140" t="str">
        <f>IF(S140="negative","",IF(OR(ISNUMBER(SEARCH("Focal",'Model output'!P139)),'Classification result'!U140&lt;4,ISNUMBER(SEARCH("Focal",'Classification result'!U140)),ISNUMBER(SEARCH("&lt;4",'Classification result'!U140)),ISNUMBER(SEARCH("&lt; 4",'Classification result'!U140))),"minimal", IF(OR(ISNUMBER(SEARCH("Extensive",'Model output'!P139)),ISNUMBER(SEARCH("Extensive",'Classification result'!U140)),ISNUMBER(SEARCH("&gt;4",'Classification result'!U140)),ISNUMBER(SEARCH("&gt; 4",'Classification result'!U140)),ISNUMBER(SEARCH("4 or more",'Classification result'!U140))),"extensive","")))</f>
        <v/>
      </c>
      <c r="W140" t="str">
        <f>IF(OR('Model output'!R139="",ISNUMBER(SEARCH("Not identified", 'Model output'!R139)),ISNUMBER(SEARCH("Absent",'Model output'!R139)),ISNUMBER(SEARCH("No",'Model output'!R139)),ISNUMBER(SEARCH("Negative",'Model output'!R139)),ISNUMBER(SEARCH("None seen",'Model output'!R139)),ISNUMBER(SEARCH("Free",'Model output'!R139)),ISNUMBER(SEARCH("Cannot be assessed",'Model output'!R139))),"negative","positive")</f>
        <v>negative</v>
      </c>
      <c r="X140" t="str">
        <f>IF('Model output'!S139="","", IF('Model output'!S139= "[]", "", 'Model output'!S139))</f>
        <v>Absent</v>
      </c>
      <c r="Y140" t="str">
        <f>IF(OR('Model output'!S139="",ISNUMBER(SEARCH("Absent",'Model output'!S139)),ISNUMBER(SEARCH("Not identified",'Model output'!S139)),ISNUMBER(SEARCH("No",'Model output'!S139)),ISNUMBER(SEARCH("negative",'Model output'!S139))),"negative",IF(Z140="positive","gETE", "positive"))</f>
        <v>negative</v>
      </c>
      <c r="Z140" t="str">
        <f>IF(OR('Model output'!S139="",ISNUMBER(SEARCH("Absent",'Model output'!S139)),ISNUMBER(SEARCH("Not identified",'Model output'!S139)),ISNUMBER(SEARCH("No",'Model output'!S139)),ISNUMBER(SEARCH("Minimal",'Model output'!S139)),ISNUMBER(SEARCH("negative",'Model output'!S139))),"negative",IF(OR(ISNUMBER(SEARCH("extensive",X140)),ISNUMBER(SEARCH("skeletal muscle",X140)),ISNUMBER(SEARCH("larynx",X140)),ISNUMBER(SEARCH("trachea",X140)),ISNUMBER(SEARCH("esophagus",X140)),ISNUMBER(SEARCH("recurrent laryngeal nerve",X140))),"positive","negative"))</f>
        <v>negative</v>
      </c>
      <c r="AA140" t="str">
        <f>IF('Model output'!T139="","", IF('Model output'!T139="[]", "", IF('Model output'!T139="Not mentioned", "No", "Yes")))</f>
        <v/>
      </c>
      <c r="AB140" t="str">
        <f>IF(AA140&lt;&gt;"Yes","",IF(OR('Model output'!U139="",'Model output'!U139="[]",ISNUMBER(SEARCH("Not identified",'Model output'!U139))),"",'Model output'!U139))</f>
        <v/>
      </c>
      <c r="AC140" s="1" t="str">
        <f>IF(OR('Model output'!V139="",'Model output'!V139="No",AND(ISERROR(SEARCH("Positive",'Model output'!V139)), ISNUMBER(SEARCH("Negative",'Model output'!V139))), ISNUMBER(SEARCH("Uninvolved",'Model output'!V139)), ISNUMBER(SEARCH("not involved",'Model output'!V139)), ISNUMBER(SEARCH("none",'Model output'!V139)), ISNUMBER(SEARCH("Free",'Model output'!V139)), ISNUMBER(SEARCH("1 mm",'Model output'!V139)), ISNUMBER(SEARCH("0.1 CM",'Model output'!V139)), ISNUMBER(SEARCH("less than 0.2 mm",'Model output'!V139)), ISNUMBER(SEARCH("less than 0.5 mm",'Model output'!V139)), ISNUMBER(SEARCH("abut",'Model output'!V139))), "negative", "positive")</f>
        <v>negative</v>
      </c>
      <c r="AE140" s="32" t="str" cm="1">
        <f t="array" aca="1" ref="AE140" ca="1">IF(OR(AC140="positive",Z140="positive",AND(OR(ISNUMBER(SEARCH("Follicular carcinoma",N140)),ISNUMBER(SEARCH("Follicular thyroid carcinoma",N140))),V140="extensive"),AND(AND(ISNUMBER(J140),J140&gt;0),AND(ISNUMBER(M140),M140&gt;3)),OR(H140="positive",AH140=1)),"high",IF(OR(ISNUMBER(SEARCH("lateral",G140,1)),ISNUMBER(SEARCH("positive",Y140,1)),ISNUMBER(SEARCH("tall",O140,1)),ISNUMBER(SEARCH("hobnail",O140,1)),ISNUMBER(SEARCH("cribriform",O140,1)),ISNUMBER(SEARCH("diffuse",O140,1)),ISNUMBER(SEARCH("columnar",O140,1)),ISNUMBER(SEARCH("solid",O140,1)),ISNUMBER(SEARCH("tall",N140,1)),ISNUMBER(SEARCH("hobnail",N140,1)),ISNUMBER(SEARCH("cribriform",N140,1)),ISNUMBER(SEARCH("diffuse",N140,1)),ISNUMBER(SEARCH("columnar",N140,1)),ISNUMBER(SEARCH("solid",N140,1)),AND(ISNUMBER(SEARCH("papillary",N140,1)),S140="positive"),AND(AND(ISNUMBER(J140),J140&gt;=5),M140=""),AND(AND(ISNUMBER(J140),J140&gt;=5),AND(ISNUMBER(M140),M140&gt;=1)),AND(ISNUMBER(SERACH("papillary",N140)),OR(Y140="positive",Z140="positive"), ISNUMBER(SEARCH("BRAF",AB140)))),"intermediate","low"))</f>
        <v>low</v>
      </c>
      <c r="AF140" s="33" t="str">
        <f t="shared" si="30"/>
        <v>1b</v>
      </c>
      <c r="AG140" s="33" t="str">
        <f t="shared" si="31"/>
        <v>0</v>
      </c>
      <c r="AH140" s="33" t="str">
        <f t="shared" si="33"/>
        <v>0</v>
      </c>
      <c r="AI140" s="38" t="str">
        <f t="shared" si="34"/>
        <v>I</v>
      </c>
      <c r="AJ140" s="32" t="s">
        <v>957</v>
      </c>
      <c r="AK140" s="37" t="s">
        <v>961</v>
      </c>
      <c r="AL140" s="37" t="s">
        <v>962</v>
      </c>
      <c r="AM140" s="37" t="s">
        <v>965</v>
      </c>
      <c r="AN140" s="37" t="s">
        <v>70</v>
      </c>
      <c r="AO140" s="26">
        <f t="shared" ca="1" si="36"/>
        <v>1</v>
      </c>
      <c r="AP140" s="12">
        <f t="shared" si="37"/>
        <v>1</v>
      </c>
      <c r="AQ140" s="12">
        <f t="shared" si="38"/>
        <v>1</v>
      </c>
      <c r="AR140" s="12">
        <f t="shared" si="39"/>
        <v>1</v>
      </c>
      <c r="AS140" s="19">
        <f t="shared" si="35"/>
        <v>1</v>
      </c>
    </row>
    <row r="141" spans="1:45">
      <c r="A141" t="str">
        <f>'Model output'!A140</f>
        <v>TCGA-EL-A3N2</v>
      </c>
      <c r="B141" s="44">
        <v>24</v>
      </c>
      <c r="C141" s="1" t="str">
        <f>IF(OR(ISNUMBER(SEARCH("0",'Model output'!D140)), ISNUMBER(SEARCH("1",'Model output'!D140)), ISNUMBER(SEARCH("1a",'Model output'!D140)), ISNUMBER(SEARCH("1b",'Model output'!D140)), ISNUMBER(SEARCH("2",'Model output'!D140)), ISNUMBER(SEARCH("3",'Model output'!D140)), ISNUMBER(SEARCH("4a",'Model output'!D140)), ISNUMBER(SEARCH("4b",'Model output'!D140))), IF(ISNUMBER(SEARCH("pT",'Model output'!D140)),IF(OR(ISNUMBER(SEARCH("a",'Model output'!D140)),ISNUMBER(SEARCH("b",'Model output'!D140))),MID(SUBSTITUTE('Model output'!D140," ",""),SEARCH("pT",'Model output'!D140)+2,2),MID(SUBSTITUTE('Model output'!D140," ",""),SEARCH("pT",'Model output'!D140)+2,1)),IF(ISNUMBER(SEARCH("T",'Model output'!D140)),IF(OR(ISNUMBER(SEARCH("a",'Model output'!D140)),ISNUMBER(SEARCH("b",'Model output'!D140))),MID(SUBSTITUTE('Model output'!D140," ",""),SEARCH("T",'Model output'!D140)+1,2),MID(SUBSTITUTE('Model output'!D140," ",""),SEARCH("T",'Model output'!D140)+1,1)),SUBSTITUTE('Model output'!D140," ",""))),"")</f>
        <v/>
      </c>
      <c r="D141" s="1" t="str">
        <f>IF(ISNUMBER(SEARCH("lymph node",'Model output'!E140)),"1", IF(AND('Model output'!E140&lt;&gt;"",ISNUMBER('Model output'!E140),'Model output'!E140&gt;0),"1",IF(OR(ISNUMBER(SEARCH("0",'Model output'!E140)), ISNUMBER(SEARCH("1",'Model output'!E140)), ISNUMBER(SEARCH("1a",'Model output'!E140)), ISNUMBER(SEARCH("1b",'Model output'!E140)), ISNUMBER(SEARCH("X",'Model output'!E140))), IF(ISNUMBER(SEARCH("pN",'Model output'!E140)),IF(OR(ISNUMBER(SEARCH("a",'Model output'!E140)),ISNUMBER(SEARCH("b",'Model output'!E140))),MID(SUBSTITUTE('Model output'!E140," ",""),SEARCH("pN",'Model output'!E140)+2,2),MID(SUBSTITUTE('Model output'!E140," ",""),SEARCH("pN",'Model output'!E140)+2,1)),IF(ISNUMBER(SEARCH("N",'Model output'!E140)),IF(OR(ISNUMBER(SEARCH("a",'Model output'!E140)),ISNUMBER(SEARCH("b",'Model output'!E140))),MID(SUBSTITUTE('Model output'!E140," ",""),SEARCH("N",'Model output'!E140)+1,2),MID(SUBSTITUTE('Model output'!E140," ",""),SEARCH("N",'Model output'!E140)+1,1)),SUBSTITUTE('Model output'!E140," ",""))),"")))</f>
        <v>1b</v>
      </c>
      <c r="E141" s="1" t="str">
        <f>IF(OR(ISNUMBER(SEARCH("Not applicable",'Model output'!F140)), ISNUMBER(SEARCH("N/A",'Model output'!F140))),"0",IF(OR(ISNUMBER(SEARCH("0",'Model output'!F140)), ISNUMBER(SEARCH("1",'Model output'!F140)), ISNUMBER(SEARCH("X",'Model output'!F140))), IF(ISNUMBER(SEARCH("pM",'Model output'!F140)),MID(SUBSTITUTE('Model output'!F140," ",""),SEARCH("pM",'Model output'!F140)+2,1),IF(ISNUMBER(SEARCH("M",'Model output'!F140)),MID(SUBSTITUTE('Model output'!F140," ",""),SEARCH("M",'Model output'!F140)+1,1),SUBSTITUTE('Model output'!F140," ",""))),""))</f>
        <v>X</v>
      </c>
      <c r="F141" t="str">
        <f t="shared" si="29"/>
        <v>positive</v>
      </c>
      <c r="G141" t="str">
        <f>IF(OR('Model output'!G140="",AND(ISNUMBER('Model output'!J140),'Model output'!J140&lt;1)),"",IF(OR(ISNUMBER(SEARCH("lateral",'Model output'!G140)),ISNUMBER(SEARCH("cervical",'Model output'!G140)),ISNUMBER(SEARCH("jugular",'Model output'!G140)),ISNUMBER(SEARCH("left neck",'Model output'!G140)),ISNUMBER(SEARCH("left anterior neck",'Model output'!G140)),ISNUMBER(SEARCH("left posterior neck",'Model output'!G140)),ISNUMBER(SEARCH("right neck",'Model output'!G140)),ISNUMBER(SEARCH("right anterior neck",'Model output'!G140)),ISNUMBER(SEARCH("right posterior neck",'Model output'!G140)),AND(ISNUMBER(SEARCH("level",'Model output'!G140)),OR(,ISNUMBER(SEARCH("II",'Model output'!G140)),ISNUMBER(SEARCH("two",'Model output'!G140)),ISNUMBER(SEARCH("2",'Model output'!G140)),ISNUMBER(SEARCH("III",'Model output'!G140)),ISNUMBER(SEARCH("three",'Model output'!G140)),ISNUMBER(SEARCH("3",'Model output'!G140)),ISNUMBER(SEARCH("IV",'Model output'!G140)),ISNUMBER(SEARCH("four",'Model output'!G140)),ISNUMBER(SEARCH("4",'Model output'!G140)),AND(ISNUMBER(SEARCH("V ",'Model output'!G140)),NOT(ISNUMBER(SEARCH("VI",'Model output'!G140)))),ISNUMBER(SEARCH("five",'Model output'!G140)),ISNUMBER(SEARCH("5",'Model output'!G140))))), "lateral", "central"))</f>
        <v>lateral</v>
      </c>
      <c r="H141" t="str">
        <f>IF('Model output'!H140="","negative",IF('Model output'!H140="[]", "negative", IF(OR(ISNUMBER(SEARCH("lymph node",'Model output'!H140)),ISNUMBER(SEARCH("Not mentioned",'Model output'!H140)),ISNUMBER(SEARCH("neck",'Model output'!H140)),ISNUMBER(SEARCH("Not applicable",'Model output'!H140))),"negative","positive")))</f>
        <v>negative</v>
      </c>
      <c r="I141">
        <f>IF('Model output'!I140="","",IF(ISNUMBER('Model output'!I140),'Model output'!I140,1))</f>
        <v>17</v>
      </c>
      <c r="J141">
        <f>IF('Model output'!J140="","",IF(AND(ISNUMBER('Model output'!J140),'Model output'!J140&lt;=I141),'Model output'!J140,IF(ISNUMBER(SEARCH("0/",'Model output'!J140)),0,1)))</f>
        <v>5</v>
      </c>
      <c r="K141" t="str" cm="1">
        <f t="array" ref="K141">IF(COUNT(FIND({0,1,2,3,4,5,6,7,8,9},'Model output'!K140))&gt;0,'Model output'!K140,"")</f>
        <v>2.5 cm</v>
      </c>
      <c r="L141" s="8" t="str">
        <f t="shared" si="32"/>
        <v>2.5cm</v>
      </c>
      <c r="M141" cm="1">
        <f t="array" ref="M141">IF(L141="","",IF(ISNUMBER(SEARCH("cm",L141)),MAX(VALUE(SUBSTITUTE(_xlfn.FILTERXML("&lt;t&gt;&lt;s&gt;"&amp;SUBSTITUTE(L141,",","&lt;/s&gt;&lt;s&gt;")&amp;"&lt;/s&gt;&lt;/t&gt;","//s"),"cm",""))),MAX(VALUE(SUBSTITUTE(_xlfn.FILTERXML("&lt;t&gt;&lt;s&gt;"&amp;SUBSTITUTE(L141,",","&lt;/s&gt;&lt;s&gt;")&amp;"&lt;/s&gt;&lt;/t&gt;","//s"),"mm","")))/10))</f>
        <v>2.5</v>
      </c>
      <c r="N141" t="str">
        <f>IF('Model output'!L140="","",'Model output'!L140)</f>
        <v>Papillary</v>
      </c>
      <c r="O141" t="str">
        <f>IF('Model output'!M140="","",'Model output'!M140)</f>
        <v>Conventional</v>
      </c>
      <c r="P141" t="str">
        <f>IF('Model output'!N140="","",'Model output'!N140)</f>
        <v>3.5 cm</v>
      </c>
      <c r="Q141" t="str">
        <f t="shared" si="28"/>
        <v>3.5cm</v>
      </c>
      <c r="R141" cm="1">
        <f t="array" ref="R141">IF(Q141="","",IF(ISNUMBER(SEARCH("cm",Q141)),MAX(VALUE(SUBSTITUTE(_xlfn.FILTERXML("&lt;t&gt;&lt;s&gt;"&amp;SUBSTITUTE(Q141,",","&lt;/s&gt;&lt;s&gt;")&amp;"&lt;/s&gt;&lt;/t&gt;","//s"),"cm",""))),MAX(VALUE(SUBSTITUTE(_xlfn.FILTERXML("&lt;t&gt;&lt;s&gt;"&amp;SUBSTITUTE(Q141,",","&lt;/s&gt;&lt;s&gt;")&amp;"&lt;/s&gt;&lt;/t&gt;","//s"),"mm","")))/10))</f>
        <v>3.5</v>
      </c>
      <c r="S141" t="str">
        <f>IF(OR('Model output'!P140="",ISNUMBER(SEARCH("Not identified", 'Model output'!P140)),ISNUMBER(SEARCH("Absent",'Model output'!P140)),AND(ISNUMBER(SEARCH("No",'Model output'!P140)),NOT(ISNUMBER(SEARCH("diagnostic",'Model output'!P140)))),ISNUMBER(SEARCH("Negative",'Model output'!P140))),"negative","positive")</f>
        <v>negative</v>
      </c>
      <c r="T141" t="str">
        <f>IF('Model output'!O140="","",'Model output'!O140)</f>
        <v/>
      </c>
      <c r="U141" t="str">
        <f>IF('Model output'!Q140&lt;&gt;"",'Model output'!Q140,IF('Classification result'!S141="positive",IF(ISNUMBER(SEARCH("single",'Model output'!P140)),1,IF(OR(ISNUMBER(SEARCH("&lt;4",'Model output'!P140)),ISNUMBER(SEARCH("&lt; 4",'Model output'!P140)),ISNUMBER(SEARCH("less than 4",'Model output'!P140))),"&lt;4",IF(OR(ISNUMBER(SEARCH("&gt;4",'Model output'!P140)),ISNUMBER(SEARCH("&gt; 4",'Model output'!P140)),ISNUMBER(SEARCH("4 or more",'Model output'!P140))),"&gt;4",""))),""))</f>
        <v/>
      </c>
      <c r="V141" t="str">
        <f>IF(S141="negative","",IF(OR(ISNUMBER(SEARCH("Focal",'Model output'!P140)),'Classification result'!U141&lt;4,ISNUMBER(SEARCH("Focal",'Classification result'!U141)),ISNUMBER(SEARCH("&lt;4",'Classification result'!U141)),ISNUMBER(SEARCH("&lt; 4",'Classification result'!U141))),"minimal", IF(OR(ISNUMBER(SEARCH("Extensive",'Model output'!P140)),ISNUMBER(SEARCH("Extensive",'Classification result'!U141)),ISNUMBER(SEARCH("&gt;4",'Classification result'!U141)),ISNUMBER(SEARCH("&gt; 4",'Classification result'!U141)),ISNUMBER(SEARCH("4 or more",'Classification result'!U141))),"extensive","")))</f>
        <v/>
      </c>
      <c r="W141" t="str">
        <f>IF(OR('Model output'!R140="",ISNUMBER(SEARCH("Not identified", 'Model output'!R140)),ISNUMBER(SEARCH("Absent",'Model output'!R140)),ISNUMBER(SEARCH("No",'Model output'!R140)),ISNUMBER(SEARCH("Negative",'Model output'!R140)),ISNUMBER(SEARCH("None seen",'Model output'!R140)),ISNUMBER(SEARCH("Free",'Model output'!R140)),ISNUMBER(SEARCH("Cannot be assessed",'Model output'!R140))),"negative","positive")</f>
        <v>negative</v>
      </c>
      <c r="X141" t="str">
        <f>IF('Model output'!S140="","", IF('Model output'!S140= "[]", "", 'Model output'!S140))</f>
        <v>Present, extending into fibroadipose tissue and abutting skeletal muscle</v>
      </c>
      <c r="Y141" t="str">
        <f>IF(OR('Model output'!S140="",ISNUMBER(SEARCH("Absent",'Model output'!S140)),ISNUMBER(SEARCH("Not identified",'Model output'!S140)),ISNUMBER(SEARCH("No",'Model output'!S140)),ISNUMBER(SEARCH("negative",'Model output'!S140))),"negative",IF(Z141="positive","gETE", "positive"))</f>
        <v>gETE</v>
      </c>
      <c r="Z141" t="str">
        <f>IF(OR('Model output'!S140="",ISNUMBER(SEARCH("Absent",'Model output'!S140)),ISNUMBER(SEARCH("Not identified",'Model output'!S140)),ISNUMBER(SEARCH("No",'Model output'!S140)),ISNUMBER(SEARCH("Minimal",'Model output'!S140)),ISNUMBER(SEARCH("negative",'Model output'!S140))),"negative",IF(OR(ISNUMBER(SEARCH("extensive",X141)),ISNUMBER(SEARCH("skeletal muscle",X141)),ISNUMBER(SEARCH("larynx",X141)),ISNUMBER(SEARCH("trachea",X141)),ISNUMBER(SEARCH("esophagus",X141)),ISNUMBER(SEARCH("recurrent laryngeal nerve",X141))),"positive","negative"))</f>
        <v>positive</v>
      </c>
      <c r="AA141" t="str">
        <f>IF('Model output'!T140="","", IF('Model output'!T140="[]", "", IF('Model output'!T140="Not mentioned", "No", "Yes")))</f>
        <v/>
      </c>
      <c r="AB141" t="str">
        <f>IF(AA141&lt;&gt;"Yes","",IF(OR('Model output'!U140="",'Model output'!U140="[]",ISNUMBER(SEARCH("Not identified",'Model output'!U140))),"",'Model output'!U140))</f>
        <v/>
      </c>
      <c r="AC141" s="1" t="str">
        <f>IF(OR('Model output'!V140="",'Model output'!V140="No",AND(ISERROR(SEARCH("Positive",'Model output'!V140)), ISNUMBER(SEARCH("Negative",'Model output'!V140))), ISNUMBER(SEARCH("Uninvolved",'Model output'!V140)), ISNUMBER(SEARCH("not involved",'Model output'!V140)), ISNUMBER(SEARCH("none",'Model output'!V140)), ISNUMBER(SEARCH("Free",'Model output'!V140)), ISNUMBER(SEARCH("1 mm",'Model output'!V140)), ISNUMBER(SEARCH("0.1 CM",'Model output'!V140)), ISNUMBER(SEARCH("less than 0.2 mm",'Model output'!V140)), ISNUMBER(SEARCH("less than 0.5 mm",'Model output'!V140)), ISNUMBER(SEARCH("abut",'Model output'!V140))), "negative", "positive")</f>
        <v>negative</v>
      </c>
      <c r="AE141" s="32" t="str" cm="1">
        <f t="array" ref="AE141">IF(OR(AC141="positive",Z141="positive",AND(OR(ISNUMBER(SEARCH("Follicular carcinoma",N141)),ISNUMBER(SEARCH("Follicular thyroid carcinoma",N141))),V141="extensive"),AND(AND(ISNUMBER(J141),J141&gt;0),AND(ISNUMBER(M141),M141&gt;3)),OR(H141="positive",AH141=1)),"high",IF(OR(ISNUMBER(SEARCH("lateral",G141,1)),ISNUMBER(SEARCH("positive",Y141,1)),ISNUMBER(SEARCH("tall",O141,1)),ISNUMBER(SEARCH("hobnail",O141,1)),ISNUMBER(SEARCH("cribriform",O141,1)),ISNUMBER(SEARCH("diffuse",O141,1)),ISNUMBER(SEARCH("columnar",O141,1)),ISNUMBER(SEARCH("solid",O141,1)),ISNUMBER(SEARCH("tall",N141,1)),ISNUMBER(SEARCH("hobnail",N141,1)),ISNUMBER(SEARCH("cribriform",N141,1)),ISNUMBER(SEARCH("diffuse",N141,1)),ISNUMBER(SEARCH("columnar",N141,1)),ISNUMBER(SEARCH("solid",N141,1)),AND(ISNUMBER(SEARCH("papillary",N141,1)),S141="positive"),AND(AND(ISNUMBER(J141),J141&gt;=5),M141=""),AND(AND(ISNUMBER(J141),J141&gt;=5),AND(ISNUMBER(M141),M141&gt;=1)),AND(ISNUMBER(SERACH("papillary",N141)),OR(Y141="positive",Z141="positive"), ISNUMBER(SEARCH("BRAF",AB141)))),"intermediate","low"))</f>
        <v>high</v>
      </c>
      <c r="AF141" s="33" t="str">
        <f t="shared" si="30"/>
        <v>3b</v>
      </c>
      <c r="AG141" s="33" t="str">
        <f t="shared" si="31"/>
        <v>1b</v>
      </c>
      <c r="AH141" s="33" t="str">
        <f t="shared" si="33"/>
        <v>0</v>
      </c>
      <c r="AI141" s="38" t="str">
        <f t="shared" si="34"/>
        <v>I</v>
      </c>
      <c r="AJ141" s="32" t="s">
        <v>956</v>
      </c>
      <c r="AK141" s="37" t="s">
        <v>968</v>
      </c>
      <c r="AL141" s="37" t="s">
        <v>961</v>
      </c>
      <c r="AM141" s="37" t="s">
        <v>965</v>
      </c>
      <c r="AN141" s="37" t="s">
        <v>70</v>
      </c>
      <c r="AO141" s="26">
        <f t="shared" si="36"/>
        <v>1</v>
      </c>
      <c r="AP141" s="12">
        <f t="shared" si="37"/>
        <v>0</v>
      </c>
      <c r="AQ141" s="12">
        <f t="shared" si="38"/>
        <v>1</v>
      </c>
      <c r="AR141" s="12">
        <f t="shared" si="39"/>
        <v>1</v>
      </c>
      <c r="AS141" s="19">
        <f t="shared" si="35"/>
        <v>1</v>
      </c>
    </row>
    <row r="142" spans="1:45">
      <c r="A142" t="str">
        <f>'Model output'!A141</f>
        <v>TCGA-EL-A4K0</v>
      </c>
      <c r="B142" s="44">
        <v>54</v>
      </c>
      <c r="C142" s="1" t="str">
        <f>IF(OR(ISNUMBER(SEARCH("0",'Model output'!D141)), ISNUMBER(SEARCH("1",'Model output'!D141)), ISNUMBER(SEARCH("1a",'Model output'!D141)), ISNUMBER(SEARCH("1b",'Model output'!D141)), ISNUMBER(SEARCH("2",'Model output'!D141)), ISNUMBER(SEARCH("3",'Model output'!D141)), ISNUMBER(SEARCH("4a",'Model output'!D141)), ISNUMBER(SEARCH("4b",'Model output'!D141))), IF(ISNUMBER(SEARCH("pT",'Model output'!D141)),IF(OR(ISNUMBER(SEARCH("a",'Model output'!D141)),ISNUMBER(SEARCH("b",'Model output'!D141))),MID(SUBSTITUTE('Model output'!D141," ",""),SEARCH("pT",'Model output'!D141)+2,2),MID(SUBSTITUTE('Model output'!D141," ",""),SEARCH("pT",'Model output'!D141)+2,1)),IF(ISNUMBER(SEARCH("T",'Model output'!D141)),IF(OR(ISNUMBER(SEARCH("a",'Model output'!D141)),ISNUMBER(SEARCH("b",'Model output'!D141))),MID(SUBSTITUTE('Model output'!D141," ",""),SEARCH("T",'Model output'!D141)+1,2),MID(SUBSTITUTE('Model output'!D141," ",""),SEARCH("T",'Model output'!D141)+1,1)),SUBSTITUTE('Model output'!D141," ",""))),"")</f>
        <v/>
      </c>
      <c r="D142" s="1" t="str">
        <f>IF(ISNUMBER(SEARCH("lymph node",'Model output'!E141)),"1", IF(AND('Model output'!E141&lt;&gt;"",ISNUMBER('Model output'!E141),'Model output'!E141&gt;0),"1",IF(OR(ISNUMBER(SEARCH("0",'Model output'!E141)), ISNUMBER(SEARCH("1",'Model output'!E141)), ISNUMBER(SEARCH("1a",'Model output'!E141)), ISNUMBER(SEARCH("1b",'Model output'!E141)), ISNUMBER(SEARCH("X",'Model output'!E141))), IF(ISNUMBER(SEARCH("pN",'Model output'!E141)),IF(OR(ISNUMBER(SEARCH("a",'Model output'!E141)),ISNUMBER(SEARCH("b",'Model output'!E141))),MID(SUBSTITUTE('Model output'!E141," ",""),SEARCH("pN",'Model output'!E141)+2,2),MID(SUBSTITUTE('Model output'!E141," ",""),SEARCH("pN",'Model output'!E141)+2,1)),IF(ISNUMBER(SEARCH("N",'Model output'!E141)),IF(OR(ISNUMBER(SEARCH("a",'Model output'!E141)),ISNUMBER(SEARCH("b",'Model output'!E141))),MID(SUBSTITUTE('Model output'!E141," ",""),SEARCH("N",'Model output'!E141)+1,2),MID(SUBSTITUTE('Model output'!E141," ",""),SEARCH("N",'Model output'!E141)+1,1)),SUBSTITUTE('Model output'!E141," ",""))),"")))</f>
        <v>X</v>
      </c>
      <c r="E142" s="1" t="str">
        <f>IF(OR(ISNUMBER(SEARCH("Not applicable",'Model output'!F141)), ISNUMBER(SEARCH("N/A",'Model output'!F141))),"0",IF(OR(ISNUMBER(SEARCH("0",'Model output'!F141)), ISNUMBER(SEARCH("1",'Model output'!F141)), ISNUMBER(SEARCH("X",'Model output'!F141))), IF(ISNUMBER(SEARCH("pM",'Model output'!F141)),MID(SUBSTITUTE('Model output'!F141," ",""),SEARCH("pM",'Model output'!F141)+2,1),IF(ISNUMBER(SEARCH("M",'Model output'!F141)),MID(SUBSTITUTE('Model output'!F141," ",""),SEARCH("M",'Model output'!F141)+1,1),SUBSTITUTE('Model output'!F141," ",""))),""))</f>
        <v>X</v>
      </c>
      <c r="F142" t="str">
        <f t="shared" si="29"/>
        <v>negative</v>
      </c>
      <c r="G142" t="str">
        <f>IF(OR('Model output'!G141="",AND(ISNUMBER('Model output'!J141),'Model output'!J141&lt;1)),"",IF(OR(ISNUMBER(SEARCH("lateral",'Model output'!G141)),ISNUMBER(SEARCH("cervical",'Model output'!G141)),ISNUMBER(SEARCH("jugular",'Model output'!G141)),ISNUMBER(SEARCH("left neck",'Model output'!G141)),ISNUMBER(SEARCH("left anterior neck",'Model output'!G141)),ISNUMBER(SEARCH("left posterior neck",'Model output'!G141)),ISNUMBER(SEARCH("right neck",'Model output'!G141)),ISNUMBER(SEARCH("right anterior neck",'Model output'!G141)),ISNUMBER(SEARCH("right posterior neck",'Model output'!G141)),AND(ISNUMBER(SEARCH("level",'Model output'!G141)),OR(,ISNUMBER(SEARCH("II",'Model output'!G141)),ISNUMBER(SEARCH("two",'Model output'!G141)),ISNUMBER(SEARCH("2",'Model output'!G141)),ISNUMBER(SEARCH("III",'Model output'!G141)),ISNUMBER(SEARCH("three",'Model output'!G141)),ISNUMBER(SEARCH("3",'Model output'!G141)),ISNUMBER(SEARCH("IV",'Model output'!G141)),ISNUMBER(SEARCH("four",'Model output'!G141)),ISNUMBER(SEARCH("4",'Model output'!G141)),AND(ISNUMBER(SEARCH("V ",'Model output'!G141)),NOT(ISNUMBER(SEARCH("VI",'Model output'!G141)))),ISNUMBER(SEARCH("five",'Model output'!G141)),ISNUMBER(SEARCH("5",'Model output'!G141))))), "lateral", "central"))</f>
        <v/>
      </c>
      <c r="H142" t="str">
        <f>IF('Model output'!H141="","negative",IF('Model output'!H141="[]", "negative", IF(OR(ISNUMBER(SEARCH("lymph node",'Model output'!H141)),ISNUMBER(SEARCH("Not mentioned",'Model output'!H141)),ISNUMBER(SEARCH("neck",'Model output'!H141)),ISNUMBER(SEARCH("Not applicable",'Model output'!H141))),"negative","positive")))</f>
        <v>negative</v>
      </c>
      <c r="I142">
        <f>IF('Model output'!I141="","",IF(ISNUMBER('Model output'!I141),'Model output'!I141,1))</f>
        <v>1</v>
      </c>
      <c r="J142">
        <f>IF('Model output'!J141="","",IF(AND(ISNUMBER('Model output'!J141),'Model output'!J141&lt;=I142),'Model output'!J141,IF(ISNUMBER(SEARCH("0/",'Model output'!J141)),0,1)))</f>
        <v>0</v>
      </c>
      <c r="K142" t="str" cm="1">
        <f t="array" ref="K142">IF(COUNT(FIND({0,1,2,3,4,5,6,7,8,9},'Model output'!K141))&gt;0,'Model output'!K141,"")</f>
        <v/>
      </c>
      <c r="L142" s="8" t="str">
        <f t="shared" si="32"/>
        <v/>
      </c>
      <c r="M142" t="str" cm="1">
        <f t="array" ref="M142">IF(L142="","",IF(ISNUMBER(SEARCH("cm",L142)),MAX(VALUE(SUBSTITUTE(_xlfn.FILTERXML("&lt;t&gt;&lt;s&gt;"&amp;SUBSTITUTE(L142,",","&lt;/s&gt;&lt;s&gt;")&amp;"&lt;/s&gt;&lt;/t&gt;","//s"),"cm",""))),MAX(VALUE(SUBSTITUTE(_xlfn.FILTERXML("&lt;t&gt;&lt;s&gt;"&amp;SUBSTITUTE(L142,",","&lt;/s&gt;&lt;s&gt;")&amp;"&lt;/s&gt;&lt;/t&gt;","//s"),"mm","")))/10))</f>
        <v/>
      </c>
      <c r="N142" t="str">
        <f>IF('Model output'!L141="","",'Model output'!L141)</f>
        <v>Papillary</v>
      </c>
      <c r="O142" t="str">
        <f>IF('Model output'!M141="","",'Model output'!M141)</f>
        <v>Conventional</v>
      </c>
      <c r="P142" t="str">
        <f>IF('Model output'!N141="","",'Model output'!N141)</f>
        <v>1.1 cm</v>
      </c>
      <c r="Q142" t="str">
        <f t="shared" si="28"/>
        <v>1.1cm</v>
      </c>
      <c r="R142" cm="1">
        <f t="array" ref="R142">IF(Q142="","",IF(ISNUMBER(SEARCH("cm",Q142)),MAX(VALUE(SUBSTITUTE(_xlfn.FILTERXML("&lt;t&gt;&lt;s&gt;"&amp;SUBSTITUTE(Q142,",","&lt;/s&gt;&lt;s&gt;")&amp;"&lt;/s&gt;&lt;/t&gt;","//s"),"cm",""))),MAX(VALUE(SUBSTITUTE(_xlfn.FILTERXML("&lt;t&gt;&lt;s&gt;"&amp;SUBSTITUTE(Q142,",","&lt;/s&gt;&lt;s&gt;")&amp;"&lt;/s&gt;&lt;/t&gt;","//s"),"mm","")))/10))</f>
        <v>1.1000000000000001</v>
      </c>
      <c r="S142" t="str">
        <f>IF(OR('Model output'!P141="",ISNUMBER(SEARCH("Not identified", 'Model output'!P141)),ISNUMBER(SEARCH("Absent",'Model output'!P141)),AND(ISNUMBER(SEARCH("No",'Model output'!P141)),NOT(ISNUMBER(SEARCH("diagnostic",'Model output'!P141)))),ISNUMBER(SEARCH("Negative",'Model output'!P141))),"negative","positive")</f>
        <v>negative</v>
      </c>
      <c r="T142">
        <f>IF('Model output'!O141="","",'Model output'!O141)</f>
        <v>3</v>
      </c>
      <c r="U142" t="str">
        <f>IF('Model output'!Q141&lt;&gt;"",'Model output'!Q141,IF('Classification result'!S142="positive",IF(ISNUMBER(SEARCH("single",'Model output'!P141)),1,IF(OR(ISNUMBER(SEARCH("&lt;4",'Model output'!P141)),ISNUMBER(SEARCH("&lt; 4",'Model output'!P141)),ISNUMBER(SEARCH("less than 4",'Model output'!P141))),"&lt;4",IF(OR(ISNUMBER(SEARCH("&gt;4",'Model output'!P141)),ISNUMBER(SEARCH("&gt; 4",'Model output'!P141)),ISNUMBER(SEARCH("4 or more",'Model output'!P141))),"&gt;4",""))),""))</f>
        <v/>
      </c>
      <c r="V142" t="str">
        <f>IF(S142="negative","",IF(OR(ISNUMBER(SEARCH("Focal",'Model output'!P141)),'Classification result'!U142&lt;4,ISNUMBER(SEARCH("Focal",'Classification result'!U142)),ISNUMBER(SEARCH("&lt;4",'Classification result'!U142)),ISNUMBER(SEARCH("&lt; 4",'Classification result'!U142))),"minimal", IF(OR(ISNUMBER(SEARCH("Extensive",'Model output'!P141)),ISNUMBER(SEARCH("Extensive",'Classification result'!U142)),ISNUMBER(SEARCH("&gt;4",'Classification result'!U142)),ISNUMBER(SEARCH("&gt; 4",'Classification result'!U142)),ISNUMBER(SEARCH("4 or more",'Classification result'!U142))),"extensive","")))</f>
        <v/>
      </c>
      <c r="W142" t="str">
        <f>IF(OR('Model output'!R141="",ISNUMBER(SEARCH("Not identified", 'Model output'!R141)),ISNUMBER(SEARCH("Absent",'Model output'!R141)),ISNUMBER(SEARCH("No",'Model output'!R141)),ISNUMBER(SEARCH("Negative",'Model output'!R141)),ISNUMBER(SEARCH("None seen",'Model output'!R141)),ISNUMBER(SEARCH("Free",'Model output'!R141)),ISNUMBER(SEARCH("Cannot be assessed",'Model output'!R141))),"negative","positive")</f>
        <v>negative</v>
      </c>
      <c r="X142" t="str">
        <f>IF('Model output'!S141="","", IF('Model output'!S141= "[]", "", 'Model output'!S141))</f>
        <v>Absent</v>
      </c>
      <c r="Y142" t="str">
        <f>IF(OR('Model output'!S141="",ISNUMBER(SEARCH("Absent",'Model output'!S141)),ISNUMBER(SEARCH("Not identified",'Model output'!S141)),ISNUMBER(SEARCH("No",'Model output'!S141)),ISNUMBER(SEARCH("negative",'Model output'!S141))),"negative",IF(Z142="positive","gETE", "positive"))</f>
        <v>negative</v>
      </c>
      <c r="Z142" t="str">
        <f>IF(OR('Model output'!S141="",ISNUMBER(SEARCH("Absent",'Model output'!S141)),ISNUMBER(SEARCH("Not identified",'Model output'!S141)),ISNUMBER(SEARCH("No",'Model output'!S141)),ISNUMBER(SEARCH("Minimal",'Model output'!S141)),ISNUMBER(SEARCH("negative",'Model output'!S141))),"negative",IF(OR(ISNUMBER(SEARCH("extensive",X142)),ISNUMBER(SEARCH("skeletal muscle",X142)),ISNUMBER(SEARCH("larynx",X142)),ISNUMBER(SEARCH("trachea",X142)),ISNUMBER(SEARCH("esophagus",X142)),ISNUMBER(SEARCH("recurrent laryngeal nerve",X142))),"positive","negative"))</f>
        <v>negative</v>
      </c>
      <c r="AA142" t="str">
        <f>IF('Model output'!T141="","", IF('Model output'!T141="[]", "", IF('Model output'!T141="Not mentioned", "No", "Yes")))</f>
        <v/>
      </c>
      <c r="AB142" t="str">
        <f>IF(AA142&lt;&gt;"Yes","",IF(OR('Model output'!U141="",'Model output'!U141="[]",ISNUMBER(SEARCH("Not identified",'Model output'!U141))),"",'Model output'!U141))</f>
        <v/>
      </c>
      <c r="AC142" s="1" t="str">
        <f>IF(OR('Model output'!V141="",'Model output'!V141="No",AND(ISERROR(SEARCH("Positive",'Model output'!V141)), ISNUMBER(SEARCH("Negative",'Model output'!V141))), ISNUMBER(SEARCH("Uninvolved",'Model output'!V141)), ISNUMBER(SEARCH("not involved",'Model output'!V141)), ISNUMBER(SEARCH("none",'Model output'!V141)), ISNUMBER(SEARCH("Free",'Model output'!V141)), ISNUMBER(SEARCH("1 mm",'Model output'!V141)), ISNUMBER(SEARCH("0.1 CM",'Model output'!V141)), ISNUMBER(SEARCH("less than 0.2 mm",'Model output'!V141)), ISNUMBER(SEARCH("less than 0.5 mm",'Model output'!V141)), ISNUMBER(SEARCH("abut",'Model output'!V141))), "negative", "positive")</f>
        <v>negative</v>
      </c>
      <c r="AE142" s="32" t="str" cm="1">
        <f t="array" aca="1" ref="AE142" ca="1">IF(OR(AC142="positive",Z142="positive",AND(OR(ISNUMBER(SEARCH("Follicular carcinoma",N142)),ISNUMBER(SEARCH("Follicular thyroid carcinoma",N142))),V142="extensive"),AND(AND(ISNUMBER(J142),J142&gt;0),AND(ISNUMBER(M142),M142&gt;3)),OR(H142="positive",AH142=1)),"high",IF(OR(ISNUMBER(SEARCH("lateral",G142,1)),ISNUMBER(SEARCH("positive",Y142,1)),ISNUMBER(SEARCH("tall",O142,1)),ISNUMBER(SEARCH("hobnail",O142,1)),ISNUMBER(SEARCH("cribriform",O142,1)),ISNUMBER(SEARCH("diffuse",O142,1)),ISNUMBER(SEARCH("columnar",O142,1)),ISNUMBER(SEARCH("solid",O142,1)),ISNUMBER(SEARCH("tall",N142,1)),ISNUMBER(SEARCH("hobnail",N142,1)),ISNUMBER(SEARCH("cribriform",N142,1)),ISNUMBER(SEARCH("diffuse",N142,1)),ISNUMBER(SEARCH("columnar",N142,1)),ISNUMBER(SEARCH("solid",N142,1)),AND(ISNUMBER(SEARCH("papillary",N142,1)),S142="positive"),AND(AND(ISNUMBER(J142),J142&gt;=5),M142=""),AND(AND(ISNUMBER(J142),J142&gt;=5),AND(ISNUMBER(M142),M142&gt;=1)),AND(ISNUMBER(SERACH("papillary",N142)),OR(Y142="positive",Z142="positive"), ISNUMBER(SEARCH("BRAF",AB142)))),"intermediate","low"))</f>
        <v>low</v>
      </c>
      <c r="AF142" s="33" t="str">
        <f t="shared" si="30"/>
        <v>1b</v>
      </c>
      <c r="AG142" s="33" t="str">
        <f t="shared" si="31"/>
        <v>0</v>
      </c>
      <c r="AH142" s="33" t="str">
        <f t="shared" si="33"/>
        <v>0</v>
      </c>
      <c r="AI142" s="38" t="str">
        <f t="shared" si="34"/>
        <v>I</v>
      </c>
      <c r="AJ142" s="32" t="s">
        <v>957</v>
      </c>
      <c r="AK142" s="37" t="s">
        <v>961</v>
      </c>
      <c r="AL142" s="37" t="s">
        <v>962</v>
      </c>
      <c r="AM142" s="37" t="s">
        <v>965</v>
      </c>
      <c r="AN142" s="37" t="s">
        <v>70</v>
      </c>
      <c r="AO142" s="26">
        <f t="shared" ca="1" si="36"/>
        <v>1</v>
      </c>
      <c r="AP142" s="12">
        <f t="shared" si="37"/>
        <v>1</v>
      </c>
      <c r="AQ142" s="12">
        <f t="shared" si="38"/>
        <v>1</v>
      </c>
      <c r="AR142" s="12">
        <f t="shared" si="39"/>
        <v>1</v>
      </c>
      <c r="AS142" s="19">
        <f t="shared" si="35"/>
        <v>1</v>
      </c>
    </row>
    <row r="143" spans="1:45">
      <c r="A143" t="str">
        <f>'Model output'!A142</f>
        <v>TCGA-EL-A4K1</v>
      </c>
      <c r="B143" s="44">
        <v>68</v>
      </c>
      <c r="C143" s="1" t="str">
        <f>IF(OR(ISNUMBER(SEARCH("0",'Model output'!D142)), ISNUMBER(SEARCH("1",'Model output'!D142)), ISNUMBER(SEARCH("1a",'Model output'!D142)), ISNUMBER(SEARCH("1b",'Model output'!D142)), ISNUMBER(SEARCH("2",'Model output'!D142)), ISNUMBER(SEARCH("3",'Model output'!D142)), ISNUMBER(SEARCH("4a",'Model output'!D142)), ISNUMBER(SEARCH("4b",'Model output'!D142))), IF(ISNUMBER(SEARCH("pT",'Model output'!D142)),IF(OR(ISNUMBER(SEARCH("a",'Model output'!D142)),ISNUMBER(SEARCH("b",'Model output'!D142))),MID(SUBSTITUTE('Model output'!D142," ",""),SEARCH("pT",'Model output'!D142)+2,2),MID(SUBSTITUTE('Model output'!D142," ",""),SEARCH("pT",'Model output'!D142)+2,1)),IF(ISNUMBER(SEARCH("T",'Model output'!D142)),IF(OR(ISNUMBER(SEARCH("a",'Model output'!D142)),ISNUMBER(SEARCH("b",'Model output'!D142))),MID(SUBSTITUTE('Model output'!D142," ",""),SEARCH("T",'Model output'!D142)+1,2),MID(SUBSTITUTE('Model output'!D142," ",""),SEARCH("T",'Model output'!D142)+1,1)),SUBSTITUTE('Model output'!D142," ",""))),"")</f>
        <v/>
      </c>
      <c r="D143" s="1" t="str">
        <f>IF(ISNUMBER(SEARCH("lymph node",'Model output'!E142)),"1", IF(AND('Model output'!E142&lt;&gt;"",ISNUMBER('Model output'!E142),'Model output'!E142&gt;0),"1",IF(OR(ISNUMBER(SEARCH("0",'Model output'!E142)), ISNUMBER(SEARCH("1",'Model output'!E142)), ISNUMBER(SEARCH("1a",'Model output'!E142)), ISNUMBER(SEARCH("1b",'Model output'!E142)), ISNUMBER(SEARCH("X",'Model output'!E142))), IF(ISNUMBER(SEARCH("pN",'Model output'!E142)),IF(OR(ISNUMBER(SEARCH("a",'Model output'!E142)),ISNUMBER(SEARCH("b",'Model output'!E142))),MID(SUBSTITUTE('Model output'!E142," ",""),SEARCH("pN",'Model output'!E142)+2,2),MID(SUBSTITUTE('Model output'!E142," ",""),SEARCH("pN",'Model output'!E142)+2,1)),IF(ISNUMBER(SEARCH("N",'Model output'!E142)),IF(OR(ISNUMBER(SEARCH("a",'Model output'!E142)),ISNUMBER(SEARCH("b",'Model output'!E142))),MID(SUBSTITUTE('Model output'!E142," ",""),SEARCH("N",'Model output'!E142)+1,2),MID(SUBSTITUTE('Model output'!E142," ",""),SEARCH("N",'Model output'!E142)+1,1)),SUBSTITUTE('Model output'!E142," ",""))),"")))</f>
        <v>X</v>
      </c>
      <c r="E143" s="1" t="str">
        <f>IF(OR(ISNUMBER(SEARCH("Not applicable",'Model output'!F142)), ISNUMBER(SEARCH("N/A",'Model output'!F142))),"0",IF(OR(ISNUMBER(SEARCH("0",'Model output'!F142)), ISNUMBER(SEARCH("1",'Model output'!F142)), ISNUMBER(SEARCH("X",'Model output'!F142))), IF(ISNUMBER(SEARCH("pM",'Model output'!F142)),MID(SUBSTITUTE('Model output'!F142," ",""),SEARCH("pM",'Model output'!F142)+2,1),IF(ISNUMBER(SEARCH("M",'Model output'!F142)),MID(SUBSTITUTE('Model output'!F142," ",""),SEARCH("M",'Model output'!F142)+1,1),SUBSTITUTE('Model output'!F142," ",""))),""))</f>
        <v>X</v>
      </c>
      <c r="F143" t="str">
        <f t="shared" si="29"/>
        <v>positive</v>
      </c>
      <c r="G143" t="str">
        <f>IF(OR('Model output'!G142="",AND(ISNUMBER('Model output'!J142),'Model output'!J142&lt;1)),"",IF(OR(ISNUMBER(SEARCH("lateral",'Model output'!G142)),ISNUMBER(SEARCH("cervical",'Model output'!G142)),ISNUMBER(SEARCH("jugular",'Model output'!G142)),ISNUMBER(SEARCH("left neck",'Model output'!G142)),ISNUMBER(SEARCH("left anterior neck",'Model output'!G142)),ISNUMBER(SEARCH("left posterior neck",'Model output'!G142)),ISNUMBER(SEARCH("right neck",'Model output'!G142)),ISNUMBER(SEARCH("right anterior neck",'Model output'!G142)),ISNUMBER(SEARCH("right posterior neck",'Model output'!G142)),AND(ISNUMBER(SEARCH("level",'Model output'!G142)),OR(,ISNUMBER(SEARCH("II",'Model output'!G142)),ISNUMBER(SEARCH("two",'Model output'!G142)),ISNUMBER(SEARCH("2",'Model output'!G142)),ISNUMBER(SEARCH("III",'Model output'!G142)),ISNUMBER(SEARCH("three",'Model output'!G142)),ISNUMBER(SEARCH("3",'Model output'!G142)),ISNUMBER(SEARCH("IV",'Model output'!G142)),ISNUMBER(SEARCH("four",'Model output'!G142)),ISNUMBER(SEARCH("4",'Model output'!G142)),AND(ISNUMBER(SEARCH("V ",'Model output'!G142)),NOT(ISNUMBER(SEARCH("VI",'Model output'!G142)))),ISNUMBER(SEARCH("five",'Model output'!G142)),ISNUMBER(SEARCH("5",'Model output'!G142))))), "lateral", "central"))</f>
        <v>central</v>
      </c>
      <c r="H143" t="str">
        <f>IF('Model output'!H142="","negative",IF('Model output'!H142="[]", "negative", IF(OR(ISNUMBER(SEARCH("lymph node",'Model output'!H142)),ISNUMBER(SEARCH("Not mentioned",'Model output'!H142)),ISNUMBER(SEARCH("neck",'Model output'!H142)),ISNUMBER(SEARCH("Not applicable",'Model output'!H142))),"negative","positive")))</f>
        <v>negative</v>
      </c>
      <c r="I143">
        <f>IF('Model output'!I142="","",IF(ISNUMBER('Model output'!I142),'Model output'!I142,1))</f>
        <v>5</v>
      </c>
      <c r="J143">
        <f>IF('Model output'!J142="","",IF(AND(ISNUMBER('Model output'!J142),'Model output'!J142&lt;=I143),'Model output'!J142,IF(ISNUMBER(SEARCH("0/",'Model output'!J142)),0,1)))</f>
        <v>3</v>
      </c>
      <c r="K143" t="str" cm="1">
        <f t="array" ref="K143">IF(COUNT(FIND({0,1,2,3,4,5,6,7,8,9},'Model output'!K142))&gt;0,'Model output'!K142,"")</f>
        <v>0.4 cm</v>
      </c>
      <c r="L143" s="8" t="str">
        <f t="shared" si="32"/>
        <v>0.4cm</v>
      </c>
      <c r="M143" cm="1">
        <f t="array" ref="M143">IF(L143="","",IF(ISNUMBER(SEARCH("cm",L143)),MAX(VALUE(SUBSTITUTE(_xlfn.FILTERXML("&lt;t&gt;&lt;s&gt;"&amp;SUBSTITUTE(L143,",","&lt;/s&gt;&lt;s&gt;")&amp;"&lt;/s&gt;&lt;/t&gt;","//s"),"cm",""))),MAX(VALUE(SUBSTITUTE(_xlfn.FILTERXML("&lt;t&gt;&lt;s&gt;"&amp;SUBSTITUTE(L143,",","&lt;/s&gt;&lt;s&gt;")&amp;"&lt;/s&gt;&lt;/t&gt;","//s"),"mm","")))/10))</f>
        <v>0.4</v>
      </c>
      <c r="N143" t="str">
        <f>IF('Model output'!L142="","",'Model output'!L142)</f>
        <v>Papillary</v>
      </c>
      <c r="O143" t="str">
        <f>IF('Model output'!M142="","",'Model output'!M142)</f>
        <v>Conventional</v>
      </c>
      <c r="P143" t="str">
        <f>IF('Model output'!N142="","",'Model output'!N142)</f>
        <v>2.9 cm</v>
      </c>
      <c r="Q143" t="str">
        <f t="shared" si="28"/>
        <v>2.9cm</v>
      </c>
      <c r="R143" cm="1">
        <f t="array" ref="R143">IF(Q143="","",IF(ISNUMBER(SEARCH("cm",Q143)),MAX(VALUE(SUBSTITUTE(_xlfn.FILTERXML("&lt;t&gt;&lt;s&gt;"&amp;SUBSTITUTE(Q143,",","&lt;/s&gt;&lt;s&gt;")&amp;"&lt;/s&gt;&lt;/t&gt;","//s"),"cm",""))),MAX(VALUE(SUBSTITUTE(_xlfn.FILTERXML("&lt;t&gt;&lt;s&gt;"&amp;SUBSTITUTE(Q143,",","&lt;/s&gt;&lt;s&gt;")&amp;"&lt;/s&gt;&lt;/t&gt;","//s"),"mm","")))/10))</f>
        <v>2.9</v>
      </c>
      <c r="S143" t="str">
        <f>IF(OR('Model output'!P142="",ISNUMBER(SEARCH("Not identified", 'Model output'!P142)),ISNUMBER(SEARCH("Absent",'Model output'!P142)),AND(ISNUMBER(SEARCH("No",'Model output'!P142)),NOT(ISNUMBER(SEARCH("diagnostic",'Model output'!P142)))),ISNUMBER(SEARCH("Negative",'Model output'!P142))),"negative","positive")</f>
        <v>negative</v>
      </c>
      <c r="T143" t="str">
        <f>IF('Model output'!O142="","",'Model output'!O142)</f>
        <v/>
      </c>
      <c r="U143" t="str">
        <f>IF('Model output'!Q142&lt;&gt;"",'Model output'!Q142,IF('Classification result'!S143="positive",IF(ISNUMBER(SEARCH("single",'Model output'!P142)),1,IF(OR(ISNUMBER(SEARCH("&lt;4",'Model output'!P142)),ISNUMBER(SEARCH("&lt; 4",'Model output'!P142)),ISNUMBER(SEARCH("less than 4",'Model output'!P142))),"&lt;4",IF(OR(ISNUMBER(SEARCH("&gt;4",'Model output'!P142)),ISNUMBER(SEARCH("&gt; 4",'Model output'!P142)),ISNUMBER(SEARCH("4 or more",'Model output'!P142))),"&gt;4",""))),""))</f>
        <v/>
      </c>
      <c r="V143" t="str">
        <f>IF(S143="negative","",IF(OR(ISNUMBER(SEARCH("Focal",'Model output'!P142)),'Classification result'!U143&lt;4,ISNUMBER(SEARCH("Focal",'Classification result'!U143)),ISNUMBER(SEARCH("&lt;4",'Classification result'!U143)),ISNUMBER(SEARCH("&lt; 4",'Classification result'!U143))),"minimal", IF(OR(ISNUMBER(SEARCH("Extensive",'Model output'!P142)),ISNUMBER(SEARCH("Extensive",'Classification result'!U143)),ISNUMBER(SEARCH("&gt;4",'Classification result'!U143)),ISNUMBER(SEARCH("&gt; 4",'Classification result'!U143)),ISNUMBER(SEARCH("4 or more",'Classification result'!U143))),"extensive","")))</f>
        <v/>
      </c>
      <c r="W143" t="str">
        <f>IF(OR('Model output'!R142="",ISNUMBER(SEARCH("Not identified", 'Model output'!R142)),ISNUMBER(SEARCH("Absent",'Model output'!R142)),ISNUMBER(SEARCH("No",'Model output'!R142)),ISNUMBER(SEARCH("Negative",'Model output'!R142)),ISNUMBER(SEARCH("None seen",'Model output'!R142)),ISNUMBER(SEARCH("Free",'Model output'!R142)),ISNUMBER(SEARCH("Cannot be assessed",'Model output'!R142))),"negative","positive")</f>
        <v>positive</v>
      </c>
      <c r="X143" t="str">
        <f>IF('Model output'!S142="","", IF('Model output'!S142= "[]", "", 'Model output'!S142))</f>
        <v>Skeletal muscle</v>
      </c>
      <c r="Y143" t="str">
        <f>IF(OR('Model output'!S142="",ISNUMBER(SEARCH("Absent",'Model output'!S142)),ISNUMBER(SEARCH("Not identified",'Model output'!S142)),ISNUMBER(SEARCH("No",'Model output'!S142)),ISNUMBER(SEARCH("negative",'Model output'!S142))),"negative",IF(Z143="positive","gETE", "positive"))</f>
        <v>gETE</v>
      </c>
      <c r="Z143" t="str">
        <f>IF(OR('Model output'!S142="",ISNUMBER(SEARCH("Absent",'Model output'!S142)),ISNUMBER(SEARCH("Not identified",'Model output'!S142)),ISNUMBER(SEARCH("No",'Model output'!S142)),ISNUMBER(SEARCH("Minimal",'Model output'!S142)),ISNUMBER(SEARCH("negative",'Model output'!S142))),"negative",IF(OR(ISNUMBER(SEARCH("extensive",X143)),ISNUMBER(SEARCH("skeletal muscle",X143)),ISNUMBER(SEARCH("larynx",X143)),ISNUMBER(SEARCH("trachea",X143)),ISNUMBER(SEARCH("esophagus",X143)),ISNUMBER(SEARCH("recurrent laryngeal nerve",X143))),"positive","negative"))</f>
        <v>positive</v>
      </c>
      <c r="AA143" t="str">
        <f>IF('Model output'!T142="","", IF('Model output'!T142="[]", "", IF('Model output'!T142="Not mentioned", "No", "Yes")))</f>
        <v/>
      </c>
      <c r="AB143" t="str">
        <f>IF(AA143&lt;&gt;"Yes","",IF(OR('Model output'!U142="",'Model output'!U142="[]",ISNUMBER(SEARCH("Not identified",'Model output'!U142))),"",'Model output'!U142))</f>
        <v/>
      </c>
      <c r="AC143" s="1" t="str">
        <f>IF(OR('Model output'!V142="",'Model output'!V142="No",AND(ISERROR(SEARCH("Positive",'Model output'!V142)), ISNUMBER(SEARCH("Negative",'Model output'!V142))), ISNUMBER(SEARCH("Uninvolved",'Model output'!V142)), ISNUMBER(SEARCH("not involved",'Model output'!V142)), ISNUMBER(SEARCH("none",'Model output'!V142)), ISNUMBER(SEARCH("Free",'Model output'!V142)), ISNUMBER(SEARCH("1 mm",'Model output'!V142)), ISNUMBER(SEARCH("0.1 CM",'Model output'!V142)), ISNUMBER(SEARCH("less than 0.2 mm",'Model output'!V142)), ISNUMBER(SEARCH("less than 0.5 mm",'Model output'!V142)), ISNUMBER(SEARCH("abut",'Model output'!V142))), "negative", "positive")</f>
        <v>negative</v>
      </c>
      <c r="AE143" s="32" t="str" cm="1">
        <f t="array" ref="AE143">IF(OR(AC143="positive",Z143="positive",AND(OR(ISNUMBER(SEARCH("Follicular carcinoma",N143)),ISNUMBER(SEARCH("Follicular thyroid carcinoma",N143))),V143="extensive"),AND(AND(ISNUMBER(J143),J143&gt;0),AND(ISNUMBER(M143),M143&gt;3)),OR(H143="positive",AH143=1)),"high",IF(OR(ISNUMBER(SEARCH("lateral",G143,1)),ISNUMBER(SEARCH("positive",Y143,1)),ISNUMBER(SEARCH("tall",O143,1)),ISNUMBER(SEARCH("hobnail",O143,1)),ISNUMBER(SEARCH("cribriform",O143,1)),ISNUMBER(SEARCH("diffuse",O143,1)),ISNUMBER(SEARCH("columnar",O143,1)),ISNUMBER(SEARCH("solid",O143,1)),ISNUMBER(SEARCH("tall",N143,1)),ISNUMBER(SEARCH("hobnail",N143,1)),ISNUMBER(SEARCH("cribriform",N143,1)),ISNUMBER(SEARCH("diffuse",N143,1)),ISNUMBER(SEARCH("columnar",N143,1)),ISNUMBER(SEARCH("solid",N143,1)),AND(ISNUMBER(SEARCH("papillary",N143,1)),S143="positive"),AND(AND(ISNUMBER(J143),J143&gt;=5),M143=""),AND(AND(ISNUMBER(J143),J143&gt;=5),AND(ISNUMBER(M143),M143&gt;=1)),AND(ISNUMBER(SERACH("papillary",N143)),OR(Y143="positive",Z143="positive"), ISNUMBER(SEARCH("BRAF",AB143)))),"intermediate","low"))</f>
        <v>high</v>
      </c>
      <c r="AF143" s="33" t="str">
        <f t="shared" si="30"/>
        <v>3b</v>
      </c>
      <c r="AG143" s="33" t="str">
        <f t="shared" si="31"/>
        <v>1a</v>
      </c>
      <c r="AH143" s="33" t="str">
        <f t="shared" si="33"/>
        <v>0</v>
      </c>
      <c r="AI143" s="38" t="str">
        <f t="shared" si="34"/>
        <v>II</v>
      </c>
      <c r="AJ143" s="32" t="s">
        <v>956</v>
      </c>
      <c r="AK143" s="37" t="s">
        <v>960</v>
      </c>
      <c r="AL143" s="37" t="s">
        <v>966</v>
      </c>
      <c r="AM143" s="37" t="s">
        <v>965</v>
      </c>
      <c r="AN143" s="37" t="s">
        <v>963</v>
      </c>
      <c r="AO143" s="26">
        <f t="shared" si="36"/>
        <v>1</v>
      </c>
      <c r="AP143" s="12">
        <f t="shared" si="37"/>
        <v>1</v>
      </c>
      <c r="AQ143" s="12">
        <f t="shared" si="38"/>
        <v>1</v>
      </c>
      <c r="AR143" s="12">
        <f t="shared" si="39"/>
        <v>1</v>
      </c>
      <c r="AS143" s="19">
        <f t="shared" si="35"/>
        <v>1</v>
      </c>
    </row>
    <row r="144" spans="1:45">
      <c r="A144" t="str">
        <f>'Model output'!A143</f>
        <v>TCGA-EL-A4K2</v>
      </c>
      <c r="B144" s="44">
        <v>43</v>
      </c>
      <c r="C144" s="1" t="str">
        <f>IF(OR(ISNUMBER(SEARCH("0",'Model output'!D143)), ISNUMBER(SEARCH("1",'Model output'!D143)), ISNUMBER(SEARCH("1a",'Model output'!D143)), ISNUMBER(SEARCH("1b",'Model output'!D143)), ISNUMBER(SEARCH("2",'Model output'!D143)), ISNUMBER(SEARCH("3",'Model output'!D143)), ISNUMBER(SEARCH("4a",'Model output'!D143)), ISNUMBER(SEARCH("4b",'Model output'!D143))), IF(ISNUMBER(SEARCH("pT",'Model output'!D143)),IF(OR(ISNUMBER(SEARCH("a",'Model output'!D143)),ISNUMBER(SEARCH("b",'Model output'!D143))),MID(SUBSTITUTE('Model output'!D143," ",""),SEARCH("pT",'Model output'!D143)+2,2),MID(SUBSTITUTE('Model output'!D143," ",""),SEARCH("pT",'Model output'!D143)+2,1)),IF(ISNUMBER(SEARCH("T",'Model output'!D143)),IF(OR(ISNUMBER(SEARCH("a",'Model output'!D143)),ISNUMBER(SEARCH("b",'Model output'!D143))),MID(SUBSTITUTE('Model output'!D143," ",""),SEARCH("T",'Model output'!D143)+1,2),MID(SUBSTITUTE('Model output'!D143," ",""),SEARCH("T",'Model output'!D143)+1,1)),SUBSTITUTE('Model output'!D143," ",""))),"")</f>
        <v>1</v>
      </c>
      <c r="D144" s="1" t="str">
        <f>IF(ISNUMBER(SEARCH("lymph node",'Model output'!E143)),"1", IF(AND('Model output'!E143&lt;&gt;"",ISNUMBER('Model output'!E143),'Model output'!E143&gt;0),"1",IF(OR(ISNUMBER(SEARCH("0",'Model output'!E143)), ISNUMBER(SEARCH("1",'Model output'!E143)), ISNUMBER(SEARCH("1a",'Model output'!E143)), ISNUMBER(SEARCH("1b",'Model output'!E143)), ISNUMBER(SEARCH("X",'Model output'!E143))), IF(ISNUMBER(SEARCH("pN",'Model output'!E143)),IF(OR(ISNUMBER(SEARCH("a",'Model output'!E143)),ISNUMBER(SEARCH("b",'Model output'!E143))),MID(SUBSTITUTE('Model output'!E143," ",""),SEARCH("pN",'Model output'!E143)+2,2),MID(SUBSTITUTE('Model output'!E143," ",""),SEARCH("pN",'Model output'!E143)+2,1)),IF(ISNUMBER(SEARCH("N",'Model output'!E143)),IF(OR(ISNUMBER(SEARCH("a",'Model output'!E143)),ISNUMBER(SEARCH("b",'Model output'!E143))),MID(SUBSTITUTE('Model output'!E143," ",""),SEARCH("N",'Model output'!E143)+1,2),MID(SUBSTITUTE('Model output'!E143," ",""),SEARCH("N",'Model output'!E143)+1,1)),SUBSTITUTE('Model output'!E143," ",""))),"")))</f>
        <v>X</v>
      </c>
      <c r="E144" s="1" t="str">
        <f>IF(OR(ISNUMBER(SEARCH("Not applicable",'Model output'!F143)), ISNUMBER(SEARCH("N/A",'Model output'!F143))),"0",IF(OR(ISNUMBER(SEARCH("0",'Model output'!F143)), ISNUMBER(SEARCH("1",'Model output'!F143)), ISNUMBER(SEARCH("X",'Model output'!F143))), IF(ISNUMBER(SEARCH("pM",'Model output'!F143)),MID(SUBSTITUTE('Model output'!F143," ",""),SEARCH("pM",'Model output'!F143)+2,1),IF(ISNUMBER(SEARCH("M",'Model output'!F143)),MID(SUBSTITUTE('Model output'!F143," ",""),SEARCH("M",'Model output'!F143)+1,1),SUBSTITUTE('Model output'!F143," ",""))),""))</f>
        <v>X</v>
      </c>
      <c r="F144" t="str">
        <f t="shared" si="29"/>
        <v>negative</v>
      </c>
      <c r="G144" t="str">
        <f>IF(OR('Model output'!G143="",AND(ISNUMBER('Model output'!J143),'Model output'!J143&lt;1)),"",IF(OR(ISNUMBER(SEARCH("lateral",'Model output'!G143)),ISNUMBER(SEARCH("cervical",'Model output'!G143)),ISNUMBER(SEARCH("jugular",'Model output'!G143)),ISNUMBER(SEARCH("left neck",'Model output'!G143)),ISNUMBER(SEARCH("left anterior neck",'Model output'!G143)),ISNUMBER(SEARCH("left posterior neck",'Model output'!G143)),ISNUMBER(SEARCH("right neck",'Model output'!G143)),ISNUMBER(SEARCH("right anterior neck",'Model output'!G143)),ISNUMBER(SEARCH("right posterior neck",'Model output'!G143)),AND(ISNUMBER(SEARCH("level",'Model output'!G143)),OR(,ISNUMBER(SEARCH("II",'Model output'!G143)),ISNUMBER(SEARCH("two",'Model output'!G143)),ISNUMBER(SEARCH("2",'Model output'!G143)),ISNUMBER(SEARCH("III",'Model output'!G143)),ISNUMBER(SEARCH("three",'Model output'!G143)),ISNUMBER(SEARCH("3",'Model output'!G143)),ISNUMBER(SEARCH("IV",'Model output'!G143)),ISNUMBER(SEARCH("four",'Model output'!G143)),ISNUMBER(SEARCH("4",'Model output'!G143)),AND(ISNUMBER(SEARCH("V ",'Model output'!G143)),NOT(ISNUMBER(SEARCH("VI",'Model output'!G143)))),ISNUMBER(SEARCH("five",'Model output'!G143)),ISNUMBER(SEARCH("5",'Model output'!G143))))), "lateral", "central"))</f>
        <v/>
      </c>
      <c r="H144" t="str">
        <f>IF('Model output'!H143="","negative",IF('Model output'!H143="[]", "negative", IF(OR(ISNUMBER(SEARCH("lymph node",'Model output'!H143)),ISNUMBER(SEARCH("Not mentioned",'Model output'!H143)),ISNUMBER(SEARCH("neck",'Model output'!H143)),ISNUMBER(SEARCH("Not applicable",'Model output'!H143))),"negative","positive")))</f>
        <v>negative</v>
      </c>
      <c r="I144">
        <f>IF('Model output'!I143="","",IF(ISNUMBER('Model output'!I143),'Model output'!I143,1))</f>
        <v>1</v>
      </c>
      <c r="J144">
        <f>IF('Model output'!J143="","",IF(AND(ISNUMBER('Model output'!J143),'Model output'!J143&lt;=I144),'Model output'!J143,IF(ISNUMBER(SEARCH("0/",'Model output'!J143)),0,1)))</f>
        <v>0</v>
      </c>
      <c r="K144" t="str" cm="1">
        <f t="array" ref="K144">IF(COUNT(FIND({0,1,2,3,4,5,6,7,8,9},'Model output'!K143))&gt;0,'Model output'!K143,"")</f>
        <v/>
      </c>
      <c r="L144" s="8" t="str">
        <f t="shared" si="32"/>
        <v/>
      </c>
      <c r="M144" t="str" cm="1">
        <f t="array" ref="M144">IF(L144="","",IF(ISNUMBER(SEARCH("cm",L144)),MAX(VALUE(SUBSTITUTE(_xlfn.FILTERXML("&lt;t&gt;&lt;s&gt;"&amp;SUBSTITUTE(L144,",","&lt;/s&gt;&lt;s&gt;")&amp;"&lt;/s&gt;&lt;/t&gt;","//s"),"cm",""))),MAX(VALUE(SUBSTITUTE(_xlfn.FILTERXML("&lt;t&gt;&lt;s&gt;"&amp;SUBSTITUTE(L144,",","&lt;/s&gt;&lt;s&gt;")&amp;"&lt;/s&gt;&lt;/t&gt;","//s"),"mm","")))/10))</f>
        <v/>
      </c>
      <c r="N144" t="str">
        <f>IF('Model output'!L143="","",'Model output'!L143)</f>
        <v>Papillary</v>
      </c>
      <c r="O144" t="str">
        <f>IF('Model output'!M143="","",'Model output'!M143)</f>
        <v>Conventional</v>
      </c>
      <c r="P144" t="str">
        <f>IF('Model output'!N143="","",'Model output'!N143)</f>
        <v>1.8 cm</v>
      </c>
      <c r="Q144" t="str">
        <f t="shared" si="28"/>
        <v>1.8cm</v>
      </c>
      <c r="R144" cm="1">
        <f t="array" ref="R144">IF(Q144="","",IF(ISNUMBER(SEARCH("cm",Q144)),MAX(VALUE(SUBSTITUTE(_xlfn.FILTERXML("&lt;t&gt;&lt;s&gt;"&amp;SUBSTITUTE(Q144,",","&lt;/s&gt;&lt;s&gt;")&amp;"&lt;/s&gt;&lt;/t&gt;","//s"),"cm",""))),MAX(VALUE(SUBSTITUTE(_xlfn.FILTERXML("&lt;t&gt;&lt;s&gt;"&amp;SUBSTITUTE(Q144,",","&lt;/s&gt;&lt;s&gt;")&amp;"&lt;/s&gt;&lt;/t&gt;","//s"),"mm","")))/10))</f>
        <v>1.8</v>
      </c>
      <c r="S144" t="str">
        <f>IF(OR('Model output'!P143="",ISNUMBER(SEARCH("Not identified", 'Model output'!P143)),ISNUMBER(SEARCH("Absent",'Model output'!P143)),AND(ISNUMBER(SEARCH("No",'Model output'!P143)),NOT(ISNUMBER(SEARCH("diagnostic",'Model output'!P143)))),ISNUMBER(SEARCH("Negative",'Model output'!P143))),"negative","positive")</f>
        <v>negative</v>
      </c>
      <c r="T144" t="str">
        <f>IF('Model output'!O143="","",'Model output'!O143)</f>
        <v/>
      </c>
      <c r="U144" t="str">
        <f>IF('Model output'!Q143&lt;&gt;"",'Model output'!Q143,IF('Classification result'!S144="positive",IF(ISNUMBER(SEARCH("single",'Model output'!P143)),1,IF(OR(ISNUMBER(SEARCH("&lt;4",'Model output'!P143)),ISNUMBER(SEARCH("&lt; 4",'Model output'!P143)),ISNUMBER(SEARCH("less than 4",'Model output'!P143))),"&lt;4",IF(OR(ISNUMBER(SEARCH("&gt;4",'Model output'!P143)),ISNUMBER(SEARCH("&gt; 4",'Model output'!P143)),ISNUMBER(SEARCH("4 or more",'Model output'!P143))),"&gt;4",""))),""))</f>
        <v/>
      </c>
      <c r="V144" t="str">
        <f>IF(S144="negative","",IF(OR(ISNUMBER(SEARCH("Focal",'Model output'!P143)),'Classification result'!U144&lt;4,ISNUMBER(SEARCH("Focal",'Classification result'!U144)),ISNUMBER(SEARCH("&lt;4",'Classification result'!U144)),ISNUMBER(SEARCH("&lt; 4",'Classification result'!U144))),"minimal", IF(OR(ISNUMBER(SEARCH("Extensive",'Model output'!P143)),ISNUMBER(SEARCH("Extensive",'Classification result'!U144)),ISNUMBER(SEARCH("&gt;4",'Classification result'!U144)),ISNUMBER(SEARCH("&gt; 4",'Classification result'!U144)),ISNUMBER(SEARCH("4 or more",'Classification result'!U144))),"extensive","")))</f>
        <v/>
      </c>
      <c r="W144" t="str">
        <f>IF(OR('Model output'!R143="",ISNUMBER(SEARCH("Not identified", 'Model output'!R143)),ISNUMBER(SEARCH("Absent",'Model output'!R143)),ISNUMBER(SEARCH("No",'Model output'!R143)),ISNUMBER(SEARCH("Negative",'Model output'!R143)),ISNUMBER(SEARCH("None seen",'Model output'!R143)),ISNUMBER(SEARCH("Free",'Model output'!R143)),ISNUMBER(SEARCH("Cannot be assessed",'Model output'!R143))),"negative","positive")</f>
        <v>negative</v>
      </c>
      <c r="X144" t="str">
        <f>IF('Model output'!S143="","", IF('Model output'!S143= "[]", "", 'Model output'!S143))</f>
        <v>Absent</v>
      </c>
      <c r="Y144" t="str">
        <f>IF(OR('Model output'!S143="",ISNUMBER(SEARCH("Absent",'Model output'!S143)),ISNUMBER(SEARCH("Not identified",'Model output'!S143)),ISNUMBER(SEARCH("No",'Model output'!S143)),ISNUMBER(SEARCH("negative",'Model output'!S143))),"negative",IF(Z144="positive","gETE", "positive"))</f>
        <v>negative</v>
      </c>
      <c r="Z144" t="str">
        <f>IF(OR('Model output'!S143="",ISNUMBER(SEARCH("Absent",'Model output'!S143)),ISNUMBER(SEARCH("Not identified",'Model output'!S143)),ISNUMBER(SEARCH("No",'Model output'!S143)),ISNUMBER(SEARCH("Minimal",'Model output'!S143)),ISNUMBER(SEARCH("negative",'Model output'!S143))),"negative",IF(OR(ISNUMBER(SEARCH("extensive",X144)),ISNUMBER(SEARCH("skeletal muscle",X144)),ISNUMBER(SEARCH("larynx",X144)),ISNUMBER(SEARCH("trachea",X144)),ISNUMBER(SEARCH("esophagus",X144)),ISNUMBER(SEARCH("recurrent laryngeal nerve",X144))),"positive","negative"))</f>
        <v>negative</v>
      </c>
      <c r="AA144" t="str">
        <f>IF('Model output'!T143="","", IF('Model output'!T143="[]", "", IF('Model output'!T143="Not mentioned", "No", "Yes")))</f>
        <v/>
      </c>
      <c r="AB144" t="str">
        <f>IF(AA144&lt;&gt;"Yes","",IF(OR('Model output'!U143="",'Model output'!U143="[]",ISNUMBER(SEARCH("Not identified",'Model output'!U143))),"",'Model output'!U143))</f>
        <v/>
      </c>
      <c r="AC144" s="1" t="str">
        <f>IF(OR('Model output'!V143="",'Model output'!V143="No",AND(ISERROR(SEARCH("Positive",'Model output'!V143)), ISNUMBER(SEARCH("Negative",'Model output'!V143))), ISNUMBER(SEARCH("Uninvolved",'Model output'!V143)), ISNUMBER(SEARCH("not involved",'Model output'!V143)), ISNUMBER(SEARCH("none",'Model output'!V143)), ISNUMBER(SEARCH("Free",'Model output'!V143)), ISNUMBER(SEARCH("1 mm",'Model output'!V143)), ISNUMBER(SEARCH("0.1 CM",'Model output'!V143)), ISNUMBER(SEARCH("less than 0.2 mm",'Model output'!V143)), ISNUMBER(SEARCH("less than 0.5 mm",'Model output'!V143)), ISNUMBER(SEARCH("abut",'Model output'!V143))), "negative", "positive")</f>
        <v>negative</v>
      </c>
      <c r="AE144" s="32" t="str" cm="1">
        <f t="array" aca="1" ref="AE144" ca="1">IF(OR(AC144="positive",Z144="positive",AND(OR(ISNUMBER(SEARCH("Follicular carcinoma",N144)),ISNUMBER(SEARCH("Follicular thyroid carcinoma",N144))),V144="extensive"),AND(AND(ISNUMBER(J144),J144&gt;0),AND(ISNUMBER(M144),M144&gt;3)),OR(H144="positive",AH144=1)),"high",IF(OR(ISNUMBER(SEARCH("lateral",G144,1)),ISNUMBER(SEARCH("positive",Y144,1)),ISNUMBER(SEARCH("tall",O144,1)),ISNUMBER(SEARCH("hobnail",O144,1)),ISNUMBER(SEARCH("cribriform",O144,1)),ISNUMBER(SEARCH("diffuse",O144,1)),ISNUMBER(SEARCH("columnar",O144,1)),ISNUMBER(SEARCH("solid",O144,1)),ISNUMBER(SEARCH("tall",N144,1)),ISNUMBER(SEARCH("hobnail",N144,1)),ISNUMBER(SEARCH("cribriform",N144,1)),ISNUMBER(SEARCH("diffuse",N144,1)),ISNUMBER(SEARCH("columnar",N144,1)),ISNUMBER(SEARCH("solid",N144,1)),AND(ISNUMBER(SEARCH("papillary",N144,1)),S144="positive"),AND(AND(ISNUMBER(J144),J144&gt;=5),M144=""),AND(AND(ISNUMBER(J144),J144&gt;=5),AND(ISNUMBER(M144),M144&gt;=1)),AND(ISNUMBER(SERACH("papillary",N144)),OR(Y144="positive",Z144="positive"), ISNUMBER(SEARCH("BRAF",AB144)))),"intermediate","low"))</f>
        <v>low</v>
      </c>
      <c r="AF144" s="33" t="str">
        <f t="shared" si="30"/>
        <v>1b</v>
      </c>
      <c r="AG144" s="33" t="str">
        <f t="shared" si="31"/>
        <v>0</v>
      </c>
      <c r="AH144" s="33" t="str">
        <f t="shared" si="33"/>
        <v>0</v>
      </c>
      <c r="AI144" s="38" t="str">
        <f t="shared" si="34"/>
        <v>I</v>
      </c>
      <c r="AJ144" s="32" t="s">
        <v>957</v>
      </c>
      <c r="AK144" s="37" t="s">
        <v>961</v>
      </c>
      <c r="AL144" s="37" t="s">
        <v>962</v>
      </c>
      <c r="AM144" s="37" t="s">
        <v>965</v>
      </c>
      <c r="AN144" s="37" t="s">
        <v>70</v>
      </c>
      <c r="AO144" s="26">
        <f t="shared" ca="1" si="36"/>
        <v>1</v>
      </c>
      <c r="AP144" s="12">
        <f t="shared" si="37"/>
        <v>1</v>
      </c>
      <c r="AQ144" s="12">
        <f t="shared" si="38"/>
        <v>1</v>
      </c>
      <c r="AR144" s="12">
        <f t="shared" si="39"/>
        <v>1</v>
      </c>
      <c r="AS144" s="19">
        <f t="shared" si="35"/>
        <v>1</v>
      </c>
    </row>
    <row r="145" spans="1:45">
      <c r="A145" t="str">
        <f>'Model output'!A144</f>
        <v>TCGA-EL-A4K4</v>
      </c>
      <c r="B145" s="44">
        <v>33</v>
      </c>
      <c r="C145" s="1" t="str">
        <f>IF(OR(ISNUMBER(SEARCH("0",'Model output'!D144)), ISNUMBER(SEARCH("1",'Model output'!D144)), ISNUMBER(SEARCH("1a",'Model output'!D144)), ISNUMBER(SEARCH("1b",'Model output'!D144)), ISNUMBER(SEARCH("2",'Model output'!D144)), ISNUMBER(SEARCH("3",'Model output'!D144)), ISNUMBER(SEARCH("4a",'Model output'!D144)), ISNUMBER(SEARCH("4b",'Model output'!D144))), IF(ISNUMBER(SEARCH("pT",'Model output'!D144)),IF(OR(ISNUMBER(SEARCH("a",'Model output'!D144)),ISNUMBER(SEARCH("b",'Model output'!D144))),MID(SUBSTITUTE('Model output'!D144," ",""),SEARCH("pT",'Model output'!D144)+2,2),MID(SUBSTITUTE('Model output'!D144," ",""),SEARCH("pT",'Model output'!D144)+2,1)),IF(ISNUMBER(SEARCH("T",'Model output'!D144)),IF(OR(ISNUMBER(SEARCH("a",'Model output'!D144)),ISNUMBER(SEARCH("b",'Model output'!D144))),MID(SUBSTITUTE('Model output'!D144," ",""),SEARCH("T",'Model output'!D144)+1,2),MID(SUBSTITUTE('Model output'!D144," ",""),SEARCH("T",'Model output'!D144)+1,1)),SUBSTITUTE('Model output'!D144," ",""))),"")</f>
        <v/>
      </c>
      <c r="D145" s="1" t="str">
        <f>IF(ISNUMBER(SEARCH("lymph node",'Model output'!E144)),"1", IF(AND('Model output'!E144&lt;&gt;"",ISNUMBER('Model output'!E144),'Model output'!E144&gt;0),"1",IF(OR(ISNUMBER(SEARCH("0",'Model output'!E144)), ISNUMBER(SEARCH("1",'Model output'!E144)), ISNUMBER(SEARCH("1a",'Model output'!E144)), ISNUMBER(SEARCH("1b",'Model output'!E144)), ISNUMBER(SEARCH("X",'Model output'!E144))), IF(ISNUMBER(SEARCH("pN",'Model output'!E144)),IF(OR(ISNUMBER(SEARCH("a",'Model output'!E144)),ISNUMBER(SEARCH("b",'Model output'!E144))),MID(SUBSTITUTE('Model output'!E144," ",""),SEARCH("pN",'Model output'!E144)+2,2),MID(SUBSTITUTE('Model output'!E144," ",""),SEARCH("pN",'Model output'!E144)+2,1)),IF(ISNUMBER(SEARCH("N",'Model output'!E144)),IF(OR(ISNUMBER(SEARCH("a",'Model output'!E144)),ISNUMBER(SEARCH("b",'Model output'!E144))),MID(SUBSTITUTE('Model output'!E144," ",""),SEARCH("N",'Model output'!E144)+1,2),MID(SUBSTITUTE('Model output'!E144," ",""),SEARCH("N",'Model output'!E144)+1,1)),SUBSTITUTE('Model output'!E144," ",""))),"")))</f>
        <v>1b</v>
      </c>
      <c r="E145" s="1" t="str">
        <f>IF(OR(ISNUMBER(SEARCH("Not applicable",'Model output'!F144)), ISNUMBER(SEARCH("N/A",'Model output'!F144))),"0",IF(OR(ISNUMBER(SEARCH("0",'Model output'!F144)), ISNUMBER(SEARCH("1",'Model output'!F144)), ISNUMBER(SEARCH("X",'Model output'!F144))), IF(ISNUMBER(SEARCH("pM",'Model output'!F144)),MID(SUBSTITUTE('Model output'!F144," ",""),SEARCH("pM",'Model output'!F144)+2,1),IF(ISNUMBER(SEARCH("M",'Model output'!F144)),MID(SUBSTITUTE('Model output'!F144," ",""),SEARCH("M",'Model output'!F144)+1,1),SUBSTITUTE('Model output'!F144," ",""))),""))</f>
        <v>X</v>
      </c>
      <c r="F145" t="str">
        <f t="shared" si="29"/>
        <v>positive</v>
      </c>
      <c r="G145" t="str">
        <f>IF(OR('Model output'!G144="",AND(ISNUMBER('Model output'!J144),'Model output'!J144&lt;1)),"",IF(OR(ISNUMBER(SEARCH("lateral",'Model output'!G144)),ISNUMBER(SEARCH("cervical",'Model output'!G144)),ISNUMBER(SEARCH("jugular",'Model output'!G144)),ISNUMBER(SEARCH("left neck",'Model output'!G144)),ISNUMBER(SEARCH("left anterior neck",'Model output'!G144)),ISNUMBER(SEARCH("left posterior neck",'Model output'!G144)),ISNUMBER(SEARCH("right neck",'Model output'!G144)),ISNUMBER(SEARCH("right anterior neck",'Model output'!G144)),ISNUMBER(SEARCH("right posterior neck",'Model output'!G144)),AND(ISNUMBER(SEARCH("level",'Model output'!G144)),OR(,ISNUMBER(SEARCH("II",'Model output'!G144)),ISNUMBER(SEARCH("two",'Model output'!G144)),ISNUMBER(SEARCH("2",'Model output'!G144)),ISNUMBER(SEARCH("III",'Model output'!G144)),ISNUMBER(SEARCH("three",'Model output'!G144)),ISNUMBER(SEARCH("3",'Model output'!G144)),ISNUMBER(SEARCH("IV",'Model output'!G144)),ISNUMBER(SEARCH("four",'Model output'!G144)),ISNUMBER(SEARCH("4",'Model output'!G144)),AND(ISNUMBER(SEARCH("V ",'Model output'!G144)),NOT(ISNUMBER(SEARCH("VI",'Model output'!G144)))),ISNUMBER(SEARCH("five",'Model output'!G144)),ISNUMBER(SEARCH("5",'Model output'!G144))))), "lateral", "central"))</f>
        <v>lateral</v>
      </c>
      <c r="H145" t="str">
        <f>IF('Model output'!H144="","negative",IF('Model output'!H144="[]", "negative", IF(OR(ISNUMBER(SEARCH("lymph node",'Model output'!H144)),ISNUMBER(SEARCH("Not mentioned",'Model output'!H144)),ISNUMBER(SEARCH("neck",'Model output'!H144)),ISNUMBER(SEARCH("Not applicable",'Model output'!H144))),"negative","positive")))</f>
        <v>negative</v>
      </c>
      <c r="I145">
        <f>IF('Model output'!I144="","",IF(ISNUMBER('Model output'!I144),'Model output'!I144,1))</f>
        <v>15</v>
      </c>
      <c r="J145">
        <f>IF('Model output'!J144="","",IF(AND(ISNUMBER('Model output'!J144),'Model output'!J144&lt;=I145),'Model output'!J144,IF(ISNUMBER(SEARCH("0/",'Model output'!J144)),0,1)))</f>
        <v>9</v>
      </c>
      <c r="K145" t="str" cm="1">
        <f t="array" ref="K145">IF(COUNT(FIND({0,1,2,3,4,5,6,7,8,9},'Model output'!K144))&gt;0,'Model output'!K144,"")</f>
        <v>4 cm</v>
      </c>
      <c r="L145" s="8" t="str">
        <f t="shared" si="32"/>
        <v>4cm</v>
      </c>
      <c r="M145" cm="1">
        <f t="array" ref="M145">IF(L145="","",IF(ISNUMBER(SEARCH("cm",L145)),MAX(VALUE(SUBSTITUTE(_xlfn.FILTERXML("&lt;t&gt;&lt;s&gt;"&amp;SUBSTITUTE(L145,",","&lt;/s&gt;&lt;s&gt;")&amp;"&lt;/s&gt;&lt;/t&gt;","//s"),"cm",""))),MAX(VALUE(SUBSTITUTE(_xlfn.FILTERXML("&lt;t&gt;&lt;s&gt;"&amp;SUBSTITUTE(L145,",","&lt;/s&gt;&lt;s&gt;")&amp;"&lt;/s&gt;&lt;/t&gt;","//s"),"mm","")))/10))</f>
        <v>4</v>
      </c>
      <c r="N145" t="str">
        <f>IF('Model output'!L144="","",'Model output'!L144)</f>
        <v>Papillary</v>
      </c>
      <c r="O145" t="str">
        <f>IF('Model output'!M144="","",'Model output'!M144)</f>
        <v>Conventional</v>
      </c>
      <c r="P145" t="str">
        <f>IF('Model output'!N144="","",'Model output'!N144)</f>
        <v>4.4 cm</v>
      </c>
      <c r="Q145" t="str">
        <f t="shared" si="28"/>
        <v>4.4cm</v>
      </c>
      <c r="R145" cm="1">
        <f t="array" ref="R145">IF(Q145="","",IF(ISNUMBER(SEARCH("cm",Q145)),MAX(VALUE(SUBSTITUTE(_xlfn.FILTERXML("&lt;t&gt;&lt;s&gt;"&amp;SUBSTITUTE(Q145,",","&lt;/s&gt;&lt;s&gt;")&amp;"&lt;/s&gt;&lt;/t&gt;","//s"),"cm",""))),MAX(VALUE(SUBSTITUTE(_xlfn.FILTERXML("&lt;t&gt;&lt;s&gt;"&amp;SUBSTITUTE(Q145,",","&lt;/s&gt;&lt;s&gt;")&amp;"&lt;/s&gt;&lt;/t&gt;","//s"),"mm","")))/10))</f>
        <v>4.4000000000000004</v>
      </c>
      <c r="S145" t="str">
        <f>IF(OR('Model output'!P144="",ISNUMBER(SEARCH("Not identified", 'Model output'!P144)),ISNUMBER(SEARCH("Absent",'Model output'!P144)),AND(ISNUMBER(SEARCH("No",'Model output'!P144)),NOT(ISNUMBER(SEARCH("diagnostic",'Model output'!P144)))),ISNUMBER(SEARCH("Negative",'Model output'!P144))),"negative","positive")</f>
        <v>positive</v>
      </c>
      <c r="T145" t="str">
        <f>IF('Model output'!O144="","",'Model output'!O144)</f>
        <v/>
      </c>
      <c r="U145" t="str">
        <f>IF('Model output'!Q144&lt;&gt;"",'Model output'!Q144,IF('Classification result'!S145="positive",IF(ISNUMBER(SEARCH("single",'Model output'!P144)),1,IF(OR(ISNUMBER(SEARCH("&lt;4",'Model output'!P144)),ISNUMBER(SEARCH("&lt; 4",'Model output'!P144)),ISNUMBER(SEARCH("less than 4",'Model output'!P144))),"&lt;4",IF(OR(ISNUMBER(SEARCH("&gt;4",'Model output'!P144)),ISNUMBER(SEARCH("&gt; 4",'Model output'!P144)),ISNUMBER(SEARCH("4 or more",'Model output'!P144))),"&gt;4",""))),""))</f>
        <v/>
      </c>
      <c r="V145" t="str">
        <f>IF(S145="negative","",IF(OR(ISNUMBER(SEARCH("Focal",'Model output'!P144)),'Classification result'!U145&lt;4,ISNUMBER(SEARCH("Focal",'Classification result'!U145)),ISNUMBER(SEARCH("&lt;4",'Classification result'!U145)),ISNUMBER(SEARCH("&lt; 4",'Classification result'!U145))),"minimal", IF(OR(ISNUMBER(SEARCH("Extensive",'Model output'!P144)),ISNUMBER(SEARCH("Extensive",'Classification result'!U145)),ISNUMBER(SEARCH("&gt;4",'Classification result'!U145)),ISNUMBER(SEARCH("&gt; 4",'Classification result'!U145)),ISNUMBER(SEARCH("4 or more",'Classification result'!U145))),"extensive","")))</f>
        <v/>
      </c>
      <c r="W145" t="str">
        <f>IF(OR('Model output'!R144="",ISNUMBER(SEARCH("Not identified", 'Model output'!R144)),ISNUMBER(SEARCH("Absent",'Model output'!R144)),ISNUMBER(SEARCH("No",'Model output'!R144)),ISNUMBER(SEARCH("Negative",'Model output'!R144)),ISNUMBER(SEARCH("None seen",'Model output'!R144)),ISNUMBER(SEARCH("Free",'Model output'!R144)),ISNUMBER(SEARCH("Cannot be assessed",'Model output'!R144))),"negative","positive")</f>
        <v>negative</v>
      </c>
      <c r="X145" t="str">
        <f>IF('Model output'!S144="","", IF('Model output'!S144= "[]", "", 'Model output'!S144))</f>
        <v>Skeletal muscle, present</v>
      </c>
      <c r="Y145" t="str">
        <f>IF(OR('Model output'!S144="",ISNUMBER(SEARCH("Absent",'Model output'!S144)),ISNUMBER(SEARCH("Not identified",'Model output'!S144)),ISNUMBER(SEARCH("No",'Model output'!S144)),ISNUMBER(SEARCH("negative",'Model output'!S144))),"negative",IF(Z145="positive","gETE", "positive"))</f>
        <v>gETE</v>
      </c>
      <c r="Z145" t="str">
        <f>IF(OR('Model output'!S144="",ISNUMBER(SEARCH("Absent",'Model output'!S144)),ISNUMBER(SEARCH("Not identified",'Model output'!S144)),ISNUMBER(SEARCH("No",'Model output'!S144)),ISNUMBER(SEARCH("Minimal",'Model output'!S144)),ISNUMBER(SEARCH("negative",'Model output'!S144))),"negative",IF(OR(ISNUMBER(SEARCH("extensive",X145)),ISNUMBER(SEARCH("skeletal muscle",X145)),ISNUMBER(SEARCH("larynx",X145)),ISNUMBER(SEARCH("trachea",X145)),ISNUMBER(SEARCH("esophagus",X145)),ISNUMBER(SEARCH("recurrent laryngeal nerve",X145))),"positive","negative"))</f>
        <v>positive</v>
      </c>
      <c r="AA145" t="str">
        <f>IF('Model output'!T144="","", IF('Model output'!T144="[]", "", IF('Model output'!T144="Not mentioned", "No", "Yes")))</f>
        <v/>
      </c>
      <c r="AB145" t="str">
        <f>IF(AA145&lt;&gt;"Yes","",IF(OR('Model output'!U144="",'Model output'!U144="[]",ISNUMBER(SEARCH("Not identified",'Model output'!U144))),"",'Model output'!U144))</f>
        <v/>
      </c>
      <c r="AC145" s="1" t="str">
        <f>IF(OR('Model output'!V144="",'Model output'!V144="No",AND(ISERROR(SEARCH("Positive",'Model output'!V144)), ISNUMBER(SEARCH("Negative",'Model output'!V144))), ISNUMBER(SEARCH("Uninvolved",'Model output'!V144)), ISNUMBER(SEARCH("not involved",'Model output'!V144)), ISNUMBER(SEARCH("none",'Model output'!V144)), ISNUMBER(SEARCH("Free",'Model output'!V144)), ISNUMBER(SEARCH("1 mm",'Model output'!V144)), ISNUMBER(SEARCH("0.1 CM",'Model output'!V144)), ISNUMBER(SEARCH("less than 0.2 mm",'Model output'!V144)), ISNUMBER(SEARCH("less than 0.5 mm",'Model output'!V144)), ISNUMBER(SEARCH("abut",'Model output'!V144))), "negative", "positive")</f>
        <v>positive</v>
      </c>
      <c r="AE145" s="32" t="str" cm="1">
        <f t="array" ref="AE145">IF(OR(AC145="positive",Z145="positive",AND(OR(ISNUMBER(SEARCH("Follicular carcinoma",N145)),ISNUMBER(SEARCH("Follicular thyroid carcinoma",N145))),V145="extensive"),AND(AND(ISNUMBER(J145),J145&gt;0),AND(ISNUMBER(M145),M145&gt;3)),OR(H145="positive",AH145=1)),"high",IF(OR(ISNUMBER(SEARCH("lateral",G145,1)),ISNUMBER(SEARCH("positive",Y145,1)),ISNUMBER(SEARCH("tall",O145,1)),ISNUMBER(SEARCH("hobnail",O145,1)),ISNUMBER(SEARCH("cribriform",O145,1)),ISNUMBER(SEARCH("diffuse",O145,1)),ISNUMBER(SEARCH("columnar",O145,1)),ISNUMBER(SEARCH("solid",O145,1)),ISNUMBER(SEARCH("tall",N145,1)),ISNUMBER(SEARCH("hobnail",N145,1)),ISNUMBER(SEARCH("cribriform",N145,1)),ISNUMBER(SEARCH("diffuse",N145,1)),ISNUMBER(SEARCH("columnar",N145,1)),ISNUMBER(SEARCH("solid",N145,1)),AND(ISNUMBER(SEARCH("papillary",N145,1)),S145="positive"),AND(AND(ISNUMBER(J145),J145&gt;=5),M145=""),AND(AND(ISNUMBER(J145),J145&gt;=5),AND(ISNUMBER(M145),M145&gt;=1)),AND(ISNUMBER(SERACH("papillary",N145)),OR(Y145="positive",Z145="positive"), ISNUMBER(SEARCH("BRAF",AB145)))),"intermediate","low"))</f>
        <v>high</v>
      </c>
      <c r="AF145" s="33" t="str">
        <f t="shared" si="30"/>
        <v>3b</v>
      </c>
      <c r="AG145" s="33" t="str">
        <f t="shared" si="31"/>
        <v>1b</v>
      </c>
      <c r="AH145" s="33" t="str">
        <f t="shared" si="33"/>
        <v>0</v>
      </c>
      <c r="AI145" s="38" t="str">
        <f t="shared" si="34"/>
        <v>I</v>
      </c>
      <c r="AJ145" s="32" t="s">
        <v>956</v>
      </c>
      <c r="AK145" s="37" t="s">
        <v>960</v>
      </c>
      <c r="AL145" s="37" t="s">
        <v>961</v>
      </c>
      <c r="AM145" s="37" t="s">
        <v>965</v>
      </c>
      <c r="AN145" s="37" t="s">
        <v>70</v>
      </c>
      <c r="AO145" s="26">
        <f t="shared" si="36"/>
        <v>1</v>
      </c>
      <c r="AP145" s="12">
        <f t="shared" si="37"/>
        <v>1</v>
      </c>
      <c r="AQ145" s="12">
        <f t="shared" si="38"/>
        <v>1</v>
      </c>
      <c r="AR145" s="12">
        <f t="shared" si="39"/>
        <v>1</v>
      </c>
      <c r="AS145" s="19">
        <f t="shared" si="35"/>
        <v>1</v>
      </c>
    </row>
    <row r="146" spans="1:45">
      <c r="A146" t="str">
        <f>'Model output'!A145</f>
        <v>TCGA-EL-A4K6</v>
      </c>
      <c r="B146" s="44">
        <v>75</v>
      </c>
      <c r="C146" s="1" t="str">
        <f>IF(OR(ISNUMBER(SEARCH("0",'Model output'!D145)), ISNUMBER(SEARCH("1",'Model output'!D145)), ISNUMBER(SEARCH("1a",'Model output'!D145)), ISNUMBER(SEARCH("1b",'Model output'!D145)), ISNUMBER(SEARCH("2",'Model output'!D145)), ISNUMBER(SEARCH("3",'Model output'!D145)), ISNUMBER(SEARCH("4a",'Model output'!D145)), ISNUMBER(SEARCH("4b",'Model output'!D145))), IF(ISNUMBER(SEARCH("pT",'Model output'!D145)),IF(OR(ISNUMBER(SEARCH("a",'Model output'!D145)),ISNUMBER(SEARCH("b",'Model output'!D145))),MID(SUBSTITUTE('Model output'!D145," ",""),SEARCH("pT",'Model output'!D145)+2,2),MID(SUBSTITUTE('Model output'!D145," ",""),SEARCH("pT",'Model output'!D145)+2,1)),IF(ISNUMBER(SEARCH("T",'Model output'!D145)),IF(OR(ISNUMBER(SEARCH("a",'Model output'!D145)),ISNUMBER(SEARCH("b",'Model output'!D145))),MID(SUBSTITUTE('Model output'!D145," ",""),SEARCH("T",'Model output'!D145)+1,2),MID(SUBSTITUTE('Model output'!D145," ",""),SEARCH("T",'Model output'!D145)+1,1)),SUBSTITUTE('Model output'!D145," ",""))),"")</f>
        <v/>
      </c>
      <c r="D146" s="1" t="str">
        <f>IF(ISNUMBER(SEARCH("lymph node",'Model output'!E145)),"1", IF(AND('Model output'!E145&lt;&gt;"",ISNUMBER('Model output'!E145),'Model output'!E145&gt;0),"1",IF(OR(ISNUMBER(SEARCH("0",'Model output'!E145)), ISNUMBER(SEARCH("1",'Model output'!E145)), ISNUMBER(SEARCH("1a",'Model output'!E145)), ISNUMBER(SEARCH("1b",'Model output'!E145)), ISNUMBER(SEARCH("X",'Model output'!E145))), IF(ISNUMBER(SEARCH("pN",'Model output'!E145)),IF(OR(ISNUMBER(SEARCH("a",'Model output'!E145)),ISNUMBER(SEARCH("b",'Model output'!E145))),MID(SUBSTITUTE('Model output'!E145," ",""),SEARCH("pN",'Model output'!E145)+2,2),MID(SUBSTITUTE('Model output'!E145," ",""),SEARCH("pN",'Model output'!E145)+2,1)),IF(ISNUMBER(SEARCH("N",'Model output'!E145)),IF(OR(ISNUMBER(SEARCH("a",'Model output'!E145)),ISNUMBER(SEARCH("b",'Model output'!E145))),MID(SUBSTITUTE('Model output'!E145," ",""),SEARCH("N",'Model output'!E145)+1,2),MID(SUBSTITUTE('Model output'!E145," ",""),SEARCH("N",'Model output'!E145)+1,1)),SUBSTITUTE('Model output'!E145," ",""))),"")))</f>
        <v>1b</v>
      </c>
      <c r="E146" s="1" t="str">
        <f>IF(OR(ISNUMBER(SEARCH("Not applicable",'Model output'!F145)), ISNUMBER(SEARCH("N/A",'Model output'!F145))),"0",IF(OR(ISNUMBER(SEARCH("0",'Model output'!F145)), ISNUMBER(SEARCH("1",'Model output'!F145)), ISNUMBER(SEARCH("X",'Model output'!F145))), IF(ISNUMBER(SEARCH("pM",'Model output'!F145)),MID(SUBSTITUTE('Model output'!F145," ",""),SEARCH("pM",'Model output'!F145)+2,1),IF(ISNUMBER(SEARCH("M",'Model output'!F145)),MID(SUBSTITUTE('Model output'!F145," ",""),SEARCH("M",'Model output'!F145)+1,1),SUBSTITUTE('Model output'!F145," ",""))),""))</f>
        <v/>
      </c>
      <c r="F146" t="str">
        <f t="shared" si="29"/>
        <v>positive</v>
      </c>
      <c r="G146" t="str">
        <f>IF(OR('Model output'!G145="",AND(ISNUMBER('Model output'!J145),'Model output'!J145&lt;1)),"",IF(OR(ISNUMBER(SEARCH("lateral",'Model output'!G145)),ISNUMBER(SEARCH("cervical",'Model output'!G145)),ISNUMBER(SEARCH("jugular",'Model output'!G145)),ISNUMBER(SEARCH("left neck",'Model output'!G145)),ISNUMBER(SEARCH("left anterior neck",'Model output'!G145)),ISNUMBER(SEARCH("left posterior neck",'Model output'!G145)),ISNUMBER(SEARCH("right neck",'Model output'!G145)),ISNUMBER(SEARCH("right anterior neck",'Model output'!G145)),ISNUMBER(SEARCH("right posterior neck",'Model output'!G145)),AND(ISNUMBER(SEARCH("level",'Model output'!G145)),OR(,ISNUMBER(SEARCH("II",'Model output'!G145)),ISNUMBER(SEARCH("two",'Model output'!G145)),ISNUMBER(SEARCH("2",'Model output'!G145)),ISNUMBER(SEARCH("III",'Model output'!G145)),ISNUMBER(SEARCH("three",'Model output'!G145)),ISNUMBER(SEARCH("3",'Model output'!G145)),ISNUMBER(SEARCH("IV",'Model output'!G145)),ISNUMBER(SEARCH("four",'Model output'!G145)),ISNUMBER(SEARCH("4",'Model output'!G145)),AND(ISNUMBER(SEARCH("V ",'Model output'!G145)),NOT(ISNUMBER(SEARCH("VI",'Model output'!G145)))),ISNUMBER(SEARCH("five",'Model output'!G145)),ISNUMBER(SEARCH("5",'Model output'!G145))))), "lateral", "central"))</f>
        <v>central</v>
      </c>
      <c r="H146" t="str">
        <f>IF('Model output'!H145="","negative",IF('Model output'!H145="[]", "negative", IF(OR(ISNUMBER(SEARCH("lymph node",'Model output'!H145)),ISNUMBER(SEARCH("Not mentioned",'Model output'!H145)),ISNUMBER(SEARCH("neck",'Model output'!H145)),ISNUMBER(SEARCH("Not applicable",'Model output'!H145))),"negative","positive")))</f>
        <v>negative</v>
      </c>
      <c r="I146">
        <f>IF('Model output'!I145="","",IF(ISNUMBER('Model output'!I145),'Model output'!I145,1))</f>
        <v>39</v>
      </c>
      <c r="J146">
        <f>IF('Model output'!J145="","",IF(AND(ISNUMBER('Model output'!J145),'Model output'!J145&lt;=I146),'Model output'!J145,IF(ISNUMBER(SEARCH("0/",'Model output'!J145)),0,1)))</f>
        <v>3</v>
      </c>
      <c r="K146" t="str" cm="1">
        <f t="array" ref="K146">IF(COUNT(FIND({0,1,2,3,4,5,6,7,8,9},'Model output'!K145))&gt;0,'Model output'!K145,"")</f>
        <v>1.4 cm</v>
      </c>
      <c r="L146" s="8" t="str">
        <f t="shared" si="32"/>
        <v>1.4cm</v>
      </c>
      <c r="M146" cm="1">
        <f t="array" ref="M146">IF(L146="","",IF(ISNUMBER(SEARCH("cm",L146)),MAX(VALUE(SUBSTITUTE(_xlfn.FILTERXML("&lt;t&gt;&lt;s&gt;"&amp;SUBSTITUTE(L146,",","&lt;/s&gt;&lt;s&gt;")&amp;"&lt;/s&gt;&lt;/t&gt;","//s"),"cm",""))),MAX(VALUE(SUBSTITUTE(_xlfn.FILTERXML("&lt;t&gt;&lt;s&gt;"&amp;SUBSTITUTE(L146,",","&lt;/s&gt;&lt;s&gt;")&amp;"&lt;/s&gt;&lt;/t&gt;","//s"),"mm","")))/10))</f>
        <v>1.4</v>
      </c>
      <c r="N146" t="str">
        <f>IF('Model output'!L145="","",'Model output'!L145)</f>
        <v>Papillary</v>
      </c>
      <c r="O146" t="str">
        <f>IF('Model output'!M145="","",'Model output'!M145)</f>
        <v>Follicular variant</v>
      </c>
      <c r="P146" t="str">
        <f>IF('Model output'!N145="","",'Model output'!N145)</f>
        <v>6.2 x 5.0 x 4.1 cm</v>
      </c>
      <c r="Q146" t="str">
        <f t="shared" si="28"/>
        <v>6.2,5.0,4.1cm</v>
      </c>
      <c r="R146" cm="1">
        <f t="array" ref="R146">IF(Q146="","",IF(ISNUMBER(SEARCH("cm",Q146)),MAX(VALUE(SUBSTITUTE(_xlfn.FILTERXML("&lt;t&gt;&lt;s&gt;"&amp;SUBSTITUTE(Q146,",","&lt;/s&gt;&lt;s&gt;")&amp;"&lt;/s&gt;&lt;/t&gt;","//s"),"cm",""))),MAX(VALUE(SUBSTITUTE(_xlfn.FILTERXML("&lt;t&gt;&lt;s&gt;"&amp;SUBSTITUTE(Q146,",","&lt;/s&gt;&lt;s&gt;")&amp;"&lt;/s&gt;&lt;/t&gt;","//s"),"mm","")))/10))</f>
        <v>6.2</v>
      </c>
      <c r="S146" t="str">
        <f>IF(OR('Model output'!P145="",ISNUMBER(SEARCH("Not identified", 'Model output'!P145)),ISNUMBER(SEARCH("Absent",'Model output'!P145)),AND(ISNUMBER(SEARCH("No",'Model output'!P145)),NOT(ISNUMBER(SEARCH("diagnostic",'Model output'!P145)))),ISNUMBER(SEARCH("Negative",'Model output'!P145))),"negative","positive")</f>
        <v>negative</v>
      </c>
      <c r="T146" t="str">
        <f>IF('Model output'!O145="","",'Model output'!O145)</f>
        <v/>
      </c>
      <c r="U146" t="str">
        <f>IF('Model output'!Q145&lt;&gt;"",'Model output'!Q145,IF('Classification result'!S146="positive",IF(ISNUMBER(SEARCH("single",'Model output'!P145)),1,IF(OR(ISNUMBER(SEARCH("&lt;4",'Model output'!P145)),ISNUMBER(SEARCH("&lt; 4",'Model output'!P145)),ISNUMBER(SEARCH("less than 4",'Model output'!P145))),"&lt;4",IF(OR(ISNUMBER(SEARCH("&gt;4",'Model output'!P145)),ISNUMBER(SEARCH("&gt; 4",'Model output'!P145)),ISNUMBER(SEARCH("4 or more",'Model output'!P145))),"&gt;4",""))),""))</f>
        <v/>
      </c>
      <c r="V146" t="str">
        <f>IF(S146="negative","",IF(OR(ISNUMBER(SEARCH("Focal",'Model output'!P145)),'Classification result'!U146&lt;4,ISNUMBER(SEARCH("Focal",'Classification result'!U146)),ISNUMBER(SEARCH("&lt;4",'Classification result'!U146)),ISNUMBER(SEARCH("&lt; 4",'Classification result'!U146))),"minimal", IF(OR(ISNUMBER(SEARCH("Extensive",'Model output'!P145)),ISNUMBER(SEARCH("Extensive",'Classification result'!U146)),ISNUMBER(SEARCH("&gt;4",'Classification result'!U146)),ISNUMBER(SEARCH("&gt; 4",'Classification result'!U146)),ISNUMBER(SEARCH("4 or more",'Classification result'!U146))),"extensive","")))</f>
        <v/>
      </c>
      <c r="W146" t="str">
        <f>IF(OR('Model output'!R145="",ISNUMBER(SEARCH("Not identified", 'Model output'!R145)),ISNUMBER(SEARCH("Absent",'Model output'!R145)),ISNUMBER(SEARCH("No",'Model output'!R145)),ISNUMBER(SEARCH("Negative",'Model output'!R145)),ISNUMBER(SEARCH("None seen",'Model output'!R145)),ISNUMBER(SEARCH("Free",'Model output'!R145)),ISNUMBER(SEARCH("Cannot be assessed",'Model output'!R145))),"negative","positive")</f>
        <v>positive</v>
      </c>
      <c r="X146" t="str">
        <f>IF('Model output'!S145="","", IF('Model output'!S145= "[]", "", 'Model output'!S145))</f>
        <v>Present, perithyroidal fibradipose tissue, skeletal muscle, subcutaneous soft tissues</v>
      </c>
      <c r="Y146" t="str">
        <f>IF(OR('Model output'!S145="",ISNUMBER(SEARCH("Absent",'Model output'!S145)),ISNUMBER(SEARCH("Not identified",'Model output'!S145)),ISNUMBER(SEARCH("No",'Model output'!S145)),ISNUMBER(SEARCH("negative",'Model output'!S145))),"negative",IF(Z146="positive","gETE", "positive"))</f>
        <v>gETE</v>
      </c>
      <c r="Z146" t="str">
        <f>IF(OR('Model output'!S145="",ISNUMBER(SEARCH("Absent",'Model output'!S145)),ISNUMBER(SEARCH("Not identified",'Model output'!S145)),ISNUMBER(SEARCH("No",'Model output'!S145)),ISNUMBER(SEARCH("Minimal",'Model output'!S145)),ISNUMBER(SEARCH("negative",'Model output'!S145))),"negative",IF(OR(ISNUMBER(SEARCH("extensive",X146)),ISNUMBER(SEARCH("skeletal muscle",X146)),ISNUMBER(SEARCH("larynx",X146)),ISNUMBER(SEARCH("trachea",X146)),ISNUMBER(SEARCH("esophagus",X146)),ISNUMBER(SEARCH("recurrent laryngeal nerve",X146))),"positive","negative"))</f>
        <v>positive</v>
      </c>
      <c r="AA146" t="str">
        <f>IF('Model output'!T145="","", IF('Model output'!T145="[]", "", IF('Model output'!T145="Not mentioned", "No", "Yes")))</f>
        <v/>
      </c>
      <c r="AB146" t="str">
        <f>IF(AA146&lt;&gt;"Yes","",IF(OR('Model output'!U145="",'Model output'!U145="[]",ISNUMBER(SEARCH("Not identified",'Model output'!U145))),"",'Model output'!U145))</f>
        <v/>
      </c>
      <c r="AC146" s="1" t="str">
        <f>IF(OR('Model output'!V145="",'Model output'!V145="No",AND(ISERROR(SEARCH("Positive",'Model output'!V145)), ISNUMBER(SEARCH("Negative",'Model output'!V145))), ISNUMBER(SEARCH("Uninvolved",'Model output'!V145)), ISNUMBER(SEARCH("not involved",'Model output'!V145)), ISNUMBER(SEARCH("none",'Model output'!V145)), ISNUMBER(SEARCH("Free",'Model output'!V145)), ISNUMBER(SEARCH("1 mm",'Model output'!V145)), ISNUMBER(SEARCH("0.1 CM",'Model output'!V145)), ISNUMBER(SEARCH("less than 0.2 mm",'Model output'!V145)), ISNUMBER(SEARCH("less than 0.5 mm",'Model output'!V145)), ISNUMBER(SEARCH("abut",'Model output'!V145))), "negative", "positive")</f>
        <v>negative</v>
      </c>
      <c r="AE146" s="32" t="str" cm="1">
        <f t="array" ref="AE146">IF(OR(AC146="positive",Z146="positive",AND(OR(ISNUMBER(SEARCH("Follicular carcinoma",N146)),ISNUMBER(SEARCH("Follicular thyroid carcinoma",N146))),V146="extensive"),AND(AND(ISNUMBER(J146),J146&gt;0),AND(ISNUMBER(M146),M146&gt;3)),OR(H146="positive",AH146=1)),"high",IF(OR(ISNUMBER(SEARCH("lateral",G146,1)),ISNUMBER(SEARCH("positive",Y146,1)),ISNUMBER(SEARCH("tall",O146,1)),ISNUMBER(SEARCH("hobnail",O146,1)),ISNUMBER(SEARCH("cribriform",O146,1)),ISNUMBER(SEARCH("diffuse",O146,1)),ISNUMBER(SEARCH("columnar",O146,1)),ISNUMBER(SEARCH("solid",O146,1)),ISNUMBER(SEARCH("tall",N146,1)),ISNUMBER(SEARCH("hobnail",N146,1)),ISNUMBER(SEARCH("cribriform",N146,1)),ISNUMBER(SEARCH("diffuse",N146,1)),ISNUMBER(SEARCH("columnar",N146,1)),ISNUMBER(SEARCH("solid",N146,1)),AND(ISNUMBER(SEARCH("papillary",N146,1)),S146="positive"),AND(AND(ISNUMBER(J146),J146&gt;=5),M146=""),AND(AND(ISNUMBER(J146),J146&gt;=5),AND(ISNUMBER(M146),M146&gt;=1)),AND(ISNUMBER(SERACH("papillary",N146)),OR(Y146="positive",Z146="positive"), ISNUMBER(SEARCH("BRAF",AB146)))),"intermediate","low"))</f>
        <v>high</v>
      </c>
      <c r="AF146" s="33" t="str">
        <f t="shared" si="30"/>
        <v>3b</v>
      </c>
      <c r="AG146" s="33" t="str">
        <f t="shared" si="31"/>
        <v>1a</v>
      </c>
      <c r="AH146" s="33" t="str">
        <f t="shared" si="33"/>
        <v>0</v>
      </c>
      <c r="AI146" s="38" t="str">
        <f t="shared" si="34"/>
        <v>II</v>
      </c>
      <c r="AJ146" s="32" t="s">
        <v>958</v>
      </c>
      <c r="AK146" s="37" t="s">
        <v>967</v>
      </c>
      <c r="AL146" s="37" t="s">
        <v>966</v>
      </c>
      <c r="AM146" s="37" t="s">
        <v>965</v>
      </c>
      <c r="AN146" s="37" t="s">
        <v>963</v>
      </c>
      <c r="AO146" s="26">
        <f t="shared" si="36"/>
        <v>0</v>
      </c>
      <c r="AP146" s="12">
        <f t="shared" si="37"/>
        <v>0</v>
      </c>
      <c r="AQ146" s="12">
        <f t="shared" si="38"/>
        <v>1</v>
      </c>
      <c r="AR146" s="12">
        <f t="shared" si="39"/>
        <v>1</v>
      </c>
      <c r="AS146" s="19">
        <f t="shared" si="35"/>
        <v>1</v>
      </c>
    </row>
    <row r="147" spans="1:45">
      <c r="A147" t="str">
        <f>'Model output'!A146</f>
        <v>TCGA-EL-A4K9</v>
      </c>
      <c r="B147" s="44">
        <v>68</v>
      </c>
      <c r="C147" s="1" t="str">
        <f>IF(OR(ISNUMBER(SEARCH("0",'Model output'!D146)), ISNUMBER(SEARCH("1",'Model output'!D146)), ISNUMBER(SEARCH("1a",'Model output'!D146)), ISNUMBER(SEARCH("1b",'Model output'!D146)), ISNUMBER(SEARCH("2",'Model output'!D146)), ISNUMBER(SEARCH("3",'Model output'!D146)), ISNUMBER(SEARCH("4a",'Model output'!D146)), ISNUMBER(SEARCH("4b",'Model output'!D146))), IF(ISNUMBER(SEARCH("pT",'Model output'!D146)),IF(OR(ISNUMBER(SEARCH("a",'Model output'!D146)),ISNUMBER(SEARCH("b",'Model output'!D146))),MID(SUBSTITUTE('Model output'!D146," ",""),SEARCH("pT",'Model output'!D146)+2,2),MID(SUBSTITUTE('Model output'!D146," ",""),SEARCH("pT",'Model output'!D146)+2,1)),IF(ISNUMBER(SEARCH("T",'Model output'!D146)),IF(OR(ISNUMBER(SEARCH("a",'Model output'!D146)),ISNUMBER(SEARCH("b",'Model output'!D146))),MID(SUBSTITUTE('Model output'!D146," ",""),SEARCH("T",'Model output'!D146)+1,2),MID(SUBSTITUTE('Model output'!D146," ",""),SEARCH("T",'Model output'!D146)+1,1)),SUBSTITUTE('Model output'!D146," ",""))),"")</f>
        <v>1</v>
      </c>
      <c r="D147" s="1" t="str">
        <f>IF(ISNUMBER(SEARCH("lymph node",'Model output'!E146)),"1", IF(AND('Model output'!E146&lt;&gt;"",ISNUMBER('Model output'!E146),'Model output'!E146&gt;0),"1",IF(OR(ISNUMBER(SEARCH("0",'Model output'!E146)), ISNUMBER(SEARCH("1",'Model output'!E146)), ISNUMBER(SEARCH("1a",'Model output'!E146)), ISNUMBER(SEARCH("1b",'Model output'!E146)), ISNUMBER(SEARCH("X",'Model output'!E146))), IF(ISNUMBER(SEARCH("pN",'Model output'!E146)),IF(OR(ISNUMBER(SEARCH("a",'Model output'!E146)),ISNUMBER(SEARCH("b",'Model output'!E146))),MID(SUBSTITUTE('Model output'!E146," ",""),SEARCH("pN",'Model output'!E146)+2,2),MID(SUBSTITUTE('Model output'!E146," ",""),SEARCH("pN",'Model output'!E146)+2,1)),IF(ISNUMBER(SEARCH("N",'Model output'!E146)),IF(OR(ISNUMBER(SEARCH("a",'Model output'!E146)),ISNUMBER(SEARCH("b",'Model output'!E146))),MID(SUBSTITUTE('Model output'!E146," ",""),SEARCH("N",'Model output'!E146)+1,2),MID(SUBSTITUTE('Model output'!E146," ",""),SEARCH("N",'Model output'!E146)+1,1)),SUBSTITUTE('Model output'!E146," ",""))),"")))</f>
        <v>X</v>
      </c>
      <c r="E147" s="1" t="str">
        <f>IF(OR(ISNUMBER(SEARCH("Not applicable",'Model output'!F146)), ISNUMBER(SEARCH("N/A",'Model output'!F146))),"0",IF(OR(ISNUMBER(SEARCH("0",'Model output'!F146)), ISNUMBER(SEARCH("1",'Model output'!F146)), ISNUMBER(SEARCH("X",'Model output'!F146))), IF(ISNUMBER(SEARCH("pM",'Model output'!F146)),MID(SUBSTITUTE('Model output'!F146," ",""),SEARCH("pM",'Model output'!F146)+2,1),IF(ISNUMBER(SEARCH("M",'Model output'!F146)),MID(SUBSTITUTE('Model output'!F146," ",""),SEARCH("M",'Model output'!F146)+1,1),SUBSTITUTE('Model output'!F146," ",""))),""))</f>
        <v>X</v>
      </c>
      <c r="F147" t="str">
        <f t="shared" si="29"/>
        <v>negative</v>
      </c>
      <c r="G147" t="str">
        <f>IF(OR('Model output'!G146="",AND(ISNUMBER('Model output'!J146),'Model output'!J146&lt;1)),"",IF(OR(ISNUMBER(SEARCH("lateral",'Model output'!G146)),ISNUMBER(SEARCH("cervical",'Model output'!G146)),ISNUMBER(SEARCH("jugular",'Model output'!G146)),ISNUMBER(SEARCH("left neck",'Model output'!G146)),ISNUMBER(SEARCH("left anterior neck",'Model output'!G146)),ISNUMBER(SEARCH("left posterior neck",'Model output'!G146)),ISNUMBER(SEARCH("right neck",'Model output'!G146)),ISNUMBER(SEARCH("right anterior neck",'Model output'!G146)),ISNUMBER(SEARCH("right posterior neck",'Model output'!G146)),AND(ISNUMBER(SEARCH("level",'Model output'!G146)),OR(,ISNUMBER(SEARCH("II",'Model output'!G146)),ISNUMBER(SEARCH("two",'Model output'!G146)),ISNUMBER(SEARCH("2",'Model output'!G146)),ISNUMBER(SEARCH("III",'Model output'!G146)),ISNUMBER(SEARCH("three",'Model output'!G146)),ISNUMBER(SEARCH("3",'Model output'!G146)),ISNUMBER(SEARCH("IV",'Model output'!G146)),ISNUMBER(SEARCH("four",'Model output'!G146)),ISNUMBER(SEARCH("4",'Model output'!G146)),AND(ISNUMBER(SEARCH("V ",'Model output'!G146)),NOT(ISNUMBER(SEARCH("VI",'Model output'!G146)))),ISNUMBER(SEARCH("five",'Model output'!G146)),ISNUMBER(SEARCH("5",'Model output'!G146))))), "lateral", "central"))</f>
        <v/>
      </c>
      <c r="H147" t="str">
        <f>IF('Model output'!H146="","negative",IF('Model output'!H146="[]", "negative", IF(OR(ISNUMBER(SEARCH("lymph node",'Model output'!H146)),ISNUMBER(SEARCH("Not mentioned",'Model output'!H146)),ISNUMBER(SEARCH("neck",'Model output'!H146)),ISNUMBER(SEARCH("Not applicable",'Model output'!H146))),"negative","positive")))</f>
        <v>negative</v>
      </c>
      <c r="I147">
        <f>IF('Model output'!I146="","",IF(ISNUMBER('Model output'!I146),'Model output'!I146,1))</f>
        <v>0</v>
      </c>
      <c r="J147">
        <f>IF('Model output'!J146="","",IF(AND(ISNUMBER('Model output'!J146),'Model output'!J146&lt;=I147),'Model output'!J146,IF(ISNUMBER(SEARCH("0/",'Model output'!J146)),0,1)))</f>
        <v>0</v>
      </c>
      <c r="K147" t="str" cm="1">
        <f t="array" ref="K147">IF(COUNT(FIND({0,1,2,3,4,5,6,7,8,9},'Model output'!K146))&gt;0,'Model output'!K146,"")</f>
        <v/>
      </c>
      <c r="L147" s="8" t="str">
        <f t="shared" si="32"/>
        <v/>
      </c>
      <c r="M147" t="str" cm="1">
        <f t="array" ref="M147">IF(L147="","",IF(ISNUMBER(SEARCH("cm",L147)),MAX(VALUE(SUBSTITUTE(_xlfn.FILTERXML("&lt;t&gt;&lt;s&gt;"&amp;SUBSTITUTE(L147,",","&lt;/s&gt;&lt;s&gt;")&amp;"&lt;/s&gt;&lt;/t&gt;","//s"),"cm",""))),MAX(VALUE(SUBSTITUTE(_xlfn.FILTERXML("&lt;t&gt;&lt;s&gt;"&amp;SUBSTITUTE(L147,",","&lt;/s&gt;&lt;s&gt;")&amp;"&lt;/s&gt;&lt;/t&gt;","//s"),"mm","")))/10))</f>
        <v/>
      </c>
      <c r="N147" t="str">
        <f>IF('Model output'!L146="","",'Model output'!L146)</f>
        <v>Papillary</v>
      </c>
      <c r="O147" t="str">
        <f>IF('Model output'!M146="","",'Model output'!M146)</f>
        <v>Conventional</v>
      </c>
      <c r="P147" t="str">
        <f>IF('Model output'!N146="","",'Model output'!N146)</f>
        <v>1.5 cm</v>
      </c>
      <c r="Q147" t="str">
        <f t="shared" si="28"/>
        <v>1.5cm</v>
      </c>
      <c r="R147" cm="1">
        <f t="array" ref="R147">IF(Q147="","",IF(ISNUMBER(SEARCH("cm",Q147)),MAX(VALUE(SUBSTITUTE(_xlfn.FILTERXML("&lt;t&gt;&lt;s&gt;"&amp;SUBSTITUTE(Q147,",","&lt;/s&gt;&lt;s&gt;")&amp;"&lt;/s&gt;&lt;/t&gt;","//s"),"cm",""))),MAX(VALUE(SUBSTITUTE(_xlfn.FILTERXML("&lt;t&gt;&lt;s&gt;"&amp;SUBSTITUTE(Q147,",","&lt;/s&gt;&lt;s&gt;")&amp;"&lt;/s&gt;&lt;/t&gt;","//s"),"mm","")))/10))</f>
        <v>1.5</v>
      </c>
      <c r="S147" t="str">
        <f>IF(OR('Model output'!P146="",ISNUMBER(SEARCH("Not identified", 'Model output'!P146)),ISNUMBER(SEARCH("Absent",'Model output'!P146)),AND(ISNUMBER(SEARCH("No",'Model output'!P146)),NOT(ISNUMBER(SEARCH("diagnostic",'Model output'!P146)))),ISNUMBER(SEARCH("Negative",'Model output'!P146))),"negative","positive")</f>
        <v>negative</v>
      </c>
      <c r="T147">
        <f>IF('Model output'!O146="","",'Model output'!O146)</f>
        <v>1</v>
      </c>
      <c r="U147" t="str">
        <f>IF('Model output'!Q146&lt;&gt;"",'Model output'!Q146,IF('Classification result'!S147="positive",IF(ISNUMBER(SEARCH("single",'Model output'!P146)),1,IF(OR(ISNUMBER(SEARCH("&lt;4",'Model output'!P146)),ISNUMBER(SEARCH("&lt; 4",'Model output'!P146)),ISNUMBER(SEARCH("less than 4",'Model output'!P146))),"&lt;4",IF(OR(ISNUMBER(SEARCH("&gt;4",'Model output'!P146)),ISNUMBER(SEARCH("&gt; 4",'Model output'!P146)),ISNUMBER(SEARCH("4 or more",'Model output'!P146))),"&gt;4",""))),""))</f>
        <v/>
      </c>
      <c r="V147" t="str">
        <f>IF(S147="negative","",IF(OR(ISNUMBER(SEARCH("Focal",'Model output'!P146)),'Classification result'!U147&lt;4,ISNUMBER(SEARCH("Focal",'Classification result'!U147)),ISNUMBER(SEARCH("&lt;4",'Classification result'!U147)),ISNUMBER(SEARCH("&lt; 4",'Classification result'!U147))),"minimal", IF(OR(ISNUMBER(SEARCH("Extensive",'Model output'!P146)),ISNUMBER(SEARCH("Extensive",'Classification result'!U147)),ISNUMBER(SEARCH("&gt;4",'Classification result'!U147)),ISNUMBER(SEARCH("&gt; 4",'Classification result'!U147)),ISNUMBER(SEARCH("4 or more",'Classification result'!U147))),"extensive","")))</f>
        <v/>
      </c>
      <c r="W147" t="str">
        <f>IF(OR('Model output'!R146="",ISNUMBER(SEARCH("Not identified", 'Model output'!R146)),ISNUMBER(SEARCH("Absent",'Model output'!R146)),ISNUMBER(SEARCH("No",'Model output'!R146)),ISNUMBER(SEARCH("Negative",'Model output'!R146)),ISNUMBER(SEARCH("None seen",'Model output'!R146)),ISNUMBER(SEARCH("Free",'Model output'!R146)),ISNUMBER(SEARCH("Cannot be assessed",'Model output'!R146))),"negative","positive")</f>
        <v>negative</v>
      </c>
      <c r="X147" t="str">
        <f>IF('Model output'!S146="","", IF('Model output'!S146= "[]", "", 'Model output'!S146))</f>
        <v>Present, extending into fibroadipose tissue</v>
      </c>
      <c r="Y147" t="str">
        <f>IF(OR('Model output'!S146="",ISNUMBER(SEARCH("Absent",'Model output'!S146)),ISNUMBER(SEARCH("Not identified",'Model output'!S146)),ISNUMBER(SEARCH("No",'Model output'!S146)),ISNUMBER(SEARCH("negative",'Model output'!S146))),"negative",IF(Z147="positive","gETE", "positive"))</f>
        <v>positive</v>
      </c>
      <c r="Z147" t="str">
        <f>IF(OR('Model output'!S146="",ISNUMBER(SEARCH("Absent",'Model output'!S146)),ISNUMBER(SEARCH("Not identified",'Model output'!S146)),ISNUMBER(SEARCH("No",'Model output'!S146)),ISNUMBER(SEARCH("Minimal",'Model output'!S146)),ISNUMBER(SEARCH("negative",'Model output'!S146))),"negative",IF(OR(ISNUMBER(SEARCH("extensive",X147)),ISNUMBER(SEARCH("skeletal muscle",X147)),ISNUMBER(SEARCH("larynx",X147)),ISNUMBER(SEARCH("trachea",X147)),ISNUMBER(SEARCH("esophagus",X147)),ISNUMBER(SEARCH("recurrent laryngeal nerve",X147))),"positive","negative"))</f>
        <v>negative</v>
      </c>
      <c r="AA147" t="str">
        <f>IF('Model output'!T146="","", IF('Model output'!T146="[]", "", IF('Model output'!T146="Not mentioned", "No", "Yes")))</f>
        <v/>
      </c>
      <c r="AB147" t="str">
        <f>IF(AA147&lt;&gt;"Yes","",IF(OR('Model output'!U146="",'Model output'!U146="[]",ISNUMBER(SEARCH("Not identified",'Model output'!U146))),"",'Model output'!U146))</f>
        <v/>
      </c>
      <c r="AC147" s="1" t="str">
        <f>IF(OR('Model output'!V146="",'Model output'!V146="No",AND(ISERROR(SEARCH("Positive",'Model output'!V146)), ISNUMBER(SEARCH("Negative",'Model output'!V146))), ISNUMBER(SEARCH("Uninvolved",'Model output'!V146)), ISNUMBER(SEARCH("not involved",'Model output'!V146)), ISNUMBER(SEARCH("none",'Model output'!V146)), ISNUMBER(SEARCH("Free",'Model output'!V146)), ISNUMBER(SEARCH("1 mm",'Model output'!V146)), ISNUMBER(SEARCH("0.1 CM",'Model output'!V146)), ISNUMBER(SEARCH("less than 0.2 mm",'Model output'!V146)), ISNUMBER(SEARCH("less than 0.5 mm",'Model output'!V146)), ISNUMBER(SEARCH("abut",'Model output'!V146))), "negative", "positive")</f>
        <v>negative</v>
      </c>
      <c r="AE147" s="32" t="str" cm="1">
        <f t="array" aca="1" ref="AE147" ca="1">IF(OR(AC147="positive",Z147="positive",AND(OR(ISNUMBER(SEARCH("Follicular carcinoma",N147)),ISNUMBER(SEARCH("Follicular thyroid carcinoma",N147))),V147="extensive"),AND(AND(ISNUMBER(J147),J147&gt;0),AND(ISNUMBER(M147),M147&gt;3)),OR(H147="positive",AH147=1)),"high",IF(OR(ISNUMBER(SEARCH("lateral",G147,1)),ISNUMBER(SEARCH("positive",Y147,1)),ISNUMBER(SEARCH("tall",O147,1)),ISNUMBER(SEARCH("hobnail",O147,1)),ISNUMBER(SEARCH("cribriform",O147,1)),ISNUMBER(SEARCH("diffuse",O147,1)),ISNUMBER(SEARCH("columnar",O147,1)),ISNUMBER(SEARCH("solid",O147,1)),ISNUMBER(SEARCH("tall",N147,1)),ISNUMBER(SEARCH("hobnail",N147,1)),ISNUMBER(SEARCH("cribriform",N147,1)),ISNUMBER(SEARCH("diffuse",N147,1)),ISNUMBER(SEARCH("columnar",N147,1)),ISNUMBER(SEARCH("solid",N147,1)),AND(ISNUMBER(SEARCH("papillary",N147,1)),S147="positive"),AND(AND(ISNUMBER(J147),J147&gt;=5),M147=""),AND(AND(ISNUMBER(J147),J147&gt;=5),AND(ISNUMBER(M147),M147&gt;=1)),AND(ISNUMBER(SERACH("papillary",N147)),OR(Y147="positive",Z147="positive"), ISNUMBER(SEARCH("BRAF",AB147)))),"intermediate","low"))</f>
        <v>intermediate</v>
      </c>
      <c r="AF147" s="33" t="str">
        <f t="shared" si="30"/>
        <v>1b</v>
      </c>
      <c r="AG147" s="33" t="str">
        <f t="shared" si="31"/>
        <v>0</v>
      </c>
      <c r="AH147" s="33" t="str">
        <f t="shared" si="33"/>
        <v>0</v>
      </c>
      <c r="AI147" s="38" t="str">
        <f t="shared" si="34"/>
        <v>I</v>
      </c>
      <c r="AJ147" s="32" t="s">
        <v>958</v>
      </c>
      <c r="AK147" s="37" t="s">
        <v>961</v>
      </c>
      <c r="AL147" s="37" t="s">
        <v>965</v>
      </c>
      <c r="AM147" s="37" t="s">
        <v>965</v>
      </c>
      <c r="AN147" s="37" t="s">
        <v>70</v>
      </c>
      <c r="AO147" s="26">
        <f t="shared" ca="1" si="36"/>
        <v>1</v>
      </c>
      <c r="AP147" s="12">
        <f t="shared" si="37"/>
        <v>1</v>
      </c>
      <c r="AQ147" s="12">
        <f t="shared" si="38"/>
        <v>1</v>
      </c>
      <c r="AR147" s="12">
        <f t="shared" si="39"/>
        <v>1</v>
      </c>
      <c r="AS147" s="19">
        <f t="shared" si="35"/>
        <v>1</v>
      </c>
    </row>
    <row r="148" spans="1:45">
      <c r="A148" t="str">
        <f>'Model output'!A147</f>
        <v>TCGA-EL-A4KD</v>
      </c>
      <c r="B148" s="44">
        <v>41</v>
      </c>
      <c r="C148" s="1" t="str">
        <f>IF(OR(ISNUMBER(SEARCH("0",'Model output'!D147)), ISNUMBER(SEARCH("1",'Model output'!D147)), ISNUMBER(SEARCH("1a",'Model output'!D147)), ISNUMBER(SEARCH("1b",'Model output'!D147)), ISNUMBER(SEARCH("2",'Model output'!D147)), ISNUMBER(SEARCH("3",'Model output'!D147)), ISNUMBER(SEARCH("4a",'Model output'!D147)), ISNUMBER(SEARCH("4b",'Model output'!D147))), IF(ISNUMBER(SEARCH("pT",'Model output'!D147)),IF(OR(ISNUMBER(SEARCH("a",'Model output'!D147)),ISNUMBER(SEARCH("b",'Model output'!D147))),MID(SUBSTITUTE('Model output'!D147," ",""),SEARCH("pT",'Model output'!D147)+2,2),MID(SUBSTITUTE('Model output'!D147," ",""),SEARCH("pT",'Model output'!D147)+2,1)),IF(ISNUMBER(SEARCH("T",'Model output'!D147)),IF(OR(ISNUMBER(SEARCH("a",'Model output'!D147)),ISNUMBER(SEARCH("b",'Model output'!D147))),MID(SUBSTITUTE('Model output'!D147," ",""),SEARCH("T",'Model output'!D147)+1,2),MID(SUBSTITUTE('Model output'!D147," ",""),SEARCH("T",'Model output'!D147)+1,1)),SUBSTITUTE('Model output'!D147," ",""))),"")</f>
        <v/>
      </c>
      <c r="D148" s="1" t="str">
        <f>IF(ISNUMBER(SEARCH("lymph node",'Model output'!E147)),"1", IF(AND('Model output'!E147&lt;&gt;"",ISNUMBER('Model output'!E147),'Model output'!E147&gt;0),"1",IF(OR(ISNUMBER(SEARCH("0",'Model output'!E147)), ISNUMBER(SEARCH("1",'Model output'!E147)), ISNUMBER(SEARCH("1a",'Model output'!E147)), ISNUMBER(SEARCH("1b",'Model output'!E147)), ISNUMBER(SEARCH("X",'Model output'!E147))), IF(ISNUMBER(SEARCH("pN",'Model output'!E147)),IF(OR(ISNUMBER(SEARCH("a",'Model output'!E147)),ISNUMBER(SEARCH("b",'Model output'!E147))),MID(SUBSTITUTE('Model output'!E147," ",""),SEARCH("pN",'Model output'!E147)+2,2),MID(SUBSTITUTE('Model output'!E147," ",""),SEARCH("pN",'Model output'!E147)+2,1)),IF(ISNUMBER(SEARCH("N",'Model output'!E147)),IF(OR(ISNUMBER(SEARCH("a",'Model output'!E147)),ISNUMBER(SEARCH("b",'Model output'!E147))),MID(SUBSTITUTE('Model output'!E147," ",""),SEARCH("N",'Model output'!E147)+1,2),MID(SUBSTITUTE('Model output'!E147," ",""),SEARCH("N",'Model output'!E147)+1,1)),SUBSTITUTE('Model output'!E147," ",""))),"")))</f>
        <v>1b</v>
      </c>
      <c r="E148" s="1" t="str">
        <f>IF(OR(ISNUMBER(SEARCH("Not applicable",'Model output'!F147)), ISNUMBER(SEARCH("N/A",'Model output'!F147))),"0",IF(OR(ISNUMBER(SEARCH("0",'Model output'!F147)), ISNUMBER(SEARCH("1",'Model output'!F147)), ISNUMBER(SEARCH("X",'Model output'!F147))), IF(ISNUMBER(SEARCH("pM",'Model output'!F147)),MID(SUBSTITUTE('Model output'!F147," ",""),SEARCH("pM",'Model output'!F147)+2,1),IF(ISNUMBER(SEARCH("M",'Model output'!F147)),MID(SUBSTITUTE('Model output'!F147," ",""),SEARCH("M",'Model output'!F147)+1,1),SUBSTITUTE('Model output'!F147," ",""))),""))</f>
        <v>X</v>
      </c>
      <c r="F148" t="str">
        <f t="shared" si="29"/>
        <v>positive</v>
      </c>
      <c r="G148" t="str">
        <f>IF(OR('Model output'!G147="",AND(ISNUMBER('Model output'!J147),'Model output'!J147&lt;1)),"",IF(OR(ISNUMBER(SEARCH("lateral",'Model output'!G147)),ISNUMBER(SEARCH("cervical",'Model output'!G147)),ISNUMBER(SEARCH("jugular",'Model output'!G147)),ISNUMBER(SEARCH("left neck",'Model output'!G147)),ISNUMBER(SEARCH("left anterior neck",'Model output'!G147)),ISNUMBER(SEARCH("left posterior neck",'Model output'!G147)),ISNUMBER(SEARCH("right neck",'Model output'!G147)),ISNUMBER(SEARCH("right anterior neck",'Model output'!G147)),ISNUMBER(SEARCH("right posterior neck",'Model output'!G147)),AND(ISNUMBER(SEARCH("level",'Model output'!G147)),OR(,ISNUMBER(SEARCH("II",'Model output'!G147)),ISNUMBER(SEARCH("two",'Model output'!G147)),ISNUMBER(SEARCH("2",'Model output'!G147)),ISNUMBER(SEARCH("III",'Model output'!G147)),ISNUMBER(SEARCH("three",'Model output'!G147)),ISNUMBER(SEARCH("3",'Model output'!G147)),ISNUMBER(SEARCH("IV",'Model output'!G147)),ISNUMBER(SEARCH("four",'Model output'!G147)),ISNUMBER(SEARCH("4",'Model output'!G147)),AND(ISNUMBER(SEARCH("V ",'Model output'!G147)),NOT(ISNUMBER(SEARCH("VI",'Model output'!G147)))),ISNUMBER(SEARCH("five",'Model output'!G147)),ISNUMBER(SEARCH("5",'Model output'!G147))))), "lateral", "central"))</f>
        <v>lateral</v>
      </c>
      <c r="H148" t="str">
        <f>IF('Model output'!H147="","negative",IF('Model output'!H147="[]", "negative", IF(OR(ISNUMBER(SEARCH("lymph node",'Model output'!H147)),ISNUMBER(SEARCH("Not mentioned",'Model output'!H147)),ISNUMBER(SEARCH("neck",'Model output'!H147)),ISNUMBER(SEARCH("Not applicable",'Model output'!H147))),"negative","positive")))</f>
        <v>negative</v>
      </c>
      <c r="I148">
        <f>IF('Model output'!I147="","",IF(ISNUMBER('Model output'!I147),'Model output'!I147,1))</f>
        <v>17</v>
      </c>
      <c r="J148">
        <f>IF('Model output'!J147="","",IF(AND(ISNUMBER('Model output'!J147),'Model output'!J147&lt;=I148),'Model output'!J147,IF(ISNUMBER(SEARCH("0/",'Model output'!J147)),0,1)))</f>
        <v>4</v>
      </c>
      <c r="K148" t="str" cm="1">
        <f t="array" ref="K148">IF(COUNT(FIND({0,1,2,3,4,5,6,7,8,9},'Model output'!K147))&gt;0,'Model output'!K147,"")</f>
        <v>1.4 cm</v>
      </c>
      <c r="L148" s="8" t="str">
        <f t="shared" si="32"/>
        <v>1.4cm</v>
      </c>
      <c r="M148" cm="1">
        <f t="array" ref="M148">IF(L148="","",IF(ISNUMBER(SEARCH("cm",L148)),MAX(VALUE(SUBSTITUTE(_xlfn.FILTERXML("&lt;t&gt;&lt;s&gt;"&amp;SUBSTITUTE(L148,",","&lt;/s&gt;&lt;s&gt;")&amp;"&lt;/s&gt;&lt;/t&gt;","//s"),"cm",""))),MAX(VALUE(SUBSTITUTE(_xlfn.FILTERXML("&lt;t&gt;&lt;s&gt;"&amp;SUBSTITUTE(L148,",","&lt;/s&gt;&lt;s&gt;")&amp;"&lt;/s&gt;&lt;/t&gt;","//s"),"mm","")))/10))</f>
        <v>1.4</v>
      </c>
      <c r="N148" t="str">
        <f>IF('Model output'!L147="","",'Model output'!L147)</f>
        <v>Papillary</v>
      </c>
      <c r="O148" t="str">
        <f>IF('Model output'!M147="","",'Model output'!M147)</f>
        <v>Follicular variant</v>
      </c>
      <c r="P148" t="str">
        <f>IF('Model output'!N147="","",'Model output'!N147)</f>
        <v>5.5 x 5.0 x 2.9 cm</v>
      </c>
      <c r="Q148" t="str">
        <f t="shared" si="28"/>
        <v>5.5,5.0,2.9cm</v>
      </c>
      <c r="R148" cm="1">
        <f t="array" ref="R148">IF(Q148="","",IF(ISNUMBER(SEARCH("cm",Q148)),MAX(VALUE(SUBSTITUTE(_xlfn.FILTERXML("&lt;t&gt;&lt;s&gt;"&amp;SUBSTITUTE(Q148,",","&lt;/s&gt;&lt;s&gt;")&amp;"&lt;/s&gt;&lt;/t&gt;","//s"),"cm",""))),MAX(VALUE(SUBSTITUTE(_xlfn.FILTERXML("&lt;t&gt;&lt;s&gt;"&amp;SUBSTITUTE(Q148,",","&lt;/s&gt;&lt;s&gt;")&amp;"&lt;/s&gt;&lt;/t&gt;","//s"),"mm","")))/10))</f>
        <v>5.5</v>
      </c>
      <c r="S148" t="str">
        <f>IF(OR('Model output'!P147="",ISNUMBER(SEARCH("Not identified", 'Model output'!P147)),ISNUMBER(SEARCH("Absent",'Model output'!P147)),AND(ISNUMBER(SEARCH("No",'Model output'!P147)),NOT(ISNUMBER(SEARCH("diagnostic",'Model output'!P147)))),ISNUMBER(SEARCH("Negative",'Model output'!P147))),"negative","positive")</f>
        <v>negative</v>
      </c>
      <c r="T148" t="str">
        <f>IF('Model output'!O147="","",'Model output'!O147)</f>
        <v/>
      </c>
      <c r="U148" t="str">
        <f>IF('Model output'!Q147&lt;&gt;"",'Model output'!Q147,IF('Classification result'!S148="positive",IF(ISNUMBER(SEARCH("single",'Model output'!P147)),1,IF(OR(ISNUMBER(SEARCH("&lt;4",'Model output'!P147)),ISNUMBER(SEARCH("&lt; 4",'Model output'!P147)),ISNUMBER(SEARCH("less than 4",'Model output'!P147))),"&lt;4",IF(OR(ISNUMBER(SEARCH("&gt;4",'Model output'!P147)),ISNUMBER(SEARCH("&gt; 4",'Model output'!P147)),ISNUMBER(SEARCH("4 or more",'Model output'!P147))),"&gt;4",""))),""))</f>
        <v/>
      </c>
      <c r="V148" t="str">
        <f>IF(S148="negative","",IF(OR(ISNUMBER(SEARCH("Focal",'Model output'!P147)),'Classification result'!U148&lt;4,ISNUMBER(SEARCH("Focal",'Classification result'!U148)),ISNUMBER(SEARCH("&lt;4",'Classification result'!U148)),ISNUMBER(SEARCH("&lt; 4",'Classification result'!U148))),"minimal", IF(OR(ISNUMBER(SEARCH("Extensive",'Model output'!P147)),ISNUMBER(SEARCH("Extensive",'Classification result'!U148)),ISNUMBER(SEARCH("&gt;4",'Classification result'!U148)),ISNUMBER(SEARCH("&gt; 4",'Classification result'!U148)),ISNUMBER(SEARCH("4 or more",'Classification result'!U148))),"extensive","")))</f>
        <v/>
      </c>
      <c r="W148" t="str">
        <f>IF(OR('Model output'!R147="",ISNUMBER(SEARCH("Not identified", 'Model output'!R147)),ISNUMBER(SEARCH("Absent",'Model output'!R147)),ISNUMBER(SEARCH("No",'Model output'!R147)),ISNUMBER(SEARCH("Negative",'Model output'!R147)),ISNUMBER(SEARCH("None seen",'Model output'!R147)),ISNUMBER(SEARCH("Free",'Model output'!R147)),ISNUMBER(SEARCH("Cannot be assessed",'Model output'!R147))),"negative","positive")</f>
        <v>negative</v>
      </c>
      <c r="X148" t="str">
        <f>IF('Model output'!S147="","", IF('Model output'!S147= "[]", "", 'Model output'!S147))</f>
        <v>Fibroadipose tissue</v>
      </c>
      <c r="Y148" t="str">
        <f>IF(OR('Model output'!S147="",ISNUMBER(SEARCH("Absent",'Model output'!S147)),ISNUMBER(SEARCH("Not identified",'Model output'!S147)),ISNUMBER(SEARCH("No",'Model output'!S147)),ISNUMBER(SEARCH("negative",'Model output'!S147))),"negative",IF(Z148="positive","gETE", "positive"))</f>
        <v>positive</v>
      </c>
      <c r="Z148" t="str">
        <f>IF(OR('Model output'!S147="",ISNUMBER(SEARCH("Absent",'Model output'!S147)),ISNUMBER(SEARCH("Not identified",'Model output'!S147)),ISNUMBER(SEARCH("No",'Model output'!S147)),ISNUMBER(SEARCH("Minimal",'Model output'!S147)),ISNUMBER(SEARCH("negative",'Model output'!S147))),"negative",IF(OR(ISNUMBER(SEARCH("extensive",X148)),ISNUMBER(SEARCH("skeletal muscle",X148)),ISNUMBER(SEARCH("larynx",X148)),ISNUMBER(SEARCH("trachea",X148)),ISNUMBER(SEARCH("esophagus",X148)),ISNUMBER(SEARCH("recurrent laryngeal nerve",X148))),"positive","negative"))</f>
        <v>negative</v>
      </c>
      <c r="AA148" t="str">
        <f>IF('Model output'!T147="","", IF('Model output'!T147="[]", "", IF('Model output'!T147="Not mentioned", "No", "Yes")))</f>
        <v/>
      </c>
      <c r="AB148" t="str">
        <f>IF(AA148&lt;&gt;"Yes","",IF(OR('Model output'!U147="",'Model output'!U147="[]",ISNUMBER(SEARCH("Not identified",'Model output'!U147))),"",'Model output'!U147))</f>
        <v/>
      </c>
      <c r="AC148" s="1" t="str">
        <f>IF(OR('Model output'!V147="",'Model output'!V147="No",AND(ISERROR(SEARCH("Positive",'Model output'!V147)), ISNUMBER(SEARCH("Negative",'Model output'!V147))), ISNUMBER(SEARCH("Uninvolved",'Model output'!V147)), ISNUMBER(SEARCH("not involved",'Model output'!V147)), ISNUMBER(SEARCH("none",'Model output'!V147)), ISNUMBER(SEARCH("Free",'Model output'!V147)), ISNUMBER(SEARCH("1 mm",'Model output'!V147)), ISNUMBER(SEARCH("0.1 CM",'Model output'!V147)), ISNUMBER(SEARCH("less than 0.2 mm",'Model output'!V147)), ISNUMBER(SEARCH("less than 0.5 mm",'Model output'!V147)), ISNUMBER(SEARCH("abut",'Model output'!V147))), "negative", "positive")</f>
        <v>negative</v>
      </c>
      <c r="AE148" s="32" t="str" cm="1">
        <f t="array" aca="1" ref="AE148" ca="1">IF(OR(AC148="positive",Z148="positive",AND(OR(ISNUMBER(SEARCH("Follicular carcinoma",N148)),ISNUMBER(SEARCH("Follicular thyroid carcinoma",N148))),V148="extensive"),AND(AND(ISNUMBER(J148),J148&gt;0),AND(ISNUMBER(M148),M148&gt;3)),OR(H148="positive",AH148=1)),"high",IF(OR(ISNUMBER(SEARCH("lateral",G148,1)),ISNUMBER(SEARCH("positive",Y148,1)),ISNUMBER(SEARCH("tall",O148,1)),ISNUMBER(SEARCH("hobnail",O148,1)),ISNUMBER(SEARCH("cribriform",O148,1)),ISNUMBER(SEARCH("diffuse",O148,1)),ISNUMBER(SEARCH("columnar",O148,1)),ISNUMBER(SEARCH("solid",O148,1)),ISNUMBER(SEARCH("tall",N148,1)),ISNUMBER(SEARCH("hobnail",N148,1)),ISNUMBER(SEARCH("cribriform",N148,1)),ISNUMBER(SEARCH("diffuse",N148,1)),ISNUMBER(SEARCH("columnar",N148,1)),ISNUMBER(SEARCH("solid",N148,1)),AND(ISNUMBER(SEARCH("papillary",N148,1)),S148="positive"),AND(AND(ISNUMBER(J148),J148&gt;=5),M148=""),AND(AND(ISNUMBER(J148),J148&gt;=5),AND(ISNUMBER(M148),M148&gt;=1)),AND(ISNUMBER(SERACH("papillary",N148)),OR(Y148="positive",Z148="positive"), ISNUMBER(SEARCH("BRAF",AB148)))),"intermediate","low"))</f>
        <v>intermediate</v>
      </c>
      <c r="AF148" s="33" t="str">
        <f t="shared" si="30"/>
        <v>3a</v>
      </c>
      <c r="AG148" s="33" t="str">
        <f t="shared" si="31"/>
        <v>1b</v>
      </c>
      <c r="AH148" s="33" t="str">
        <f t="shared" si="33"/>
        <v>0</v>
      </c>
      <c r="AI148" s="38" t="str">
        <f t="shared" si="34"/>
        <v>I</v>
      </c>
      <c r="AJ148" s="32" t="s">
        <v>958</v>
      </c>
      <c r="AK148" s="37" t="s">
        <v>967</v>
      </c>
      <c r="AL148" s="37" t="s">
        <v>966</v>
      </c>
      <c r="AM148" s="37" t="s">
        <v>965</v>
      </c>
      <c r="AN148" s="37" t="s">
        <v>70</v>
      </c>
      <c r="AO148" s="26">
        <f t="shared" ca="1" si="36"/>
        <v>1</v>
      </c>
      <c r="AP148" s="12">
        <f t="shared" si="37"/>
        <v>1</v>
      </c>
      <c r="AQ148" s="12">
        <f t="shared" si="38"/>
        <v>0</v>
      </c>
      <c r="AR148" s="12">
        <f t="shared" si="39"/>
        <v>1</v>
      </c>
      <c r="AS148" s="19">
        <f t="shared" si="35"/>
        <v>1</v>
      </c>
    </row>
    <row r="149" spans="1:45">
      <c r="A149" t="str">
        <f>'Model output'!A148</f>
        <v>TCGA-EL-A4KG</v>
      </c>
      <c r="B149" s="44">
        <v>35</v>
      </c>
      <c r="C149" s="1" t="str">
        <f>IF(OR(ISNUMBER(SEARCH("0",'Model output'!D148)), ISNUMBER(SEARCH("1",'Model output'!D148)), ISNUMBER(SEARCH("1a",'Model output'!D148)), ISNUMBER(SEARCH("1b",'Model output'!D148)), ISNUMBER(SEARCH("2",'Model output'!D148)), ISNUMBER(SEARCH("3",'Model output'!D148)), ISNUMBER(SEARCH("4a",'Model output'!D148)), ISNUMBER(SEARCH("4b",'Model output'!D148))), IF(ISNUMBER(SEARCH("pT",'Model output'!D148)),IF(OR(ISNUMBER(SEARCH("a",'Model output'!D148)),ISNUMBER(SEARCH("b",'Model output'!D148))),MID(SUBSTITUTE('Model output'!D148," ",""),SEARCH("pT",'Model output'!D148)+2,2),MID(SUBSTITUTE('Model output'!D148," ",""),SEARCH("pT",'Model output'!D148)+2,1)),IF(ISNUMBER(SEARCH("T",'Model output'!D148)),IF(OR(ISNUMBER(SEARCH("a",'Model output'!D148)),ISNUMBER(SEARCH("b",'Model output'!D148))),MID(SUBSTITUTE('Model output'!D148," ",""),SEARCH("T",'Model output'!D148)+1,2),MID(SUBSTITUTE('Model output'!D148," ",""),SEARCH("T",'Model output'!D148)+1,1)),SUBSTITUTE('Model output'!D148," ",""))),"")</f>
        <v>1</v>
      </c>
      <c r="D149" s="1" t="str">
        <f>IF(ISNUMBER(SEARCH("lymph node",'Model output'!E148)),"1", IF(AND('Model output'!E148&lt;&gt;"",ISNUMBER('Model output'!E148),'Model output'!E148&gt;0),"1",IF(OR(ISNUMBER(SEARCH("0",'Model output'!E148)), ISNUMBER(SEARCH("1",'Model output'!E148)), ISNUMBER(SEARCH("1a",'Model output'!E148)), ISNUMBER(SEARCH("1b",'Model output'!E148)), ISNUMBER(SEARCH("X",'Model output'!E148))), IF(ISNUMBER(SEARCH("pN",'Model output'!E148)),IF(OR(ISNUMBER(SEARCH("a",'Model output'!E148)),ISNUMBER(SEARCH("b",'Model output'!E148))),MID(SUBSTITUTE('Model output'!E148," ",""),SEARCH("pN",'Model output'!E148)+2,2),MID(SUBSTITUTE('Model output'!E148," ",""),SEARCH("pN",'Model output'!E148)+2,1)),IF(ISNUMBER(SEARCH("N",'Model output'!E148)),IF(OR(ISNUMBER(SEARCH("a",'Model output'!E148)),ISNUMBER(SEARCH("b",'Model output'!E148))),MID(SUBSTITUTE('Model output'!E148," ",""),SEARCH("N",'Model output'!E148)+1,2),MID(SUBSTITUTE('Model output'!E148," ",""),SEARCH("N",'Model output'!E148)+1,1)),SUBSTITUTE('Model output'!E148," ",""))),"")))</f>
        <v>X</v>
      </c>
      <c r="E149" s="1" t="str">
        <f>IF(OR(ISNUMBER(SEARCH("Not applicable",'Model output'!F148)), ISNUMBER(SEARCH("N/A",'Model output'!F148))),"0",IF(OR(ISNUMBER(SEARCH("0",'Model output'!F148)), ISNUMBER(SEARCH("1",'Model output'!F148)), ISNUMBER(SEARCH("X",'Model output'!F148))), IF(ISNUMBER(SEARCH("pM",'Model output'!F148)),MID(SUBSTITUTE('Model output'!F148," ",""),SEARCH("pM",'Model output'!F148)+2,1),IF(ISNUMBER(SEARCH("M",'Model output'!F148)),MID(SUBSTITUTE('Model output'!F148," ",""),SEARCH("M",'Model output'!F148)+1,1),SUBSTITUTE('Model output'!F148," ",""))),""))</f>
        <v>X</v>
      </c>
      <c r="F149" t="str">
        <f t="shared" si="29"/>
        <v>negative</v>
      </c>
      <c r="G149" t="str">
        <f>IF(OR('Model output'!G148="",AND(ISNUMBER('Model output'!J148),'Model output'!J148&lt;1)),"",IF(OR(ISNUMBER(SEARCH("lateral",'Model output'!G148)),ISNUMBER(SEARCH("cervical",'Model output'!G148)),ISNUMBER(SEARCH("jugular",'Model output'!G148)),ISNUMBER(SEARCH("left neck",'Model output'!G148)),ISNUMBER(SEARCH("left anterior neck",'Model output'!G148)),ISNUMBER(SEARCH("left posterior neck",'Model output'!G148)),ISNUMBER(SEARCH("right neck",'Model output'!G148)),ISNUMBER(SEARCH("right anterior neck",'Model output'!G148)),ISNUMBER(SEARCH("right posterior neck",'Model output'!G148)),AND(ISNUMBER(SEARCH("level",'Model output'!G148)),OR(,ISNUMBER(SEARCH("II",'Model output'!G148)),ISNUMBER(SEARCH("two",'Model output'!G148)),ISNUMBER(SEARCH("2",'Model output'!G148)),ISNUMBER(SEARCH("III",'Model output'!G148)),ISNUMBER(SEARCH("three",'Model output'!G148)),ISNUMBER(SEARCH("3",'Model output'!G148)),ISNUMBER(SEARCH("IV",'Model output'!G148)),ISNUMBER(SEARCH("four",'Model output'!G148)),ISNUMBER(SEARCH("4",'Model output'!G148)),AND(ISNUMBER(SEARCH("V ",'Model output'!G148)),NOT(ISNUMBER(SEARCH("VI",'Model output'!G148)))),ISNUMBER(SEARCH("five",'Model output'!G148)),ISNUMBER(SEARCH("5",'Model output'!G148))))), "lateral", "central"))</f>
        <v/>
      </c>
      <c r="H149" t="str">
        <f>IF('Model output'!H148="","negative",IF('Model output'!H148="[]", "negative", IF(OR(ISNUMBER(SEARCH("lymph node",'Model output'!H148)),ISNUMBER(SEARCH("Not mentioned",'Model output'!H148)),ISNUMBER(SEARCH("neck",'Model output'!H148)),ISNUMBER(SEARCH("Not applicable",'Model output'!H148))),"negative","positive")))</f>
        <v>negative</v>
      </c>
      <c r="I149">
        <f>IF('Model output'!I148="","",IF(ISNUMBER('Model output'!I148),'Model output'!I148,1))</f>
        <v>1</v>
      </c>
      <c r="J149">
        <f>IF('Model output'!J148="","",IF(AND(ISNUMBER('Model output'!J148),'Model output'!J148&lt;=I149),'Model output'!J148,IF(ISNUMBER(SEARCH("0/",'Model output'!J148)),0,1)))</f>
        <v>0</v>
      </c>
      <c r="K149" t="str" cm="1">
        <f t="array" ref="K149">IF(COUNT(FIND({0,1,2,3,4,5,6,7,8,9},'Model output'!K148))&gt;0,'Model output'!K148,"")</f>
        <v/>
      </c>
      <c r="L149" s="8" t="str">
        <f t="shared" si="32"/>
        <v/>
      </c>
      <c r="M149" t="str" cm="1">
        <f t="array" ref="M149">IF(L149="","",IF(ISNUMBER(SEARCH("cm",L149)),MAX(VALUE(SUBSTITUTE(_xlfn.FILTERXML("&lt;t&gt;&lt;s&gt;"&amp;SUBSTITUTE(L149,",","&lt;/s&gt;&lt;s&gt;")&amp;"&lt;/s&gt;&lt;/t&gt;","//s"),"cm",""))),MAX(VALUE(SUBSTITUTE(_xlfn.FILTERXML("&lt;t&gt;&lt;s&gt;"&amp;SUBSTITUTE(L149,",","&lt;/s&gt;&lt;s&gt;")&amp;"&lt;/s&gt;&lt;/t&gt;","//s"),"mm","")))/10))</f>
        <v/>
      </c>
      <c r="N149" t="str">
        <f>IF('Model output'!L148="","",'Model output'!L148)</f>
        <v>Papillary</v>
      </c>
      <c r="O149" t="str">
        <f>IF('Model output'!M148="","",'Model output'!M148)</f>
        <v>Conventional</v>
      </c>
      <c r="P149" t="str">
        <f>IF('Model output'!N148="","",'Model output'!N148)</f>
        <v>2 cm</v>
      </c>
      <c r="Q149" t="str">
        <f t="shared" si="28"/>
        <v>2cm</v>
      </c>
      <c r="R149" cm="1">
        <f t="array" ref="R149">IF(Q149="","",IF(ISNUMBER(SEARCH("cm",Q149)),MAX(VALUE(SUBSTITUTE(_xlfn.FILTERXML("&lt;t&gt;&lt;s&gt;"&amp;SUBSTITUTE(Q149,",","&lt;/s&gt;&lt;s&gt;")&amp;"&lt;/s&gt;&lt;/t&gt;","//s"),"cm",""))),MAX(VALUE(SUBSTITUTE(_xlfn.FILTERXML("&lt;t&gt;&lt;s&gt;"&amp;SUBSTITUTE(Q149,",","&lt;/s&gt;&lt;s&gt;")&amp;"&lt;/s&gt;&lt;/t&gt;","//s"),"mm","")))/10))</f>
        <v>2</v>
      </c>
      <c r="S149" t="str">
        <f>IF(OR('Model output'!P148="",ISNUMBER(SEARCH("Not identified", 'Model output'!P148)),ISNUMBER(SEARCH("Absent",'Model output'!P148)),AND(ISNUMBER(SEARCH("No",'Model output'!P148)),NOT(ISNUMBER(SEARCH("diagnostic",'Model output'!P148)))),ISNUMBER(SEARCH("Negative",'Model output'!P148))),"negative","positive")</f>
        <v>negative</v>
      </c>
      <c r="T149" t="str">
        <f>IF('Model output'!O148="","",'Model output'!O148)</f>
        <v/>
      </c>
      <c r="U149" t="str">
        <f>IF('Model output'!Q148&lt;&gt;"",'Model output'!Q148,IF('Classification result'!S149="positive",IF(ISNUMBER(SEARCH("single",'Model output'!P148)),1,IF(OR(ISNUMBER(SEARCH("&lt;4",'Model output'!P148)),ISNUMBER(SEARCH("&lt; 4",'Model output'!P148)),ISNUMBER(SEARCH("less than 4",'Model output'!P148))),"&lt;4",IF(OR(ISNUMBER(SEARCH("&gt;4",'Model output'!P148)),ISNUMBER(SEARCH("&gt; 4",'Model output'!P148)),ISNUMBER(SEARCH("4 or more",'Model output'!P148))),"&gt;4",""))),""))</f>
        <v/>
      </c>
      <c r="V149" t="str">
        <f>IF(S149="negative","",IF(OR(ISNUMBER(SEARCH("Focal",'Model output'!P148)),'Classification result'!U149&lt;4,ISNUMBER(SEARCH("Focal",'Classification result'!U149)),ISNUMBER(SEARCH("&lt;4",'Classification result'!U149)),ISNUMBER(SEARCH("&lt; 4",'Classification result'!U149))),"minimal", IF(OR(ISNUMBER(SEARCH("Extensive",'Model output'!P148)),ISNUMBER(SEARCH("Extensive",'Classification result'!U149)),ISNUMBER(SEARCH("&gt;4",'Classification result'!U149)),ISNUMBER(SEARCH("&gt; 4",'Classification result'!U149)),ISNUMBER(SEARCH("4 or more",'Classification result'!U149))),"extensive","")))</f>
        <v/>
      </c>
      <c r="W149" t="str">
        <f>IF(OR('Model output'!R148="",ISNUMBER(SEARCH("Not identified", 'Model output'!R148)),ISNUMBER(SEARCH("Absent",'Model output'!R148)),ISNUMBER(SEARCH("No",'Model output'!R148)),ISNUMBER(SEARCH("Negative",'Model output'!R148)),ISNUMBER(SEARCH("None seen",'Model output'!R148)),ISNUMBER(SEARCH("Free",'Model output'!R148)),ISNUMBER(SEARCH("Cannot be assessed",'Model output'!R148))),"negative","positive")</f>
        <v>negative</v>
      </c>
      <c r="X149" t="str">
        <f>IF('Model output'!S148="","", IF('Model output'!S148= "[]", "", 'Model output'!S148))</f>
        <v>Present, extending into fibroadipose tissue</v>
      </c>
      <c r="Y149" t="str">
        <f>IF(OR('Model output'!S148="",ISNUMBER(SEARCH("Absent",'Model output'!S148)),ISNUMBER(SEARCH("Not identified",'Model output'!S148)),ISNUMBER(SEARCH("No",'Model output'!S148)),ISNUMBER(SEARCH("negative",'Model output'!S148))),"negative",IF(Z149="positive","gETE", "positive"))</f>
        <v>positive</v>
      </c>
      <c r="Z149" t="str">
        <f>IF(OR('Model output'!S148="",ISNUMBER(SEARCH("Absent",'Model output'!S148)),ISNUMBER(SEARCH("Not identified",'Model output'!S148)),ISNUMBER(SEARCH("No",'Model output'!S148)),ISNUMBER(SEARCH("Minimal",'Model output'!S148)),ISNUMBER(SEARCH("negative",'Model output'!S148))),"negative",IF(OR(ISNUMBER(SEARCH("extensive",X149)),ISNUMBER(SEARCH("skeletal muscle",X149)),ISNUMBER(SEARCH("larynx",X149)),ISNUMBER(SEARCH("trachea",X149)),ISNUMBER(SEARCH("esophagus",X149)),ISNUMBER(SEARCH("recurrent laryngeal nerve",X149))),"positive","negative"))</f>
        <v>negative</v>
      </c>
      <c r="AA149" t="str">
        <f>IF('Model output'!T148="","", IF('Model output'!T148="[]", "", IF('Model output'!T148="Not mentioned", "No", "Yes")))</f>
        <v/>
      </c>
      <c r="AB149" t="str">
        <f>IF(AA149&lt;&gt;"Yes","",IF(OR('Model output'!U148="",'Model output'!U148="[]",ISNUMBER(SEARCH("Not identified",'Model output'!U148))),"",'Model output'!U148))</f>
        <v/>
      </c>
      <c r="AC149" s="1" t="str">
        <f>IF(OR('Model output'!V148="",'Model output'!V148="No",AND(ISERROR(SEARCH("Positive",'Model output'!V148)), ISNUMBER(SEARCH("Negative",'Model output'!V148))), ISNUMBER(SEARCH("Uninvolved",'Model output'!V148)), ISNUMBER(SEARCH("not involved",'Model output'!V148)), ISNUMBER(SEARCH("none",'Model output'!V148)), ISNUMBER(SEARCH("Free",'Model output'!V148)), ISNUMBER(SEARCH("1 mm",'Model output'!V148)), ISNUMBER(SEARCH("0.1 CM",'Model output'!V148)), ISNUMBER(SEARCH("less than 0.2 mm",'Model output'!V148)), ISNUMBER(SEARCH("less than 0.5 mm",'Model output'!V148)), ISNUMBER(SEARCH("abut",'Model output'!V148))), "negative", "positive")</f>
        <v>negative</v>
      </c>
      <c r="AE149" s="32" t="str" cm="1">
        <f t="array" aca="1" ref="AE149" ca="1">IF(OR(AC149="positive",Z149="positive",AND(OR(ISNUMBER(SEARCH("Follicular carcinoma",N149)),ISNUMBER(SEARCH("Follicular thyroid carcinoma",N149))),V149="extensive"),AND(AND(ISNUMBER(J149),J149&gt;0),AND(ISNUMBER(M149),M149&gt;3)),OR(H149="positive",AH149=1)),"high",IF(OR(ISNUMBER(SEARCH("lateral",G149,1)),ISNUMBER(SEARCH("positive",Y149,1)),ISNUMBER(SEARCH("tall",O149,1)),ISNUMBER(SEARCH("hobnail",O149,1)),ISNUMBER(SEARCH("cribriform",O149,1)),ISNUMBER(SEARCH("diffuse",O149,1)),ISNUMBER(SEARCH("columnar",O149,1)),ISNUMBER(SEARCH("solid",O149,1)),ISNUMBER(SEARCH("tall",N149,1)),ISNUMBER(SEARCH("hobnail",N149,1)),ISNUMBER(SEARCH("cribriform",N149,1)),ISNUMBER(SEARCH("diffuse",N149,1)),ISNUMBER(SEARCH("columnar",N149,1)),ISNUMBER(SEARCH("solid",N149,1)),AND(ISNUMBER(SEARCH("papillary",N149,1)),S149="positive"),AND(AND(ISNUMBER(J149),J149&gt;=5),M149=""),AND(AND(ISNUMBER(J149),J149&gt;=5),AND(ISNUMBER(M149),M149&gt;=1)),AND(ISNUMBER(SERACH("papillary",N149)),OR(Y149="positive",Z149="positive"), ISNUMBER(SEARCH("BRAF",AB149)))),"intermediate","low"))</f>
        <v>intermediate</v>
      </c>
      <c r="AF149" s="33" t="str">
        <f t="shared" si="30"/>
        <v>1b</v>
      </c>
      <c r="AG149" s="33" t="str">
        <f t="shared" si="31"/>
        <v>0</v>
      </c>
      <c r="AH149" s="33" t="str">
        <f t="shared" si="33"/>
        <v>0</v>
      </c>
      <c r="AI149" s="38" t="str">
        <f t="shared" si="34"/>
        <v>I</v>
      </c>
      <c r="AJ149" s="32" t="s">
        <v>958</v>
      </c>
      <c r="AK149" s="37" t="s">
        <v>961</v>
      </c>
      <c r="AL149" s="37" t="s">
        <v>962</v>
      </c>
      <c r="AM149" s="37" t="s">
        <v>965</v>
      </c>
      <c r="AN149" s="37" t="s">
        <v>70</v>
      </c>
      <c r="AO149" s="26">
        <f t="shared" ca="1" si="36"/>
        <v>1</v>
      </c>
      <c r="AP149" s="12">
        <f t="shared" si="37"/>
        <v>1</v>
      </c>
      <c r="AQ149" s="12">
        <f t="shared" si="38"/>
        <v>1</v>
      </c>
      <c r="AR149" s="12">
        <f t="shared" si="39"/>
        <v>1</v>
      </c>
      <c r="AS149" s="19">
        <f t="shared" si="35"/>
        <v>1</v>
      </c>
    </row>
    <row r="150" spans="1:45">
      <c r="A150" t="str">
        <f>'Model output'!A149</f>
        <v>TCGA-EL-A4KH</v>
      </c>
      <c r="B150" s="44">
        <v>36</v>
      </c>
      <c r="C150" s="1" t="str">
        <f>IF(OR(ISNUMBER(SEARCH("0",'Model output'!D149)), ISNUMBER(SEARCH("1",'Model output'!D149)), ISNUMBER(SEARCH("1a",'Model output'!D149)), ISNUMBER(SEARCH("1b",'Model output'!D149)), ISNUMBER(SEARCH("2",'Model output'!D149)), ISNUMBER(SEARCH("3",'Model output'!D149)), ISNUMBER(SEARCH("4a",'Model output'!D149)), ISNUMBER(SEARCH("4b",'Model output'!D149))), IF(ISNUMBER(SEARCH("pT",'Model output'!D149)),IF(OR(ISNUMBER(SEARCH("a",'Model output'!D149)),ISNUMBER(SEARCH("b",'Model output'!D149))),MID(SUBSTITUTE('Model output'!D149," ",""),SEARCH("pT",'Model output'!D149)+2,2),MID(SUBSTITUTE('Model output'!D149," ",""),SEARCH("pT",'Model output'!D149)+2,1)),IF(ISNUMBER(SEARCH("T",'Model output'!D149)),IF(OR(ISNUMBER(SEARCH("a",'Model output'!D149)),ISNUMBER(SEARCH("b",'Model output'!D149))),MID(SUBSTITUTE('Model output'!D149," ",""),SEARCH("T",'Model output'!D149)+1,2),MID(SUBSTITUTE('Model output'!D149," ",""),SEARCH("T",'Model output'!D149)+1,1)),SUBSTITUTE('Model output'!D149," ",""))),"")</f>
        <v/>
      </c>
      <c r="D150" s="1" t="str">
        <f>IF(ISNUMBER(SEARCH("lymph node",'Model output'!E149)),"1", IF(AND('Model output'!E149&lt;&gt;"",ISNUMBER('Model output'!E149),'Model output'!E149&gt;0),"1",IF(OR(ISNUMBER(SEARCH("0",'Model output'!E149)), ISNUMBER(SEARCH("1",'Model output'!E149)), ISNUMBER(SEARCH("1a",'Model output'!E149)), ISNUMBER(SEARCH("1b",'Model output'!E149)), ISNUMBER(SEARCH("X",'Model output'!E149))), IF(ISNUMBER(SEARCH("pN",'Model output'!E149)),IF(OR(ISNUMBER(SEARCH("a",'Model output'!E149)),ISNUMBER(SEARCH("b",'Model output'!E149))),MID(SUBSTITUTE('Model output'!E149," ",""),SEARCH("pN",'Model output'!E149)+2,2),MID(SUBSTITUTE('Model output'!E149," ",""),SEARCH("pN",'Model output'!E149)+2,1)),IF(ISNUMBER(SEARCH("N",'Model output'!E149)),IF(OR(ISNUMBER(SEARCH("a",'Model output'!E149)),ISNUMBER(SEARCH("b",'Model output'!E149))),MID(SUBSTITUTE('Model output'!E149," ",""),SEARCH("N",'Model output'!E149)+1,2),MID(SUBSTITUTE('Model output'!E149," ",""),SEARCH("N",'Model output'!E149)+1,1)),SUBSTITUTE('Model output'!E149," ",""))),"")))</f>
        <v>X</v>
      </c>
      <c r="E150" s="1" t="str">
        <f>IF(OR(ISNUMBER(SEARCH("Not applicable",'Model output'!F149)), ISNUMBER(SEARCH("N/A",'Model output'!F149))),"0",IF(OR(ISNUMBER(SEARCH("0",'Model output'!F149)), ISNUMBER(SEARCH("1",'Model output'!F149)), ISNUMBER(SEARCH("X",'Model output'!F149))), IF(ISNUMBER(SEARCH("pM",'Model output'!F149)),MID(SUBSTITUTE('Model output'!F149," ",""),SEARCH("pM",'Model output'!F149)+2,1),IF(ISNUMBER(SEARCH("M",'Model output'!F149)),MID(SUBSTITUTE('Model output'!F149," ",""),SEARCH("M",'Model output'!F149)+1,1),SUBSTITUTE('Model output'!F149," ",""))),""))</f>
        <v>X</v>
      </c>
      <c r="F150" t="str">
        <f t="shared" si="29"/>
        <v>negative</v>
      </c>
      <c r="G150" t="str">
        <f>IF(OR('Model output'!G149="",AND(ISNUMBER('Model output'!J149),'Model output'!J149&lt;1)),"",IF(OR(ISNUMBER(SEARCH("lateral",'Model output'!G149)),ISNUMBER(SEARCH("cervical",'Model output'!G149)),ISNUMBER(SEARCH("jugular",'Model output'!G149)),ISNUMBER(SEARCH("left neck",'Model output'!G149)),ISNUMBER(SEARCH("left anterior neck",'Model output'!G149)),ISNUMBER(SEARCH("left posterior neck",'Model output'!G149)),ISNUMBER(SEARCH("right neck",'Model output'!G149)),ISNUMBER(SEARCH("right anterior neck",'Model output'!G149)),ISNUMBER(SEARCH("right posterior neck",'Model output'!G149)),AND(ISNUMBER(SEARCH("level",'Model output'!G149)),OR(,ISNUMBER(SEARCH("II",'Model output'!G149)),ISNUMBER(SEARCH("two",'Model output'!G149)),ISNUMBER(SEARCH("2",'Model output'!G149)),ISNUMBER(SEARCH("III",'Model output'!G149)),ISNUMBER(SEARCH("three",'Model output'!G149)),ISNUMBER(SEARCH("3",'Model output'!G149)),ISNUMBER(SEARCH("IV",'Model output'!G149)),ISNUMBER(SEARCH("four",'Model output'!G149)),ISNUMBER(SEARCH("4",'Model output'!G149)),AND(ISNUMBER(SEARCH("V ",'Model output'!G149)),NOT(ISNUMBER(SEARCH("VI",'Model output'!G149)))),ISNUMBER(SEARCH("five",'Model output'!G149)),ISNUMBER(SEARCH("5",'Model output'!G149))))), "lateral", "central"))</f>
        <v/>
      </c>
      <c r="H150" t="str">
        <f>IF('Model output'!H149="","negative",IF('Model output'!H149="[]", "negative", IF(OR(ISNUMBER(SEARCH("lymph node",'Model output'!H149)),ISNUMBER(SEARCH("Not mentioned",'Model output'!H149)),ISNUMBER(SEARCH("neck",'Model output'!H149)),ISNUMBER(SEARCH("Not applicable",'Model output'!H149))),"negative","positive")))</f>
        <v>negative</v>
      </c>
      <c r="I150">
        <f>IF('Model output'!I149="","",IF(ISNUMBER('Model output'!I149),'Model output'!I149,1))</f>
        <v>0</v>
      </c>
      <c r="J150">
        <f>IF('Model output'!J149="","",IF(AND(ISNUMBER('Model output'!J149),'Model output'!J149&lt;=I150),'Model output'!J149,IF(ISNUMBER(SEARCH("0/",'Model output'!J149)),0,1)))</f>
        <v>0</v>
      </c>
      <c r="K150" t="str" cm="1">
        <f t="array" ref="K150">IF(COUNT(FIND({0,1,2,3,4,5,6,7,8,9},'Model output'!K149))&gt;0,'Model output'!K149,"")</f>
        <v/>
      </c>
      <c r="L150" s="8" t="str">
        <f t="shared" si="32"/>
        <v/>
      </c>
      <c r="M150" t="str" cm="1">
        <f t="array" ref="M150">IF(L150="","",IF(ISNUMBER(SEARCH("cm",L150)),MAX(VALUE(SUBSTITUTE(_xlfn.FILTERXML("&lt;t&gt;&lt;s&gt;"&amp;SUBSTITUTE(L150,",","&lt;/s&gt;&lt;s&gt;")&amp;"&lt;/s&gt;&lt;/t&gt;","//s"),"cm",""))),MAX(VALUE(SUBSTITUTE(_xlfn.FILTERXML("&lt;t&gt;&lt;s&gt;"&amp;SUBSTITUTE(L150,",","&lt;/s&gt;&lt;s&gt;")&amp;"&lt;/s&gt;&lt;/t&gt;","//s"),"mm","")))/10))</f>
        <v/>
      </c>
      <c r="N150" t="str">
        <f>IF('Model output'!L149="","",'Model output'!L149)</f>
        <v>Papillary</v>
      </c>
      <c r="O150" t="str">
        <f>IF('Model output'!M149="","",'Model output'!M149)</f>
        <v>Follicular variant</v>
      </c>
      <c r="P150" t="str">
        <f>IF('Model output'!N149="","",'Model output'!N149)</f>
        <v>2.1 cm</v>
      </c>
      <c r="Q150" t="str">
        <f t="shared" si="28"/>
        <v>2.1cm</v>
      </c>
      <c r="R150" cm="1">
        <f t="array" ref="R150">IF(Q150="","",IF(ISNUMBER(SEARCH("cm",Q150)),MAX(VALUE(SUBSTITUTE(_xlfn.FILTERXML("&lt;t&gt;&lt;s&gt;"&amp;SUBSTITUTE(Q150,",","&lt;/s&gt;&lt;s&gt;")&amp;"&lt;/s&gt;&lt;/t&gt;","//s"),"cm",""))),MAX(VALUE(SUBSTITUTE(_xlfn.FILTERXML("&lt;t&gt;&lt;s&gt;"&amp;SUBSTITUTE(Q150,",","&lt;/s&gt;&lt;s&gt;")&amp;"&lt;/s&gt;&lt;/t&gt;","//s"),"mm","")))/10))</f>
        <v>2.1</v>
      </c>
      <c r="S150" t="str">
        <f>IF(OR('Model output'!P149="",ISNUMBER(SEARCH("Not identified", 'Model output'!P149)),ISNUMBER(SEARCH("Absent",'Model output'!P149)),AND(ISNUMBER(SEARCH("No",'Model output'!P149)),NOT(ISNUMBER(SEARCH("diagnostic",'Model output'!P149)))),ISNUMBER(SEARCH("Negative",'Model output'!P149))),"negative","positive")</f>
        <v>negative</v>
      </c>
      <c r="T150">
        <f>IF('Model output'!O149="","",'Model output'!O149)</f>
        <v>2</v>
      </c>
      <c r="U150" t="str">
        <f>IF('Model output'!Q149&lt;&gt;"",'Model output'!Q149,IF('Classification result'!S150="positive",IF(ISNUMBER(SEARCH("single",'Model output'!P149)),1,IF(OR(ISNUMBER(SEARCH("&lt;4",'Model output'!P149)),ISNUMBER(SEARCH("&lt; 4",'Model output'!P149)),ISNUMBER(SEARCH("less than 4",'Model output'!P149))),"&lt;4",IF(OR(ISNUMBER(SEARCH("&gt;4",'Model output'!P149)),ISNUMBER(SEARCH("&gt; 4",'Model output'!P149)),ISNUMBER(SEARCH("4 or more",'Model output'!P149))),"&gt;4",""))),""))</f>
        <v/>
      </c>
      <c r="V150" t="str">
        <f>IF(S150="negative","",IF(OR(ISNUMBER(SEARCH("Focal",'Model output'!P149)),'Classification result'!U150&lt;4,ISNUMBER(SEARCH("Focal",'Classification result'!U150)),ISNUMBER(SEARCH("&lt;4",'Classification result'!U150)),ISNUMBER(SEARCH("&lt; 4",'Classification result'!U150))),"minimal", IF(OR(ISNUMBER(SEARCH("Extensive",'Model output'!P149)),ISNUMBER(SEARCH("Extensive",'Classification result'!U150)),ISNUMBER(SEARCH("&gt;4",'Classification result'!U150)),ISNUMBER(SEARCH("&gt; 4",'Classification result'!U150)),ISNUMBER(SEARCH("4 or more",'Classification result'!U150))),"extensive","")))</f>
        <v/>
      </c>
      <c r="W150" t="str">
        <f>IF(OR('Model output'!R149="",ISNUMBER(SEARCH("Not identified", 'Model output'!R149)),ISNUMBER(SEARCH("Absent",'Model output'!R149)),ISNUMBER(SEARCH("No",'Model output'!R149)),ISNUMBER(SEARCH("Negative",'Model output'!R149)),ISNUMBER(SEARCH("None seen",'Model output'!R149)),ISNUMBER(SEARCH("Free",'Model output'!R149)),ISNUMBER(SEARCH("Cannot be assessed",'Model output'!R149))),"negative","positive")</f>
        <v>negative</v>
      </c>
      <c r="X150" t="str">
        <f>IF('Model output'!S149="","", IF('Model output'!S149= "[]", "", 'Model output'!S149))</f>
        <v>Absent</v>
      </c>
      <c r="Y150" t="str">
        <f>IF(OR('Model output'!S149="",ISNUMBER(SEARCH("Absent",'Model output'!S149)),ISNUMBER(SEARCH("Not identified",'Model output'!S149)),ISNUMBER(SEARCH("No",'Model output'!S149)),ISNUMBER(SEARCH("negative",'Model output'!S149))),"negative",IF(Z150="positive","gETE", "positive"))</f>
        <v>negative</v>
      </c>
      <c r="Z150" t="str">
        <f>IF(OR('Model output'!S149="",ISNUMBER(SEARCH("Absent",'Model output'!S149)),ISNUMBER(SEARCH("Not identified",'Model output'!S149)),ISNUMBER(SEARCH("No",'Model output'!S149)),ISNUMBER(SEARCH("Minimal",'Model output'!S149)),ISNUMBER(SEARCH("negative",'Model output'!S149))),"negative",IF(OR(ISNUMBER(SEARCH("extensive",X150)),ISNUMBER(SEARCH("skeletal muscle",X150)),ISNUMBER(SEARCH("larynx",X150)),ISNUMBER(SEARCH("trachea",X150)),ISNUMBER(SEARCH("esophagus",X150)),ISNUMBER(SEARCH("recurrent laryngeal nerve",X150))),"positive","negative"))</f>
        <v>negative</v>
      </c>
      <c r="AA150" t="str">
        <f>IF('Model output'!T149="","", IF('Model output'!T149="[]", "", IF('Model output'!T149="Not mentioned", "No", "Yes")))</f>
        <v/>
      </c>
      <c r="AB150" t="str">
        <f>IF(AA150&lt;&gt;"Yes","",IF(OR('Model output'!U149="",'Model output'!U149="[]",ISNUMBER(SEARCH("Not identified",'Model output'!U149))),"",'Model output'!U149))</f>
        <v/>
      </c>
      <c r="AC150" s="1" t="str">
        <f>IF(OR('Model output'!V149="",'Model output'!V149="No",AND(ISERROR(SEARCH("Positive",'Model output'!V149)), ISNUMBER(SEARCH("Negative",'Model output'!V149))), ISNUMBER(SEARCH("Uninvolved",'Model output'!V149)), ISNUMBER(SEARCH("not involved",'Model output'!V149)), ISNUMBER(SEARCH("none",'Model output'!V149)), ISNUMBER(SEARCH("Free",'Model output'!V149)), ISNUMBER(SEARCH("1 mm",'Model output'!V149)), ISNUMBER(SEARCH("0.1 CM",'Model output'!V149)), ISNUMBER(SEARCH("less than 0.2 mm",'Model output'!V149)), ISNUMBER(SEARCH("less than 0.5 mm",'Model output'!V149)), ISNUMBER(SEARCH("abut",'Model output'!V149))), "negative", "positive")</f>
        <v>negative</v>
      </c>
      <c r="AE150" s="32" t="str" cm="1">
        <f t="array" aca="1" ref="AE150" ca="1">IF(OR(AC150="positive",Z150="positive",AND(OR(ISNUMBER(SEARCH("Follicular carcinoma",N150)),ISNUMBER(SEARCH("Follicular thyroid carcinoma",N150))),V150="extensive"),AND(AND(ISNUMBER(J150),J150&gt;0),AND(ISNUMBER(M150),M150&gt;3)),OR(H150="positive",AH150=1)),"high",IF(OR(ISNUMBER(SEARCH("lateral",G150,1)),ISNUMBER(SEARCH("positive",Y150,1)),ISNUMBER(SEARCH("tall",O150,1)),ISNUMBER(SEARCH("hobnail",O150,1)),ISNUMBER(SEARCH("cribriform",O150,1)),ISNUMBER(SEARCH("diffuse",O150,1)),ISNUMBER(SEARCH("columnar",O150,1)),ISNUMBER(SEARCH("solid",O150,1)),ISNUMBER(SEARCH("tall",N150,1)),ISNUMBER(SEARCH("hobnail",N150,1)),ISNUMBER(SEARCH("cribriform",N150,1)),ISNUMBER(SEARCH("diffuse",N150,1)),ISNUMBER(SEARCH("columnar",N150,1)),ISNUMBER(SEARCH("solid",N150,1)),AND(ISNUMBER(SEARCH("papillary",N150,1)),S150="positive"),AND(AND(ISNUMBER(J150),J150&gt;=5),M150=""),AND(AND(ISNUMBER(J150),J150&gt;=5),AND(ISNUMBER(M150),M150&gt;=1)),AND(ISNUMBER(SERACH("papillary",N150)),OR(Y150="positive",Z150="positive"), ISNUMBER(SEARCH("BRAF",AB150)))),"intermediate","low"))</f>
        <v>low</v>
      </c>
      <c r="AF150" s="33" t="str">
        <f t="shared" si="30"/>
        <v>2</v>
      </c>
      <c r="AG150" s="33" t="str">
        <f t="shared" si="31"/>
        <v>0</v>
      </c>
      <c r="AH150" s="33" t="str">
        <f t="shared" si="33"/>
        <v>0</v>
      </c>
      <c r="AI150" s="38" t="str">
        <f t="shared" si="34"/>
        <v>I</v>
      </c>
      <c r="AJ150" s="32" t="s">
        <v>957</v>
      </c>
      <c r="AK150" s="37" t="s">
        <v>964</v>
      </c>
      <c r="AL150" s="37" t="s">
        <v>965</v>
      </c>
      <c r="AM150" s="37" t="s">
        <v>965</v>
      </c>
      <c r="AN150" s="37" t="s">
        <v>70</v>
      </c>
      <c r="AO150" s="26">
        <f t="shared" ca="1" si="36"/>
        <v>1</v>
      </c>
      <c r="AP150" s="12">
        <f t="shared" si="37"/>
        <v>1</v>
      </c>
      <c r="AQ150" s="12">
        <f t="shared" si="38"/>
        <v>1</v>
      </c>
      <c r="AR150" s="12">
        <f t="shared" si="39"/>
        <v>1</v>
      </c>
      <c r="AS150" s="19">
        <f t="shared" si="35"/>
        <v>1</v>
      </c>
    </row>
    <row r="151" spans="1:45">
      <c r="A151" t="str">
        <f>'Model output'!A150</f>
        <v>TCGA-EL-A4KI</v>
      </c>
      <c r="B151" s="44">
        <v>63</v>
      </c>
      <c r="C151" s="1" t="str">
        <f>IF(OR(ISNUMBER(SEARCH("0",'Model output'!D150)), ISNUMBER(SEARCH("1",'Model output'!D150)), ISNUMBER(SEARCH("1a",'Model output'!D150)), ISNUMBER(SEARCH("1b",'Model output'!D150)), ISNUMBER(SEARCH("2",'Model output'!D150)), ISNUMBER(SEARCH("3",'Model output'!D150)), ISNUMBER(SEARCH("4a",'Model output'!D150)), ISNUMBER(SEARCH("4b",'Model output'!D150))), IF(ISNUMBER(SEARCH("pT",'Model output'!D150)),IF(OR(ISNUMBER(SEARCH("a",'Model output'!D150)),ISNUMBER(SEARCH("b",'Model output'!D150))),MID(SUBSTITUTE('Model output'!D150," ",""),SEARCH("pT",'Model output'!D150)+2,2),MID(SUBSTITUTE('Model output'!D150," ",""),SEARCH("pT",'Model output'!D150)+2,1)),IF(ISNUMBER(SEARCH("T",'Model output'!D150)),IF(OR(ISNUMBER(SEARCH("a",'Model output'!D150)),ISNUMBER(SEARCH("b",'Model output'!D150))),MID(SUBSTITUTE('Model output'!D150," ",""),SEARCH("T",'Model output'!D150)+1,2),MID(SUBSTITUTE('Model output'!D150," ",""),SEARCH("T",'Model output'!D150)+1,1)),SUBSTITUTE('Model output'!D150," ",""))),"")</f>
        <v/>
      </c>
      <c r="D151" s="1" t="str">
        <f>IF(ISNUMBER(SEARCH("lymph node",'Model output'!E150)),"1", IF(AND('Model output'!E150&lt;&gt;"",ISNUMBER('Model output'!E150),'Model output'!E150&gt;0),"1",IF(OR(ISNUMBER(SEARCH("0",'Model output'!E150)), ISNUMBER(SEARCH("1",'Model output'!E150)), ISNUMBER(SEARCH("1a",'Model output'!E150)), ISNUMBER(SEARCH("1b",'Model output'!E150)), ISNUMBER(SEARCH("X",'Model output'!E150))), IF(ISNUMBER(SEARCH("pN",'Model output'!E150)),IF(OR(ISNUMBER(SEARCH("a",'Model output'!E150)),ISNUMBER(SEARCH("b",'Model output'!E150))),MID(SUBSTITUTE('Model output'!E150," ",""),SEARCH("pN",'Model output'!E150)+2,2),MID(SUBSTITUTE('Model output'!E150," ",""),SEARCH("pN",'Model output'!E150)+2,1)),IF(ISNUMBER(SEARCH("N",'Model output'!E150)),IF(OR(ISNUMBER(SEARCH("a",'Model output'!E150)),ISNUMBER(SEARCH("b",'Model output'!E150))),MID(SUBSTITUTE('Model output'!E150," ",""),SEARCH("N",'Model output'!E150)+1,2),MID(SUBSTITUTE('Model output'!E150," ",""),SEARCH("N",'Model output'!E150)+1,1)),SUBSTITUTE('Model output'!E150," ",""))),"")))</f>
        <v>X</v>
      </c>
      <c r="E151" s="1" t="str">
        <f>IF(OR(ISNUMBER(SEARCH("Not applicable",'Model output'!F150)), ISNUMBER(SEARCH("N/A",'Model output'!F150))),"0",IF(OR(ISNUMBER(SEARCH("0",'Model output'!F150)), ISNUMBER(SEARCH("1",'Model output'!F150)), ISNUMBER(SEARCH("X",'Model output'!F150))), IF(ISNUMBER(SEARCH("pM",'Model output'!F150)),MID(SUBSTITUTE('Model output'!F150," ",""),SEARCH("pM",'Model output'!F150)+2,1),IF(ISNUMBER(SEARCH("M",'Model output'!F150)),MID(SUBSTITUTE('Model output'!F150," ",""),SEARCH("M",'Model output'!F150)+1,1),SUBSTITUTE('Model output'!F150," ",""))),""))</f>
        <v>X</v>
      </c>
      <c r="F151" t="str">
        <f t="shared" si="29"/>
        <v>negative</v>
      </c>
      <c r="G151" t="str">
        <f>IF(OR('Model output'!G150="",AND(ISNUMBER('Model output'!J150),'Model output'!J150&lt;1)),"",IF(OR(ISNUMBER(SEARCH("lateral",'Model output'!G150)),ISNUMBER(SEARCH("cervical",'Model output'!G150)),ISNUMBER(SEARCH("jugular",'Model output'!G150)),ISNUMBER(SEARCH("left neck",'Model output'!G150)),ISNUMBER(SEARCH("left anterior neck",'Model output'!G150)),ISNUMBER(SEARCH("left posterior neck",'Model output'!G150)),ISNUMBER(SEARCH("right neck",'Model output'!G150)),ISNUMBER(SEARCH("right anterior neck",'Model output'!G150)),ISNUMBER(SEARCH("right posterior neck",'Model output'!G150)),AND(ISNUMBER(SEARCH("level",'Model output'!G150)),OR(,ISNUMBER(SEARCH("II",'Model output'!G150)),ISNUMBER(SEARCH("two",'Model output'!G150)),ISNUMBER(SEARCH("2",'Model output'!G150)),ISNUMBER(SEARCH("III",'Model output'!G150)),ISNUMBER(SEARCH("three",'Model output'!G150)),ISNUMBER(SEARCH("3",'Model output'!G150)),ISNUMBER(SEARCH("IV",'Model output'!G150)),ISNUMBER(SEARCH("four",'Model output'!G150)),ISNUMBER(SEARCH("4",'Model output'!G150)),AND(ISNUMBER(SEARCH("V ",'Model output'!G150)),NOT(ISNUMBER(SEARCH("VI",'Model output'!G150)))),ISNUMBER(SEARCH("five",'Model output'!G150)),ISNUMBER(SEARCH("5",'Model output'!G150))))), "lateral", "central"))</f>
        <v/>
      </c>
      <c r="H151" t="str">
        <f>IF('Model output'!H150="","negative",IF('Model output'!H150="[]", "negative", IF(OR(ISNUMBER(SEARCH("lymph node",'Model output'!H150)),ISNUMBER(SEARCH("Not mentioned",'Model output'!H150)),ISNUMBER(SEARCH("neck",'Model output'!H150)),ISNUMBER(SEARCH("Not applicable",'Model output'!H150))),"negative","positive")))</f>
        <v>negative</v>
      </c>
      <c r="I151">
        <f>IF('Model output'!I150="","",IF(ISNUMBER('Model output'!I150),'Model output'!I150,1))</f>
        <v>1</v>
      </c>
      <c r="J151">
        <f>IF('Model output'!J150="","",IF(AND(ISNUMBER('Model output'!J150),'Model output'!J150&lt;=I151),'Model output'!J150,IF(ISNUMBER(SEARCH("0/",'Model output'!J150)),0,1)))</f>
        <v>0</v>
      </c>
      <c r="K151" t="str" cm="1">
        <f t="array" ref="K151">IF(COUNT(FIND({0,1,2,3,4,5,6,7,8,9},'Model output'!K150))&gt;0,'Model output'!K150,"")</f>
        <v/>
      </c>
      <c r="L151" s="8" t="str">
        <f t="shared" si="32"/>
        <v/>
      </c>
      <c r="M151" t="str" cm="1">
        <f t="array" ref="M151">IF(L151="","",IF(ISNUMBER(SEARCH("cm",L151)),MAX(VALUE(SUBSTITUTE(_xlfn.FILTERXML("&lt;t&gt;&lt;s&gt;"&amp;SUBSTITUTE(L151,",","&lt;/s&gt;&lt;s&gt;")&amp;"&lt;/s&gt;&lt;/t&gt;","//s"),"cm",""))),MAX(VALUE(SUBSTITUTE(_xlfn.FILTERXML("&lt;t&gt;&lt;s&gt;"&amp;SUBSTITUTE(L151,",","&lt;/s&gt;&lt;s&gt;")&amp;"&lt;/s&gt;&lt;/t&gt;","//s"),"mm","")))/10))</f>
        <v/>
      </c>
      <c r="N151" t="str">
        <f>IF('Model output'!L150="","",'Model output'!L150)</f>
        <v>Papillary</v>
      </c>
      <c r="O151" t="str">
        <f>IF('Model output'!M150="","",'Model output'!M150)</f>
        <v>Higher-grade insular areas and necrosis</v>
      </c>
      <c r="P151" t="str">
        <f>IF('Model output'!N150="","",'Model output'!N150)</f>
        <v>3.4 cm</v>
      </c>
      <c r="Q151" t="str">
        <f t="shared" si="28"/>
        <v>3.4cm</v>
      </c>
      <c r="R151" cm="1">
        <f t="array" ref="R151">IF(Q151="","",IF(ISNUMBER(SEARCH("cm",Q151)),MAX(VALUE(SUBSTITUTE(_xlfn.FILTERXML("&lt;t&gt;&lt;s&gt;"&amp;SUBSTITUTE(Q151,",","&lt;/s&gt;&lt;s&gt;")&amp;"&lt;/s&gt;&lt;/t&gt;","//s"),"cm",""))),MAX(VALUE(SUBSTITUTE(_xlfn.FILTERXML("&lt;t&gt;&lt;s&gt;"&amp;SUBSTITUTE(Q151,",","&lt;/s&gt;&lt;s&gt;")&amp;"&lt;/s&gt;&lt;/t&gt;","//s"),"mm","")))/10))</f>
        <v>3.4</v>
      </c>
      <c r="S151" t="str">
        <f>IF(OR('Model output'!P150="",ISNUMBER(SEARCH("Not identified", 'Model output'!P150)),ISNUMBER(SEARCH("Absent",'Model output'!P150)),AND(ISNUMBER(SEARCH("No",'Model output'!P150)),NOT(ISNUMBER(SEARCH("diagnostic",'Model output'!P150)))),ISNUMBER(SEARCH("Negative",'Model output'!P150))),"negative","positive")</f>
        <v>positive</v>
      </c>
      <c r="T151" t="str">
        <f>IF('Model output'!O150="","",'Model output'!O150)</f>
        <v>Multiple</v>
      </c>
      <c r="U151" t="str">
        <f>IF('Model output'!Q150&lt;&gt;"",'Model output'!Q150,IF('Classification result'!S151="positive",IF(ISNUMBER(SEARCH("single",'Model output'!P150)),1,IF(OR(ISNUMBER(SEARCH("&lt;4",'Model output'!P150)),ISNUMBER(SEARCH("&lt; 4",'Model output'!P150)),ISNUMBER(SEARCH("less than 4",'Model output'!P150))),"&lt;4",IF(OR(ISNUMBER(SEARCH("&gt;4",'Model output'!P150)),ISNUMBER(SEARCH("&gt; 4",'Model output'!P150)),ISNUMBER(SEARCH("4 or more",'Model output'!P150))),"&gt;4",""))),""))</f>
        <v/>
      </c>
      <c r="V151" t="str">
        <f>IF(S151="negative","",IF(OR(ISNUMBER(SEARCH("Focal",'Model output'!P150)),'Classification result'!U151&lt;4,ISNUMBER(SEARCH("Focal",'Classification result'!U151)),ISNUMBER(SEARCH("&lt;4",'Classification result'!U151)),ISNUMBER(SEARCH("&lt; 4",'Classification result'!U151))),"minimal", IF(OR(ISNUMBER(SEARCH("Extensive",'Model output'!P150)),ISNUMBER(SEARCH("Extensive",'Classification result'!U151)),ISNUMBER(SEARCH("&gt;4",'Classification result'!U151)),ISNUMBER(SEARCH("&gt; 4",'Classification result'!U151)),ISNUMBER(SEARCH("4 or more",'Classification result'!U151))),"extensive","")))</f>
        <v/>
      </c>
      <c r="W151" t="str">
        <f>IF(OR('Model output'!R150="",ISNUMBER(SEARCH("Not identified", 'Model output'!R150)),ISNUMBER(SEARCH("Absent",'Model output'!R150)),ISNUMBER(SEARCH("No",'Model output'!R150)),ISNUMBER(SEARCH("Negative",'Model output'!R150)),ISNUMBER(SEARCH("None seen",'Model output'!R150)),ISNUMBER(SEARCH("Free",'Model output'!R150)),ISNUMBER(SEARCH("Cannot be assessed",'Model output'!R150))),"negative","positive")</f>
        <v>negative</v>
      </c>
      <c r="X151" t="str">
        <f>IF('Model output'!S150="","", IF('Model output'!S150= "[]", "", 'Model output'!S150))</f>
        <v>Favor into fibrous tissue</v>
      </c>
      <c r="Y151" t="str">
        <f>IF(OR('Model output'!S150="",ISNUMBER(SEARCH("Absent",'Model output'!S150)),ISNUMBER(SEARCH("Not identified",'Model output'!S150)),ISNUMBER(SEARCH("No",'Model output'!S150)),ISNUMBER(SEARCH("negative",'Model output'!S150))),"negative",IF(Z151="positive","gETE", "positive"))</f>
        <v>positive</v>
      </c>
      <c r="Z151" t="str">
        <f>IF(OR('Model output'!S150="",ISNUMBER(SEARCH("Absent",'Model output'!S150)),ISNUMBER(SEARCH("Not identified",'Model output'!S150)),ISNUMBER(SEARCH("No",'Model output'!S150)),ISNUMBER(SEARCH("Minimal",'Model output'!S150)),ISNUMBER(SEARCH("negative",'Model output'!S150))),"negative",IF(OR(ISNUMBER(SEARCH("extensive",X151)),ISNUMBER(SEARCH("skeletal muscle",X151)),ISNUMBER(SEARCH("larynx",X151)),ISNUMBER(SEARCH("trachea",X151)),ISNUMBER(SEARCH("esophagus",X151)),ISNUMBER(SEARCH("recurrent laryngeal nerve",X151))),"positive","negative"))</f>
        <v>negative</v>
      </c>
      <c r="AA151" t="str">
        <f>IF('Model output'!T150="","", IF('Model output'!T150="[]", "", IF('Model output'!T150="Not mentioned", "No", "Yes")))</f>
        <v/>
      </c>
      <c r="AB151" t="str">
        <f>IF(AA151&lt;&gt;"Yes","",IF(OR('Model output'!U150="",'Model output'!U150="[]",ISNUMBER(SEARCH("Not identified",'Model output'!U150))),"",'Model output'!U150))</f>
        <v/>
      </c>
      <c r="AC151" s="1" t="str">
        <f>IF(OR('Model output'!V150="",'Model output'!V150="No",AND(ISERROR(SEARCH("Positive",'Model output'!V150)), ISNUMBER(SEARCH("Negative",'Model output'!V150))), ISNUMBER(SEARCH("Uninvolved",'Model output'!V150)), ISNUMBER(SEARCH("not involved",'Model output'!V150)), ISNUMBER(SEARCH("none",'Model output'!V150)), ISNUMBER(SEARCH("Free",'Model output'!V150)), ISNUMBER(SEARCH("1 mm",'Model output'!V150)), ISNUMBER(SEARCH("0.1 CM",'Model output'!V150)), ISNUMBER(SEARCH("less than 0.2 mm",'Model output'!V150)), ISNUMBER(SEARCH("less than 0.5 mm",'Model output'!V150)), ISNUMBER(SEARCH("abut",'Model output'!V150))), "negative", "positive")</f>
        <v>negative</v>
      </c>
      <c r="AE151" s="32" t="str" cm="1">
        <f t="array" aca="1" ref="AE151" ca="1">IF(OR(AC151="positive",Z151="positive",AND(OR(ISNUMBER(SEARCH("Follicular carcinoma",N151)),ISNUMBER(SEARCH("Follicular thyroid carcinoma",N151))),V151="extensive"),AND(AND(ISNUMBER(J151),J151&gt;0),AND(ISNUMBER(M151),M151&gt;3)),OR(H151="positive",AH151=1)),"high",IF(OR(ISNUMBER(SEARCH("lateral",G151,1)),ISNUMBER(SEARCH("positive",Y151,1)),ISNUMBER(SEARCH("tall",O151,1)),ISNUMBER(SEARCH("hobnail",O151,1)),ISNUMBER(SEARCH("cribriform",O151,1)),ISNUMBER(SEARCH("diffuse",O151,1)),ISNUMBER(SEARCH("columnar",O151,1)),ISNUMBER(SEARCH("solid",O151,1)),ISNUMBER(SEARCH("tall",N151,1)),ISNUMBER(SEARCH("hobnail",N151,1)),ISNUMBER(SEARCH("cribriform",N151,1)),ISNUMBER(SEARCH("diffuse",N151,1)),ISNUMBER(SEARCH("columnar",N151,1)),ISNUMBER(SEARCH("solid",N151,1)),AND(ISNUMBER(SEARCH("papillary",N151,1)),S151="positive"),AND(AND(ISNUMBER(J151),J151&gt;=5),M151=""),AND(AND(ISNUMBER(J151),J151&gt;=5),AND(ISNUMBER(M151),M151&gt;=1)),AND(ISNUMBER(SERACH("papillary",N151)),OR(Y151="positive",Z151="positive"), ISNUMBER(SEARCH("BRAF",AB151)))),"intermediate","low"))</f>
        <v>intermediate</v>
      </c>
      <c r="AF151" s="33" t="str">
        <f t="shared" si="30"/>
        <v>2</v>
      </c>
      <c r="AG151" s="33" t="str">
        <f t="shared" si="31"/>
        <v>0</v>
      </c>
      <c r="AH151" s="33" t="str">
        <f t="shared" si="33"/>
        <v>0</v>
      </c>
      <c r="AI151" s="38" t="str">
        <f t="shared" si="34"/>
        <v>I</v>
      </c>
      <c r="AJ151" s="32" t="s">
        <v>958</v>
      </c>
      <c r="AK151" s="37" t="s">
        <v>964</v>
      </c>
      <c r="AL151" s="37" t="s">
        <v>962</v>
      </c>
      <c r="AM151" s="37" t="s">
        <v>965</v>
      </c>
      <c r="AN151" s="37" t="s">
        <v>70</v>
      </c>
      <c r="AO151" s="26">
        <f t="shared" ca="1" si="36"/>
        <v>1</v>
      </c>
      <c r="AP151" s="12">
        <f t="shared" si="37"/>
        <v>1</v>
      </c>
      <c r="AQ151" s="12">
        <f t="shared" si="38"/>
        <v>1</v>
      </c>
      <c r="AR151" s="12">
        <f t="shared" si="39"/>
        <v>1</v>
      </c>
      <c r="AS151" s="19">
        <f t="shared" si="35"/>
        <v>1</v>
      </c>
    </row>
    <row r="152" spans="1:45">
      <c r="A152" t="str">
        <f>'Model output'!A151</f>
        <v>TCGA-EM-A1CU</v>
      </c>
      <c r="B152" s="44">
        <v>31</v>
      </c>
      <c r="C152" s="1" t="str">
        <f>IF(OR(ISNUMBER(SEARCH("0",'Model output'!D151)), ISNUMBER(SEARCH("1",'Model output'!D151)), ISNUMBER(SEARCH("1a",'Model output'!D151)), ISNUMBER(SEARCH("1b",'Model output'!D151)), ISNUMBER(SEARCH("2",'Model output'!D151)), ISNUMBER(SEARCH("3",'Model output'!D151)), ISNUMBER(SEARCH("4a",'Model output'!D151)), ISNUMBER(SEARCH("4b",'Model output'!D151))), IF(ISNUMBER(SEARCH("pT",'Model output'!D151)),IF(OR(ISNUMBER(SEARCH("a",'Model output'!D151)),ISNUMBER(SEARCH("b",'Model output'!D151))),MID(SUBSTITUTE('Model output'!D151," ",""),SEARCH("pT",'Model output'!D151)+2,2),MID(SUBSTITUTE('Model output'!D151," ",""),SEARCH("pT",'Model output'!D151)+2,1)),IF(ISNUMBER(SEARCH("T",'Model output'!D151)),IF(OR(ISNUMBER(SEARCH("a",'Model output'!D151)),ISNUMBER(SEARCH("b",'Model output'!D151))),MID(SUBSTITUTE('Model output'!D151," ",""),SEARCH("T",'Model output'!D151)+1,2),MID(SUBSTITUTE('Model output'!D151," ",""),SEARCH("T",'Model output'!D151)+1,1)),SUBSTITUTE('Model output'!D151," ",""))),"")</f>
        <v>3</v>
      </c>
      <c r="D152" s="1" t="str">
        <f>IF(ISNUMBER(SEARCH("lymph node",'Model output'!E151)),"1", IF(AND('Model output'!E151&lt;&gt;"",ISNUMBER('Model output'!E151),'Model output'!E151&gt;0),"1",IF(OR(ISNUMBER(SEARCH("0",'Model output'!E151)), ISNUMBER(SEARCH("1",'Model output'!E151)), ISNUMBER(SEARCH("1a",'Model output'!E151)), ISNUMBER(SEARCH("1b",'Model output'!E151)), ISNUMBER(SEARCH("X",'Model output'!E151))), IF(ISNUMBER(SEARCH("pN",'Model output'!E151)),IF(OR(ISNUMBER(SEARCH("a",'Model output'!E151)),ISNUMBER(SEARCH("b",'Model output'!E151))),MID(SUBSTITUTE('Model output'!E151," ",""),SEARCH("pN",'Model output'!E151)+2,2),MID(SUBSTITUTE('Model output'!E151," ",""),SEARCH("pN",'Model output'!E151)+2,1)),IF(ISNUMBER(SEARCH("N",'Model output'!E151)),IF(OR(ISNUMBER(SEARCH("a",'Model output'!E151)),ISNUMBER(SEARCH("b",'Model output'!E151))),MID(SUBSTITUTE('Model output'!E151," ",""),SEARCH("N",'Model output'!E151)+1,2),MID(SUBSTITUTE('Model output'!E151," ",""),SEARCH("N",'Model output'!E151)+1,1)),SUBSTITUTE('Model output'!E151," ",""))),"")))</f>
        <v>1a</v>
      </c>
      <c r="E152" s="1" t="str">
        <f>IF(OR(ISNUMBER(SEARCH("Not applicable",'Model output'!F151)), ISNUMBER(SEARCH("N/A",'Model output'!F151))),"0",IF(OR(ISNUMBER(SEARCH("0",'Model output'!F151)), ISNUMBER(SEARCH("1",'Model output'!F151)), ISNUMBER(SEARCH("X",'Model output'!F151))), IF(ISNUMBER(SEARCH("pM",'Model output'!F151)),MID(SUBSTITUTE('Model output'!F151," ",""),SEARCH("pM",'Model output'!F151)+2,1),IF(ISNUMBER(SEARCH("M",'Model output'!F151)),MID(SUBSTITUTE('Model output'!F151," ",""),SEARCH("M",'Model output'!F151)+1,1),SUBSTITUTE('Model output'!F151," ",""))),""))</f>
        <v>X</v>
      </c>
      <c r="F152" t="str">
        <f t="shared" si="29"/>
        <v>positive</v>
      </c>
      <c r="G152" t="str">
        <f>IF(OR('Model output'!G151="",AND(ISNUMBER('Model output'!J151),'Model output'!J151&lt;1)),"",IF(OR(ISNUMBER(SEARCH("lateral",'Model output'!G151)),ISNUMBER(SEARCH("cervical",'Model output'!G151)),ISNUMBER(SEARCH("jugular",'Model output'!G151)),ISNUMBER(SEARCH("left neck",'Model output'!G151)),ISNUMBER(SEARCH("left anterior neck",'Model output'!G151)),ISNUMBER(SEARCH("left posterior neck",'Model output'!G151)),ISNUMBER(SEARCH("right neck",'Model output'!G151)),ISNUMBER(SEARCH("right anterior neck",'Model output'!G151)),ISNUMBER(SEARCH("right posterior neck",'Model output'!G151)),AND(ISNUMBER(SEARCH("level",'Model output'!G151)),OR(,ISNUMBER(SEARCH("II",'Model output'!G151)),ISNUMBER(SEARCH("two",'Model output'!G151)),ISNUMBER(SEARCH("2",'Model output'!G151)),ISNUMBER(SEARCH("III",'Model output'!G151)),ISNUMBER(SEARCH("three",'Model output'!G151)),ISNUMBER(SEARCH("3",'Model output'!G151)),ISNUMBER(SEARCH("IV",'Model output'!G151)),ISNUMBER(SEARCH("four",'Model output'!G151)),ISNUMBER(SEARCH("4",'Model output'!G151)),AND(ISNUMBER(SEARCH("V ",'Model output'!G151)),NOT(ISNUMBER(SEARCH("VI",'Model output'!G151)))),ISNUMBER(SEARCH("five",'Model output'!G151)),ISNUMBER(SEARCH("5",'Model output'!G151))))), "lateral", "central"))</f>
        <v>central</v>
      </c>
      <c r="H152" t="str">
        <f>IF('Model output'!H151="","negative",IF('Model output'!H151="[]", "negative", IF(OR(ISNUMBER(SEARCH("lymph node",'Model output'!H151)),ISNUMBER(SEARCH("Not mentioned",'Model output'!H151)),ISNUMBER(SEARCH("neck",'Model output'!H151)),ISNUMBER(SEARCH("Not applicable",'Model output'!H151))),"negative","positive")))</f>
        <v>negative</v>
      </c>
      <c r="I152">
        <f>IF('Model output'!I151="","",IF(ISNUMBER('Model output'!I151),'Model output'!I151,1))</f>
        <v>20</v>
      </c>
      <c r="J152">
        <f>IF('Model output'!J151="","",IF(AND(ISNUMBER('Model output'!J151),'Model output'!J151&lt;=I152),'Model output'!J151,IF(ISNUMBER(SEARCH("0/",'Model output'!J151)),0,1)))</f>
        <v>1</v>
      </c>
      <c r="K152" t="str" cm="1">
        <f t="array" ref="K152">IF(COUNT(FIND({0,1,2,3,4,5,6,7,8,9},'Model output'!K151))&gt;0,'Model output'!K151,"")</f>
        <v/>
      </c>
      <c r="L152" s="8" t="str">
        <f t="shared" si="32"/>
        <v/>
      </c>
      <c r="M152" t="str" cm="1">
        <f t="array" ref="M152">IF(L152="","",IF(ISNUMBER(SEARCH("cm",L152)),MAX(VALUE(SUBSTITUTE(_xlfn.FILTERXML("&lt;t&gt;&lt;s&gt;"&amp;SUBSTITUTE(L152,",","&lt;/s&gt;&lt;s&gt;")&amp;"&lt;/s&gt;&lt;/t&gt;","//s"),"cm",""))),MAX(VALUE(SUBSTITUTE(_xlfn.FILTERXML("&lt;t&gt;&lt;s&gt;"&amp;SUBSTITUTE(L152,",","&lt;/s&gt;&lt;s&gt;")&amp;"&lt;/s&gt;&lt;/t&gt;","//s"),"mm","")))/10))</f>
        <v/>
      </c>
      <c r="N152" t="str">
        <f>IF('Model output'!L151="","",'Model output'!L151)</f>
        <v>Papillary carcinoma, classical type</v>
      </c>
      <c r="O152" t="str">
        <f>IF('Model output'!M151="","",'Model output'!M151)</f>
        <v/>
      </c>
      <c r="P152" t="str">
        <f>IF('Model output'!N151="","",'Model output'!N151)</f>
        <v>6.5 cm</v>
      </c>
      <c r="Q152" t="str">
        <f t="shared" si="28"/>
        <v>6.5cm</v>
      </c>
      <c r="R152" cm="1">
        <f t="array" ref="R152">IF(Q152="","",IF(ISNUMBER(SEARCH("cm",Q152)),MAX(VALUE(SUBSTITUTE(_xlfn.FILTERXML("&lt;t&gt;&lt;s&gt;"&amp;SUBSTITUTE(Q152,",","&lt;/s&gt;&lt;s&gt;")&amp;"&lt;/s&gt;&lt;/t&gt;","//s"),"cm",""))),MAX(VALUE(SUBSTITUTE(_xlfn.FILTERXML("&lt;t&gt;&lt;s&gt;"&amp;SUBSTITUTE(Q152,",","&lt;/s&gt;&lt;s&gt;")&amp;"&lt;/s&gt;&lt;/t&gt;","//s"),"mm","")))/10))</f>
        <v>6.5</v>
      </c>
      <c r="S152" t="str">
        <f>IF(OR('Model output'!P151="",ISNUMBER(SEARCH("Not identified", 'Model output'!P151)),ISNUMBER(SEARCH("Absent",'Model output'!P151)),AND(ISNUMBER(SEARCH("No",'Model output'!P151)),NOT(ISNUMBER(SEARCH("diagnostic",'Model output'!P151)))),ISNUMBER(SEARCH("Negative",'Model output'!P151))),"negative","positive")</f>
        <v>negative</v>
      </c>
      <c r="T152" t="str">
        <f>IF('Model output'!O151="","",'Model output'!O151)</f>
        <v/>
      </c>
      <c r="U152" t="str">
        <f>IF('Model output'!Q151&lt;&gt;"",'Model output'!Q151,IF('Classification result'!S152="positive",IF(ISNUMBER(SEARCH("single",'Model output'!P151)),1,IF(OR(ISNUMBER(SEARCH("&lt;4",'Model output'!P151)),ISNUMBER(SEARCH("&lt; 4",'Model output'!P151)),ISNUMBER(SEARCH("less than 4",'Model output'!P151))),"&lt;4",IF(OR(ISNUMBER(SEARCH("&gt;4",'Model output'!P151)),ISNUMBER(SEARCH("&gt; 4",'Model output'!P151)),ISNUMBER(SEARCH("4 or more",'Model output'!P151))),"&gt;4",""))),""))</f>
        <v/>
      </c>
      <c r="V152" t="str">
        <f>IF(S152="negative","",IF(OR(ISNUMBER(SEARCH("Focal",'Model output'!P151)),'Classification result'!U152&lt;4,ISNUMBER(SEARCH("Focal",'Classification result'!U152)),ISNUMBER(SEARCH("&lt;4",'Classification result'!U152)),ISNUMBER(SEARCH("&lt; 4",'Classification result'!U152))),"minimal", IF(OR(ISNUMBER(SEARCH("Extensive",'Model output'!P151)),ISNUMBER(SEARCH("Extensive",'Classification result'!U152)),ISNUMBER(SEARCH("&gt;4",'Classification result'!U152)),ISNUMBER(SEARCH("&gt; 4",'Classification result'!U152)),ISNUMBER(SEARCH("4 or more",'Classification result'!U152))),"extensive","")))</f>
        <v/>
      </c>
      <c r="W152" t="str">
        <f>IF(OR('Model output'!R151="",ISNUMBER(SEARCH("Not identified", 'Model output'!R151)),ISNUMBER(SEARCH("Absent",'Model output'!R151)),ISNUMBER(SEARCH("No",'Model output'!R151)),ISNUMBER(SEARCH("Negative",'Model output'!R151)),ISNUMBER(SEARCH("None seen",'Model output'!R151)),ISNUMBER(SEARCH("Free",'Model output'!R151)),ISNUMBER(SEARCH("Cannot be assessed",'Model output'!R151))),"negative","positive")</f>
        <v>positive</v>
      </c>
      <c r="X152" t="str">
        <f>IF('Model output'!S151="","", IF('Model output'!S151= "[]", "", 'Model output'!S151))</f>
        <v>Absent</v>
      </c>
      <c r="Y152" t="str">
        <f>IF(OR('Model output'!S151="",ISNUMBER(SEARCH("Absent",'Model output'!S151)),ISNUMBER(SEARCH("Not identified",'Model output'!S151)),ISNUMBER(SEARCH("No",'Model output'!S151)),ISNUMBER(SEARCH("negative",'Model output'!S151))),"negative",IF(Z152="positive","gETE", "positive"))</f>
        <v>negative</v>
      </c>
      <c r="Z152" t="str">
        <f>IF(OR('Model output'!S151="",ISNUMBER(SEARCH("Absent",'Model output'!S151)),ISNUMBER(SEARCH("Not identified",'Model output'!S151)),ISNUMBER(SEARCH("No",'Model output'!S151)),ISNUMBER(SEARCH("Minimal",'Model output'!S151)),ISNUMBER(SEARCH("negative",'Model output'!S151))),"negative",IF(OR(ISNUMBER(SEARCH("extensive",X152)),ISNUMBER(SEARCH("skeletal muscle",X152)),ISNUMBER(SEARCH("larynx",X152)),ISNUMBER(SEARCH("trachea",X152)),ISNUMBER(SEARCH("esophagus",X152)),ISNUMBER(SEARCH("recurrent laryngeal nerve",X152))),"positive","negative"))</f>
        <v>negative</v>
      </c>
      <c r="AA152" t="str">
        <f>IF('Model output'!T151="","", IF('Model output'!T151="[]", "", IF('Model output'!T151="Not mentioned", "No", "Yes")))</f>
        <v/>
      </c>
      <c r="AB152" t="str">
        <f>IF(AA152&lt;&gt;"Yes","",IF(OR('Model output'!U151="",'Model output'!U151="[]",ISNUMBER(SEARCH("Not identified",'Model output'!U151))),"",'Model output'!U151))</f>
        <v/>
      </c>
      <c r="AC152" s="1" t="str">
        <f>IF(OR('Model output'!V151="",'Model output'!V151="No",AND(ISERROR(SEARCH("Positive",'Model output'!V151)), ISNUMBER(SEARCH("Negative",'Model output'!V151))), ISNUMBER(SEARCH("Uninvolved",'Model output'!V151)), ISNUMBER(SEARCH("not involved",'Model output'!V151)), ISNUMBER(SEARCH("none",'Model output'!V151)), ISNUMBER(SEARCH("Free",'Model output'!V151)), ISNUMBER(SEARCH("1 mm",'Model output'!V151)), ISNUMBER(SEARCH("0.1 CM",'Model output'!V151)), ISNUMBER(SEARCH("less than 0.2 mm",'Model output'!V151)), ISNUMBER(SEARCH("less than 0.5 mm",'Model output'!V151)), ISNUMBER(SEARCH("abut",'Model output'!V151))), "negative", "positive")</f>
        <v>negative</v>
      </c>
      <c r="AE152" s="32" t="str" cm="1">
        <f t="array" aca="1" ref="AE152" ca="1">IF(OR(AC152="positive",Z152="positive",AND(OR(ISNUMBER(SEARCH("Follicular carcinoma",N152)),ISNUMBER(SEARCH("Follicular thyroid carcinoma",N152))),V152="extensive"),AND(AND(ISNUMBER(J152),J152&gt;0),AND(ISNUMBER(M152),M152&gt;3)),OR(H152="positive",AH152=1)),"high",IF(OR(ISNUMBER(SEARCH("lateral",G152,1)),ISNUMBER(SEARCH("positive",Y152,1)),ISNUMBER(SEARCH("tall",O152,1)),ISNUMBER(SEARCH("hobnail",O152,1)),ISNUMBER(SEARCH("cribriform",O152,1)),ISNUMBER(SEARCH("diffuse",O152,1)),ISNUMBER(SEARCH("columnar",O152,1)),ISNUMBER(SEARCH("solid",O152,1)),ISNUMBER(SEARCH("tall",N152,1)),ISNUMBER(SEARCH("hobnail",N152,1)),ISNUMBER(SEARCH("cribriform",N152,1)),ISNUMBER(SEARCH("diffuse",N152,1)),ISNUMBER(SEARCH("columnar",N152,1)),ISNUMBER(SEARCH("solid",N152,1)),AND(ISNUMBER(SEARCH("papillary",N152,1)),S152="positive"),AND(AND(ISNUMBER(J152),J152&gt;=5),M152=""),AND(AND(ISNUMBER(J152),J152&gt;=5),AND(ISNUMBER(M152),M152&gt;=1)),AND(ISNUMBER(SERACH("papillary",N152)),OR(Y152="positive",Z152="positive"), ISNUMBER(SEARCH("BRAF",AB152)))),"intermediate","low"))</f>
        <v>low</v>
      </c>
      <c r="AF152" s="33" t="str">
        <f t="shared" si="30"/>
        <v>3a</v>
      </c>
      <c r="AG152" s="33" t="str">
        <f t="shared" si="31"/>
        <v>1a</v>
      </c>
      <c r="AH152" s="33" t="str">
        <f t="shared" si="33"/>
        <v>0</v>
      </c>
      <c r="AI152" s="38" t="str">
        <f t="shared" si="34"/>
        <v>I</v>
      </c>
      <c r="AJ152" s="32" t="s">
        <v>957</v>
      </c>
      <c r="AK152" s="37" t="s">
        <v>967</v>
      </c>
      <c r="AL152" s="37" t="s">
        <v>966</v>
      </c>
      <c r="AM152" s="37" t="s">
        <v>965</v>
      </c>
      <c r="AN152" s="37" t="s">
        <v>70</v>
      </c>
      <c r="AO152" s="26">
        <f t="shared" ca="1" si="36"/>
        <v>1</v>
      </c>
      <c r="AP152" s="12">
        <f t="shared" si="37"/>
        <v>1</v>
      </c>
      <c r="AQ152" s="12">
        <f t="shared" si="38"/>
        <v>1</v>
      </c>
      <c r="AR152" s="12">
        <f t="shared" si="39"/>
        <v>1</v>
      </c>
      <c r="AS152" s="19">
        <f t="shared" si="35"/>
        <v>1</v>
      </c>
    </row>
    <row r="153" spans="1:45">
      <c r="A153" t="str">
        <f>'Model output'!A152</f>
        <v>TCGA-EM-A1CV</v>
      </c>
      <c r="B153" s="44">
        <v>32</v>
      </c>
      <c r="C153" s="1" t="str">
        <f>IF(OR(ISNUMBER(SEARCH("0",'Model output'!D152)), ISNUMBER(SEARCH("1",'Model output'!D152)), ISNUMBER(SEARCH("1a",'Model output'!D152)), ISNUMBER(SEARCH("1b",'Model output'!D152)), ISNUMBER(SEARCH("2",'Model output'!D152)), ISNUMBER(SEARCH("3",'Model output'!D152)), ISNUMBER(SEARCH("4a",'Model output'!D152)), ISNUMBER(SEARCH("4b",'Model output'!D152))), IF(ISNUMBER(SEARCH("pT",'Model output'!D152)),IF(OR(ISNUMBER(SEARCH("a",'Model output'!D152)),ISNUMBER(SEARCH("b",'Model output'!D152))),MID(SUBSTITUTE('Model output'!D152," ",""),SEARCH("pT",'Model output'!D152)+2,2),MID(SUBSTITUTE('Model output'!D152," ",""),SEARCH("pT",'Model output'!D152)+2,1)),IF(ISNUMBER(SEARCH("T",'Model output'!D152)),IF(OR(ISNUMBER(SEARCH("a",'Model output'!D152)),ISNUMBER(SEARCH("b",'Model output'!D152))),MID(SUBSTITUTE('Model output'!D152," ",""),SEARCH("T",'Model output'!D152)+1,2),MID(SUBSTITUTE('Model output'!D152," ",""),SEARCH("T",'Model output'!D152)+1,1)),SUBSTITUTE('Model output'!D152," ",""))),"")</f>
        <v>1</v>
      </c>
      <c r="D153" s="1" t="str">
        <f>IF(ISNUMBER(SEARCH("lymph node",'Model output'!E152)),"1", IF(AND('Model output'!E152&lt;&gt;"",ISNUMBER('Model output'!E152),'Model output'!E152&gt;0),"1",IF(OR(ISNUMBER(SEARCH("0",'Model output'!E152)), ISNUMBER(SEARCH("1",'Model output'!E152)), ISNUMBER(SEARCH("1a",'Model output'!E152)), ISNUMBER(SEARCH("1b",'Model output'!E152)), ISNUMBER(SEARCH("X",'Model output'!E152))), IF(ISNUMBER(SEARCH("pN",'Model output'!E152)),IF(OR(ISNUMBER(SEARCH("a",'Model output'!E152)),ISNUMBER(SEARCH("b",'Model output'!E152))),MID(SUBSTITUTE('Model output'!E152," ",""),SEARCH("pN",'Model output'!E152)+2,2),MID(SUBSTITUTE('Model output'!E152," ",""),SEARCH("pN",'Model output'!E152)+2,1)),IF(ISNUMBER(SEARCH("N",'Model output'!E152)),IF(OR(ISNUMBER(SEARCH("a",'Model output'!E152)),ISNUMBER(SEARCH("b",'Model output'!E152))),MID(SUBSTITUTE('Model output'!E152," ",""),SEARCH("N",'Model output'!E152)+1,2),MID(SUBSTITUTE('Model output'!E152," ",""),SEARCH("N",'Model output'!E152)+1,1)),SUBSTITUTE('Model output'!E152," ",""))),"")))</f>
        <v>0</v>
      </c>
      <c r="E153" s="1" t="str">
        <f>IF(OR(ISNUMBER(SEARCH("Not applicable",'Model output'!F152)), ISNUMBER(SEARCH("N/A",'Model output'!F152))),"0",IF(OR(ISNUMBER(SEARCH("0",'Model output'!F152)), ISNUMBER(SEARCH("1",'Model output'!F152)), ISNUMBER(SEARCH("X",'Model output'!F152))), IF(ISNUMBER(SEARCH("pM",'Model output'!F152)),MID(SUBSTITUTE('Model output'!F152," ",""),SEARCH("pM",'Model output'!F152)+2,1),IF(ISNUMBER(SEARCH("M",'Model output'!F152)),MID(SUBSTITUTE('Model output'!F152," ",""),SEARCH("M",'Model output'!F152)+1,1),SUBSTITUTE('Model output'!F152," ",""))),""))</f>
        <v>X</v>
      </c>
      <c r="F153" t="str">
        <f t="shared" si="29"/>
        <v>negative</v>
      </c>
      <c r="G153" t="str">
        <f>IF(OR('Model output'!G152="",AND(ISNUMBER('Model output'!J152),'Model output'!J152&lt;1)),"",IF(OR(ISNUMBER(SEARCH("lateral",'Model output'!G152)),ISNUMBER(SEARCH("cervical",'Model output'!G152)),ISNUMBER(SEARCH("jugular",'Model output'!G152)),ISNUMBER(SEARCH("left neck",'Model output'!G152)),ISNUMBER(SEARCH("left anterior neck",'Model output'!G152)),ISNUMBER(SEARCH("left posterior neck",'Model output'!G152)),ISNUMBER(SEARCH("right neck",'Model output'!G152)),ISNUMBER(SEARCH("right anterior neck",'Model output'!G152)),ISNUMBER(SEARCH("right posterior neck",'Model output'!G152)),AND(ISNUMBER(SEARCH("level",'Model output'!G152)),OR(,ISNUMBER(SEARCH("II",'Model output'!G152)),ISNUMBER(SEARCH("two",'Model output'!G152)),ISNUMBER(SEARCH("2",'Model output'!G152)),ISNUMBER(SEARCH("III",'Model output'!G152)),ISNUMBER(SEARCH("three",'Model output'!G152)),ISNUMBER(SEARCH("3",'Model output'!G152)),ISNUMBER(SEARCH("IV",'Model output'!G152)),ISNUMBER(SEARCH("four",'Model output'!G152)),ISNUMBER(SEARCH("4",'Model output'!G152)),AND(ISNUMBER(SEARCH("V ",'Model output'!G152)),NOT(ISNUMBER(SEARCH("VI",'Model output'!G152)))),ISNUMBER(SEARCH("five",'Model output'!G152)),ISNUMBER(SEARCH("5",'Model output'!G152))))), "lateral", "central"))</f>
        <v/>
      </c>
      <c r="H153" t="str">
        <f>IF('Model output'!H152="","negative",IF('Model output'!H152="[]", "negative", IF(OR(ISNUMBER(SEARCH("lymph node",'Model output'!H152)),ISNUMBER(SEARCH("Not mentioned",'Model output'!H152)),ISNUMBER(SEARCH("neck",'Model output'!H152)),ISNUMBER(SEARCH("Not applicable",'Model output'!H152))),"negative","positive")))</f>
        <v>negative</v>
      </c>
      <c r="I153">
        <f>IF('Model output'!I152="","",IF(ISNUMBER('Model output'!I152),'Model output'!I152,1))</f>
        <v>3</v>
      </c>
      <c r="J153">
        <f>IF('Model output'!J152="","",IF(AND(ISNUMBER('Model output'!J152),'Model output'!J152&lt;=I153),'Model output'!J152,IF(ISNUMBER(SEARCH("0/",'Model output'!J152)),0,1)))</f>
        <v>0</v>
      </c>
      <c r="K153" t="str" cm="1">
        <f t="array" ref="K153">IF(COUNT(FIND({0,1,2,3,4,5,6,7,8,9},'Model output'!K152))&gt;0,'Model output'!K152,"")</f>
        <v/>
      </c>
      <c r="L153" s="8" t="str">
        <f t="shared" si="32"/>
        <v/>
      </c>
      <c r="M153" t="str" cm="1">
        <f t="array" ref="M153">IF(L153="","",IF(ISNUMBER(SEARCH("cm",L153)),MAX(VALUE(SUBSTITUTE(_xlfn.FILTERXML("&lt;t&gt;&lt;s&gt;"&amp;SUBSTITUTE(L153,",","&lt;/s&gt;&lt;s&gt;")&amp;"&lt;/s&gt;&lt;/t&gt;","//s"),"cm",""))),MAX(VALUE(SUBSTITUTE(_xlfn.FILTERXML("&lt;t&gt;&lt;s&gt;"&amp;SUBSTITUTE(L153,",","&lt;/s&gt;&lt;s&gt;")&amp;"&lt;/s&gt;&lt;/t&gt;","//s"),"mm","")))/10))</f>
        <v/>
      </c>
      <c r="N153" t="str">
        <f>IF('Model output'!L152="","",'Model output'!L152)</f>
        <v>Papillary carcinoma</v>
      </c>
      <c r="O153" t="str">
        <f>IF('Model output'!M152="","",'Model output'!M152)</f>
        <v>Classical (usual)</v>
      </c>
      <c r="P153" t="str">
        <f>IF('Model output'!N152="","",'Model output'!N152)</f>
        <v>1.1cm</v>
      </c>
      <c r="Q153" t="str">
        <f t="shared" si="28"/>
        <v>1.1cm</v>
      </c>
      <c r="R153" cm="1">
        <f t="array" ref="R153">IF(Q153="","",IF(ISNUMBER(SEARCH("cm",Q153)),MAX(VALUE(SUBSTITUTE(_xlfn.FILTERXML("&lt;t&gt;&lt;s&gt;"&amp;SUBSTITUTE(Q153,",","&lt;/s&gt;&lt;s&gt;")&amp;"&lt;/s&gt;&lt;/t&gt;","//s"),"cm",""))),MAX(VALUE(SUBSTITUTE(_xlfn.FILTERXML("&lt;t&gt;&lt;s&gt;"&amp;SUBSTITUTE(Q153,",","&lt;/s&gt;&lt;s&gt;")&amp;"&lt;/s&gt;&lt;/t&gt;","//s"),"mm","")))/10))</f>
        <v>1.1000000000000001</v>
      </c>
      <c r="S153" t="str">
        <f>IF(OR('Model output'!P152="",ISNUMBER(SEARCH("Not identified", 'Model output'!P152)),ISNUMBER(SEARCH("Absent",'Model output'!P152)),AND(ISNUMBER(SEARCH("No",'Model output'!P152)),NOT(ISNUMBER(SEARCH("diagnostic",'Model output'!P152)))),ISNUMBER(SEARCH("Negative",'Model output'!P152))),"negative","positive")</f>
        <v>negative</v>
      </c>
      <c r="T153">
        <f>IF('Model output'!O152="","",'Model output'!O152)</f>
        <v>2</v>
      </c>
      <c r="U153" t="str">
        <f>IF('Model output'!Q152&lt;&gt;"",'Model output'!Q152,IF('Classification result'!S153="positive",IF(ISNUMBER(SEARCH("single",'Model output'!P152)),1,IF(OR(ISNUMBER(SEARCH("&lt;4",'Model output'!P152)),ISNUMBER(SEARCH("&lt; 4",'Model output'!P152)),ISNUMBER(SEARCH("less than 4",'Model output'!P152))),"&lt;4",IF(OR(ISNUMBER(SEARCH("&gt;4",'Model output'!P152)),ISNUMBER(SEARCH("&gt; 4",'Model output'!P152)),ISNUMBER(SEARCH("4 or more",'Model output'!P152))),"&gt;4",""))),""))</f>
        <v/>
      </c>
      <c r="V153" t="str">
        <f>IF(S153="negative","",IF(OR(ISNUMBER(SEARCH("Focal",'Model output'!P152)),'Classification result'!U153&lt;4,ISNUMBER(SEARCH("Focal",'Classification result'!U153)),ISNUMBER(SEARCH("&lt;4",'Classification result'!U153)),ISNUMBER(SEARCH("&lt; 4",'Classification result'!U153))),"minimal", IF(OR(ISNUMBER(SEARCH("Extensive",'Model output'!P152)),ISNUMBER(SEARCH("Extensive",'Classification result'!U153)),ISNUMBER(SEARCH("&gt;4",'Classification result'!U153)),ISNUMBER(SEARCH("&gt; 4",'Classification result'!U153)),ISNUMBER(SEARCH("4 or more",'Classification result'!U153))),"extensive","")))</f>
        <v/>
      </c>
      <c r="W153" t="str">
        <f>IF(OR('Model output'!R152="",ISNUMBER(SEARCH("Not identified", 'Model output'!R152)),ISNUMBER(SEARCH("Absent",'Model output'!R152)),ISNUMBER(SEARCH("No",'Model output'!R152)),ISNUMBER(SEARCH("Negative",'Model output'!R152)),ISNUMBER(SEARCH("None seen",'Model output'!R152)),ISNUMBER(SEARCH("Free",'Model output'!R152)),ISNUMBER(SEARCH("Cannot be assessed",'Model output'!R152))),"negative","positive")</f>
        <v>positive</v>
      </c>
      <c r="X153" t="str">
        <f>IF('Model output'!S152="","", IF('Model output'!S152= "[]", "", 'Model output'!S152))</f>
        <v>Not identified</v>
      </c>
      <c r="Y153" t="str">
        <f>IF(OR('Model output'!S152="",ISNUMBER(SEARCH("Absent",'Model output'!S152)),ISNUMBER(SEARCH("Not identified",'Model output'!S152)),ISNUMBER(SEARCH("No",'Model output'!S152)),ISNUMBER(SEARCH("negative",'Model output'!S152))),"negative",IF(Z153="positive","gETE", "positive"))</f>
        <v>negative</v>
      </c>
      <c r="Z153" t="str">
        <f>IF(OR('Model output'!S152="",ISNUMBER(SEARCH("Absent",'Model output'!S152)),ISNUMBER(SEARCH("Not identified",'Model output'!S152)),ISNUMBER(SEARCH("No",'Model output'!S152)),ISNUMBER(SEARCH("Minimal",'Model output'!S152)),ISNUMBER(SEARCH("negative",'Model output'!S152))),"negative",IF(OR(ISNUMBER(SEARCH("extensive",X153)),ISNUMBER(SEARCH("skeletal muscle",X153)),ISNUMBER(SEARCH("larynx",X153)),ISNUMBER(SEARCH("trachea",X153)),ISNUMBER(SEARCH("esophagus",X153)),ISNUMBER(SEARCH("recurrent laryngeal nerve",X153))),"positive","negative"))</f>
        <v>negative</v>
      </c>
      <c r="AA153" t="str">
        <f>IF('Model output'!T152="","", IF('Model output'!T152="[]", "", IF('Model output'!T152="Not mentioned", "No", "Yes")))</f>
        <v/>
      </c>
      <c r="AB153" t="str">
        <f>IF(AA153&lt;&gt;"Yes","",IF(OR('Model output'!U152="",'Model output'!U152="[]",ISNUMBER(SEARCH("Not identified",'Model output'!U152))),"",'Model output'!U152))</f>
        <v/>
      </c>
      <c r="AC153" s="1" t="str">
        <f>IF(OR('Model output'!V152="",'Model output'!V152="No",AND(ISERROR(SEARCH("Positive",'Model output'!V152)), ISNUMBER(SEARCH("Negative",'Model output'!V152))), ISNUMBER(SEARCH("Uninvolved",'Model output'!V152)), ISNUMBER(SEARCH("not involved",'Model output'!V152)), ISNUMBER(SEARCH("none",'Model output'!V152)), ISNUMBER(SEARCH("Free",'Model output'!V152)), ISNUMBER(SEARCH("1 mm",'Model output'!V152)), ISNUMBER(SEARCH("0.1 CM",'Model output'!V152)), ISNUMBER(SEARCH("less than 0.2 mm",'Model output'!V152)), ISNUMBER(SEARCH("less than 0.5 mm",'Model output'!V152)), ISNUMBER(SEARCH("abut",'Model output'!V152))), "negative", "positive")</f>
        <v>negative</v>
      </c>
      <c r="AE153" s="32" t="str" cm="1">
        <f t="array" aca="1" ref="AE153" ca="1">IF(OR(AC153="positive",Z153="positive",AND(OR(ISNUMBER(SEARCH("Follicular carcinoma",N153)),ISNUMBER(SEARCH("Follicular thyroid carcinoma",N153))),V153="extensive"),AND(AND(ISNUMBER(J153),J153&gt;0),AND(ISNUMBER(M153),M153&gt;3)),OR(H153="positive",AH153=1)),"high",IF(OR(ISNUMBER(SEARCH("lateral",G153,1)),ISNUMBER(SEARCH("positive",Y153,1)),ISNUMBER(SEARCH("tall",O153,1)),ISNUMBER(SEARCH("hobnail",O153,1)),ISNUMBER(SEARCH("cribriform",O153,1)),ISNUMBER(SEARCH("diffuse",O153,1)),ISNUMBER(SEARCH("columnar",O153,1)),ISNUMBER(SEARCH("solid",O153,1)),ISNUMBER(SEARCH("tall",N153,1)),ISNUMBER(SEARCH("hobnail",N153,1)),ISNUMBER(SEARCH("cribriform",N153,1)),ISNUMBER(SEARCH("diffuse",N153,1)),ISNUMBER(SEARCH("columnar",N153,1)),ISNUMBER(SEARCH("solid",N153,1)),AND(ISNUMBER(SEARCH("papillary",N153,1)),S153="positive"),AND(AND(ISNUMBER(J153),J153&gt;=5),M153=""),AND(AND(ISNUMBER(J153),J153&gt;=5),AND(ISNUMBER(M153),M153&gt;=1)),AND(ISNUMBER(SERACH("papillary",N153)),OR(Y153="positive",Z153="positive"), ISNUMBER(SEARCH("BRAF",AB153)))),"intermediate","low"))</f>
        <v>low</v>
      </c>
      <c r="AF153" s="33" t="str">
        <f t="shared" si="30"/>
        <v>1b</v>
      </c>
      <c r="AG153" s="33" t="str">
        <f t="shared" si="31"/>
        <v>0</v>
      </c>
      <c r="AH153" s="33" t="str">
        <f t="shared" si="33"/>
        <v>0</v>
      </c>
      <c r="AI153" s="38" t="str">
        <f t="shared" si="34"/>
        <v>I</v>
      </c>
      <c r="AJ153" s="32" t="s">
        <v>957</v>
      </c>
      <c r="AK153" s="37" t="s">
        <v>961</v>
      </c>
      <c r="AL153" s="37" t="s">
        <v>962</v>
      </c>
      <c r="AM153" s="37" t="s">
        <v>965</v>
      </c>
      <c r="AN153" s="37" t="s">
        <v>70</v>
      </c>
      <c r="AO153" s="26">
        <f t="shared" ca="1" si="36"/>
        <v>1</v>
      </c>
      <c r="AP153" s="12">
        <f t="shared" si="37"/>
        <v>1</v>
      </c>
      <c r="AQ153" s="12">
        <f t="shared" si="38"/>
        <v>1</v>
      </c>
      <c r="AR153" s="12">
        <f t="shared" si="39"/>
        <v>1</v>
      </c>
      <c r="AS153" s="19">
        <f t="shared" si="35"/>
        <v>1</v>
      </c>
    </row>
    <row r="154" spans="1:45">
      <c r="A154" t="str">
        <f>'Model output'!A153</f>
        <v>TCGA-EM-A1CW</v>
      </c>
      <c r="B154" s="44">
        <v>39</v>
      </c>
      <c r="C154" s="1" t="str">
        <f>IF(OR(ISNUMBER(SEARCH("0",'Model output'!D153)), ISNUMBER(SEARCH("1",'Model output'!D153)), ISNUMBER(SEARCH("1a",'Model output'!D153)), ISNUMBER(SEARCH("1b",'Model output'!D153)), ISNUMBER(SEARCH("2",'Model output'!D153)), ISNUMBER(SEARCH("3",'Model output'!D153)), ISNUMBER(SEARCH("4a",'Model output'!D153)), ISNUMBER(SEARCH("4b",'Model output'!D153))), IF(ISNUMBER(SEARCH("pT",'Model output'!D153)),IF(OR(ISNUMBER(SEARCH("a",'Model output'!D153)),ISNUMBER(SEARCH("b",'Model output'!D153))),MID(SUBSTITUTE('Model output'!D153," ",""),SEARCH("pT",'Model output'!D153)+2,2),MID(SUBSTITUTE('Model output'!D153," ",""),SEARCH("pT",'Model output'!D153)+2,1)),IF(ISNUMBER(SEARCH("T",'Model output'!D153)),IF(OR(ISNUMBER(SEARCH("a",'Model output'!D153)),ISNUMBER(SEARCH("b",'Model output'!D153))),MID(SUBSTITUTE('Model output'!D153," ",""),SEARCH("T",'Model output'!D153)+1,2),MID(SUBSTITUTE('Model output'!D153," ",""),SEARCH("T",'Model output'!D153)+1,1)),SUBSTITUTE('Model output'!D153," ",""))),"")</f>
        <v>3</v>
      </c>
      <c r="D154" s="1" t="str">
        <f>IF(ISNUMBER(SEARCH("lymph node",'Model output'!E153)),"1", IF(AND('Model output'!E153&lt;&gt;"",ISNUMBER('Model output'!E153),'Model output'!E153&gt;0),"1",IF(OR(ISNUMBER(SEARCH("0",'Model output'!E153)), ISNUMBER(SEARCH("1",'Model output'!E153)), ISNUMBER(SEARCH("1a",'Model output'!E153)), ISNUMBER(SEARCH("1b",'Model output'!E153)), ISNUMBER(SEARCH("X",'Model output'!E153))), IF(ISNUMBER(SEARCH("pN",'Model output'!E153)),IF(OR(ISNUMBER(SEARCH("a",'Model output'!E153)),ISNUMBER(SEARCH("b",'Model output'!E153))),MID(SUBSTITUTE('Model output'!E153," ",""),SEARCH("pN",'Model output'!E153)+2,2),MID(SUBSTITUTE('Model output'!E153," ",""),SEARCH("pN",'Model output'!E153)+2,1)),IF(ISNUMBER(SEARCH("N",'Model output'!E153)),IF(OR(ISNUMBER(SEARCH("a",'Model output'!E153)),ISNUMBER(SEARCH("b",'Model output'!E153))),MID(SUBSTITUTE('Model output'!E153," ",""),SEARCH("N",'Model output'!E153)+1,2),MID(SUBSTITUTE('Model output'!E153," ",""),SEARCH("N",'Model output'!E153)+1,1)),SUBSTITUTE('Model output'!E153," ",""))),"")))</f>
        <v>0</v>
      </c>
      <c r="E154" s="1" t="str">
        <f>IF(OR(ISNUMBER(SEARCH("Not applicable",'Model output'!F153)), ISNUMBER(SEARCH("N/A",'Model output'!F153))),"0",IF(OR(ISNUMBER(SEARCH("0",'Model output'!F153)), ISNUMBER(SEARCH("1",'Model output'!F153)), ISNUMBER(SEARCH("X",'Model output'!F153))), IF(ISNUMBER(SEARCH("pM",'Model output'!F153)),MID(SUBSTITUTE('Model output'!F153," ",""),SEARCH("pM",'Model output'!F153)+2,1),IF(ISNUMBER(SEARCH("M",'Model output'!F153)),MID(SUBSTITUTE('Model output'!F153," ",""),SEARCH("M",'Model output'!F153)+1,1),SUBSTITUTE('Model output'!F153," ",""))),""))</f>
        <v>X</v>
      </c>
      <c r="F154" t="str">
        <f t="shared" si="29"/>
        <v>negative</v>
      </c>
      <c r="G154" t="str">
        <f>IF(OR('Model output'!G153="",AND(ISNUMBER('Model output'!J153),'Model output'!J153&lt;1)),"",IF(OR(ISNUMBER(SEARCH("lateral",'Model output'!G153)),ISNUMBER(SEARCH("cervical",'Model output'!G153)),ISNUMBER(SEARCH("jugular",'Model output'!G153)),ISNUMBER(SEARCH("left neck",'Model output'!G153)),ISNUMBER(SEARCH("left anterior neck",'Model output'!G153)),ISNUMBER(SEARCH("left posterior neck",'Model output'!G153)),ISNUMBER(SEARCH("right neck",'Model output'!G153)),ISNUMBER(SEARCH("right anterior neck",'Model output'!G153)),ISNUMBER(SEARCH("right posterior neck",'Model output'!G153)),AND(ISNUMBER(SEARCH("level",'Model output'!G153)),OR(,ISNUMBER(SEARCH("II",'Model output'!G153)),ISNUMBER(SEARCH("two",'Model output'!G153)),ISNUMBER(SEARCH("2",'Model output'!G153)),ISNUMBER(SEARCH("III",'Model output'!G153)),ISNUMBER(SEARCH("three",'Model output'!G153)),ISNUMBER(SEARCH("3",'Model output'!G153)),ISNUMBER(SEARCH("IV",'Model output'!G153)),ISNUMBER(SEARCH("four",'Model output'!G153)),ISNUMBER(SEARCH("4",'Model output'!G153)),AND(ISNUMBER(SEARCH("V ",'Model output'!G153)),NOT(ISNUMBER(SEARCH("VI",'Model output'!G153)))),ISNUMBER(SEARCH("five",'Model output'!G153)),ISNUMBER(SEARCH("5",'Model output'!G153))))), "lateral", "central"))</f>
        <v/>
      </c>
      <c r="H154" t="str">
        <f>IF('Model output'!H153="","negative",IF('Model output'!H153="[]", "negative", IF(OR(ISNUMBER(SEARCH("lymph node",'Model output'!H153)),ISNUMBER(SEARCH("Not mentioned",'Model output'!H153)),ISNUMBER(SEARCH("neck",'Model output'!H153)),ISNUMBER(SEARCH("Not applicable",'Model output'!H153))),"negative","positive")))</f>
        <v>negative</v>
      </c>
      <c r="I154">
        <f>IF('Model output'!I153="","",IF(ISNUMBER('Model output'!I153),'Model output'!I153,1))</f>
        <v>1</v>
      </c>
      <c r="J154">
        <f>IF('Model output'!J153="","",IF(AND(ISNUMBER('Model output'!J153),'Model output'!J153&lt;=I154),'Model output'!J153,IF(ISNUMBER(SEARCH("0/",'Model output'!J153)),0,1)))</f>
        <v>0</v>
      </c>
      <c r="K154" t="str" cm="1">
        <f t="array" ref="K154">IF(COUNT(FIND({0,1,2,3,4,5,6,7,8,9},'Model output'!K153))&gt;0,'Model output'!K153,"")</f>
        <v/>
      </c>
      <c r="L154" s="8" t="str">
        <f t="shared" si="32"/>
        <v/>
      </c>
      <c r="M154" t="str" cm="1">
        <f t="array" ref="M154">IF(L154="","",IF(ISNUMBER(SEARCH("cm",L154)),MAX(VALUE(SUBSTITUTE(_xlfn.FILTERXML("&lt;t&gt;&lt;s&gt;"&amp;SUBSTITUTE(L154,",","&lt;/s&gt;&lt;s&gt;")&amp;"&lt;/s&gt;&lt;/t&gt;","//s"),"cm",""))),MAX(VALUE(SUBSTITUTE(_xlfn.FILTERXML("&lt;t&gt;&lt;s&gt;"&amp;SUBSTITUTE(L154,",","&lt;/s&gt;&lt;s&gt;")&amp;"&lt;/s&gt;&lt;/t&gt;","//s"),"mm","")))/10))</f>
        <v/>
      </c>
      <c r="N154" t="str">
        <f>IF('Model output'!L153="","",'Model output'!L153)</f>
        <v>Papillary carcinoma, follicular variant</v>
      </c>
      <c r="O154" t="str">
        <f>IF('Model output'!M153="","",'Model output'!M153)</f>
        <v/>
      </c>
      <c r="P154" t="str">
        <f>IF('Model output'!N153="","",'Model output'!N153)</f>
        <v>4.5 cm</v>
      </c>
      <c r="Q154" t="str">
        <f t="shared" si="28"/>
        <v>4.5cm</v>
      </c>
      <c r="R154" cm="1">
        <f t="array" ref="R154">IF(Q154="","",IF(ISNUMBER(SEARCH("cm",Q154)),MAX(VALUE(SUBSTITUTE(_xlfn.FILTERXML("&lt;t&gt;&lt;s&gt;"&amp;SUBSTITUTE(Q154,",","&lt;/s&gt;&lt;s&gt;")&amp;"&lt;/s&gt;&lt;/t&gt;","//s"),"cm",""))),MAX(VALUE(SUBSTITUTE(_xlfn.FILTERXML("&lt;t&gt;&lt;s&gt;"&amp;SUBSTITUTE(Q154,",","&lt;/s&gt;&lt;s&gt;")&amp;"&lt;/s&gt;&lt;/t&gt;","//s"),"mm","")))/10))</f>
        <v>4.5</v>
      </c>
      <c r="S154" t="str">
        <f>IF(OR('Model output'!P153="",ISNUMBER(SEARCH("Not identified", 'Model output'!P153)),ISNUMBER(SEARCH("Absent",'Model output'!P153)),AND(ISNUMBER(SEARCH("No",'Model output'!P153)),NOT(ISNUMBER(SEARCH("diagnostic",'Model output'!P153)))),ISNUMBER(SEARCH("Negative",'Model output'!P153))),"negative","positive")</f>
        <v>negative</v>
      </c>
      <c r="T154" t="str">
        <f>IF('Model output'!O153="","",'Model output'!O153)</f>
        <v/>
      </c>
      <c r="U154" t="str">
        <f>IF('Model output'!Q153&lt;&gt;"",'Model output'!Q153,IF('Classification result'!S154="positive",IF(ISNUMBER(SEARCH("single",'Model output'!P153)),1,IF(OR(ISNUMBER(SEARCH("&lt;4",'Model output'!P153)),ISNUMBER(SEARCH("&lt; 4",'Model output'!P153)),ISNUMBER(SEARCH("less than 4",'Model output'!P153))),"&lt;4",IF(OR(ISNUMBER(SEARCH("&gt;4",'Model output'!P153)),ISNUMBER(SEARCH("&gt; 4",'Model output'!P153)),ISNUMBER(SEARCH("4 or more",'Model output'!P153))),"&gt;4",""))),""))</f>
        <v/>
      </c>
      <c r="V154" t="str">
        <f>IF(S154="negative","",IF(OR(ISNUMBER(SEARCH("Focal",'Model output'!P153)),'Classification result'!U154&lt;4,ISNUMBER(SEARCH("Focal",'Classification result'!U154)),ISNUMBER(SEARCH("&lt;4",'Classification result'!U154)),ISNUMBER(SEARCH("&lt; 4",'Classification result'!U154))),"minimal", IF(OR(ISNUMBER(SEARCH("Extensive",'Model output'!P153)),ISNUMBER(SEARCH("Extensive",'Classification result'!U154)),ISNUMBER(SEARCH("&gt;4",'Classification result'!U154)),ISNUMBER(SEARCH("&gt; 4",'Classification result'!U154)),ISNUMBER(SEARCH("4 or more",'Classification result'!U154))),"extensive","")))</f>
        <v/>
      </c>
      <c r="W154" t="str">
        <f>IF(OR('Model output'!R153="",ISNUMBER(SEARCH("Not identified", 'Model output'!R153)),ISNUMBER(SEARCH("Absent",'Model output'!R153)),ISNUMBER(SEARCH("No",'Model output'!R153)),ISNUMBER(SEARCH("Negative",'Model output'!R153)),ISNUMBER(SEARCH("None seen",'Model output'!R153)),ISNUMBER(SEARCH("Free",'Model output'!R153)),ISNUMBER(SEARCH("Cannot be assessed",'Model output'!R153))),"negative","positive")</f>
        <v>negative</v>
      </c>
      <c r="X154" t="str">
        <f>IF('Model output'!S153="","", IF('Model output'!S153= "[]", "", 'Model output'!S153))</f>
        <v>Absent</v>
      </c>
      <c r="Y154" t="str">
        <f>IF(OR('Model output'!S153="",ISNUMBER(SEARCH("Absent",'Model output'!S153)),ISNUMBER(SEARCH("Not identified",'Model output'!S153)),ISNUMBER(SEARCH("No",'Model output'!S153)),ISNUMBER(SEARCH("negative",'Model output'!S153))),"negative",IF(Z154="positive","gETE", "positive"))</f>
        <v>negative</v>
      </c>
      <c r="Z154" t="str">
        <f>IF(OR('Model output'!S153="",ISNUMBER(SEARCH("Absent",'Model output'!S153)),ISNUMBER(SEARCH("Not identified",'Model output'!S153)),ISNUMBER(SEARCH("No",'Model output'!S153)),ISNUMBER(SEARCH("Minimal",'Model output'!S153)),ISNUMBER(SEARCH("negative",'Model output'!S153))),"negative",IF(OR(ISNUMBER(SEARCH("extensive",X154)),ISNUMBER(SEARCH("skeletal muscle",X154)),ISNUMBER(SEARCH("larynx",X154)),ISNUMBER(SEARCH("trachea",X154)),ISNUMBER(SEARCH("esophagus",X154)),ISNUMBER(SEARCH("recurrent laryngeal nerve",X154))),"positive","negative"))</f>
        <v>negative</v>
      </c>
      <c r="AA154" t="str">
        <f>IF('Model output'!T153="","", IF('Model output'!T153="[]", "", IF('Model output'!T153="Not mentioned", "No", "Yes")))</f>
        <v/>
      </c>
      <c r="AB154" t="str">
        <f>IF(AA154&lt;&gt;"Yes","",IF(OR('Model output'!U153="",'Model output'!U153="[]",ISNUMBER(SEARCH("Not identified",'Model output'!U153))),"",'Model output'!U153))</f>
        <v/>
      </c>
      <c r="AC154" s="1" t="str">
        <f>IF(OR('Model output'!V153="",'Model output'!V153="No",AND(ISERROR(SEARCH("Positive",'Model output'!V153)), ISNUMBER(SEARCH("Negative",'Model output'!V153))), ISNUMBER(SEARCH("Uninvolved",'Model output'!V153)), ISNUMBER(SEARCH("not involved",'Model output'!V153)), ISNUMBER(SEARCH("none",'Model output'!V153)), ISNUMBER(SEARCH("Free",'Model output'!V153)), ISNUMBER(SEARCH("1 mm",'Model output'!V153)), ISNUMBER(SEARCH("0.1 CM",'Model output'!V153)), ISNUMBER(SEARCH("less than 0.2 mm",'Model output'!V153)), ISNUMBER(SEARCH("less than 0.5 mm",'Model output'!V153)), ISNUMBER(SEARCH("abut",'Model output'!V153))), "negative", "positive")</f>
        <v>negative</v>
      </c>
      <c r="AE154" s="32" t="str" cm="1">
        <f t="array" aca="1" ref="AE154" ca="1">IF(OR(AC154="positive",Z154="positive",AND(OR(ISNUMBER(SEARCH("Follicular carcinoma",N154)),ISNUMBER(SEARCH("Follicular thyroid carcinoma",N154))),V154="extensive"),AND(AND(ISNUMBER(J154),J154&gt;0),AND(ISNUMBER(M154),M154&gt;3)),OR(H154="positive",AH154=1)),"high",IF(OR(ISNUMBER(SEARCH("lateral",G154,1)),ISNUMBER(SEARCH("positive",Y154,1)),ISNUMBER(SEARCH("tall",O154,1)),ISNUMBER(SEARCH("hobnail",O154,1)),ISNUMBER(SEARCH("cribriform",O154,1)),ISNUMBER(SEARCH("diffuse",O154,1)),ISNUMBER(SEARCH("columnar",O154,1)),ISNUMBER(SEARCH("solid",O154,1)),ISNUMBER(SEARCH("tall",N154,1)),ISNUMBER(SEARCH("hobnail",N154,1)),ISNUMBER(SEARCH("cribriform",N154,1)),ISNUMBER(SEARCH("diffuse",N154,1)),ISNUMBER(SEARCH("columnar",N154,1)),ISNUMBER(SEARCH("solid",N154,1)),AND(ISNUMBER(SEARCH("papillary",N154,1)),S154="positive"),AND(AND(ISNUMBER(J154),J154&gt;=5),M154=""),AND(AND(ISNUMBER(J154),J154&gt;=5),AND(ISNUMBER(M154),M154&gt;=1)),AND(ISNUMBER(SERACH("papillary",N154)),OR(Y154="positive",Z154="positive"), ISNUMBER(SEARCH("BRAF",AB154)))),"intermediate","low"))</f>
        <v>low</v>
      </c>
      <c r="AF154" s="33" t="str">
        <f t="shared" si="30"/>
        <v>3a</v>
      </c>
      <c r="AG154" s="33" t="str">
        <f t="shared" si="31"/>
        <v>0</v>
      </c>
      <c r="AH154" s="33" t="str">
        <f t="shared" si="33"/>
        <v>0</v>
      </c>
      <c r="AI154" s="38" t="str">
        <f t="shared" si="34"/>
        <v>I</v>
      </c>
      <c r="AJ154" s="32" t="s">
        <v>957</v>
      </c>
      <c r="AK154" s="37" t="s">
        <v>967</v>
      </c>
      <c r="AL154" s="37" t="s">
        <v>962</v>
      </c>
      <c r="AM154" s="37" t="s">
        <v>965</v>
      </c>
      <c r="AN154" s="37" t="s">
        <v>70</v>
      </c>
      <c r="AO154" s="26">
        <f t="shared" ca="1" si="36"/>
        <v>1</v>
      </c>
      <c r="AP154" s="12">
        <f t="shared" si="37"/>
        <v>1</v>
      </c>
      <c r="AQ154" s="12">
        <f t="shared" si="38"/>
        <v>1</v>
      </c>
      <c r="AR154" s="12">
        <f t="shared" si="39"/>
        <v>1</v>
      </c>
      <c r="AS154" s="19">
        <f t="shared" si="35"/>
        <v>1</v>
      </c>
    </row>
    <row r="155" spans="1:45">
      <c r="A155" t="str">
        <f>'Model output'!A154</f>
        <v>TCGA-EM-A1YA</v>
      </c>
      <c r="B155" s="44">
        <v>74</v>
      </c>
      <c r="C155" s="1" t="str">
        <f>IF(OR(ISNUMBER(SEARCH("0",'Model output'!D154)), ISNUMBER(SEARCH("1",'Model output'!D154)), ISNUMBER(SEARCH("1a",'Model output'!D154)), ISNUMBER(SEARCH("1b",'Model output'!D154)), ISNUMBER(SEARCH("2",'Model output'!D154)), ISNUMBER(SEARCH("3",'Model output'!D154)), ISNUMBER(SEARCH("4a",'Model output'!D154)), ISNUMBER(SEARCH("4b",'Model output'!D154))), IF(ISNUMBER(SEARCH("pT",'Model output'!D154)),IF(OR(ISNUMBER(SEARCH("a",'Model output'!D154)),ISNUMBER(SEARCH("b",'Model output'!D154))),MID(SUBSTITUTE('Model output'!D154," ",""),SEARCH("pT",'Model output'!D154)+2,2),MID(SUBSTITUTE('Model output'!D154," ",""),SEARCH("pT",'Model output'!D154)+2,1)),IF(ISNUMBER(SEARCH("T",'Model output'!D154)),IF(OR(ISNUMBER(SEARCH("a",'Model output'!D154)),ISNUMBER(SEARCH("b",'Model output'!D154))),MID(SUBSTITUTE('Model output'!D154," ",""),SEARCH("T",'Model output'!D154)+1,2),MID(SUBSTITUTE('Model output'!D154," ",""),SEARCH("T",'Model output'!D154)+1,1)),SUBSTITUTE('Model output'!D154," ",""))),"")</f>
        <v>2</v>
      </c>
      <c r="D155" s="1" t="str">
        <f>IF(ISNUMBER(SEARCH("lymph node",'Model output'!E154)),"1", IF(AND('Model output'!E154&lt;&gt;"",ISNUMBER('Model output'!E154),'Model output'!E154&gt;0),"1",IF(OR(ISNUMBER(SEARCH("0",'Model output'!E154)), ISNUMBER(SEARCH("1",'Model output'!E154)), ISNUMBER(SEARCH("1a",'Model output'!E154)), ISNUMBER(SEARCH("1b",'Model output'!E154)), ISNUMBER(SEARCH("X",'Model output'!E154))), IF(ISNUMBER(SEARCH("pN",'Model output'!E154)),IF(OR(ISNUMBER(SEARCH("a",'Model output'!E154)),ISNUMBER(SEARCH("b",'Model output'!E154))),MID(SUBSTITUTE('Model output'!E154," ",""),SEARCH("pN",'Model output'!E154)+2,2),MID(SUBSTITUTE('Model output'!E154," ",""),SEARCH("pN",'Model output'!E154)+2,1)),IF(ISNUMBER(SEARCH("N",'Model output'!E154)),IF(OR(ISNUMBER(SEARCH("a",'Model output'!E154)),ISNUMBER(SEARCH("b",'Model output'!E154))),MID(SUBSTITUTE('Model output'!E154," ",""),SEARCH("N",'Model output'!E154)+1,2),MID(SUBSTITUTE('Model output'!E154," ",""),SEARCH("N",'Model output'!E154)+1,1)),SUBSTITUTE('Model output'!E154," ",""))),"")))</f>
        <v>X</v>
      </c>
      <c r="E155" s="1" t="str">
        <f>IF(OR(ISNUMBER(SEARCH("Not applicable",'Model output'!F154)), ISNUMBER(SEARCH("N/A",'Model output'!F154))),"0",IF(OR(ISNUMBER(SEARCH("0",'Model output'!F154)), ISNUMBER(SEARCH("1",'Model output'!F154)), ISNUMBER(SEARCH("X",'Model output'!F154))), IF(ISNUMBER(SEARCH("pM",'Model output'!F154)),MID(SUBSTITUTE('Model output'!F154," ",""),SEARCH("pM",'Model output'!F154)+2,1),IF(ISNUMBER(SEARCH("M",'Model output'!F154)),MID(SUBSTITUTE('Model output'!F154," ",""),SEARCH("M",'Model output'!F154)+1,1),SUBSTITUTE('Model output'!F154," ",""))),""))</f>
        <v>X</v>
      </c>
      <c r="F155" t="str">
        <f t="shared" si="29"/>
        <v>negative</v>
      </c>
      <c r="G155" t="str">
        <f>IF(OR('Model output'!G154="",AND(ISNUMBER('Model output'!J154),'Model output'!J154&lt;1)),"",IF(OR(ISNUMBER(SEARCH("lateral",'Model output'!G154)),ISNUMBER(SEARCH("cervical",'Model output'!G154)),ISNUMBER(SEARCH("jugular",'Model output'!G154)),ISNUMBER(SEARCH("left neck",'Model output'!G154)),ISNUMBER(SEARCH("left anterior neck",'Model output'!G154)),ISNUMBER(SEARCH("left posterior neck",'Model output'!G154)),ISNUMBER(SEARCH("right neck",'Model output'!G154)),ISNUMBER(SEARCH("right anterior neck",'Model output'!G154)),ISNUMBER(SEARCH("right posterior neck",'Model output'!G154)),AND(ISNUMBER(SEARCH("level",'Model output'!G154)),OR(,ISNUMBER(SEARCH("II",'Model output'!G154)),ISNUMBER(SEARCH("two",'Model output'!G154)),ISNUMBER(SEARCH("2",'Model output'!G154)),ISNUMBER(SEARCH("III",'Model output'!G154)),ISNUMBER(SEARCH("three",'Model output'!G154)),ISNUMBER(SEARCH("3",'Model output'!G154)),ISNUMBER(SEARCH("IV",'Model output'!G154)),ISNUMBER(SEARCH("four",'Model output'!G154)),ISNUMBER(SEARCH("4",'Model output'!G154)),AND(ISNUMBER(SEARCH("V ",'Model output'!G154)),NOT(ISNUMBER(SEARCH("VI",'Model output'!G154)))),ISNUMBER(SEARCH("five",'Model output'!G154)),ISNUMBER(SEARCH("5",'Model output'!G154))))), "lateral", "central"))</f>
        <v/>
      </c>
      <c r="H155" t="str">
        <f>IF('Model output'!H154="","negative",IF('Model output'!H154="[]", "negative", IF(OR(ISNUMBER(SEARCH("lymph node",'Model output'!H154)),ISNUMBER(SEARCH("Not mentioned",'Model output'!H154)),ISNUMBER(SEARCH("neck",'Model output'!H154)),ISNUMBER(SEARCH("Not applicable",'Model output'!H154))),"negative","positive")))</f>
        <v>negative</v>
      </c>
      <c r="I155" t="str">
        <f>IF('Model output'!I154="","",IF(ISNUMBER('Model output'!I154),'Model output'!I154,1))</f>
        <v/>
      </c>
      <c r="J155" t="str">
        <f>IF('Model output'!J154="","",IF(AND(ISNUMBER('Model output'!J154),'Model output'!J154&lt;=I155),'Model output'!J154,IF(ISNUMBER(SEARCH("0/",'Model output'!J154)),0,1)))</f>
        <v/>
      </c>
      <c r="K155" t="str" cm="1">
        <f t="array" ref="K155">IF(COUNT(FIND({0,1,2,3,4,5,6,7,8,9},'Model output'!K154))&gt;0,'Model output'!K154,"")</f>
        <v/>
      </c>
      <c r="L155" s="8" t="str">
        <f t="shared" si="32"/>
        <v/>
      </c>
      <c r="M155" t="str" cm="1">
        <f t="array" ref="M155">IF(L155="","",IF(ISNUMBER(SEARCH("cm",L155)),MAX(VALUE(SUBSTITUTE(_xlfn.FILTERXML("&lt;t&gt;&lt;s&gt;"&amp;SUBSTITUTE(L155,",","&lt;/s&gt;&lt;s&gt;")&amp;"&lt;/s&gt;&lt;/t&gt;","//s"),"cm",""))),MAX(VALUE(SUBSTITUTE(_xlfn.FILTERXML("&lt;t&gt;&lt;s&gt;"&amp;SUBSTITUTE(L155,",","&lt;/s&gt;&lt;s&gt;")&amp;"&lt;/s&gt;&lt;/t&gt;","//s"),"mm","")))/10))</f>
        <v/>
      </c>
      <c r="N155" t="str">
        <f>IF('Model output'!L154="","",'Model output'!L154)</f>
        <v>Papillary carcinoma</v>
      </c>
      <c r="O155" t="str">
        <f>IF('Model output'!M154="","",'Model output'!M154)</f>
        <v>Oncocytic type</v>
      </c>
      <c r="P155" t="str">
        <f>IF('Model output'!N154="","",'Model output'!N154)</f>
        <v>3.7 cm</v>
      </c>
      <c r="Q155" t="str">
        <f t="shared" si="28"/>
        <v>3.7cm</v>
      </c>
      <c r="R155" cm="1">
        <f t="array" ref="R155">IF(Q155="","",IF(ISNUMBER(SEARCH("cm",Q155)),MAX(VALUE(SUBSTITUTE(_xlfn.FILTERXML("&lt;t&gt;&lt;s&gt;"&amp;SUBSTITUTE(Q155,",","&lt;/s&gt;&lt;s&gt;")&amp;"&lt;/s&gt;&lt;/t&gt;","//s"),"cm",""))),MAX(VALUE(SUBSTITUTE(_xlfn.FILTERXML("&lt;t&gt;&lt;s&gt;"&amp;SUBSTITUTE(Q155,",","&lt;/s&gt;&lt;s&gt;")&amp;"&lt;/s&gt;&lt;/t&gt;","//s"),"mm","")))/10))</f>
        <v>3.7</v>
      </c>
      <c r="S155" t="str">
        <f>IF(OR('Model output'!P154="",ISNUMBER(SEARCH("Not identified", 'Model output'!P154)),ISNUMBER(SEARCH("Absent",'Model output'!P154)),AND(ISNUMBER(SEARCH("No",'Model output'!P154)),NOT(ISNUMBER(SEARCH("diagnostic",'Model output'!P154)))),ISNUMBER(SEARCH("Negative",'Model output'!P154))),"negative","positive")</f>
        <v>negative</v>
      </c>
      <c r="T155" t="str">
        <f>IF('Model output'!O154="","",'Model output'!O154)</f>
        <v/>
      </c>
      <c r="U155" t="str">
        <f>IF('Model output'!Q154&lt;&gt;"",'Model output'!Q154,IF('Classification result'!S155="positive",IF(ISNUMBER(SEARCH("single",'Model output'!P154)),1,IF(OR(ISNUMBER(SEARCH("&lt;4",'Model output'!P154)),ISNUMBER(SEARCH("&lt; 4",'Model output'!P154)),ISNUMBER(SEARCH("less than 4",'Model output'!P154))),"&lt;4",IF(OR(ISNUMBER(SEARCH("&gt;4",'Model output'!P154)),ISNUMBER(SEARCH("&gt; 4",'Model output'!P154)),ISNUMBER(SEARCH("4 or more",'Model output'!P154))),"&gt;4",""))),""))</f>
        <v/>
      </c>
      <c r="V155" t="str">
        <f>IF(S155="negative","",IF(OR(ISNUMBER(SEARCH("Focal",'Model output'!P154)),'Classification result'!U155&lt;4,ISNUMBER(SEARCH("Focal",'Classification result'!U155)),ISNUMBER(SEARCH("&lt;4",'Classification result'!U155)),ISNUMBER(SEARCH("&lt; 4",'Classification result'!U155))),"minimal", IF(OR(ISNUMBER(SEARCH("Extensive",'Model output'!P154)),ISNUMBER(SEARCH("Extensive",'Classification result'!U155)),ISNUMBER(SEARCH("&gt;4",'Classification result'!U155)),ISNUMBER(SEARCH("&gt; 4",'Classification result'!U155)),ISNUMBER(SEARCH("4 or more",'Classification result'!U155))),"extensive","")))</f>
        <v/>
      </c>
      <c r="W155" t="str">
        <f>IF(OR('Model output'!R154="",ISNUMBER(SEARCH("Not identified", 'Model output'!R154)),ISNUMBER(SEARCH("Absent",'Model output'!R154)),ISNUMBER(SEARCH("No",'Model output'!R154)),ISNUMBER(SEARCH("Negative",'Model output'!R154)),ISNUMBER(SEARCH("None seen",'Model output'!R154)),ISNUMBER(SEARCH("Free",'Model output'!R154)),ISNUMBER(SEARCH("Cannot be assessed",'Model output'!R154))),"negative","positive")</f>
        <v>positive</v>
      </c>
      <c r="X155" t="str">
        <f>IF('Model output'!S154="","", IF('Model output'!S154= "[]", "", 'Model output'!S154))</f>
        <v>Absent</v>
      </c>
      <c r="Y155" t="str">
        <f>IF(OR('Model output'!S154="",ISNUMBER(SEARCH("Absent",'Model output'!S154)),ISNUMBER(SEARCH("Not identified",'Model output'!S154)),ISNUMBER(SEARCH("No",'Model output'!S154)),ISNUMBER(SEARCH("negative",'Model output'!S154))),"negative",IF(Z155="positive","gETE", "positive"))</f>
        <v>negative</v>
      </c>
      <c r="Z155" t="str">
        <f>IF(OR('Model output'!S154="",ISNUMBER(SEARCH("Absent",'Model output'!S154)),ISNUMBER(SEARCH("Not identified",'Model output'!S154)),ISNUMBER(SEARCH("No",'Model output'!S154)),ISNUMBER(SEARCH("Minimal",'Model output'!S154)),ISNUMBER(SEARCH("negative",'Model output'!S154))),"negative",IF(OR(ISNUMBER(SEARCH("extensive",X155)),ISNUMBER(SEARCH("skeletal muscle",X155)),ISNUMBER(SEARCH("larynx",X155)),ISNUMBER(SEARCH("trachea",X155)),ISNUMBER(SEARCH("esophagus",X155)),ISNUMBER(SEARCH("recurrent laryngeal nerve",X155))),"positive","negative"))</f>
        <v>negative</v>
      </c>
      <c r="AA155" t="str">
        <f>IF('Model output'!T154="","", IF('Model output'!T154="[]", "", IF('Model output'!T154="Not mentioned", "No", "Yes")))</f>
        <v/>
      </c>
      <c r="AB155" t="str">
        <f>IF(AA155&lt;&gt;"Yes","",IF(OR('Model output'!U154="",'Model output'!U154="[]",ISNUMBER(SEARCH("Not identified",'Model output'!U154))),"",'Model output'!U154))</f>
        <v/>
      </c>
      <c r="AC155" s="1" t="str">
        <f>IF(OR('Model output'!V154="",'Model output'!V154="No",AND(ISERROR(SEARCH("Positive",'Model output'!V154)), ISNUMBER(SEARCH("Negative",'Model output'!V154))), ISNUMBER(SEARCH("Uninvolved",'Model output'!V154)), ISNUMBER(SEARCH("not involved",'Model output'!V154)), ISNUMBER(SEARCH("none",'Model output'!V154)), ISNUMBER(SEARCH("Free",'Model output'!V154)), ISNUMBER(SEARCH("1 mm",'Model output'!V154)), ISNUMBER(SEARCH("0.1 CM",'Model output'!V154)), ISNUMBER(SEARCH("less than 0.2 mm",'Model output'!V154)), ISNUMBER(SEARCH("less than 0.5 mm",'Model output'!V154)), ISNUMBER(SEARCH("abut",'Model output'!V154))), "negative", "positive")</f>
        <v>negative</v>
      </c>
      <c r="AE155" s="32" t="str" cm="1">
        <f t="array" aca="1" ref="AE155" ca="1">IF(OR(AC155="positive",Z155="positive",AND(OR(ISNUMBER(SEARCH("Follicular carcinoma",N155)),ISNUMBER(SEARCH("Follicular thyroid carcinoma",N155))),V155="extensive"),AND(AND(ISNUMBER(J155),J155&gt;0),AND(ISNUMBER(M155),M155&gt;3)),OR(H155="positive",AH155=1)),"high",IF(OR(ISNUMBER(SEARCH("lateral",G155,1)),ISNUMBER(SEARCH("positive",Y155,1)),ISNUMBER(SEARCH("tall",O155,1)),ISNUMBER(SEARCH("hobnail",O155,1)),ISNUMBER(SEARCH("cribriform",O155,1)),ISNUMBER(SEARCH("diffuse",O155,1)),ISNUMBER(SEARCH("columnar",O155,1)),ISNUMBER(SEARCH("solid",O155,1)),ISNUMBER(SEARCH("tall",N155,1)),ISNUMBER(SEARCH("hobnail",N155,1)),ISNUMBER(SEARCH("cribriform",N155,1)),ISNUMBER(SEARCH("diffuse",N155,1)),ISNUMBER(SEARCH("columnar",N155,1)),ISNUMBER(SEARCH("solid",N155,1)),AND(ISNUMBER(SEARCH("papillary",N155,1)),S155="positive"),AND(AND(ISNUMBER(J155),J155&gt;=5),M155=""),AND(AND(ISNUMBER(J155),J155&gt;=5),AND(ISNUMBER(M155),M155&gt;=1)),AND(ISNUMBER(SERACH("papillary",N155)),OR(Y155="positive",Z155="positive"), ISNUMBER(SEARCH("BRAF",AB155)))),"intermediate","low"))</f>
        <v>low</v>
      </c>
      <c r="AF155" s="33" t="str">
        <f t="shared" si="30"/>
        <v>2</v>
      </c>
      <c r="AG155" s="33" t="str">
        <f t="shared" si="31"/>
        <v>0</v>
      </c>
      <c r="AH155" s="33" t="str">
        <f t="shared" si="33"/>
        <v>0</v>
      </c>
      <c r="AI155" s="38" t="str">
        <f t="shared" si="34"/>
        <v>I</v>
      </c>
      <c r="AJ155" s="32" t="s">
        <v>957</v>
      </c>
      <c r="AK155" s="37" t="s">
        <v>964</v>
      </c>
      <c r="AL155" s="37" t="s">
        <v>965</v>
      </c>
      <c r="AM155" s="37" t="s">
        <v>965</v>
      </c>
      <c r="AN155" s="37" t="s">
        <v>70</v>
      </c>
      <c r="AO155" s="26">
        <f t="shared" ca="1" si="36"/>
        <v>1</v>
      </c>
      <c r="AP155" s="12">
        <f t="shared" si="37"/>
        <v>1</v>
      </c>
      <c r="AQ155" s="12">
        <f t="shared" si="38"/>
        <v>1</v>
      </c>
      <c r="AR155" s="12">
        <f t="shared" si="39"/>
        <v>1</v>
      </c>
      <c r="AS155" s="19">
        <f t="shared" si="35"/>
        <v>1</v>
      </c>
    </row>
    <row r="156" spans="1:45">
      <c r="A156" t="str">
        <f>'Model output'!A155</f>
        <v>TCGA-EM-A1YB</v>
      </c>
      <c r="B156" s="44">
        <v>73</v>
      </c>
      <c r="C156" s="1" t="str">
        <f>IF(OR(ISNUMBER(SEARCH("0",'Model output'!D155)), ISNUMBER(SEARCH("1",'Model output'!D155)), ISNUMBER(SEARCH("1a",'Model output'!D155)), ISNUMBER(SEARCH("1b",'Model output'!D155)), ISNUMBER(SEARCH("2",'Model output'!D155)), ISNUMBER(SEARCH("3",'Model output'!D155)), ISNUMBER(SEARCH("4a",'Model output'!D155)), ISNUMBER(SEARCH("4b",'Model output'!D155))), IF(ISNUMBER(SEARCH("pT",'Model output'!D155)),IF(OR(ISNUMBER(SEARCH("a",'Model output'!D155)),ISNUMBER(SEARCH("b",'Model output'!D155))),MID(SUBSTITUTE('Model output'!D155," ",""),SEARCH("pT",'Model output'!D155)+2,2),MID(SUBSTITUTE('Model output'!D155," ",""),SEARCH("pT",'Model output'!D155)+2,1)),IF(ISNUMBER(SEARCH("T",'Model output'!D155)),IF(OR(ISNUMBER(SEARCH("a",'Model output'!D155)),ISNUMBER(SEARCH("b",'Model output'!D155))),MID(SUBSTITUTE('Model output'!D155," ",""),SEARCH("T",'Model output'!D155)+1,2),MID(SUBSTITUTE('Model output'!D155," ",""),SEARCH("T",'Model output'!D155)+1,1)),SUBSTITUTE('Model output'!D155," ",""))),"")</f>
        <v>2</v>
      </c>
      <c r="D156" s="1" t="str">
        <f>IF(ISNUMBER(SEARCH("lymph node",'Model output'!E155)),"1", IF(AND('Model output'!E155&lt;&gt;"",ISNUMBER('Model output'!E155),'Model output'!E155&gt;0),"1",IF(OR(ISNUMBER(SEARCH("0",'Model output'!E155)), ISNUMBER(SEARCH("1",'Model output'!E155)), ISNUMBER(SEARCH("1a",'Model output'!E155)), ISNUMBER(SEARCH("1b",'Model output'!E155)), ISNUMBER(SEARCH("X",'Model output'!E155))), IF(ISNUMBER(SEARCH("pN",'Model output'!E155)),IF(OR(ISNUMBER(SEARCH("a",'Model output'!E155)),ISNUMBER(SEARCH("b",'Model output'!E155))),MID(SUBSTITUTE('Model output'!E155," ",""),SEARCH("pN",'Model output'!E155)+2,2),MID(SUBSTITUTE('Model output'!E155," ",""),SEARCH("pN",'Model output'!E155)+2,1)),IF(ISNUMBER(SEARCH("N",'Model output'!E155)),IF(OR(ISNUMBER(SEARCH("a",'Model output'!E155)),ISNUMBER(SEARCH("b",'Model output'!E155))),MID(SUBSTITUTE('Model output'!E155," ",""),SEARCH("N",'Model output'!E155)+1,2),MID(SUBSTITUTE('Model output'!E155," ",""),SEARCH("N",'Model output'!E155)+1,1)),SUBSTITUTE('Model output'!E155," ",""))),"")))</f>
        <v>X</v>
      </c>
      <c r="E156" s="1" t="str">
        <f>IF(OR(ISNUMBER(SEARCH("Not applicable",'Model output'!F155)), ISNUMBER(SEARCH("N/A",'Model output'!F155))),"0",IF(OR(ISNUMBER(SEARCH("0",'Model output'!F155)), ISNUMBER(SEARCH("1",'Model output'!F155)), ISNUMBER(SEARCH("X",'Model output'!F155))), IF(ISNUMBER(SEARCH("pM",'Model output'!F155)),MID(SUBSTITUTE('Model output'!F155," ",""),SEARCH("pM",'Model output'!F155)+2,1),IF(ISNUMBER(SEARCH("M",'Model output'!F155)),MID(SUBSTITUTE('Model output'!F155," ",""),SEARCH("M",'Model output'!F155)+1,1),SUBSTITUTE('Model output'!F155," ",""))),""))</f>
        <v/>
      </c>
      <c r="F156" t="str">
        <f t="shared" si="29"/>
        <v>negative</v>
      </c>
      <c r="G156" t="str">
        <f>IF(OR('Model output'!G155="",AND(ISNUMBER('Model output'!J155),'Model output'!J155&lt;1)),"",IF(OR(ISNUMBER(SEARCH("lateral",'Model output'!G155)),ISNUMBER(SEARCH("cervical",'Model output'!G155)),ISNUMBER(SEARCH("jugular",'Model output'!G155)),ISNUMBER(SEARCH("left neck",'Model output'!G155)),ISNUMBER(SEARCH("left anterior neck",'Model output'!G155)),ISNUMBER(SEARCH("left posterior neck",'Model output'!G155)),ISNUMBER(SEARCH("right neck",'Model output'!G155)),ISNUMBER(SEARCH("right anterior neck",'Model output'!G155)),ISNUMBER(SEARCH("right posterior neck",'Model output'!G155)),AND(ISNUMBER(SEARCH("level",'Model output'!G155)),OR(,ISNUMBER(SEARCH("II",'Model output'!G155)),ISNUMBER(SEARCH("two",'Model output'!G155)),ISNUMBER(SEARCH("2",'Model output'!G155)),ISNUMBER(SEARCH("III",'Model output'!G155)),ISNUMBER(SEARCH("three",'Model output'!G155)),ISNUMBER(SEARCH("3",'Model output'!G155)),ISNUMBER(SEARCH("IV",'Model output'!G155)),ISNUMBER(SEARCH("four",'Model output'!G155)),ISNUMBER(SEARCH("4",'Model output'!G155)),AND(ISNUMBER(SEARCH("V ",'Model output'!G155)),NOT(ISNUMBER(SEARCH("VI",'Model output'!G155)))),ISNUMBER(SEARCH("five",'Model output'!G155)),ISNUMBER(SEARCH("5",'Model output'!G155))))), "lateral", "central"))</f>
        <v/>
      </c>
      <c r="H156" t="str">
        <f>IF('Model output'!H155="","negative",IF('Model output'!H155="[]", "negative", IF(OR(ISNUMBER(SEARCH("lymph node",'Model output'!H155)),ISNUMBER(SEARCH("Not mentioned",'Model output'!H155)),ISNUMBER(SEARCH("neck",'Model output'!H155)),ISNUMBER(SEARCH("Not applicable",'Model output'!H155))),"negative","positive")))</f>
        <v>negative</v>
      </c>
      <c r="I156">
        <f>IF('Model output'!I155="","",IF(ISNUMBER('Model output'!I155),'Model output'!I155,1))</f>
        <v>0</v>
      </c>
      <c r="J156">
        <f>IF('Model output'!J155="","",IF(AND(ISNUMBER('Model output'!J155),'Model output'!J155&lt;=I156),'Model output'!J155,IF(ISNUMBER(SEARCH("0/",'Model output'!J155)),0,1)))</f>
        <v>0</v>
      </c>
      <c r="K156" t="str" cm="1">
        <f t="array" ref="K156">IF(COUNT(FIND({0,1,2,3,4,5,6,7,8,9},'Model output'!K155))&gt;0,'Model output'!K155,"")</f>
        <v/>
      </c>
      <c r="L156" s="8" t="str">
        <f t="shared" si="32"/>
        <v/>
      </c>
      <c r="M156" t="str" cm="1">
        <f t="array" ref="M156">IF(L156="","",IF(ISNUMBER(SEARCH("cm",L156)),MAX(VALUE(SUBSTITUTE(_xlfn.FILTERXML("&lt;t&gt;&lt;s&gt;"&amp;SUBSTITUTE(L156,",","&lt;/s&gt;&lt;s&gt;")&amp;"&lt;/s&gt;&lt;/t&gt;","//s"),"cm",""))),MAX(VALUE(SUBSTITUTE(_xlfn.FILTERXML("&lt;t&gt;&lt;s&gt;"&amp;SUBSTITUTE(L156,",","&lt;/s&gt;&lt;s&gt;")&amp;"&lt;/s&gt;&lt;/t&gt;","//s"),"mm","")))/10))</f>
        <v/>
      </c>
      <c r="N156" t="str">
        <f>IF('Model output'!L155="","",'Model output'!L155)</f>
        <v>Papillary carcinoma</v>
      </c>
      <c r="O156" t="str">
        <f>IF('Model output'!M155="","",'Model output'!M155)</f>
        <v>Oncocytic or oxyphilic variant</v>
      </c>
      <c r="P156" t="str">
        <f>IF('Model output'!N155="","",'Model output'!N155)</f>
        <v>2.7cm</v>
      </c>
      <c r="Q156" t="str">
        <f t="shared" si="28"/>
        <v>2.7cm</v>
      </c>
      <c r="R156" cm="1">
        <f t="array" ref="R156">IF(Q156="","",IF(ISNUMBER(SEARCH("cm",Q156)),MAX(VALUE(SUBSTITUTE(_xlfn.FILTERXML("&lt;t&gt;&lt;s&gt;"&amp;SUBSTITUTE(Q156,",","&lt;/s&gt;&lt;s&gt;")&amp;"&lt;/s&gt;&lt;/t&gt;","//s"),"cm",""))),MAX(VALUE(SUBSTITUTE(_xlfn.FILTERXML("&lt;t&gt;&lt;s&gt;"&amp;SUBSTITUTE(Q156,",","&lt;/s&gt;&lt;s&gt;")&amp;"&lt;/s&gt;&lt;/t&gt;","//s"),"mm","")))/10))</f>
        <v>2.7</v>
      </c>
      <c r="S156" t="str">
        <f>IF(OR('Model output'!P155="",ISNUMBER(SEARCH("Not identified", 'Model output'!P155)),ISNUMBER(SEARCH("Absent",'Model output'!P155)),AND(ISNUMBER(SEARCH("No",'Model output'!P155)),NOT(ISNUMBER(SEARCH("diagnostic",'Model output'!P155)))),ISNUMBER(SEARCH("Negative",'Model output'!P155))),"negative","positive")</f>
        <v>negative</v>
      </c>
      <c r="T156" t="str">
        <f>IF('Model output'!O155="","",'Model output'!O155)</f>
        <v/>
      </c>
      <c r="U156" t="str">
        <f>IF('Model output'!Q155&lt;&gt;"",'Model output'!Q155,IF('Classification result'!S156="positive",IF(ISNUMBER(SEARCH("single",'Model output'!P155)),1,IF(OR(ISNUMBER(SEARCH("&lt;4",'Model output'!P155)),ISNUMBER(SEARCH("&lt; 4",'Model output'!P155)),ISNUMBER(SEARCH("less than 4",'Model output'!P155))),"&lt;4",IF(OR(ISNUMBER(SEARCH("&gt;4",'Model output'!P155)),ISNUMBER(SEARCH("&gt; 4",'Model output'!P155)),ISNUMBER(SEARCH("4 or more",'Model output'!P155))),"&gt;4",""))),""))</f>
        <v/>
      </c>
      <c r="V156" t="str">
        <f>IF(S156="negative","",IF(OR(ISNUMBER(SEARCH("Focal",'Model output'!P155)),'Classification result'!U156&lt;4,ISNUMBER(SEARCH("Focal",'Classification result'!U156)),ISNUMBER(SEARCH("&lt;4",'Classification result'!U156)),ISNUMBER(SEARCH("&lt; 4",'Classification result'!U156))),"minimal", IF(OR(ISNUMBER(SEARCH("Extensive",'Model output'!P155)),ISNUMBER(SEARCH("Extensive",'Classification result'!U156)),ISNUMBER(SEARCH("&gt;4",'Classification result'!U156)),ISNUMBER(SEARCH("&gt; 4",'Classification result'!U156)),ISNUMBER(SEARCH("4 or more",'Classification result'!U156))),"extensive","")))</f>
        <v/>
      </c>
      <c r="W156" t="str">
        <f>IF(OR('Model output'!R155="",ISNUMBER(SEARCH("Not identified", 'Model output'!R155)),ISNUMBER(SEARCH("Absent",'Model output'!R155)),ISNUMBER(SEARCH("No",'Model output'!R155)),ISNUMBER(SEARCH("Negative",'Model output'!R155)),ISNUMBER(SEARCH("None seen",'Model output'!R155)),ISNUMBER(SEARCH("Free",'Model output'!R155)),ISNUMBER(SEARCH("Cannot be assessed",'Model output'!R155))),"negative","positive")</f>
        <v>positive</v>
      </c>
      <c r="X156" t="str">
        <f>IF('Model output'!S155="","", IF('Model output'!S155= "[]", "", 'Model output'!S155))</f>
        <v>Not identified</v>
      </c>
      <c r="Y156" t="str">
        <f>IF(OR('Model output'!S155="",ISNUMBER(SEARCH("Absent",'Model output'!S155)),ISNUMBER(SEARCH("Not identified",'Model output'!S155)),ISNUMBER(SEARCH("No",'Model output'!S155)),ISNUMBER(SEARCH("negative",'Model output'!S155))),"negative",IF(Z156="positive","gETE", "positive"))</f>
        <v>negative</v>
      </c>
      <c r="Z156" t="str">
        <f>IF(OR('Model output'!S155="",ISNUMBER(SEARCH("Absent",'Model output'!S155)),ISNUMBER(SEARCH("Not identified",'Model output'!S155)),ISNUMBER(SEARCH("No",'Model output'!S155)),ISNUMBER(SEARCH("Minimal",'Model output'!S155)),ISNUMBER(SEARCH("negative",'Model output'!S155))),"negative",IF(OR(ISNUMBER(SEARCH("extensive",X156)),ISNUMBER(SEARCH("skeletal muscle",X156)),ISNUMBER(SEARCH("larynx",X156)),ISNUMBER(SEARCH("trachea",X156)),ISNUMBER(SEARCH("esophagus",X156)),ISNUMBER(SEARCH("recurrent laryngeal nerve",X156))),"positive","negative"))</f>
        <v>negative</v>
      </c>
      <c r="AA156" t="str">
        <f>IF('Model output'!T155="","", IF('Model output'!T155="[]", "", IF('Model output'!T155="Not mentioned", "No", "Yes")))</f>
        <v/>
      </c>
      <c r="AB156" t="str">
        <f>IF(AA156&lt;&gt;"Yes","",IF(OR('Model output'!U155="",'Model output'!U155="[]",ISNUMBER(SEARCH("Not identified",'Model output'!U155))),"",'Model output'!U155))</f>
        <v/>
      </c>
      <c r="AC156" s="1" t="str">
        <f>IF(OR('Model output'!V155="",'Model output'!V155="No",AND(ISERROR(SEARCH("Positive",'Model output'!V155)), ISNUMBER(SEARCH("Negative",'Model output'!V155))), ISNUMBER(SEARCH("Uninvolved",'Model output'!V155)), ISNUMBER(SEARCH("not involved",'Model output'!V155)), ISNUMBER(SEARCH("none",'Model output'!V155)), ISNUMBER(SEARCH("Free",'Model output'!V155)), ISNUMBER(SEARCH("1 mm",'Model output'!V155)), ISNUMBER(SEARCH("0.1 CM",'Model output'!V155)), ISNUMBER(SEARCH("less than 0.2 mm",'Model output'!V155)), ISNUMBER(SEARCH("less than 0.5 mm",'Model output'!V155)), ISNUMBER(SEARCH("abut",'Model output'!V155))), "negative", "positive")</f>
        <v>negative</v>
      </c>
      <c r="AE156" s="32" t="str" cm="1">
        <f t="array" aca="1" ref="AE156" ca="1">IF(OR(AC156="positive",Z156="positive",AND(OR(ISNUMBER(SEARCH("Follicular carcinoma",N156)),ISNUMBER(SEARCH("Follicular thyroid carcinoma",N156))),V156="extensive"),AND(AND(ISNUMBER(J156),J156&gt;0),AND(ISNUMBER(M156),M156&gt;3)),OR(H156="positive",AH156=1)),"high",IF(OR(ISNUMBER(SEARCH("lateral",G156,1)),ISNUMBER(SEARCH("positive",Y156,1)),ISNUMBER(SEARCH("tall",O156,1)),ISNUMBER(SEARCH("hobnail",O156,1)),ISNUMBER(SEARCH("cribriform",O156,1)),ISNUMBER(SEARCH("diffuse",O156,1)),ISNUMBER(SEARCH("columnar",O156,1)),ISNUMBER(SEARCH("solid",O156,1)),ISNUMBER(SEARCH("tall",N156,1)),ISNUMBER(SEARCH("hobnail",N156,1)),ISNUMBER(SEARCH("cribriform",N156,1)),ISNUMBER(SEARCH("diffuse",N156,1)),ISNUMBER(SEARCH("columnar",N156,1)),ISNUMBER(SEARCH("solid",N156,1)),AND(ISNUMBER(SEARCH("papillary",N156,1)),S156="positive"),AND(AND(ISNUMBER(J156),J156&gt;=5),M156=""),AND(AND(ISNUMBER(J156),J156&gt;=5),AND(ISNUMBER(M156),M156&gt;=1)),AND(ISNUMBER(SERACH("papillary",N156)),OR(Y156="positive",Z156="positive"), ISNUMBER(SEARCH("BRAF",AB156)))),"intermediate","low"))</f>
        <v>low</v>
      </c>
      <c r="AF156" s="33" t="str">
        <f t="shared" si="30"/>
        <v>2</v>
      </c>
      <c r="AG156" s="33" t="str">
        <f t="shared" si="31"/>
        <v>0</v>
      </c>
      <c r="AH156" s="33" t="str">
        <f t="shared" si="33"/>
        <v>0</v>
      </c>
      <c r="AI156" s="38" t="str">
        <f t="shared" si="34"/>
        <v>I</v>
      </c>
      <c r="AJ156" s="32" t="s">
        <v>957</v>
      </c>
      <c r="AK156" s="37" t="s">
        <v>964</v>
      </c>
      <c r="AL156" s="37" t="s">
        <v>965</v>
      </c>
      <c r="AM156" s="37" t="s">
        <v>965</v>
      </c>
      <c r="AN156" s="37" t="s">
        <v>70</v>
      </c>
      <c r="AO156" s="26">
        <f t="shared" ca="1" si="36"/>
        <v>1</v>
      </c>
      <c r="AP156" s="12">
        <f t="shared" si="37"/>
        <v>1</v>
      </c>
      <c r="AQ156" s="12">
        <f t="shared" si="38"/>
        <v>1</v>
      </c>
      <c r="AR156" s="12">
        <f t="shared" si="39"/>
        <v>1</v>
      </c>
      <c r="AS156" s="19">
        <f t="shared" si="35"/>
        <v>1</v>
      </c>
    </row>
    <row r="157" spans="1:45">
      <c r="A157" t="str">
        <f>'Model output'!A156</f>
        <v>TCGA-EM-A22I</v>
      </c>
      <c r="B157" s="44">
        <v>52</v>
      </c>
      <c r="C157" s="1" t="str">
        <f>IF(OR(ISNUMBER(SEARCH("0",'Model output'!D156)), ISNUMBER(SEARCH("1",'Model output'!D156)), ISNUMBER(SEARCH("1a",'Model output'!D156)), ISNUMBER(SEARCH("1b",'Model output'!D156)), ISNUMBER(SEARCH("2",'Model output'!D156)), ISNUMBER(SEARCH("3",'Model output'!D156)), ISNUMBER(SEARCH("4a",'Model output'!D156)), ISNUMBER(SEARCH("4b",'Model output'!D156))), IF(ISNUMBER(SEARCH("pT",'Model output'!D156)),IF(OR(ISNUMBER(SEARCH("a",'Model output'!D156)),ISNUMBER(SEARCH("b",'Model output'!D156))),MID(SUBSTITUTE('Model output'!D156," ",""),SEARCH("pT",'Model output'!D156)+2,2),MID(SUBSTITUTE('Model output'!D156," ",""),SEARCH("pT",'Model output'!D156)+2,1)),IF(ISNUMBER(SEARCH("T",'Model output'!D156)),IF(OR(ISNUMBER(SEARCH("a",'Model output'!D156)),ISNUMBER(SEARCH("b",'Model output'!D156))),MID(SUBSTITUTE('Model output'!D156," ",""),SEARCH("T",'Model output'!D156)+1,2),MID(SUBSTITUTE('Model output'!D156," ",""),SEARCH("T",'Model output'!D156)+1,1)),SUBSTITUTE('Model output'!D156," ",""))),"")</f>
        <v>3</v>
      </c>
      <c r="D157" s="1" t="str">
        <f>IF(ISNUMBER(SEARCH("lymph node",'Model output'!E156)),"1", IF(AND('Model output'!E156&lt;&gt;"",ISNUMBER('Model output'!E156),'Model output'!E156&gt;0),"1",IF(OR(ISNUMBER(SEARCH("0",'Model output'!E156)), ISNUMBER(SEARCH("1",'Model output'!E156)), ISNUMBER(SEARCH("1a",'Model output'!E156)), ISNUMBER(SEARCH("1b",'Model output'!E156)), ISNUMBER(SEARCH("X",'Model output'!E156))), IF(ISNUMBER(SEARCH("pN",'Model output'!E156)),IF(OR(ISNUMBER(SEARCH("a",'Model output'!E156)),ISNUMBER(SEARCH("b",'Model output'!E156))),MID(SUBSTITUTE('Model output'!E156," ",""),SEARCH("pN",'Model output'!E156)+2,2),MID(SUBSTITUTE('Model output'!E156," ",""),SEARCH("pN",'Model output'!E156)+2,1)),IF(ISNUMBER(SEARCH("N",'Model output'!E156)),IF(OR(ISNUMBER(SEARCH("a",'Model output'!E156)),ISNUMBER(SEARCH("b",'Model output'!E156))),MID(SUBSTITUTE('Model output'!E156," ",""),SEARCH("N",'Model output'!E156)+1,2),MID(SUBSTITUTE('Model output'!E156," ",""),SEARCH("N",'Model output'!E156)+1,1)),SUBSTITUTE('Model output'!E156," ",""))),"")))</f>
        <v>0</v>
      </c>
      <c r="E157" s="1" t="str">
        <f>IF(OR(ISNUMBER(SEARCH("Not applicable",'Model output'!F156)), ISNUMBER(SEARCH("N/A",'Model output'!F156))),"0",IF(OR(ISNUMBER(SEARCH("0",'Model output'!F156)), ISNUMBER(SEARCH("1",'Model output'!F156)), ISNUMBER(SEARCH("X",'Model output'!F156))), IF(ISNUMBER(SEARCH("pM",'Model output'!F156)),MID(SUBSTITUTE('Model output'!F156," ",""),SEARCH("pM",'Model output'!F156)+2,1),IF(ISNUMBER(SEARCH("M",'Model output'!F156)),MID(SUBSTITUTE('Model output'!F156," ",""),SEARCH("M",'Model output'!F156)+1,1),SUBSTITUTE('Model output'!F156," ",""))),""))</f>
        <v/>
      </c>
      <c r="F157" t="str">
        <f t="shared" si="29"/>
        <v>negative</v>
      </c>
      <c r="G157" t="str">
        <f>IF(OR('Model output'!G156="",AND(ISNUMBER('Model output'!J156),'Model output'!J156&lt;1)),"",IF(OR(ISNUMBER(SEARCH("lateral",'Model output'!G156)),ISNUMBER(SEARCH("cervical",'Model output'!G156)),ISNUMBER(SEARCH("jugular",'Model output'!G156)),ISNUMBER(SEARCH("left neck",'Model output'!G156)),ISNUMBER(SEARCH("left anterior neck",'Model output'!G156)),ISNUMBER(SEARCH("left posterior neck",'Model output'!G156)),ISNUMBER(SEARCH("right neck",'Model output'!G156)),ISNUMBER(SEARCH("right anterior neck",'Model output'!G156)),ISNUMBER(SEARCH("right posterior neck",'Model output'!G156)),AND(ISNUMBER(SEARCH("level",'Model output'!G156)),OR(,ISNUMBER(SEARCH("II",'Model output'!G156)),ISNUMBER(SEARCH("two",'Model output'!G156)),ISNUMBER(SEARCH("2",'Model output'!G156)),ISNUMBER(SEARCH("III",'Model output'!G156)),ISNUMBER(SEARCH("three",'Model output'!G156)),ISNUMBER(SEARCH("3",'Model output'!G156)),ISNUMBER(SEARCH("IV",'Model output'!G156)),ISNUMBER(SEARCH("four",'Model output'!G156)),ISNUMBER(SEARCH("4",'Model output'!G156)),AND(ISNUMBER(SEARCH("V ",'Model output'!G156)),NOT(ISNUMBER(SEARCH("VI",'Model output'!G156)))),ISNUMBER(SEARCH("five",'Model output'!G156)),ISNUMBER(SEARCH("5",'Model output'!G156))))), "lateral", "central"))</f>
        <v/>
      </c>
      <c r="H157" t="str">
        <f>IF('Model output'!H156="","negative",IF('Model output'!H156="[]", "negative", IF(OR(ISNUMBER(SEARCH("lymph node",'Model output'!H156)),ISNUMBER(SEARCH("Not mentioned",'Model output'!H156)),ISNUMBER(SEARCH("neck",'Model output'!H156)),ISNUMBER(SEARCH("Not applicable",'Model output'!H156))),"negative","positive")))</f>
        <v>negative</v>
      </c>
      <c r="I157">
        <f>IF('Model output'!I156="","",IF(ISNUMBER('Model output'!I156),'Model output'!I156,1))</f>
        <v>1</v>
      </c>
      <c r="J157">
        <f>IF('Model output'!J156="","",IF(AND(ISNUMBER('Model output'!J156),'Model output'!J156&lt;=I157),'Model output'!J156,IF(ISNUMBER(SEARCH("0/",'Model output'!J156)),0,1)))</f>
        <v>0</v>
      </c>
      <c r="K157" t="str" cm="1">
        <f t="array" ref="K157">IF(COUNT(FIND({0,1,2,3,4,5,6,7,8,9},'Model output'!K156))&gt;0,'Model output'!K156,"")</f>
        <v/>
      </c>
      <c r="L157" s="8" t="str">
        <f t="shared" si="32"/>
        <v/>
      </c>
      <c r="M157" t="str" cm="1">
        <f t="array" ref="M157">IF(L157="","",IF(ISNUMBER(SEARCH("cm",L157)),MAX(VALUE(SUBSTITUTE(_xlfn.FILTERXML("&lt;t&gt;&lt;s&gt;"&amp;SUBSTITUTE(L157,",","&lt;/s&gt;&lt;s&gt;")&amp;"&lt;/s&gt;&lt;/t&gt;","//s"),"cm",""))),MAX(VALUE(SUBSTITUTE(_xlfn.FILTERXML("&lt;t&gt;&lt;s&gt;"&amp;SUBSTITUTE(L157,",","&lt;/s&gt;&lt;s&gt;")&amp;"&lt;/s&gt;&lt;/t&gt;","//s"),"mm","")))/10))</f>
        <v/>
      </c>
      <c r="N157" t="str">
        <f>IF('Model output'!L156="","",'Model output'!L156)</f>
        <v>Papillary carcinoma</v>
      </c>
      <c r="O157" t="str">
        <f>IF('Model output'!M156="","",'Model output'!M156)</f>
        <v>Classical (usual)</v>
      </c>
      <c r="P157" t="str">
        <f>IF('Model output'!N156="","",'Model output'!N156)</f>
        <v>2.1 cm</v>
      </c>
      <c r="Q157" t="str">
        <f t="shared" si="28"/>
        <v>2.1cm</v>
      </c>
      <c r="R157" cm="1">
        <f t="array" ref="R157">IF(Q157="","",IF(ISNUMBER(SEARCH("cm",Q157)),MAX(VALUE(SUBSTITUTE(_xlfn.FILTERXML("&lt;t&gt;&lt;s&gt;"&amp;SUBSTITUTE(Q157,",","&lt;/s&gt;&lt;s&gt;")&amp;"&lt;/s&gt;&lt;/t&gt;","//s"),"cm",""))),MAX(VALUE(SUBSTITUTE(_xlfn.FILTERXML("&lt;t&gt;&lt;s&gt;"&amp;SUBSTITUTE(Q157,",","&lt;/s&gt;&lt;s&gt;")&amp;"&lt;/s&gt;&lt;/t&gt;","//s"),"mm","")))/10))</f>
        <v>2.1</v>
      </c>
      <c r="S157" t="str">
        <f>IF(OR('Model output'!P156="",ISNUMBER(SEARCH("Not identified", 'Model output'!P156)),ISNUMBER(SEARCH("Absent",'Model output'!P156)),AND(ISNUMBER(SEARCH("No",'Model output'!P156)),NOT(ISNUMBER(SEARCH("diagnostic",'Model output'!P156)))),ISNUMBER(SEARCH("Negative",'Model output'!P156))),"negative","positive")</f>
        <v>positive</v>
      </c>
      <c r="T157" t="str">
        <f>IF('Model output'!O156="","",'Model output'!O156)</f>
        <v>Multiple</v>
      </c>
      <c r="U157" t="str">
        <f>IF('Model output'!Q156&lt;&gt;"",'Model output'!Q156,IF('Classification result'!S157="positive",IF(ISNUMBER(SEARCH("single",'Model output'!P156)),1,IF(OR(ISNUMBER(SEARCH("&lt;4",'Model output'!P156)),ISNUMBER(SEARCH("&lt; 4",'Model output'!P156)),ISNUMBER(SEARCH("less than 4",'Model output'!P156))),"&lt;4",IF(OR(ISNUMBER(SEARCH("&gt;4",'Model output'!P156)),ISNUMBER(SEARCH("&gt; 4",'Model output'!P156)),ISNUMBER(SEARCH("4 or more",'Model output'!P156))),"&gt;4",""))),""))</f>
        <v/>
      </c>
      <c r="V157" t="str">
        <f>IF(S157="negative","",IF(OR(ISNUMBER(SEARCH("Focal",'Model output'!P156)),'Classification result'!U157&lt;4,ISNUMBER(SEARCH("Focal",'Classification result'!U157)),ISNUMBER(SEARCH("&lt;4",'Classification result'!U157)),ISNUMBER(SEARCH("&lt; 4",'Classification result'!U157))),"minimal", IF(OR(ISNUMBER(SEARCH("Extensive",'Model output'!P156)),ISNUMBER(SEARCH("Extensive",'Classification result'!U157)),ISNUMBER(SEARCH("&gt;4",'Classification result'!U157)),ISNUMBER(SEARCH("&gt; 4",'Classification result'!U157)),ISNUMBER(SEARCH("4 or more",'Classification result'!U157))),"extensive","")))</f>
        <v/>
      </c>
      <c r="W157" t="str">
        <f>IF(OR('Model output'!R156="",ISNUMBER(SEARCH("Not identified", 'Model output'!R156)),ISNUMBER(SEARCH("Absent",'Model output'!R156)),ISNUMBER(SEARCH("No",'Model output'!R156)),ISNUMBER(SEARCH("Negative",'Model output'!R156)),ISNUMBER(SEARCH("None seen",'Model output'!R156)),ISNUMBER(SEARCH("Free",'Model output'!R156)),ISNUMBER(SEARCH("Cannot be assessed",'Model output'!R156))),"negative","positive")</f>
        <v>positive</v>
      </c>
      <c r="X157" t="str">
        <f>IF('Model output'!S156="","", IF('Model output'!S156= "[]", "", 'Model output'!S156))</f>
        <v>Present, minimal</v>
      </c>
      <c r="Y157" t="str">
        <f>IF(OR('Model output'!S156="",ISNUMBER(SEARCH("Absent",'Model output'!S156)),ISNUMBER(SEARCH("Not identified",'Model output'!S156)),ISNUMBER(SEARCH("No",'Model output'!S156)),ISNUMBER(SEARCH("negative",'Model output'!S156))),"negative",IF(Z157="positive","gETE", "positive"))</f>
        <v>positive</v>
      </c>
      <c r="Z157" t="str">
        <f>IF(OR('Model output'!S156="",ISNUMBER(SEARCH("Absent",'Model output'!S156)),ISNUMBER(SEARCH("Not identified",'Model output'!S156)),ISNUMBER(SEARCH("No",'Model output'!S156)),ISNUMBER(SEARCH("Minimal",'Model output'!S156)),ISNUMBER(SEARCH("negative",'Model output'!S156))),"negative",IF(OR(ISNUMBER(SEARCH("extensive",X157)),ISNUMBER(SEARCH("skeletal muscle",X157)),ISNUMBER(SEARCH("larynx",X157)),ISNUMBER(SEARCH("trachea",X157)),ISNUMBER(SEARCH("esophagus",X157)),ISNUMBER(SEARCH("recurrent laryngeal nerve",X157))),"positive","negative"))</f>
        <v>negative</v>
      </c>
      <c r="AA157" t="str">
        <f>IF('Model output'!T156="","", IF('Model output'!T156="[]", "", IF('Model output'!T156="Not mentioned", "No", "Yes")))</f>
        <v/>
      </c>
      <c r="AB157" t="str">
        <f>IF(AA157&lt;&gt;"Yes","",IF(OR('Model output'!U156="",'Model output'!U156="[]",ISNUMBER(SEARCH("Not identified",'Model output'!U156))),"",'Model output'!U156))</f>
        <v/>
      </c>
      <c r="AC157" s="1" t="str">
        <f>IF(OR('Model output'!V156="",'Model output'!V156="No",AND(ISERROR(SEARCH("Positive",'Model output'!V156)), ISNUMBER(SEARCH("Negative",'Model output'!V156))), ISNUMBER(SEARCH("Uninvolved",'Model output'!V156)), ISNUMBER(SEARCH("not involved",'Model output'!V156)), ISNUMBER(SEARCH("none",'Model output'!V156)), ISNUMBER(SEARCH("Free",'Model output'!V156)), ISNUMBER(SEARCH("1 mm",'Model output'!V156)), ISNUMBER(SEARCH("0.1 CM",'Model output'!V156)), ISNUMBER(SEARCH("less than 0.2 mm",'Model output'!V156)), ISNUMBER(SEARCH("less than 0.5 mm",'Model output'!V156)), ISNUMBER(SEARCH("abut",'Model output'!V156))), "negative", "positive")</f>
        <v>positive</v>
      </c>
      <c r="AE157" s="32" t="str" cm="1">
        <f t="array" ref="AE157">IF(OR(AC157="positive",Z157="positive",AND(OR(ISNUMBER(SEARCH("Follicular carcinoma",N157)),ISNUMBER(SEARCH("Follicular thyroid carcinoma",N157))),V157="extensive"),AND(AND(ISNUMBER(J157),J157&gt;0),AND(ISNUMBER(M157),M157&gt;3)),OR(H157="positive",AH157=1)),"high",IF(OR(ISNUMBER(SEARCH("lateral",G157,1)),ISNUMBER(SEARCH("positive",Y157,1)),ISNUMBER(SEARCH("tall",O157,1)),ISNUMBER(SEARCH("hobnail",O157,1)),ISNUMBER(SEARCH("cribriform",O157,1)),ISNUMBER(SEARCH("diffuse",O157,1)),ISNUMBER(SEARCH("columnar",O157,1)),ISNUMBER(SEARCH("solid",O157,1)),ISNUMBER(SEARCH("tall",N157,1)),ISNUMBER(SEARCH("hobnail",N157,1)),ISNUMBER(SEARCH("cribriform",N157,1)),ISNUMBER(SEARCH("diffuse",N157,1)),ISNUMBER(SEARCH("columnar",N157,1)),ISNUMBER(SEARCH("solid",N157,1)),AND(ISNUMBER(SEARCH("papillary",N157,1)),S157="positive"),AND(AND(ISNUMBER(J157),J157&gt;=5),M157=""),AND(AND(ISNUMBER(J157),J157&gt;=5),AND(ISNUMBER(M157),M157&gt;=1)),AND(ISNUMBER(SERACH("papillary",N157)),OR(Y157="positive",Z157="positive"), ISNUMBER(SEARCH("BRAF",AB157)))),"intermediate","low"))</f>
        <v>high</v>
      </c>
      <c r="AF157" s="33" t="str">
        <f t="shared" si="30"/>
        <v>2</v>
      </c>
      <c r="AG157" s="33" t="str">
        <f t="shared" si="31"/>
        <v>0</v>
      </c>
      <c r="AH157" s="33" t="str">
        <f t="shared" si="33"/>
        <v>0</v>
      </c>
      <c r="AI157" s="38" t="str">
        <f t="shared" si="34"/>
        <v>I</v>
      </c>
      <c r="AJ157" s="32" t="s">
        <v>956</v>
      </c>
      <c r="AK157" s="37" t="s">
        <v>964</v>
      </c>
      <c r="AL157" s="37" t="s">
        <v>962</v>
      </c>
      <c r="AM157" s="37" t="s">
        <v>965</v>
      </c>
      <c r="AN157" s="37" t="s">
        <v>70</v>
      </c>
      <c r="AO157" s="26">
        <f t="shared" si="36"/>
        <v>1</v>
      </c>
      <c r="AP157" s="12">
        <f t="shared" si="37"/>
        <v>1</v>
      </c>
      <c r="AQ157" s="12">
        <f t="shared" si="38"/>
        <v>1</v>
      </c>
      <c r="AR157" s="12">
        <f t="shared" si="39"/>
        <v>1</v>
      </c>
      <c r="AS157" s="19">
        <f t="shared" si="35"/>
        <v>1</v>
      </c>
    </row>
    <row r="158" spans="1:45">
      <c r="A158" t="str">
        <f>'Model output'!A157</f>
        <v>TCGA-EM-A22J</v>
      </c>
      <c r="B158" s="44">
        <v>56</v>
      </c>
      <c r="C158" s="1" t="str">
        <f>IF(OR(ISNUMBER(SEARCH("0",'Model output'!D157)), ISNUMBER(SEARCH("1",'Model output'!D157)), ISNUMBER(SEARCH("1a",'Model output'!D157)), ISNUMBER(SEARCH("1b",'Model output'!D157)), ISNUMBER(SEARCH("2",'Model output'!D157)), ISNUMBER(SEARCH("3",'Model output'!D157)), ISNUMBER(SEARCH("4a",'Model output'!D157)), ISNUMBER(SEARCH("4b",'Model output'!D157))), IF(ISNUMBER(SEARCH("pT",'Model output'!D157)),IF(OR(ISNUMBER(SEARCH("a",'Model output'!D157)),ISNUMBER(SEARCH("b",'Model output'!D157))),MID(SUBSTITUTE('Model output'!D157," ",""),SEARCH("pT",'Model output'!D157)+2,2),MID(SUBSTITUTE('Model output'!D157," ",""),SEARCH("pT",'Model output'!D157)+2,1)),IF(ISNUMBER(SEARCH("T",'Model output'!D157)),IF(OR(ISNUMBER(SEARCH("a",'Model output'!D157)),ISNUMBER(SEARCH("b",'Model output'!D157))),MID(SUBSTITUTE('Model output'!D157," ",""),SEARCH("T",'Model output'!D157)+1,2),MID(SUBSTITUTE('Model output'!D157," ",""),SEARCH("T",'Model output'!D157)+1,1)),SUBSTITUTE('Model output'!D157," ",""))),"")</f>
        <v>2</v>
      </c>
      <c r="D158" s="1" t="str">
        <f>IF(ISNUMBER(SEARCH("lymph node",'Model output'!E157)),"1", IF(AND('Model output'!E157&lt;&gt;"",ISNUMBER('Model output'!E157),'Model output'!E157&gt;0),"1",IF(OR(ISNUMBER(SEARCH("0",'Model output'!E157)), ISNUMBER(SEARCH("1",'Model output'!E157)), ISNUMBER(SEARCH("1a",'Model output'!E157)), ISNUMBER(SEARCH("1b",'Model output'!E157)), ISNUMBER(SEARCH("X",'Model output'!E157))), IF(ISNUMBER(SEARCH("pN",'Model output'!E157)),IF(OR(ISNUMBER(SEARCH("a",'Model output'!E157)),ISNUMBER(SEARCH("b",'Model output'!E157))),MID(SUBSTITUTE('Model output'!E157," ",""),SEARCH("pN",'Model output'!E157)+2,2),MID(SUBSTITUTE('Model output'!E157," ",""),SEARCH("pN",'Model output'!E157)+2,1)),IF(ISNUMBER(SEARCH("N",'Model output'!E157)),IF(OR(ISNUMBER(SEARCH("a",'Model output'!E157)),ISNUMBER(SEARCH("b",'Model output'!E157))),MID(SUBSTITUTE('Model output'!E157," ",""),SEARCH("N",'Model output'!E157)+1,2),MID(SUBSTITUTE('Model output'!E157," ",""),SEARCH("N",'Model output'!E157)+1,1)),SUBSTITUTE('Model output'!E157," ",""))),"")))</f>
        <v>0</v>
      </c>
      <c r="E158" s="1" t="str">
        <f>IF(OR(ISNUMBER(SEARCH("Not applicable",'Model output'!F157)), ISNUMBER(SEARCH("N/A",'Model output'!F157))),"0",IF(OR(ISNUMBER(SEARCH("0",'Model output'!F157)), ISNUMBER(SEARCH("1",'Model output'!F157)), ISNUMBER(SEARCH("X",'Model output'!F157))), IF(ISNUMBER(SEARCH("pM",'Model output'!F157)),MID(SUBSTITUTE('Model output'!F157," ",""),SEARCH("pM",'Model output'!F157)+2,1),IF(ISNUMBER(SEARCH("M",'Model output'!F157)),MID(SUBSTITUTE('Model output'!F157," ",""),SEARCH("M",'Model output'!F157)+1,1),SUBSTITUTE('Model output'!F157," ",""))),""))</f>
        <v/>
      </c>
      <c r="F158" t="str">
        <f t="shared" si="29"/>
        <v>negative</v>
      </c>
      <c r="G158" t="str">
        <f>IF(OR('Model output'!G157="",AND(ISNUMBER('Model output'!J157),'Model output'!J157&lt;1)),"",IF(OR(ISNUMBER(SEARCH("lateral",'Model output'!G157)),ISNUMBER(SEARCH("cervical",'Model output'!G157)),ISNUMBER(SEARCH("jugular",'Model output'!G157)),ISNUMBER(SEARCH("left neck",'Model output'!G157)),ISNUMBER(SEARCH("left anterior neck",'Model output'!G157)),ISNUMBER(SEARCH("left posterior neck",'Model output'!G157)),ISNUMBER(SEARCH("right neck",'Model output'!G157)),ISNUMBER(SEARCH("right anterior neck",'Model output'!G157)),ISNUMBER(SEARCH("right posterior neck",'Model output'!G157)),AND(ISNUMBER(SEARCH("level",'Model output'!G157)),OR(,ISNUMBER(SEARCH("II",'Model output'!G157)),ISNUMBER(SEARCH("two",'Model output'!G157)),ISNUMBER(SEARCH("2",'Model output'!G157)),ISNUMBER(SEARCH("III",'Model output'!G157)),ISNUMBER(SEARCH("three",'Model output'!G157)),ISNUMBER(SEARCH("3",'Model output'!G157)),ISNUMBER(SEARCH("IV",'Model output'!G157)),ISNUMBER(SEARCH("four",'Model output'!G157)),ISNUMBER(SEARCH("4",'Model output'!G157)),AND(ISNUMBER(SEARCH("V ",'Model output'!G157)),NOT(ISNUMBER(SEARCH("VI",'Model output'!G157)))),ISNUMBER(SEARCH("five",'Model output'!G157)),ISNUMBER(SEARCH("5",'Model output'!G157))))), "lateral", "central"))</f>
        <v/>
      </c>
      <c r="H158" t="str">
        <f>IF('Model output'!H157="","negative",IF('Model output'!H157="[]", "negative", IF(OR(ISNUMBER(SEARCH("lymph node",'Model output'!H157)),ISNUMBER(SEARCH("Not mentioned",'Model output'!H157)),ISNUMBER(SEARCH("neck",'Model output'!H157)),ISNUMBER(SEARCH("Not applicable",'Model output'!H157))),"negative","positive")))</f>
        <v>negative</v>
      </c>
      <c r="I158">
        <f>IF('Model output'!I157="","",IF(ISNUMBER('Model output'!I157),'Model output'!I157,1))</f>
        <v>1</v>
      </c>
      <c r="J158">
        <f>IF('Model output'!J157="","",IF(AND(ISNUMBER('Model output'!J157),'Model output'!J157&lt;=I158),'Model output'!J157,IF(ISNUMBER(SEARCH("0/",'Model output'!J157)),0,1)))</f>
        <v>0</v>
      </c>
      <c r="K158" t="str" cm="1">
        <f t="array" ref="K158">IF(COUNT(FIND({0,1,2,3,4,5,6,7,8,9},'Model output'!K157))&gt;0,'Model output'!K157,"")</f>
        <v/>
      </c>
      <c r="L158" s="8" t="str">
        <f t="shared" si="32"/>
        <v/>
      </c>
      <c r="M158" t="str" cm="1">
        <f t="array" ref="M158">IF(L158="","",IF(ISNUMBER(SEARCH("cm",L158)),MAX(VALUE(SUBSTITUTE(_xlfn.FILTERXML("&lt;t&gt;&lt;s&gt;"&amp;SUBSTITUTE(L158,",","&lt;/s&gt;&lt;s&gt;")&amp;"&lt;/s&gt;&lt;/t&gt;","//s"),"cm",""))),MAX(VALUE(SUBSTITUTE(_xlfn.FILTERXML("&lt;t&gt;&lt;s&gt;"&amp;SUBSTITUTE(L158,",","&lt;/s&gt;&lt;s&gt;")&amp;"&lt;/s&gt;&lt;/t&gt;","//s"),"mm","")))/10))</f>
        <v/>
      </c>
      <c r="N158" t="str">
        <f>IF('Model output'!L157="","",'Model output'!L157)</f>
        <v>Papillary carcinoma</v>
      </c>
      <c r="O158" t="str">
        <f>IF('Model output'!M157="","",'Model output'!M157)</f>
        <v>Mixed solid and follicular variant with oncocytic change</v>
      </c>
      <c r="P158" t="str">
        <f>IF('Model output'!N157="","",'Model output'!N157)</f>
        <v>2.5cm</v>
      </c>
      <c r="Q158" t="str">
        <f t="shared" si="28"/>
        <v>2.5cm</v>
      </c>
      <c r="R158" cm="1">
        <f t="array" ref="R158">IF(Q158="","",IF(ISNUMBER(SEARCH("cm",Q158)),MAX(VALUE(SUBSTITUTE(_xlfn.FILTERXML("&lt;t&gt;&lt;s&gt;"&amp;SUBSTITUTE(Q158,",","&lt;/s&gt;&lt;s&gt;")&amp;"&lt;/s&gt;&lt;/t&gt;","//s"),"cm",""))),MAX(VALUE(SUBSTITUTE(_xlfn.FILTERXML("&lt;t&gt;&lt;s&gt;"&amp;SUBSTITUTE(Q158,",","&lt;/s&gt;&lt;s&gt;")&amp;"&lt;/s&gt;&lt;/t&gt;","//s"),"mm","")))/10))</f>
        <v>2.5</v>
      </c>
      <c r="S158" t="str">
        <f>IF(OR('Model output'!P157="",ISNUMBER(SEARCH("Not identified", 'Model output'!P157)),ISNUMBER(SEARCH("Absent",'Model output'!P157)),AND(ISNUMBER(SEARCH("No",'Model output'!P157)),NOT(ISNUMBER(SEARCH("diagnostic",'Model output'!P157)))),ISNUMBER(SEARCH("Negative",'Model output'!P157))),"negative","positive")</f>
        <v>negative</v>
      </c>
      <c r="T158">
        <f>IF('Model output'!O157="","",'Model output'!O157)</f>
        <v>1</v>
      </c>
      <c r="U158" t="str">
        <f>IF('Model output'!Q157&lt;&gt;"",'Model output'!Q157,IF('Classification result'!S158="positive",IF(ISNUMBER(SEARCH("single",'Model output'!P157)),1,IF(OR(ISNUMBER(SEARCH("&lt;4",'Model output'!P157)),ISNUMBER(SEARCH("&lt; 4",'Model output'!P157)),ISNUMBER(SEARCH("less than 4",'Model output'!P157))),"&lt;4",IF(OR(ISNUMBER(SEARCH("&gt;4",'Model output'!P157)),ISNUMBER(SEARCH("&gt; 4",'Model output'!P157)),ISNUMBER(SEARCH("4 or more",'Model output'!P157))),"&gt;4",""))),""))</f>
        <v/>
      </c>
      <c r="V158" t="str">
        <f>IF(S158="negative","",IF(OR(ISNUMBER(SEARCH("Focal",'Model output'!P157)),'Classification result'!U158&lt;4,ISNUMBER(SEARCH("Focal",'Classification result'!U158)),ISNUMBER(SEARCH("&lt;4",'Classification result'!U158)),ISNUMBER(SEARCH("&lt; 4",'Classification result'!U158))),"minimal", IF(OR(ISNUMBER(SEARCH("Extensive",'Model output'!P157)),ISNUMBER(SEARCH("Extensive",'Classification result'!U158)),ISNUMBER(SEARCH("&gt;4",'Classification result'!U158)),ISNUMBER(SEARCH("&gt; 4",'Classification result'!U158)),ISNUMBER(SEARCH("4 or more",'Classification result'!U158))),"extensive","")))</f>
        <v/>
      </c>
      <c r="W158" t="str">
        <f>IF(OR('Model output'!R157="",ISNUMBER(SEARCH("Not identified", 'Model output'!R157)),ISNUMBER(SEARCH("Absent",'Model output'!R157)),ISNUMBER(SEARCH("No",'Model output'!R157)),ISNUMBER(SEARCH("Negative",'Model output'!R157)),ISNUMBER(SEARCH("None seen",'Model output'!R157)),ISNUMBER(SEARCH("Free",'Model output'!R157)),ISNUMBER(SEARCH("Cannot be assessed",'Model output'!R157))),"negative","positive")</f>
        <v>positive</v>
      </c>
      <c r="X158" t="str">
        <f>IF('Model output'!S157="","", IF('Model output'!S157= "[]", "", 'Model output'!S157))</f>
        <v>Not identified</v>
      </c>
      <c r="Y158" t="str">
        <f>IF(OR('Model output'!S157="",ISNUMBER(SEARCH("Absent",'Model output'!S157)),ISNUMBER(SEARCH("Not identified",'Model output'!S157)),ISNUMBER(SEARCH("No",'Model output'!S157)),ISNUMBER(SEARCH("negative",'Model output'!S157))),"negative",IF(Z158="positive","gETE", "positive"))</f>
        <v>negative</v>
      </c>
      <c r="Z158" t="str">
        <f>IF(OR('Model output'!S157="",ISNUMBER(SEARCH("Absent",'Model output'!S157)),ISNUMBER(SEARCH("Not identified",'Model output'!S157)),ISNUMBER(SEARCH("No",'Model output'!S157)),ISNUMBER(SEARCH("Minimal",'Model output'!S157)),ISNUMBER(SEARCH("negative",'Model output'!S157))),"negative",IF(OR(ISNUMBER(SEARCH("extensive",X158)),ISNUMBER(SEARCH("skeletal muscle",X158)),ISNUMBER(SEARCH("larynx",X158)),ISNUMBER(SEARCH("trachea",X158)),ISNUMBER(SEARCH("esophagus",X158)),ISNUMBER(SEARCH("recurrent laryngeal nerve",X158))),"positive","negative"))</f>
        <v>negative</v>
      </c>
      <c r="AA158" t="str">
        <f>IF('Model output'!T157="","", IF('Model output'!T157="[]", "", IF('Model output'!T157="Not mentioned", "No", "Yes")))</f>
        <v/>
      </c>
      <c r="AB158" t="str">
        <f>IF(AA158&lt;&gt;"Yes","",IF(OR('Model output'!U157="",'Model output'!U157="[]",ISNUMBER(SEARCH("Not identified",'Model output'!U157))),"",'Model output'!U157))</f>
        <v/>
      </c>
      <c r="AC158" s="1" t="str">
        <f>IF(OR('Model output'!V157="",'Model output'!V157="No",AND(ISERROR(SEARCH("Positive",'Model output'!V157)), ISNUMBER(SEARCH("Negative",'Model output'!V157))), ISNUMBER(SEARCH("Uninvolved",'Model output'!V157)), ISNUMBER(SEARCH("not involved",'Model output'!V157)), ISNUMBER(SEARCH("none",'Model output'!V157)), ISNUMBER(SEARCH("Free",'Model output'!V157)), ISNUMBER(SEARCH("1 mm",'Model output'!V157)), ISNUMBER(SEARCH("0.1 CM",'Model output'!V157)), ISNUMBER(SEARCH("less than 0.2 mm",'Model output'!V157)), ISNUMBER(SEARCH("less than 0.5 mm",'Model output'!V157)), ISNUMBER(SEARCH("abut",'Model output'!V157))), "negative", "positive")</f>
        <v>negative</v>
      </c>
      <c r="AE158" s="32" t="str" cm="1">
        <f t="array" aca="1" ref="AE158" ca="1">IF(OR(AC158="positive",Z158="positive",AND(OR(ISNUMBER(SEARCH("Follicular carcinoma",N158)),ISNUMBER(SEARCH("Follicular thyroid carcinoma",N158))),V158="extensive"),AND(AND(ISNUMBER(J158),J158&gt;0),AND(ISNUMBER(M158),M158&gt;3)),OR(H158="positive",AH158=1)),"high",IF(OR(ISNUMBER(SEARCH("lateral",G158,1)),ISNUMBER(SEARCH("positive",Y158,1)),ISNUMBER(SEARCH("tall",O158,1)),ISNUMBER(SEARCH("hobnail",O158,1)),ISNUMBER(SEARCH("cribriform",O158,1)),ISNUMBER(SEARCH("diffuse",O158,1)),ISNUMBER(SEARCH("columnar",O158,1)),ISNUMBER(SEARCH("solid",O158,1)),ISNUMBER(SEARCH("tall",N158,1)),ISNUMBER(SEARCH("hobnail",N158,1)),ISNUMBER(SEARCH("cribriform",N158,1)),ISNUMBER(SEARCH("diffuse",N158,1)),ISNUMBER(SEARCH("columnar",N158,1)),ISNUMBER(SEARCH("solid",N158,1)),AND(ISNUMBER(SEARCH("papillary",N158,1)),S158="positive"),AND(AND(ISNUMBER(J158),J158&gt;=5),M158=""),AND(AND(ISNUMBER(J158),J158&gt;=5),AND(ISNUMBER(M158),M158&gt;=1)),AND(ISNUMBER(SERACH("papillary",N158)),OR(Y158="positive",Z158="positive"), ISNUMBER(SEARCH("BRAF",AB158)))),"intermediate","low"))</f>
        <v>intermediate</v>
      </c>
      <c r="AF158" s="33" t="str">
        <f t="shared" si="30"/>
        <v>2</v>
      </c>
      <c r="AG158" s="33" t="str">
        <f t="shared" si="31"/>
        <v>0</v>
      </c>
      <c r="AH158" s="33" t="str">
        <f t="shared" si="33"/>
        <v>0</v>
      </c>
      <c r="AI158" s="38" t="str">
        <f t="shared" si="34"/>
        <v>I</v>
      </c>
      <c r="AJ158" s="32" t="s">
        <v>958</v>
      </c>
      <c r="AK158" s="37" t="s">
        <v>964</v>
      </c>
      <c r="AL158" s="37" t="s">
        <v>962</v>
      </c>
      <c r="AM158" s="37" t="s">
        <v>965</v>
      </c>
      <c r="AN158" s="37" t="s">
        <v>70</v>
      </c>
      <c r="AO158" s="26">
        <f t="shared" ca="1" si="36"/>
        <v>1</v>
      </c>
      <c r="AP158" s="12">
        <f t="shared" si="37"/>
        <v>1</v>
      </c>
      <c r="AQ158" s="12">
        <f t="shared" si="38"/>
        <v>1</v>
      </c>
      <c r="AR158" s="12">
        <f t="shared" si="39"/>
        <v>1</v>
      </c>
      <c r="AS158" s="19">
        <f t="shared" si="35"/>
        <v>1</v>
      </c>
    </row>
    <row r="159" spans="1:45">
      <c r="A159" t="str">
        <f>'Model output'!A158</f>
        <v>TCGA-EM-A22K</v>
      </c>
      <c r="B159" s="44">
        <v>46</v>
      </c>
      <c r="C159" s="1" t="str">
        <f>IF(OR(ISNUMBER(SEARCH("0",'Model output'!D158)), ISNUMBER(SEARCH("1",'Model output'!D158)), ISNUMBER(SEARCH("1a",'Model output'!D158)), ISNUMBER(SEARCH("1b",'Model output'!D158)), ISNUMBER(SEARCH("2",'Model output'!D158)), ISNUMBER(SEARCH("3",'Model output'!D158)), ISNUMBER(SEARCH("4a",'Model output'!D158)), ISNUMBER(SEARCH("4b",'Model output'!D158))), IF(ISNUMBER(SEARCH("pT",'Model output'!D158)),IF(OR(ISNUMBER(SEARCH("a",'Model output'!D158)),ISNUMBER(SEARCH("b",'Model output'!D158))),MID(SUBSTITUTE('Model output'!D158," ",""),SEARCH("pT",'Model output'!D158)+2,2),MID(SUBSTITUTE('Model output'!D158," ",""),SEARCH("pT",'Model output'!D158)+2,1)),IF(ISNUMBER(SEARCH("T",'Model output'!D158)),IF(OR(ISNUMBER(SEARCH("a",'Model output'!D158)),ISNUMBER(SEARCH("b",'Model output'!D158))),MID(SUBSTITUTE('Model output'!D158," ",""),SEARCH("T",'Model output'!D158)+1,2),MID(SUBSTITUTE('Model output'!D158," ",""),SEARCH("T",'Model output'!D158)+1,1)),SUBSTITUTE('Model output'!D158," ",""))),"")</f>
        <v>1b</v>
      </c>
      <c r="D159" s="1" t="str">
        <f>IF(ISNUMBER(SEARCH("lymph node",'Model output'!E158)),"1", IF(AND('Model output'!E158&lt;&gt;"",ISNUMBER('Model output'!E158),'Model output'!E158&gt;0),"1",IF(OR(ISNUMBER(SEARCH("0",'Model output'!E158)), ISNUMBER(SEARCH("1",'Model output'!E158)), ISNUMBER(SEARCH("1a",'Model output'!E158)), ISNUMBER(SEARCH("1b",'Model output'!E158)), ISNUMBER(SEARCH("X",'Model output'!E158))), IF(ISNUMBER(SEARCH("pN",'Model output'!E158)),IF(OR(ISNUMBER(SEARCH("a",'Model output'!E158)),ISNUMBER(SEARCH("b",'Model output'!E158))),MID(SUBSTITUTE('Model output'!E158," ",""),SEARCH("pN",'Model output'!E158)+2,2),MID(SUBSTITUTE('Model output'!E158," ",""),SEARCH("pN",'Model output'!E158)+2,1)),IF(ISNUMBER(SEARCH("N",'Model output'!E158)),IF(OR(ISNUMBER(SEARCH("a",'Model output'!E158)),ISNUMBER(SEARCH("b",'Model output'!E158))),MID(SUBSTITUTE('Model output'!E158," ",""),SEARCH("N",'Model output'!E158)+1,2),MID(SUBSTITUTE('Model output'!E158," ",""),SEARCH("N",'Model output'!E158)+1,1)),SUBSTITUTE('Model output'!E158," ",""))),"")))</f>
        <v>1b</v>
      </c>
      <c r="E159" s="1" t="str">
        <f>IF(OR(ISNUMBER(SEARCH("Not applicable",'Model output'!F158)), ISNUMBER(SEARCH("N/A",'Model output'!F158))),"0",IF(OR(ISNUMBER(SEARCH("0",'Model output'!F158)), ISNUMBER(SEARCH("1",'Model output'!F158)), ISNUMBER(SEARCH("X",'Model output'!F158))), IF(ISNUMBER(SEARCH("pM",'Model output'!F158)),MID(SUBSTITUTE('Model output'!F158," ",""),SEARCH("pM",'Model output'!F158)+2,1),IF(ISNUMBER(SEARCH("M",'Model output'!F158)),MID(SUBSTITUTE('Model output'!F158," ",""),SEARCH("M",'Model output'!F158)+1,1),SUBSTITUTE('Model output'!F158," ",""))),""))</f>
        <v/>
      </c>
      <c r="F159" t="str">
        <f t="shared" si="29"/>
        <v>positive</v>
      </c>
      <c r="G159" t="str">
        <f>IF(OR('Model output'!G158="",AND(ISNUMBER('Model output'!J158),'Model output'!J158&lt;1)),"",IF(OR(ISNUMBER(SEARCH("lateral",'Model output'!G158)),ISNUMBER(SEARCH("cervical",'Model output'!G158)),ISNUMBER(SEARCH("jugular",'Model output'!G158)),ISNUMBER(SEARCH("left neck",'Model output'!G158)),ISNUMBER(SEARCH("left anterior neck",'Model output'!G158)),ISNUMBER(SEARCH("left posterior neck",'Model output'!G158)),ISNUMBER(SEARCH("right neck",'Model output'!G158)),ISNUMBER(SEARCH("right anterior neck",'Model output'!G158)),ISNUMBER(SEARCH("right posterior neck",'Model output'!G158)),AND(ISNUMBER(SEARCH("level",'Model output'!G158)),OR(,ISNUMBER(SEARCH("II",'Model output'!G158)),ISNUMBER(SEARCH("two",'Model output'!G158)),ISNUMBER(SEARCH("2",'Model output'!G158)),ISNUMBER(SEARCH("III",'Model output'!G158)),ISNUMBER(SEARCH("three",'Model output'!G158)),ISNUMBER(SEARCH("3",'Model output'!G158)),ISNUMBER(SEARCH("IV",'Model output'!G158)),ISNUMBER(SEARCH("four",'Model output'!G158)),ISNUMBER(SEARCH("4",'Model output'!G158)),AND(ISNUMBER(SEARCH("V ",'Model output'!G158)),NOT(ISNUMBER(SEARCH("VI",'Model output'!G158)))),ISNUMBER(SEARCH("five",'Model output'!G158)),ISNUMBER(SEARCH("5",'Model output'!G158))))), "lateral", "central"))</f>
        <v>lateral</v>
      </c>
      <c r="H159" t="str">
        <f>IF('Model output'!H158="","negative",IF('Model output'!H158="[]", "negative", IF(OR(ISNUMBER(SEARCH("lymph node",'Model output'!H158)),ISNUMBER(SEARCH("Not mentioned",'Model output'!H158)),ISNUMBER(SEARCH("neck",'Model output'!H158)),ISNUMBER(SEARCH("Not applicable",'Model output'!H158))),"negative","positive")))</f>
        <v>negative</v>
      </c>
      <c r="I159">
        <f>IF('Model output'!I158="","",IF(ISNUMBER('Model output'!I158),'Model output'!I158,1))</f>
        <v>83</v>
      </c>
      <c r="J159">
        <f>IF('Model output'!J158="","",IF(AND(ISNUMBER('Model output'!J158),'Model output'!J158&lt;=I159),'Model output'!J158,IF(ISNUMBER(SEARCH("0/",'Model output'!J158)),0,1)))</f>
        <v>10</v>
      </c>
      <c r="K159" t="str" cm="1">
        <f t="array" ref="K159">IF(COUNT(FIND({0,1,2,3,4,5,6,7,8,9},'Model output'!K158))&gt;0,'Model output'!K158,"")</f>
        <v/>
      </c>
      <c r="L159" s="8" t="str">
        <f t="shared" si="32"/>
        <v/>
      </c>
      <c r="M159" t="str" cm="1">
        <f t="array" ref="M159">IF(L159="","",IF(ISNUMBER(SEARCH("cm",L159)),MAX(VALUE(SUBSTITUTE(_xlfn.FILTERXML("&lt;t&gt;&lt;s&gt;"&amp;SUBSTITUTE(L159,",","&lt;/s&gt;&lt;s&gt;")&amp;"&lt;/s&gt;&lt;/t&gt;","//s"),"cm",""))),MAX(VALUE(SUBSTITUTE(_xlfn.FILTERXML("&lt;t&gt;&lt;s&gt;"&amp;SUBSTITUTE(L159,",","&lt;/s&gt;&lt;s&gt;")&amp;"&lt;/s&gt;&lt;/t&gt;","//s"),"mm","")))/10))</f>
        <v/>
      </c>
      <c r="N159" t="str">
        <f>IF('Model output'!L158="","",'Model output'!L158)</f>
        <v>Papillary carcinoma, classical (usual)</v>
      </c>
      <c r="O159" t="str">
        <f>IF('Model output'!M158="","",'Model output'!M158)</f>
        <v>columnar cell variant, follicular variant</v>
      </c>
      <c r="P159" t="str">
        <f>IF('Model output'!N158="","",'Model output'!N158)</f>
        <v>1.1 cm</v>
      </c>
      <c r="Q159" t="str">
        <f t="shared" si="28"/>
        <v>1.1cm</v>
      </c>
      <c r="R159" cm="1">
        <f t="array" ref="R159">IF(Q159="","",IF(ISNUMBER(SEARCH("cm",Q159)),MAX(VALUE(SUBSTITUTE(_xlfn.FILTERXML("&lt;t&gt;&lt;s&gt;"&amp;SUBSTITUTE(Q159,",","&lt;/s&gt;&lt;s&gt;")&amp;"&lt;/s&gt;&lt;/t&gt;","//s"),"cm",""))),MAX(VALUE(SUBSTITUTE(_xlfn.FILTERXML("&lt;t&gt;&lt;s&gt;"&amp;SUBSTITUTE(Q159,",","&lt;/s&gt;&lt;s&gt;")&amp;"&lt;/s&gt;&lt;/t&gt;","//s"),"mm","")))/10))</f>
        <v>1.1000000000000001</v>
      </c>
      <c r="S159" t="str">
        <f>IF(OR('Model output'!P158="",ISNUMBER(SEARCH("Not identified", 'Model output'!P158)),ISNUMBER(SEARCH("Absent",'Model output'!P158)),AND(ISNUMBER(SEARCH("No",'Model output'!P158)),NOT(ISNUMBER(SEARCH("diagnostic",'Model output'!P158)))),ISNUMBER(SEARCH("Negative",'Model output'!P158))),"negative","positive")</f>
        <v>negative</v>
      </c>
      <c r="T159" t="str">
        <f>IF('Model output'!O158="","",'Model output'!O158)</f>
        <v/>
      </c>
      <c r="U159" t="str">
        <f>IF('Model output'!Q158&lt;&gt;"",'Model output'!Q158,IF('Classification result'!S159="positive",IF(ISNUMBER(SEARCH("single",'Model output'!P158)),1,IF(OR(ISNUMBER(SEARCH("&lt;4",'Model output'!P158)),ISNUMBER(SEARCH("&lt; 4",'Model output'!P158)),ISNUMBER(SEARCH("less than 4",'Model output'!P158))),"&lt;4",IF(OR(ISNUMBER(SEARCH("&gt;4",'Model output'!P158)),ISNUMBER(SEARCH("&gt; 4",'Model output'!P158)),ISNUMBER(SEARCH("4 or more",'Model output'!P158))),"&gt;4",""))),""))</f>
        <v/>
      </c>
      <c r="V159" t="str">
        <f>IF(S159="negative","",IF(OR(ISNUMBER(SEARCH("Focal",'Model output'!P158)),'Classification result'!U159&lt;4,ISNUMBER(SEARCH("Focal",'Classification result'!U159)),ISNUMBER(SEARCH("&lt;4",'Classification result'!U159)),ISNUMBER(SEARCH("&lt; 4",'Classification result'!U159))),"minimal", IF(OR(ISNUMBER(SEARCH("Extensive",'Model output'!P158)),ISNUMBER(SEARCH("Extensive",'Classification result'!U159)),ISNUMBER(SEARCH("&gt;4",'Classification result'!U159)),ISNUMBER(SEARCH("&gt; 4",'Classification result'!U159)),ISNUMBER(SEARCH("4 or more",'Classification result'!U159))),"extensive","")))</f>
        <v/>
      </c>
      <c r="W159" t="str">
        <f>IF(OR('Model output'!R158="",ISNUMBER(SEARCH("Not identified", 'Model output'!R158)),ISNUMBER(SEARCH("Absent",'Model output'!R158)),ISNUMBER(SEARCH("No",'Model output'!R158)),ISNUMBER(SEARCH("Negative",'Model output'!R158)),ISNUMBER(SEARCH("None seen",'Model output'!R158)),ISNUMBER(SEARCH("Free",'Model output'!R158)),ISNUMBER(SEARCH("Cannot be assessed",'Model output'!R158))),"negative","positive")</f>
        <v>positive</v>
      </c>
      <c r="X159" t="str">
        <f>IF('Model output'!S158="","", IF('Model output'!S158= "[]", "", 'Model output'!S158))</f>
        <v>Not identified</v>
      </c>
      <c r="Y159" t="str">
        <f>IF(OR('Model output'!S158="",ISNUMBER(SEARCH("Absent",'Model output'!S158)),ISNUMBER(SEARCH("Not identified",'Model output'!S158)),ISNUMBER(SEARCH("No",'Model output'!S158)),ISNUMBER(SEARCH("negative",'Model output'!S158))),"negative",IF(Z159="positive","gETE", "positive"))</f>
        <v>negative</v>
      </c>
      <c r="Z159" t="str">
        <f>IF(OR('Model output'!S158="",ISNUMBER(SEARCH("Absent",'Model output'!S158)),ISNUMBER(SEARCH("Not identified",'Model output'!S158)),ISNUMBER(SEARCH("No",'Model output'!S158)),ISNUMBER(SEARCH("Minimal",'Model output'!S158)),ISNUMBER(SEARCH("negative",'Model output'!S158))),"negative",IF(OR(ISNUMBER(SEARCH("extensive",X159)),ISNUMBER(SEARCH("skeletal muscle",X159)),ISNUMBER(SEARCH("larynx",X159)),ISNUMBER(SEARCH("trachea",X159)),ISNUMBER(SEARCH("esophagus",X159)),ISNUMBER(SEARCH("recurrent laryngeal nerve",X159))),"positive","negative"))</f>
        <v>negative</v>
      </c>
      <c r="AA159" t="str">
        <f>IF('Model output'!T158="","", IF('Model output'!T158="[]", "", IF('Model output'!T158="Not mentioned", "No", "Yes")))</f>
        <v/>
      </c>
      <c r="AB159" t="str">
        <f>IF(AA159&lt;&gt;"Yes","",IF(OR('Model output'!U158="",'Model output'!U158="[]",ISNUMBER(SEARCH("Not identified",'Model output'!U158))),"",'Model output'!U158))</f>
        <v/>
      </c>
      <c r="AC159" s="1" t="str">
        <f>IF(OR('Model output'!V158="",'Model output'!V158="No",AND(ISERROR(SEARCH("Positive",'Model output'!V158)), ISNUMBER(SEARCH("Negative",'Model output'!V158))), ISNUMBER(SEARCH("Uninvolved",'Model output'!V158)), ISNUMBER(SEARCH("not involved",'Model output'!V158)), ISNUMBER(SEARCH("none",'Model output'!V158)), ISNUMBER(SEARCH("Free",'Model output'!V158)), ISNUMBER(SEARCH("1 mm",'Model output'!V158)), ISNUMBER(SEARCH("0.1 CM",'Model output'!V158)), ISNUMBER(SEARCH("less than 0.2 mm",'Model output'!V158)), ISNUMBER(SEARCH("less than 0.5 mm",'Model output'!V158)), ISNUMBER(SEARCH("abut",'Model output'!V158))), "negative", "positive")</f>
        <v>positive</v>
      </c>
      <c r="AE159" s="32" t="str" cm="1">
        <f t="array" ref="AE159">IF(OR(AC159="positive",Z159="positive",AND(OR(ISNUMBER(SEARCH("Follicular carcinoma",N159)),ISNUMBER(SEARCH("Follicular thyroid carcinoma",N159))),V159="extensive"),AND(AND(ISNUMBER(J159),J159&gt;0),AND(ISNUMBER(M159),M159&gt;3)),OR(H159="positive",AH159=1)),"high",IF(OR(ISNUMBER(SEARCH("lateral",G159,1)),ISNUMBER(SEARCH("positive",Y159,1)),ISNUMBER(SEARCH("tall",O159,1)),ISNUMBER(SEARCH("hobnail",O159,1)),ISNUMBER(SEARCH("cribriform",O159,1)),ISNUMBER(SEARCH("diffuse",O159,1)),ISNUMBER(SEARCH("columnar",O159,1)),ISNUMBER(SEARCH("solid",O159,1)),ISNUMBER(SEARCH("tall",N159,1)),ISNUMBER(SEARCH("hobnail",N159,1)),ISNUMBER(SEARCH("cribriform",N159,1)),ISNUMBER(SEARCH("diffuse",N159,1)),ISNUMBER(SEARCH("columnar",N159,1)),ISNUMBER(SEARCH("solid",N159,1)),AND(ISNUMBER(SEARCH("papillary",N159,1)),S159="positive"),AND(AND(ISNUMBER(J159),J159&gt;=5),M159=""),AND(AND(ISNUMBER(J159),J159&gt;=5),AND(ISNUMBER(M159),M159&gt;=1)),AND(ISNUMBER(SERACH("papillary",N159)),OR(Y159="positive",Z159="positive"), ISNUMBER(SEARCH("BRAF",AB159)))),"intermediate","low"))</f>
        <v>high</v>
      </c>
      <c r="AF159" s="33" t="str">
        <f t="shared" si="30"/>
        <v>1b</v>
      </c>
      <c r="AG159" s="33" t="str">
        <f t="shared" si="31"/>
        <v>1b</v>
      </c>
      <c r="AH159" s="33" t="str">
        <f t="shared" si="33"/>
        <v>0</v>
      </c>
      <c r="AI159" s="38" t="str">
        <f t="shared" si="34"/>
        <v>I</v>
      </c>
      <c r="AJ159" s="32" t="s">
        <v>956</v>
      </c>
      <c r="AK159" s="37" t="s">
        <v>961</v>
      </c>
      <c r="AL159" s="37" t="s">
        <v>961</v>
      </c>
      <c r="AM159" s="37" t="s">
        <v>965</v>
      </c>
      <c r="AN159" s="37" t="s">
        <v>70</v>
      </c>
      <c r="AO159" s="26">
        <f t="shared" si="36"/>
        <v>1</v>
      </c>
      <c r="AP159" s="12">
        <f t="shared" si="37"/>
        <v>1</v>
      </c>
      <c r="AQ159" s="12">
        <f t="shared" si="38"/>
        <v>1</v>
      </c>
      <c r="AR159" s="12">
        <f t="shared" si="39"/>
        <v>1</v>
      </c>
      <c r="AS159" s="19">
        <f t="shared" si="35"/>
        <v>1</v>
      </c>
    </row>
    <row r="160" spans="1:45">
      <c r="A160" t="str">
        <f>'Model output'!A159</f>
        <v>TCGA-EM-A22L</v>
      </c>
      <c r="B160" s="44">
        <v>33</v>
      </c>
      <c r="C160" s="1" t="str">
        <f>IF(OR(ISNUMBER(SEARCH("0",'Model output'!D159)), ISNUMBER(SEARCH("1",'Model output'!D159)), ISNUMBER(SEARCH("1a",'Model output'!D159)), ISNUMBER(SEARCH("1b",'Model output'!D159)), ISNUMBER(SEARCH("2",'Model output'!D159)), ISNUMBER(SEARCH("3",'Model output'!D159)), ISNUMBER(SEARCH("4a",'Model output'!D159)), ISNUMBER(SEARCH("4b",'Model output'!D159))), IF(ISNUMBER(SEARCH("pT",'Model output'!D159)),IF(OR(ISNUMBER(SEARCH("a",'Model output'!D159)),ISNUMBER(SEARCH("b",'Model output'!D159))),MID(SUBSTITUTE('Model output'!D159," ",""),SEARCH("pT",'Model output'!D159)+2,2),MID(SUBSTITUTE('Model output'!D159," ",""),SEARCH("pT",'Model output'!D159)+2,1)),IF(ISNUMBER(SEARCH("T",'Model output'!D159)),IF(OR(ISNUMBER(SEARCH("a",'Model output'!D159)),ISNUMBER(SEARCH("b",'Model output'!D159))),MID(SUBSTITUTE('Model output'!D159," ",""),SEARCH("T",'Model output'!D159)+1,2),MID(SUBSTITUTE('Model output'!D159," ",""),SEARCH("T",'Model output'!D159)+1,1)),SUBSTITUTE('Model output'!D159," ",""))),"")</f>
        <v>2</v>
      </c>
      <c r="D160" s="1" t="str">
        <f>IF(ISNUMBER(SEARCH("lymph node",'Model output'!E159)),"1", IF(AND('Model output'!E159&lt;&gt;"",ISNUMBER('Model output'!E159),'Model output'!E159&gt;0),"1",IF(OR(ISNUMBER(SEARCH("0",'Model output'!E159)), ISNUMBER(SEARCH("1",'Model output'!E159)), ISNUMBER(SEARCH("1a",'Model output'!E159)), ISNUMBER(SEARCH("1b",'Model output'!E159)), ISNUMBER(SEARCH("X",'Model output'!E159))), IF(ISNUMBER(SEARCH("pN",'Model output'!E159)),IF(OR(ISNUMBER(SEARCH("a",'Model output'!E159)),ISNUMBER(SEARCH("b",'Model output'!E159))),MID(SUBSTITUTE('Model output'!E159," ",""),SEARCH("pN",'Model output'!E159)+2,2),MID(SUBSTITUTE('Model output'!E159," ",""),SEARCH("pN",'Model output'!E159)+2,1)),IF(ISNUMBER(SEARCH("N",'Model output'!E159)),IF(OR(ISNUMBER(SEARCH("a",'Model output'!E159)),ISNUMBER(SEARCH("b",'Model output'!E159))),MID(SUBSTITUTE('Model output'!E159," ",""),SEARCH("N",'Model output'!E159)+1,2),MID(SUBSTITUTE('Model output'!E159," ",""),SEARCH("N",'Model output'!E159)+1,1)),SUBSTITUTE('Model output'!E159," ",""))),"")))</f>
        <v/>
      </c>
      <c r="E160" s="1" t="str">
        <f>IF(OR(ISNUMBER(SEARCH("Not applicable",'Model output'!F159)), ISNUMBER(SEARCH("N/A",'Model output'!F159))),"0",IF(OR(ISNUMBER(SEARCH("0",'Model output'!F159)), ISNUMBER(SEARCH("1",'Model output'!F159)), ISNUMBER(SEARCH("X",'Model output'!F159))), IF(ISNUMBER(SEARCH("pM",'Model output'!F159)),MID(SUBSTITUTE('Model output'!F159," ",""),SEARCH("pM",'Model output'!F159)+2,1),IF(ISNUMBER(SEARCH("M",'Model output'!F159)),MID(SUBSTITUTE('Model output'!F159," ",""),SEARCH("M",'Model output'!F159)+1,1),SUBSTITUTE('Model output'!F159," ",""))),""))</f>
        <v/>
      </c>
      <c r="F160" t="str">
        <f t="shared" si="29"/>
        <v>negative</v>
      </c>
      <c r="G160" t="str">
        <f>IF(OR('Model output'!G159="",AND(ISNUMBER('Model output'!J159),'Model output'!J159&lt;1)),"",IF(OR(ISNUMBER(SEARCH("lateral",'Model output'!G159)),ISNUMBER(SEARCH("cervical",'Model output'!G159)),ISNUMBER(SEARCH("jugular",'Model output'!G159)),ISNUMBER(SEARCH("left neck",'Model output'!G159)),ISNUMBER(SEARCH("left anterior neck",'Model output'!G159)),ISNUMBER(SEARCH("left posterior neck",'Model output'!G159)),ISNUMBER(SEARCH("right neck",'Model output'!G159)),ISNUMBER(SEARCH("right anterior neck",'Model output'!G159)),ISNUMBER(SEARCH("right posterior neck",'Model output'!G159)),AND(ISNUMBER(SEARCH("level",'Model output'!G159)),OR(,ISNUMBER(SEARCH("II",'Model output'!G159)),ISNUMBER(SEARCH("two",'Model output'!G159)),ISNUMBER(SEARCH("2",'Model output'!G159)),ISNUMBER(SEARCH("III",'Model output'!G159)),ISNUMBER(SEARCH("three",'Model output'!G159)),ISNUMBER(SEARCH("3",'Model output'!G159)),ISNUMBER(SEARCH("IV",'Model output'!G159)),ISNUMBER(SEARCH("four",'Model output'!G159)),ISNUMBER(SEARCH("4",'Model output'!G159)),AND(ISNUMBER(SEARCH("V ",'Model output'!G159)),NOT(ISNUMBER(SEARCH("VI",'Model output'!G159)))),ISNUMBER(SEARCH("five",'Model output'!G159)),ISNUMBER(SEARCH("5",'Model output'!G159))))), "lateral", "central"))</f>
        <v/>
      </c>
      <c r="H160" t="str">
        <f>IF('Model output'!H159="","negative",IF('Model output'!H159="[]", "negative", IF(OR(ISNUMBER(SEARCH("lymph node",'Model output'!H159)),ISNUMBER(SEARCH("Not mentioned",'Model output'!H159)),ISNUMBER(SEARCH("neck",'Model output'!H159)),ISNUMBER(SEARCH("Not applicable",'Model output'!H159))),"negative","positive")))</f>
        <v>negative</v>
      </c>
      <c r="I160">
        <f>IF('Model output'!I159="","",IF(ISNUMBER('Model output'!I159),'Model output'!I159,1))</f>
        <v>1</v>
      </c>
      <c r="J160">
        <f>IF('Model output'!J159="","",IF(AND(ISNUMBER('Model output'!J159),'Model output'!J159&lt;=I160),'Model output'!J159,IF(ISNUMBER(SEARCH("0/",'Model output'!J159)),0,1)))</f>
        <v>0</v>
      </c>
      <c r="K160" t="str" cm="1">
        <f t="array" ref="K160">IF(COUNT(FIND({0,1,2,3,4,5,6,7,8,9},'Model output'!K159))&gt;0,'Model output'!K159,"")</f>
        <v/>
      </c>
      <c r="L160" s="8" t="str">
        <f t="shared" si="32"/>
        <v/>
      </c>
      <c r="M160" t="str" cm="1">
        <f t="array" ref="M160">IF(L160="","",IF(ISNUMBER(SEARCH("cm",L160)),MAX(VALUE(SUBSTITUTE(_xlfn.FILTERXML("&lt;t&gt;&lt;s&gt;"&amp;SUBSTITUTE(L160,",","&lt;/s&gt;&lt;s&gt;")&amp;"&lt;/s&gt;&lt;/t&gt;","//s"),"cm",""))),MAX(VALUE(SUBSTITUTE(_xlfn.FILTERXML("&lt;t&gt;&lt;s&gt;"&amp;SUBSTITUTE(L160,",","&lt;/s&gt;&lt;s&gt;")&amp;"&lt;/s&gt;&lt;/t&gt;","//s"),"mm","")))/10))</f>
        <v/>
      </c>
      <c r="N160" t="str">
        <f>IF('Model output'!L159="","",'Model output'!L159)</f>
        <v>Papillary carcinoma, follicular variant</v>
      </c>
      <c r="O160" t="str">
        <f>IF('Model output'!M159="","",'Model output'!M159)</f>
        <v>Follicular architecture, Classical cytomorphology</v>
      </c>
      <c r="P160" t="str">
        <f>IF('Model output'!N159="","",'Model output'!N159)</f>
        <v>2.2cm</v>
      </c>
      <c r="Q160" t="str">
        <f t="shared" si="28"/>
        <v>2.2cm</v>
      </c>
      <c r="R160" cm="1">
        <f t="array" ref="R160">IF(Q160="","",IF(ISNUMBER(SEARCH("cm",Q160)),MAX(VALUE(SUBSTITUTE(_xlfn.FILTERXML("&lt;t&gt;&lt;s&gt;"&amp;SUBSTITUTE(Q160,",","&lt;/s&gt;&lt;s&gt;")&amp;"&lt;/s&gt;&lt;/t&gt;","//s"),"cm",""))),MAX(VALUE(SUBSTITUTE(_xlfn.FILTERXML("&lt;t&gt;&lt;s&gt;"&amp;SUBSTITUTE(Q160,",","&lt;/s&gt;&lt;s&gt;")&amp;"&lt;/s&gt;&lt;/t&gt;","//s"),"mm","")))/10))</f>
        <v>2.2000000000000002</v>
      </c>
      <c r="S160" t="str">
        <f>IF(OR('Model output'!P159="",ISNUMBER(SEARCH("Not identified", 'Model output'!P159)),ISNUMBER(SEARCH("Absent",'Model output'!P159)),AND(ISNUMBER(SEARCH("No",'Model output'!P159)),NOT(ISNUMBER(SEARCH("diagnostic",'Model output'!P159)))),ISNUMBER(SEARCH("Negative",'Model output'!P159))),"negative","positive")</f>
        <v>positive</v>
      </c>
      <c r="T160">
        <f>IF('Model output'!O159="","",'Model output'!O159)</f>
        <v>1</v>
      </c>
      <c r="U160" t="str">
        <f>IF('Model output'!Q159&lt;&gt;"",'Model output'!Q159,IF('Classification result'!S160="positive",IF(ISNUMBER(SEARCH("single",'Model output'!P159)),1,IF(OR(ISNUMBER(SEARCH("&lt;4",'Model output'!P159)),ISNUMBER(SEARCH("&lt; 4",'Model output'!P159)),ISNUMBER(SEARCH("less than 4",'Model output'!P159))),"&lt;4",IF(OR(ISNUMBER(SEARCH("&gt;4",'Model output'!P159)),ISNUMBER(SEARCH("&gt; 4",'Model output'!P159)),ISNUMBER(SEARCH("4 or more",'Model output'!P159))),"&gt;4",""))),""))</f>
        <v/>
      </c>
      <c r="V160" t="str">
        <f>IF(S160="negative","",IF(OR(ISNUMBER(SEARCH("Focal",'Model output'!P159)),'Classification result'!U160&lt;4,ISNUMBER(SEARCH("Focal",'Classification result'!U160)),ISNUMBER(SEARCH("&lt;4",'Classification result'!U160)),ISNUMBER(SEARCH("&lt; 4",'Classification result'!U160))),"minimal", IF(OR(ISNUMBER(SEARCH("Extensive",'Model output'!P159)),ISNUMBER(SEARCH("Extensive",'Classification result'!U160)),ISNUMBER(SEARCH("&gt;4",'Classification result'!U160)),ISNUMBER(SEARCH("&gt; 4",'Classification result'!U160)),ISNUMBER(SEARCH("4 or more",'Classification result'!U160))),"extensive","")))</f>
        <v/>
      </c>
      <c r="W160" t="str">
        <f>IF(OR('Model output'!R159="",ISNUMBER(SEARCH("Not identified", 'Model output'!R159)),ISNUMBER(SEARCH("Absent",'Model output'!R159)),ISNUMBER(SEARCH("No",'Model output'!R159)),ISNUMBER(SEARCH("Negative",'Model output'!R159)),ISNUMBER(SEARCH("None seen",'Model output'!R159)),ISNUMBER(SEARCH("Free",'Model output'!R159)),ISNUMBER(SEARCH("Cannot be assessed",'Model output'!R159))),"negative","positive")</f>
        <v>positive</v>
      </c>
      <c r="X160" t="str">
        <f>IF('Model output'!S159="","", IF('Model output'!S159= "[]", "", 'Model output'!S159))</f>
        <v>Not identified</v>
      </c>
      <c r="Y160" t="str">
        <f>IF(OR('Model output'!S159="",ISNUMBER(SEARCH("Absent",'Model output'!S159)),ISNUMBER(SEARCH("Not identified",'Model output'!S159)),ISNUMBER(SEARCH("No",'Model output'!S159)),ISNUMBER(SEARCH("negative",'Model output'!S159))),"negative",IF(Z160="positive","gETE", "positive"))</f>
        <v>negative</v>
      </c>
      <c r="Z160" t="str">
        <f>IF(OR('Model output'!S159="",ISNUMBER(SEARCH("Absent",'Model output'!S159)),ISNUMBER(SEARCH("Not identified",'Model output'!S159)),ISNUMBER(SEARCH("No",'Model output'!S159)),ISNUMBER(SEARCH("Minimal",'Model output'!S159)),ISNUMBER(SEARCH("negative",'Model output'!S159))),"negative",IF(OR(ISNUMBER(SEARCH("extensive",X160)),ISNUMBER(SEARCH("skeletal muscle",X160)),ISNUMBER(SEARCH("larynx",X160)),ISNUMBER(SEARCH("trachea",X160)),ISNUMBER(SEARCH("esophagus",X160)),ISNUMBER(SEARCH("recurrent laryngeal nerve",X160))),"positive","negative"))</f>
        <v>negative</v>
      </c>
      <c r="AA160" t="str">
        <f>IF('Model output'!T159="","", IF('Model output'!T159="[]", "", IF('Model output'!T159="Not mentioned", "No", "Yes")))</f>
        <v/>
      </c>
      <c r="AB160" t="str">
        <f>IF(AA160&lt;&gt;"Yes","",IF(OR('Model output'!U159="",'Model output'!U159="[]",ISNUMBER(SEARCH("Not identified",'Model output'!U159))),"",'Model output'!U159))</f>
        <v/>
      </c>
      <c r="AC160" s="1" t="str">
        <f>IF(OR('Model output'!V159="",'Model output'!V159="No",AND(ISERROR(SEARCH("Positive",'Model output'!V159)), ISNUMBER(SEARCH("Negative",'Model output'!V159))), ISNUMBER(SEARCH("Uninvolved",'Model output'!V159)), ISNUMBER(SEARCH("not involved",'Model output'!V159)), ISNUMBER(SEARCH("none",'Model output'!V159)), ISNUMBER(SEARCH("Free",'Model output'!V159)), ISNUMBER(SEARCH("1 mm",'Model output'!V159)), ISNUMBER(SEARCH("0.1 CM",'Model output'!V159)), ISNUMBER(SEARCH("less than 0.2 mm",'Model output'!V159)), ISNUMBER(SEARCH("less than 0.5 mm",'Model output'!V159)), ISNUMBER(SEARCH("abut",'Model output'!V159))), "negative", "positive")</f>
        <v>negative</v>
      </c>
      <c r="AE160" s="32" t="str" cm="1">
        <f t="array" aca="1" ref="AE160" ca="1">IF(OR(AC160="positive",Z160="positive",AND(OR(ISNUMBER(SEARCH("Follicular carcinoma",N160)),ISNUMBER(SEARCH("Follicular thyroid carcinoma",N160))),V160="extensive"),AND(AND(ISNUMBER(J160),J160&gt;0),AND(ISNUMBER(M160),M160&gt;3)),OR(H160="positive",AH160=1)),"high",IF(OR(ISNUMBER(SEARCH("lateral",G160,1)),ISNUMBER(SEARCH("positive",Y160,1)),ISNUMBER(SEARCH("tall",O160,1)),ISNUMBER(SEARCH("hobnail",O160,1)),ISNUMBER(SEARCH("cribriform",O160,1)),ISNUMBER(SEARCH("diffuse",O160,1)),ISNUMBER(SEARCH("columnar",O160,1)),ISNUMBER(SEARCH("solid",O160,1)),ISNUMBER(SEARCH("tall",N160,1)),ISNUMBER(SEARCH("hobnail",N160,1)),ISNUMBER(SEARCH("cribriform",N160,1)),ISNUMBER(SEARCH("diffuse",N160,1)),ISNUMBER(SEARCH("columnar",N160,1)),ISNUMBER(SEARCH("solid",N160,1)),AND(ISNUMBER(SEARCH("papillary",N160,1)),S160="positive"),AND(AND(ISNUMBER(J160),J160&gt;=5),M160=""),AND(AND(ISNUMBER(J160),J160&gt;=5),AND(ISNUMBER(M160),M160&gt;=1)),AND(ISNUMBER(SERACH("papillary",N160)),OR(Y160="positive",Z160="positive"), ISNUMBER(SEARCH("BRAF",AB160)))),"intermediate","low"))</f>
        <v>intermediate</v>
      </c>
      <c r="AF160" s="33" t="str">
        <f t="shared" si="30"/>
        <v>2</v>
      </c>
      <c r="AG160" s="33" t="str">
        <f t="shared" si="31"/>
        <v>0</v>
      </c>
      <c r="AH160" s="33" t="str">
        <f t="shared" si="33"/>
        <v>0</v>
      </c>
      <c r="AI160" s="38" t="str">
        <f t="shared" si="34"/>
        <v>I</v>
      </c>
      <c r="AJ160" s="32" t="s">
        <v>958</v>
      </c>
      <c r="AK160" s="37" t="s">
        <v>964</v>
      </c>
      <c r="AL160" s="37" t="s">
        <v>962</v>
      </c>
      <c r="AM160" s="37" t="s">
        <v>965</v>
      </c>
      <c r="AN160" s="37" t="s">
        <v>70</v>
      </c>
      <c r="AO160" s="26">
        <f t="shared" ca="1" si="36"/>
        <v>1</v>
      </c>
      <c r="AP160" s="12">
        <f t="shared" si="37"/>
        <v>1</v>
      </c>
      <c r="AQ160" s="12">
        <f t="shared" si="38"/>
        <v>1</v>
      </c>
      <c r="AR160" s="12">
        <f t="shared" si="39"/>
        <v>1</v>
      </c>
      <c r="AS160" s="19">
        <f t="shared" si="35"/>
        <v>1</v>
      </c>
    </row>
    <row r="161" spans="1:45">
      <c r="A161" t="str">
        <f>'Model output'!A160</f>
        <v>TCGA-EM-A22M</v>
      </c>
      <c r="B161" s="44">
        <v>52</v>
      </c>
      <c r="C161" s="1" t="str">
        <f>IF(OR(ISNUMBER(SEARCH("0",'Model output'!D160)), ISNUMBER(SEARCH("1",'Model output'!D160)), ISNUMBER(SEARCH("1a",'Model output'!D160)), ISNUMBER(SEARCH("1b",'Model output'!D160)), ISNUMBER(SEARCH("2",'Model output'!D160)), ISNUMBER(SEARCH("3",'Model output'!D160)), ISNUMBER(SEARCH("4a",'Model output'!D160)), ISNUMBER(SEARCH("4b",'Model output'!D160))), IF(ISNUMBER(SEARCH("pT",'Model output'!D160)),IF(OR(ISNUMBER(SEARCH("a",'Model output'!D160)),ISNUMBER(SEARCH("b",'Model output'!D160))),MID(SUBSTITUTE('Model output'!D160," ",""),SEARCH("pT",'Model output'!D160)+2,2),MID(SUBSTITUTE('Model output'!D160," ",""),SEARCH("pT",'Model output'!D160)+2,1)),IF(ISNUMBER(SEARCH("T",'Model output'!D160)),IF(OR(ISNUMBER(SEARCH("a",'Model output'!D160)),ISNUMBER(SEARCH("b",'Model output'!D160))),MID(SUBSTITUTE('Model output'!D160," ",""),SEARCH("T",'Model output'!D160)+1,2),MID(SUBSTITUTE('Model output'!D160," ",""),SEARCH("T",'Model output'!D160)+1,1)),SUBSTITUTE('Model output'!D160," ",""))),"")</f>
        <v>1b</v>
      </c>
      <c r="D161" s="1" t="str">
        <f>IF(ISNUMBER(SEARCH("lymph node",'Model output'!E160)),"1", IF(AND('Model output'!E160&lt;&gt;"",ISNUMBER('Model output'!E160),'Model output'!E160&gt;0),"1",IF(OR(ISNUMBER(SEARCH("0",'Model output'!E160)), ISNUMBER(SEARCH("1",'Model output'!E160)), ISNUMBER(SEARCH("1a",'Model output'!E160)), ISNUMBER(SEARCH("1b",'Model output'!E160)), ISNUMBER(SEARCH("X",'Model output'!E160))), IF(ISNUMBER(SEARCH("pN",'Model output'!E160)),IF(OR(ISNUMBER(SEARCH("a",'Model output'!E160)),ISNUMBER(SEARCH("b",'Model output'!E160))),MID(SUBSTITUTE('Model output'!E160," ",""),SEARCH("pN",'Model output'!E160)+2,2),MID(SUBSTITUTE('Model output'!E160," ",""),SEARCH("pN",'Model output'!E160)+2,1)),IF(ISNUMBER(SEARCH("N",'Model output'!E160)),IF(OR(ISNUMBER(SEARCH("a",'Model output'!E160)),ISNUMBER(SEARCH("b",'Model output'!E160))),MID(SUBSTITUTE('Model output'!E160," ",""),SEARCH("N",'Model output'!E160)+1,2),MID(SUBSTITUTE('Model output'!E160," ",""),SEARCH("N",'Model output'!E160)+1,1)),SUBSTITUTE('Model output'!E160," ",""))),"")))</f>
        <v>0</v>
      </c>
      <c r="E161" s="1" t="str">
        <f>IF(OR(ISNUMBER(SEARCH("Not applicable",'Model output'!F160)), ISNUMBER(SEARCH("N/A",'Model output'!F160))),"0",IF(OR(ISNUMBER(SEARCH("0",'Model output'!F160)), ISNUMBER(SEARCH("1",'Model output'!F160)), ISNUMBER(SEARCH("X",'Model output'!F160))), IF(ISNUMBER(SEARCH("pM",'Model output'!F160)),MID(SUBSTITUTE('Model output'!F160," ",""),SEARCH("pM",'Model output'!F160)+2,1),IF(ISNUMBER(SEARCH("M",'Model output'!F160)),MID(SUBSTITUTE('Model output'!F160," ",""),SEARCH("M",'Model output'!F160)+1,1),SUBSTITUTE('Model output'!F160," ",""))),""))</f>
        <v/>
      </c>
      <c r="F161" t="str">
        <f t="shared" si="29"/>
        <v>negative</v>
      </c>
      <c r="G161" t="str">
        <f>IF(OR('Model output'!G160="",AND(ISNUMBER('Model output'!J160),'Model output'!J160&lt;1)),"",IF(OR(ISNUMBER(SEARCH("lateral",'Model output'!G160)),ISNUMBER(SEARCH("cervical",'Model output'!G160)),ISNUMBER(SEARCH("jugular",'Model output'!G160)),ISNUMBER(SEARCH("left neck",'Model output'!G160)),ISNUMBER(SEARCH("left anterior neck",'Model output'!G160)),ISNUMBER(SEARCH("left posterior neck",'Model output'!G160)),ISNUMBER(SEARCH("right neck",'Model output'!G160)),ISNUMBER(SEARCH("right anterior neck",'Model output'!G160)),ISNUMBER(SEARCH("right posterior neck",'Model output'!G160)),AND(ISNUMBER(SEARCH("level",'Model output'!G160)),OR(,ISNUMBER(SEARCH("II",'Model output'!G160)),ISNUMBER(SEARCH("two",'Model output'!G160)),ISNUMBER(SEARCH("2",'Model output'!G160)),ISNUMBER(SEARCH("III",'Model output'!G160)),ISNUMBER(SEARCH("three",'Model output'!G160)),ISNUMBER(SEARCH("3",'Model output'!G160)),ISNUMBER(SEARCH("IV",'Model output'!G160)),ISNUMBER(SEARCH("four",'Model output'!G160)),ISNUMBER(SEARCH("4",'Model output'!G160)),AND(ISNUMBER(SEARCH("V ",'Model output'!G160)),NOT(ISNUMBER(SEARCH("VI",'Model output'!G160)))),ISNUMBER(SEARCH("five",'Model output'!G160)),ISNUMBER(SEARCH("5",'Model output'!G160))))), "lateral", "central"))</f>
        <v/>
      </c>
      <c r="H161" t="str">
        <f>IF('Model output'!H160="","negative",IF('Model output'!H160="[]", "negative", IF(OR(ISNUMBER(SEARCH("lymph node",'Model output'!H160)),ISNUMBER(SEARCH("Not mentioned",'Model output'!H160)),ISNUMBER(SEARCH("neck",'Model output'!H160)),ISNUMBER(SEARCH("Not applicable",'Model output'!H160))),"negative","positive")))</f>
        <v>negative</v>
      </c>
      <c r="I161">
        <f>IF('Model output'!I160="","",IF(ISNUMBER('Model output'!I160),'Model output'!I160,1))</f>
        <v>3</v>
      </c>
      <c r="J161">
        <f>IF('Model output'!J160="","",IF(AND(ISNUMBER('Model output'!J160),'Model output'!J160&lt;=I161),'Model output'!J160,IF(ISNUMBER(SEARCH("0/",'Model output'!J160)),0,1)))</f>
        <v>0</v>
      </c>
      <c r="K161" t="str" cm="1">
        <f t="array" ref="K161">IF(COUNT(FIND({0,1,2,3,4,5,6,7,8,9},'Model output'!K160))&gt;0,'Model output'!K160,"")</f>
        <v/>
      </c>
      <c r="L161" s="8" t="str">
        <f t="shared" si="32"/>
        <v/>
      </c>
      <c r="M161" t="str" cm="1">
        <f t="array" ref="M161">IF(L161="","",IF(ISNUMBER(SEARCH("cm",L161)),MAX(VALUE(SUBSTITUTE(_xlfn.FILTERXML("&lt;t&gt;&lt;s&gt;"&amp;SUBSTITUTE(L161,",","&lt;/s&gt;&lt;s&gt;")&amp;"&lt;/s&gt;&lt;/t&gt;","//s"),"cm",""))),MAX(VALUE(SUBSTITUTE(_xlfn.FILTERXML("&lt;t&gt;&lt;s&gt;"&amp;SUBSTITUTE(L161,",","&lt;/s&gt;&lt;s&gt;")&amp;"&lt;/s&gt;&lt;/t&gt;","//s"),"mm","")))/10))</f>
        <v/>
      </c>
      <c r="N161" t="str">
        <f>IF('Model output'!L160="","",'Model output'!L160)</f>
        <v>Papillary carcinoma</v>
      </c>
      <c r="O161" t="str">
        <f>IF('Model output'!M160="","",'Model output'!M160)</f>
        <v>Mixed follicular and columnar cell variant, focal tall cell change and Warthin-like component</v>
      </c>
      <c r="P161" t="str">
        <f>IF('Model output'!N160="","",'Model output'!N160)</f>
        <v>1.7cm</v>
      </c>
      <c r="Q161" t="str">
        <f t="shared" si="28"/>
        <v>1.7cm</v>
      </c>
      <c r="R161" cm="1">
        <f t="array" ref="R161">IF(Q161="","",IF(ISNUMBER(SEARCH("cm",Q161)),MAX(VALUE(SUBSTITUTE(_xlfn.FILTERXML("&lt;t&gt;&lt;s&gt;"&amp;SUBSTITUTE(Q161,",","&lt;/s&gt;&lt;s&gt;")&amp;"&lt;/s&gt;&lt;/t&gt;","//s"),"cm",""))),MAX(VALUE(SUBSTITUTE(_xlfn.FILTERXML("&lt;t&gt;&lt;s&gt;"&amp;SUBSTITUTE(Q161,",","&lt;/s&gt;&lt;s&gt;")&amp;"&lt;/s&gt;&lt;/t&gt;","//s"),"mm","")))/10))</f>
        <v>1.7</v>
      </c>
      <c r="S161" t="str">
        <f>IF(OR('Model output'!P160="",ISNUMBER(SEARCH("Not identified", 'Model output'!P160)),ISNUMBER(SEARCH("Absent",'Model output'!P160)),AND(ISNUMBER(SEARCH("No",'Model output'!P160)),NOT(ISNUMBER(SEARCH("diagnostic",'Model output'!P160)))),ISNUMBER(SEARCH("Negative",'Model output'!P160))),"negative","positive")</f>
        <v>negative</v>
      </c>
      <c r="T161" t="str">
        <f>IF('Model output'!O160="","",'Model output'!O160)</f>
        <v/>
      </c>
      <c r="U161" t="str">
        <f>IF('Model output'!Q160&lt;&gt;"",'Model output'!Q160,IF('Classification result'!S161="positive",IF(ISNUMBER(SEARCH("single",'Model output'!P160)),1,IF(OR(ISNUMBER(SEARCH("&lt;4",'Model output'!P160)),ISNUMBER(SEARCH("&lt; 4",'Model output'!P160)),ISNUMBER(SEARCH("less than 4",'Model output'!P160))),"&lt;4",IF(OR(ISNUMBER(SEARCH("&gt;4",'Model output'!P160)),ISNUMBER(SEARCH("&gt; 4",'Model output'!P160)),ISNUMBER(SEARCH("4 or more",'Model output'!P160))),"&gt;4",""))),""))</f>
        <v/>
      </c>
      <c r="V161" t="str">
        <f>IF(S161="negative","",IF(OR(ISNUMBER(SEARCH("Focal",'Model output'!P160)),'Classification result'!U161&lt;4,ISNUMBER(SEARCH("Focal",'Classification result'!U161)),ISNUMBER(SEARCH("&lt;4",'Classification result'!U161)),ISNUMBER(SEARCH("&lt; 4",'Classification result'!U161))),"minimal", IF(OR(ISNUMBER(SEARCH("Extensive",'Model output'!P160)),ISNUMBER(SEARCH("Extensive",'Classification result'!U161)),ISNUMBER(SEARCH("&gt;4",'Classification result'!U161)),ISNUMBER(SEARCH("&gt; 4",'Classification result'!U161)),ISNUMBER(SEARCH("4 or more",'Classification result'!U161))),"extensive","")))</f>
        <v/>
      </c>
      <c r="W161" t="str">
        <f>IF(OR('Model output'!R160="",ISNUMBER(SEARCH("Not identified", 'Model output'!R160)),ISNUMBER(SEARCH("Absent",'Model output'!R160)),ISNUMBER(SEARCH("No",'Model output'!R160)),ISNUMBER(SEARCH("Negative",'Model output'!R160)),ISNUMBER(SEARCH("None seen",'Model output'!R160)),ISNUMBER(SEARCH("Free",'Model output'!R160)),ISNUMBER(SEARCH("Cannot be assessed",'Model output'!R160))),"negative","positive")</f>
        <v>positive</v>
      </c>
      <c r="X161" t="str">
        <f>IF('Model output'!S160="","", IF('Model output'!S160= "[]", "", 'Model output'!S160))</f>
        <v>Not identified</v>
      </c>
      <c r="Y161" t="str">
        <f>IF(OR('Model output'!S160="",ISNUMBER(SEARCH("Absent",'Model output'!S160)),ISNUMBER(SEARCH("Not identified",'Model output'!S160)),ISNUMBER(SEARCH("No",'Model output'!S160)),ISNUMBER(SEARCH("negative",'Model output'!S160))),"negative",IF(Z161="positive","gETE", "positive"))</f>
        <v>negative</v>
      </c>
      <c r="Z161" t="str">
        <f>IF(OR('Model output'!S160="",ISNUMBER(SEARCH("Absent",'Model output'!S160)),ISNUMBER(SEARCH("Not identified",'Model output'!S160)),ISNUMBER(SEARCH("No",'Model output'!S160)),ISNUMBER(SEARCH("Minimal",'Model output'!S160)),ISNUMBER(SEARCH("negative",'Model output'!S160))),"negative",IF(OR(ISNUMBER(SEARCH("extensive",X161)),ISNUMBER(SEARCH("skeletal muscle",X161)),ISNUMBER(SEARCH("larynx",X161)),ISNUMBER(SEARCH("trachea",X161)),ISNUMBER(SEARCH("esophagus",X161)),ISNUMBER(SEARCH("recurrent laryngeal nerve",X161))),"positive","negative"))</f>
        <v>negative</v>
      </c>
      <c r="AA161" t="str">
        <f>IF('Model output'!T160="","", IF('Model output'!T160="[]", "", IF('Model output'!T160="Not mentioned", "No", "Yes")))</f>
        <v/>
      </c>
      <c r="AB161" t="str">
        <f>IF(AA161&lt;&gt;"Yes","",IF(OR('Model output'!U160="",'Model output'!U160="[]",ISNUMBER(SEARCH("Not identified",'Model output'!U160))),"",'Model output'!U160))</f>
        <v/>
      </c>
      <c r="AC161" s="1" t="str">
        <f>IF(OR('Model output'!V160="",'Model output'!V160="No",AND(ISERROR(SEARCH("Positive",'Model output'!V160)), ISNUMBER(SEARCH("Negative",'Model output'!V160))), ISNUMBER(SEARCH("Uninvolved",'Model output'!V160)), ISNUMBER(SEARCH("not involved",'Model output'!V160)), ISNUMBER(SEARCH("none",'Model output'!V160)), ISNUMBER(SEARCH("Free",'Model output'!V160)), ISNUMBER(SEARCH("1 mm",'Model output'!V160)), ISNUMBER(SEARCH("0.1 CM",'Model output'!V160)), ISNUMBER(SEARCH("less than 0.2 mm",'Model output'!V160)), ISNUMBER(SEARCH("less than 0.5 mm",'Model output'!V160)), ISNUMBER(SEARCH("abut",'Model output'!V160))), "negative", "positive")</f>
        <v>negative</v>
      </c>
      <c r="AE161" s="32" t="str" cm="1">
        <f t="array" aca="1" ref="AE161" ca="1">IF(OR(AC161="positive",Z161="positive",AND(OR(ISNUMBER(SEARCH("Follicular carcinoma",N161)),ISNUMBER(SEARCH("Follicular thyroid carcinoma",N161))),V161="extensive"),AND(AND(ISNUMBER(J161),J161&gt;0),AND(ISNUMBER(M161),M161&gt;3)),OR(H161="positive",AH161=1)),"high",IF(OR(ISNUMBER(SEARCH("lateral",G161,1)),ISNUMBER(SEARCH("positive",Y161,1)),ISNUMBER(SEARCH("tall",O161,1)),ISNUMBER(SEARCH("hobnail",O161,1)),ISNUMBER(SEARCH("cribriform",O161,1)),ISNUMBER(SEARCH("diffuse",O161,1)),ISNUMBER(SEARCH("columnar",O161,1)),ISNUMBER(SEARCH("solid",O161,1)),ISNUMBER(SEARCH("tall",N161,1)),ISNUMBER(SEARCH("hobnail",N161,1)),ISNUMBER(SEARCH("cribriform",N161,1)),ISNUMBER(SEARCH("diffuse",N161,1)),ISNUMBER(SEARCH("columnar",N161,1)),ISNUMBER(SEARCH("solid",N161,1)),AND(ISNUMBER(SEARCH("papillary",N161,1)),S161="positive"),AND(AND(ISNUMBER(J161),J161&gt;=5),M161=""),AND(AND(ISNUMBER(J161),J161&gt;=5),AND(ISNUMBER(M161),M161&gt;=1)),AND(ISNUMBER(SERACH("papillary",N161)),OR(Y161="positive",Z161="positive"), ISNUMBER(SEARCH("BRAF",AB161)))),"intermediate","low"))</f>
        <v>intermediate</v>
      </c>
      <c r="AF161" s="33" t="str">
        <f t="shared" si="30"/>
        <v>1b</v>
      </c>
      <c r="AG161" s="33" t="str">
        <f t="shared" si="31"/>
        <v>0</v>
      </c>
      <c r="AH161" s="33" t="str">
        <f t="shared" si="33"/>
        <v>0</v>
      </c>
      <c r="AI161" s="38" t="str">
        <f t="shared" si="34"/>
        <v>I</v>
      </c>
      <c r="AJ161" s="32" t="s">
        <v>958</v>
      </c>
      <c r="AK161" s="37" t="s">
        <v>961</v>
      </c>
      <c r="AL161" s="37" t="s">
        <v>962</v>
      </c>
      <c r="AM161" s="37" t="s">
        <v>965</v>
      </c>
      <c r="AN161" s="37" t="s">
        <v>70</v>
      </c>
      <c r="AO161" s="26">
        <f t="shared" ca="1" si="36"/>
        <v>1</v>
      </c>
      <c r="AP161" s="12">
        <f t="shared" si="37"/>
        <v>1</v>
      </c>
      <c r="AQ161" s="12">
        <f t="shared" si="38"/>
        <v>1</v>
      </c>
      <c r="AR161" s="12">
        <f t="shared" si="39"/>
        <v>1</v>
      </c>
      <c r="AS161" s="19">
        <f t="shared" si="35"/>
        <v>1</v>
      </c>
    </row>
    <row r="162" spans="1:45">
      <c r="A162" t="str">
        <f>'Model output'!A161</f>
        <v>TCGA-EM-A22N</v>
      </c>
      <c r="B162" s="44">
        <v>68</v>
      </c>
      <c r="C162" s="1" t="str">
        <f>IF(OR(ISNUMBER(SEARCH("0",'Model output'!D161)), ISNUMBER(SEARCH("1",'Model output'!D161)), ISNUMBER(SEARCH("1a",'Model output'!D161)), ISNUMBER(SEARCH("1b",'Model output'!D161)), ISNUMBER(SEARCH("2",'Model output'!D161)), ISNUMBER(SEARCH("3",'Model output'!D161)), ISNUMBER(SEARCH("4a",'Model output'!D161)), ISNUMBER(SEARCH("4b",'Model output'!D161))), IF(ISNUMBER(SEARCH("pT",'Model output'!D161)),IF(OR(ISNUMBER(SEARCH("a",'Model output'!D161)),ISNUMBER(SEARCH("b",'Model output'!D161))),MID(SUBSTITUTE('Model output'!D161," ",""),SEARCH("pT",'Model output'!D161)+2,2),MID(SUBSTITUTE('Model output'!D161," ",""),SEARCH("pT",'Model output'!D161)+2,1)),IF(ISNUMBER(SEARCH("T",'Model output'!D161)),IF(OR(ISNUMBER(SEARCH("a",'Model output'!D161)),ISNUMBER(SEARCH("b",'Model output'!D161))),MID(SUBSTITUTE('Model output'!D161," ",""),SEARCH("T",'Model output'!D161)+1,2),MID(SUBSTITUTE('Model output'!D161," ",""),SEARCH("T",'Model output'!D161)+1,1)),SUBSTITUTE('Model output'!D161," ",""))),"")</f>
        <v>1b</v>
      </c>
      <c r="D162" s="1" t="str">
        <f>IF(ISNUMBER(SEARCH("lymph node",'Model output'!E161)),"1", IF(AND('Model output'!E161&lt;&gt;"",ISNUMBER('Model output'!E161),'Model output'!E161&gt;0),"1",IF(OR(ISNUMBER(SEARCH("0",'Model output'!E161)), ISNUMBER(SEARCH("1",'Model output'!E161)), ISNUMBER(SEARCH("1a",'Model output'!E161)), ISNUMBER(SEARCH("1b",'Model output'!E161)), ISNUMBER(SEARCH("X",'Model output'!E161))), IF(ISNUMBER(SEARCH("pN",'Model output'!E161)),IF(OR(ISNUMBER(SEARCH("a",'Model output'!E161)),ISNUMBER(SEARCH("b",'Model output'!E161))),MID(SUBSTITUTE('Model output'!E161," ",""),SEARCH("pN",'Model output'!E161)+2,2),MID(SUBSTITUTE('Model output'!E161," ",""),SEARCH("pN",'Model output'!E161)+2,1)),IF(ISNUMBER(SEARCH("N",'Model output'!E161)),IF(OR(ISNUMBER(SEARCH("a",'Model output'!E161)),ISNUMBER(SEARCH("b",'Model output'!E161))),MID(SUBSTITUTE('Model output'!E161," ",""),SEARCH("N",'Model output'!E161)+1,2),MID(SUBSTITUTE('Model output'!E161," ",""),SEARCH("N",'Model output'!E161)+1,1)),SUBSTITUTE('Model output'!E161," ",""))),"")))</f>
        <v>0</v>
      </c>
      <c r="E162" s="1" t="str">
        <f>IF(OR(ISNUMBER(SEARCH("Not applicable",'Model output'!F161)), ISNUMBER(SEARCH("N/A",'Model output'!F161))),"0",IF(OR(ISNUMBER(SEARCH("0",'Model output'!F161)), ISNUMBER(SEARCH("1",'Model output'!F161)), ISNUMBER(SEARCH("X",'Model output'!F161))), IF(ISNUMBER(SEARCH("pM",'Model output'!F161)),MID(SUBSTITUTE('Model output'!F161," ",""),SEARCH("pM",'Model output'!F161)+2,1),IF(ISNUMBER(SEARCH("M",'Model output'!F161)),MID(SUBSTITUTE('Model output'!F161," ",""),SEARCH("M",'Model output'!F161)+1,1),SUBSTITUTE('Model output'!F161," ",""))),""))</f>
        <v>X</v>
      </c>
      <c r="F162" t="str">
        <f t="shared" si="29"/>
        <v>negative</v>
      </c>
      <c r="G162" t="str">
        <f>IF(OR('Model output'!G161="",AND(ISNUMBER('Model output'!J161),'Model output'!J161&lt;1)),"",IF(OR(ISNUMBER(SEARCH("lateral",'Model output'!G161)),ISNUMBER(SEARCH("cervical",'Model output'!G161)),ISNUMBER(SEARCH("jugular",'Model output'!G161)),ISNUMBER(SEARCH("left neck",'Model output'!G161)),ISNUMBER(SEARCH("left anterior neck",'Model output'!G161)),ISNUMBER(SEARCH("left posterior neck",'Model output'!G161)),ISNUMBER(SEARCH("right neck",'Model output'!G161)),ISNUMBER(SEARCH("right anterior neck",'Model output'!G161)),ISNUMBER(SEARCH("right posterior neck",'Model output'!G161)),AND(ISNUMBER(SEARCH("level",'Model output'!G161)),OR(,ISNUMBER(SEARCH("II",'Model output'!G161)),ISNUMBER(SEARCH("two",'Model output'!G161)),ISNUMBER(SEARCH("2",'Model output'!G161)),ISNUMBER(SEARCH("III",'Model output'!G161)),ISNUMBER(SEARCH("three",'Model output'!G161)),ISNUMBER(SEARCH("3",'Model output'!G161)),ISNUMBER(SEARCH("IV",'Model output'!G161)),ISNUMBER(SEARCH("four",'Model output'!G161)),ISNUMBER(SEARCH("4",'Model output'!G161)),AND(ISNUMBER(SEARCH("V ",'Model output'!G161)),NOT(ISNUMBER(SEARCH("VI",'Model output'!G161)))),ISNUMBER(SEARCH("five",'Model output'!G161)),ISNUMBER(SEARCH("5",'Model output'!G161))))), "lateral", "central"))</f>
        <v/>
      </c>
      <c r="H162" t="str">
        <f>IF('Model output'!H161="","negative",IF('Model output'!H161="[]", "negative", IF(OR(ISNUMBER(SEARCH("lymph node",'Model output'!H161)),ISNUMBER(SEARCH("Not mentioned",'Model output'!H161)),ISNUMBER(SEARCH("neck",'Model output'!H161)),ISNUMBER(SEARCH("Not applicable",'Model output'!H161))),"negative","positive")))</f>
        <v>negative</v>
      </c>
      <c r="I162">
        <f>IF('Model output'!I161="","",IF(ISNUMBER('Model output'!I161),'Model output'!I161,1))</f>
        <v>2</v>
      </c>
      <c r="J162">
        <f>IF('Model output'!J161="","",IF(AND(ISNUMBER('Model output'!J161),'Model output'!J161&lt;=I162),'Model output'!J161,IF(ISNUMBER(SEARCH("0/",'Model output'!J161)),0,1)))</f>
        <v>0</v>
      </c>
      <c r="K162" t="str" cm="1">
        <f t="array" ref="K162">IF(COUNT(FIND({0,1,2,3,4,5,6,7,8,9},'Model output'!K161))&gt;0,'Model output'!K161,"")</f>
        <v/>
      </c>
      <c r="L162" s="8" t="str">
        <f t="shared" si="32"/>
        <v/>
      </c>
      <c r="M162" t="str" cm="1">
        <f t="array" ref="M162">IF(L162="","",IF(ISNUMBER(SEARCH("cm",L162)),MAX(VALUE(SUBSTITUTE(_xlfn.FILTERXML("&lt;t&gt;&lt;s&gt;"&amp;SUBSTITUTE(L162,",","&lt;/s&gt;&lt;s&gt;")&amp;"&lt;/s&gt;&lt;/t&gt;","//s"),"cm",""))),MAX(VALUE(SUBSTITUTE(_xlfn.FILTERXML("&lt;t&gt;&lt;s&gt;"&amp;SUBSTITUTE(L162,",","&lt;/s&gt;&lt;s&gt;")&amp;"&lt;/s&gt;&lt;/t&gt;","//s"),"mm","")))/10))</f>
        <v/>
      </c>
      <c r="N162" t="str">
        <f>IF('Model output'!L161="","",'Model output'!L161)</f>
        <v>Papillary carcinoma, follicular variant</v>
      </c>
      <c r="O162" t="str">
        <f>IF('Model output'!M161="","",'Model output'!M161)</f>
        <v>Oncocytic or oxyphilic variant</v>
      </c>
      <c r="P162" t="str">
        <f>IF('Model output'!N161="","",'Model output'!N161)</f>
        <v>2.0cm</v>
      </c>
      <c r="Q162" t="str">
        <f t="shared" si="28"/>
        <v>2.0cm</v>
      </c>
      <c r="R162" cm="1">
        <f t="array" ref="R162">IF(Q162="","",IF(ISNUMBER(SEARCH("cm",Q162)),MAX(VALUE(SUBSTITUTE(_xlfn.FILTERXML("&lt;t&gt;&lt;s&gt;"&amp;SUBSTITUTE(Q162,",","&lt;/s&gt;&lt;s&gt;")&amp;"&lt;/s&gt;&lt;/t&gt;","//s"),"cm",""))),MAX(VALUE(SUBSTITUTE(_xlfn.FILTERXML("&lt;t&gt;&lt;s&gt;"&amp;SUBSTITUTE(Q162,",","&lt;/s&gt;&lt;s&gt;")&amp;"&lt;/s&gt;&lt;/t&gt;","//s"),"mm","")))/10))</f>
        <v>2</v>
      </c>
      <c r="S162" t="str">
        <f>IF(OR('Model output'!P161="",ISNUMBER(SEARCH("Not identified", 'Model output'!P161)),ISNUMBER(SEARCH("Absent",'Model output'!P161)),AND(ISNUMBER(SEARCH("No",'Model output'!P161)),NOT(ISNUMBER(SEARCH("diagnostic",'Model output'!P161)))),ISNUMBER(SEARCH("Negative",'Model output'!P161))),"negative","positive")</f>
        <v>negative</v>
      </c>
      <c r="T162">
        <f>IF('Model output'!O161="","",'Model output'!O161)</f>
        <v>2</v>
      </c>
      <c r="U162" t="str">
        <f>IF('Model output'!Q161&lt;&gt;"",'Model output'!Q161,IF('Classification result'!S162="positive",IF(ISNUMBER(SEARCH("single",'Model output'!P161)),1,IF(OR(ISNUMBER(SEARCH("&lt;4",'Model output'!P161)),ISNUMBER(SEARCH("&lt; 4",'Model output'!P161)),ISNUMBER(SEARCH("less than 4",'Model output'!P161))),"&lt;4",IF(OR(ISNUMBER(SEARCH("&gt;4",'Model output'!P161)),ISNUMBER(SEARCH("&gt; 4",'Model output'!P161)),ISNUMBER(SEARCH("4 or more",'Model output'!P161))),"&gt;4",""))),""))</f>
        <v/>
      </c>
      <c r="V162" t="str">
        <f>IF(S162="negative","",IF(OR(ISNUMBER(SEARCH("Focal",'Model output'!P161)),'Classification result'!U162&lt;4,ISNUMBER(SEARCH("Focal",'Classification result'!U162)),ISNUMBER(SEARCH("&lt;4",'Classification result'!U162)),ISNUMBER(SEARCH("&lt; 4",'Classification result'!U162))),"minimal", IF(OR(ISNUMBER(SEARCH("Extensive",'Model output'!P161)),ISNUMBER(SEARCH("Extensive",'Classification result'!U162)),ISNUMBER(SEARCH("&gt;4",'Classification result'!U162)),ISNUMBER(SEARCH("&gt; 4",'Classification result'!U162)),ISNUMBER(SEARCH("4 or more",'Classification result'!U162))),"extensive","")))</f>
        <v/>
      </c>
      <c r="W162" t="str">
        <f>IF(OR('Model output'!R161="",ISNUMBER(SEARCH("Not identified", 'Model output'!R161)),ISNUMBER(SEARCH("Absent",'Model output'!R161)),ISNUMBER(SEARCH("No",'Model output'!R161)),ISNUMBER(SEARCH("Negative",'Model output'!R161)),ISNUMBER(SEARCH("None seen",'Model output'!R161)),ISNUMBER(SEARCH("Free",'Model output'!R161)),ISNUMBER(SEARCH("Cannot be assessed",'Model output'!R161))),"negative","positive")</f>
        <v>positive</v>
      </c>
      <c r="X162" t="str">
        <f>IF('Model output'!S161="","", IF('Model output'!S161= "[]", "", 'Model output'!S161))</f>
        <v>Not identified</v>
      </c>
      <c r="Y162" t="str">
        <f>IF(OR('Model output'!S161="",ISNUMBER(SEARCH("Absent",'Model output'!S161)),ISNUMBER(SEARCH("Not identified",'Model output'!S161)),ISNUMBER(SEARCH("No",'Model output'!S161)),ISNUMBER(SEARCH("negative",'Model output'!S161))),"negative",IF(Z162="positive","gETE", "positive"))</f>
        <v>negative</v>
      </c>
      <c r="Z162" t="str">
        <f>IF(OR('Model output'!S161="",ISNUMBER(SEARCH("Absent",'Model output'!S161)),ISNUMBER(SEARCH("Not identified",'Model output'!S161)),ISNUMBER(SEARCH("No",'Model output'!S161)),ISNUMBER(SEARCH("Minimal",'Model output'!S161)),ISNUMBER(SEARCH("negative",'Model output'!S161))),"negative",IF(OR(ISNUMBER(SEARCH("extensive",X162)),ISNUMBER(SEARCH("skeletal muscle",X162)),ISNUMBER(SEARCH("larynx",X162)),ISNUMBER(SEARCH("trachea",X162)),ISNUMBER(SEARCH("esophagus",X162)),ISNUMBER(SEARCH("recurrent laryngeal nerve",X162))),"positive","negative"))</f>
        <v>negative</v>
      </c>
      <c r="AA162" t="str">
        <f>IF('Model output'!T161="","", IF('Model output'!T161="[]", "", IF('Model output'!T161="Not mentioned", "No", "Yes")))</f>
        <v/>
      </c>
      <c r="AB162" t="str">
        <f>IF(AA162&lt;&gt;"Yes","",IF(OR('Model output'!U161="",'Model output'!U161="[]",ISNUMBER(SEARCH("Not identified",'Model output'!U161))),"",'Model output'!U161))</f>
        <v/>
      </c>
      <c r="AC162" s="1" t="str">
        <f>IF(OR('Model output'!V161="",'Model output'!V161="No",AND(ISERROR(SEARCH("Positive",'Model output'!V161)), ISNUMBER(SEARCH("Negative",'Model output'!V161))), ISNUMBER(SEARCH("Uninvolved",'Model output'!V161)), ISNUMBER(SEARCH("not involved",'Model output'!V161)), ISNUMBER(SEARCH("none",'Model output'!V161)), ISNUMBER(SEARCH("Free",'Model output'!V161)), ISNUMBER(SEARCH("1 mm",'Model output'!V161)), ISNUMBER(SEARCH("0.1 CM",'Model output'!V161)), ISNUMBER(SEARCH("less than 0.2 mm",'Model output'!V161)), ISNUMBER(SEARCH("less than 0.5 mm",'Model output'!V161)), ISNUMBER(SEARCH("abut",'Model output'!V161))), "negative", "positive")</f>
        <v>negative</v>
      </c>
      <c r="AE162" s="32" t="str" cm="1">
        <f t="array" aca="1" ref="AE162" ca="1">IF(OR(AC162="positive",Z162="positive",AND(OR(ISNUMBER(SEARCH("Follicular carcinoma",N162)),ISNUMBER(SEARCH("Follicular thyroid carcinoma",N162))),V162="extensive"),AND(AND(ISNUMBER(J162),J162&gt;0),AND(ISNUMBER(M162),M162&gt;3)),OR(H162="positive",AH162=1)),"high",IF(OR(ISNUMBER(SEARCH("lateral",G162,1)),ISNUMBER(SEARCH("positive",Y162,1)),ISNUMBER(SEARCH("tall",O162,1)),ISNUMBER(SEARCH("hobnail",O162,1)),ISNUMBER(SEARCH("cribriform",O162,1)),ISNUMBER(SEARCH("diffuse",O162,1)),ISNUMBER(SEARCH("columnar",O162,1)),ISNUMBER(SEARCH("solid",O162,1)),ISNUMBER(SEARCH("tall",N162,1)),ISNUMBER(SEARCH("hobnail",N162,1)),ISNUMBER(SEARCH("cribriform",N162,1)),ISNUMBER(SEARCH("diffuse",N162,1)),ISNUMBER(SEARCH("columnar",N162,1)),ISNUMBER(SEARCH("solid",N162,1)),AND(ISNUMBER(SEARCH("papillary",N162,1)),S162="positive"),AND(AND(ISNUMBER(J162),J162&gt;=5),M162=""),AND(AND(ISNUMBER(J162),J162&gt;=5),AND(ISNUMBER(M162),M162&gt;=1)),AND(ISNUMBER(SERACH("papillary",N162)),OR(Y162="positive",Z162="positive"), ISNUMBER(SEARCH("BRAF",AB162)))),"intermediate","low"))</f>
        <v>low</v>
      </c>
      <c r="AF162" s="33" t="str">
        <f t="shared" si="30"/>
        <v>1b</v>
      </c>
      <c r="AG162" s="33" t="str">
        <f t="shared" si="31"/>
        <v>0</v>
      </c>
      <c r="AH162" s="33" t="str">
        <f t="shared" si="33"/>
        <v>0</v>
      </c>
      <c r="AI162" s="38" t="str">
        <f t="shared" si="34"/>
        <v>I</v>
      </c>
      <c r="AJ162" s="32" t="s">
        <v>957</v>
      </c>
      <c r="AK162" s="37" t="s">
        <v>961</v>
      </c>
      <c r="AL162" s="37" t="s">
        <v>962</v>
      </c>
      <c r="AM162" s="37" t="s">
        <v>965</v>
      </c>
      <c r="AN162" s="37" t="s">
        <v>70</v>
      </c>
      <c r="AO162" s="26">
        <f t="shared" ca="1" si="36"/>
        <v>1</v>
      </c>
      <c r="AP162" s="12">
        <f t="shared" si="37"/>
        <v>1</v>
      </c>
      <c r="AQ162" s="12">
        <f t="shared" si="38"/>
        <v>1</v>
      </c>
      <c r="AR162" s="12">
        <f t="shared" si="39"/>
        <v>1</v>
      </c>
      <c r="AS162" s="19">
        <f t="shared" si="35"/>
        <v>1</v>
      </c>
    </row>
    <row r="163" spans="1:45">
      <c r="A163" t="str">
        <f>'Model output'!A162</f>
        <v>TCGA-EM-A22O</v>
      </c>
      <c r="B163" s="44">
        <v>75</v>
      </c>
      <c r="C163" s="1" t="str">
        <f>IF(OR(ISNUMBER(SEARCH("0",'Model output'!D162)), ISNUMBER(SEARCH("1",'Model output'!D162)), ISNUMBER(SEARCH("1a",'Model output'!D162)), ISNUMBER(SEARCH("1b",'Model output'!D162)), ISNUMBER(SEARCH("2",'Model output'!D162)), ISNUMBER(SEARCH("3",'Model output'!D162)), ISNUMBER(SEARCH("4a",'Model output'!D162)), ISNUMBER(SEARCH("4b",'Model output'!D162))), IF(ISNUMBER(SEARCH("pT",'Model output'!D162)),IF(OR(ISNUMBER(SEARCH("a",'Model output'!D162)),ISNUMBER(SEARCH("b",'Model output'!D162))),MID(SUBSTITUTE('Model output'!D162," ",""),SEARCH("pT",'Model output'!D162)+2,2),MID(SUBSTITUTE('Model output'!D162," ",""),SEARCH("pT",'Model output'!D162)+2,1)),IF(ISNUMBER(SEARCH("T",'Model output'!D162)),IF(OR(ISNUMBER(SEARCH("a",'Model output'!D162)),ISNUMBER(SEARCH("b",'Model output'!D162))),MID(SUBSTITUTE('Model output'!D162," ",""),SEARCH("T",'Model output'!D162)+1,2),MID(SUBSTITUTE('Model output'!D162," ",""),SEARCH("T",'Model output'!D162)+1,1)),SUBSTITUTE('Model output'!D162," ",""))),"")</f>
        <v>4a</v>
      </c>
      <c r="D163" s="1" t="str">
        <f>IF(ISNUMBER(SEARCH("lymph node",'Model output'!E162)),"1", IF(AND('Model output'!E162&lt;&gt;"",ISNUMBER('Model output'!E162),'Model output'!E162&gt;0),"1",IF(OR(ISNUMBER(SEARCH("0",'Model output'!E162)), ISNUMBER(SEARCH("1",'Model output'!E162)), ISNUMBER(SEARCH("1a",'Model output'!E162)), ISNUMBER(SEARCH("1b",'Model output'!E162)), ISNUMBER(SEARCH("X",'Model output'!E162))), IF(ISNUMBER(SEARCH("pN",'Model output'!E162)),IF(OR(ISNUMBER(SEARCH("a",'Model output'!E162)),ISNUMBER(SEARCH("b",'Model output'!E162))),MID(SUBSTITUTE('Model output'!E162," ",""),SEARCH("pN",'Model output'!E162)+2,2),MID(SUBSTITUTE('Model output'!E162," ",""),SEARCH("pN",'Model output'!E162)+2,1)),IF(ISNUMBER(SEARCH("N",'Model output'!E162)),IF(OR(ISNUMBER(SEARCH("a",'Model output'!E162)),ISNUMBER(SEARCH("b",'Model output'!E162))),MID(SUBSTITUTE('Model output'!E162," ",""),SEARCH("N",'Model output'!E162)+1,2),MID(SUBSTITUTE('Model output'!E162," ",""),SEARCH("N",'Model output'!E162)+1,1)),SUBSTITUTE('Model output'!E162," ",""))),"")))</f>
        <v>1a</v>
      </c>
      <c r="E163" s="1" t="str">
        <f>IF(OR(ISNUMBER(SEARCH("Not applicable",'Model output'!F162)), ISNUMBER(SEARCH("N/A",'Model output'!F162))),"0",IF(OR(ISNUMBER(SEARCH("0",'Model output'!F162)), ISNUMBER(SEARCH("1",'Model output'!F162)), ISNUMBER(SEARCH("X",'Model output'!F162))), IF(ISNUMBER(SEARCH("pM",'Model output'!F162)),MID(SUBSTITUTE('Model output'!F162," ",""),SEARCH("pM",'Model output'!F162)+2,1),IF(ISNUMBER(SEARCH("M",'Model output'!F162)),MID(SUBSTITUTE('Model output'!F162," ",""),SEARCH("M",'Model output'!F162)+1,1),SUBSTITUTE('Model output'!F162," ",""))),""))</f>
        <v/>
      </c>
      <c r="F163" t="str">
        <f t="shared" si="29"/>
        <v>positive</v>
      </c>
      <c r="G163" t="str">
        <f>IF(OR('Model output'!G162="",AND(ISNUMBER('Model output'!J162),'Model output'!J162&lt;1)),"",IF(OR(ISNUMBER(SEARCH("lateral",'Model output'!G162)),ISNUMBER(SEARCH("cervical",'Model output'!G162)),ISNUMBER(SEARCH("jugular",'Model output'!G162)),ISNUMBER(SEARCH("left neck",'Model output'!G162)),ISNUMBER(SEARCH("left anterior neck",'Model output'!G162)),ISNUMBER(SEARCH("left posterior neck",'Model output'!G162)),ISNUMBER(SEARCH("right neck",'Model output'!G162)),ISNUMBER(SEARCH("right anterior neck",'Model output'!G162)),ISNUMBER(SEARCH("right posterior neck",'Model output'!G162)),AND(ISNUMBER(SEARCH("level",'Model output'!G162)),OR(,ISNUMBER(SEARCH("II",'Model output'!G162)),ISNUMBER(SEARCH("two",'Model output'!G162)),ISNUMBER(SEARCH("2",'Model output'!G162)),ISNUMBER(SEARCH("III",'Model output'!G162)),ISNUMBER(SEARCH("three",'Model output'!G162)),ISNUMBER(SEARCH("3",'Model output'!G162)),ISNUMBER(SEARCH("IV",'Model output'!G162)),ISNUMBER(SEARCH("four",'Model output'!G162)),ISNUMBER(SEARCH("4",'Model output'!G162)),AND(ISNUMBER(SEARCH("V ",'Model output'!G162)),NOT(ISNUMBER(SEARCH("VI",'Model output'!G162)))),ISNUMBER(SEARCH("five",'Model output'!G162)),ISNUMBER(SEARCH("5",'Model output'!G162))))), "lateral", "central"))</f>
        <v>central</v>
      </c>
      <c r="H163" t="str">
        <f>IF('Model output'!H162="","negative",IF('Model output'!H162="[]", "negative", IF(OR(ISNUMBER(SEARCH("lymph node",'Model output'!H162)),ISNUMBER(SEARCH("Not mentioned",'Model output'!H162)),ISNUMBER(SEARCH("neck",'Model output'!H162)),ISNUMBER(SEARCH("Not applicable",'Model output'!H162))),"negative","positive")))</f>
        <v>negative</v>
      </c>
      <c r="I163">
        <f>IF('Model output'!I162="","",IF(ISNUMBER('Model output'!I162),'Model output'!I162,1))</f>
        <v>1</v>
      </c>
      <c r="J163">
        <f>IF('Model output'!J162="","",IF(AND(ISNUMBER('Model output'!J162),'Model output'!J162&lt;=I163),'Model output'!J162,IF(ISNUMBER(SEARCH("0/",'Model output'!J162)),0,1)))</f>
        <v>1</v>
      </c>
      <c r="K163" t="str" cm="1">
        <f t="array" ref="K163">IF(COUNT(FIND({0,1,2,3,4,5,6,7,8,9},'Model output'!K162))&gt;0,'Model output'!K162,"")</f>
        <v>1.0 cm</v>
      </c>
      <c r="L163" s="8" t="str">
        <f t="shared" si="32"/>
        <v>1.0cm</v>
      </c>
      <c r="M163" cm="1">
        <f t="array" ref="M163">IF(L163="","",IF(ISNUMBER(SEARCH("cm",L163)),MAX(VALUE(SUBSTITUTE(_xlfn.FILTERXML("&lt;t&gt;&lt;s&gt;"&amp;SUBSTITUTE(L163,",","&lt;/s&gt;&lt;s&gt;")&amp;"&lt;/s&gt;&lt;/t&gt;","//s"),"cm",""))),MAX(VALUE(SUBSTITUTE(_xlfn.FILTERXML("&lt;t&gt;&lt;s&gt;"&amp;SUBSTITUTE(L163,",","&lt;/s&gt;&lt;s&gt;")&amp;"&lt;/s&gt;&lt;/t&gt;","//s"),"mm","")))/10))</f>
        <v>1</v>
      </c>
      <c r="N163" t="str">
        <f>IF('Model output'!L162="","",'Model output'!L162)</f>
        <v>Papillary carcinoma, classical (usual)</v>
      </c>
      <c r="O163" t="str">
        <f>IF('Model output'!M162="","",'Model output'!M162)</f>
        <v/>
      </c>
      <c r="P163" t="str">
        <f>IF('Model output'!N162="","",'Model output'!N162)</f>
        <v>6.6cm</v>
      </c>
      <c r="Q163" t="str">
        <f t="shared" si="28"/>
        <v>6.6cm</v>
      </c>
      <c r="R163" cm="1">
        <f t="array" ref="R163">IF(Q163="","",IF(ISNUMBER(SEARCH("cm",Q163)),MAX(VALUE(SUBSTITUTE(_xlfn.FILTERXML("&lt;t&gt;&lt;s&gt;"&amp;SUBSTITUTE(Q163,",","&lt;/s&gt;&lt;s&gt;")&amp;"&lt;/s&gt;&lt;/t&gt;","//s"),"cm",""))),MAX(VALUE(SUBSTITUTE(_xlfn.FILTERXML("&lt;t&gt;&lt;s&gt;"&amp;SUBSTITUTE(Q163,",","&lt;/s&gt;&lt;s&gt;")&amp;"&lt;/s&gt;&lt;/t&gt;","//s"),"mm","")))/10))</f>
        <v>6.6</v>
      </c>
      <c r="S163" t="str">
        <f>IF(OR('Model output'!P162="",ISNUMBER(SEARCH("Not identified", 'Model output'!P162)),ISNUMBER(SEARCH("Absent",'Model output'!P162)),AND(ISNUMBER(SEARCH("No",'Model output'!P162)),NOT(ISNUMBER(SEARCH("diagnostic",'Model output'!P162)))),ISNUMBER(SEARCH("Negative",'Model output'!P162))),"negative","positive")</f>
        <v>positive</v>
      </c>
      <c r="T163" t="str">
        <f>IF('Model output'!O162="","",'Model output'!O162)</f>
        <v/>
      </c>
      <c r="U163" t="str">
        <f>IF('Model output'!Q162&lt;&gt;"",'Model output'!Q162,IF('Classification result'!S163="positive",IF(ISNUMBER(SEARCH("single",'Model output'!P162)),1,IF(OR(ISNUMBER(SEARCH("&lt;4",'Model output'!P162)),ISNUMBER(SEARCH("&lt; 4",'Model output'!P162)),ISNUMBER(SEARCH("less than 4",'Model output'!P162))),"&lt;4",IF(OR(ISNUMBER(SEARCH("&gt;4",'Model output'!P162)),ISNUMBER(SEARCH("&gt; 4",'Model output'!P162)),ISNUMBER(SEARCH("4 or more",'Model output'!P162))),"&gt;4",""))),""))</f>
        <v>&lt;4</v>
      </c>
      <c r="V163" t="str">
        <f>IF(S163="negative","",IF(OR(ISNUMBER(SEARCH("Focal",'Model output'!P162)),'Classification result'!U163&lt;4,ISNUMBER(SEARCH("Focal",'Classification result'!U163)),ISNUMBER(SEARCH("&lt;4",'Classification result'!U163)),ISNUMBER(SEARCH("&lt; 4",'Classification result'!U163))),"minimal", IF(OR(ISNUMBER(SEARCH("Extensive",'Model output'!P162)),ISNUMBER(SEARCH("Extensive",'Classification result'!U163)),ISNUMBER(SEARCH("&gt;4",'Classification result'!U163)),ISNUMBER(SEARCH("&gt; 4",'Classification result'!U163)),ISNUMBER(SEARCH("4 or more",'Classification result'!U163))),"extensive","")))</f>
        <v>minimal</v>
      </c>
      <c r="W163" t="str">
        <f>IF(OR('Model output'!R162="",ISNUMBER(SEARCH("Not identified", 'Model output'!R162)),ISNUMBER(SEARCH("Absent",'Model output'!R162)),ISNUMBER(SEARCH("No",'Model output'!R162)),ISNUMBER(SEARCH("Negative",'Model output'!R162)),ISNUMBER(SEARCH("None seen",'Model output'!R162)),ISNUMBER(SEARCH("Free",'Model output'!R162)),ISNUMBER(SEARCH("Cannot be assessed",'Model output'!R162))),"negative","positive")</f>
        <v>positive</v>
      </c>
      <c r="X163" t="str">
        <f>IF('Model output'!S162="","", IF('Model output'!S162= "[]", "", 'Model output'!S162))</f>
        <v>Present, extensive</v>
      </c>
      <c r="Y163" t="str">
        <f>IF(OR('Model output'!S162="",ISNUMBER(SEARCH("Absent",'Model output'!S162)),ISNUMBER(SEARCH("Not identified",'Model output'!S162)),ISNUMBER(SEARCH("No",'Model output'!S162)),ISNUMBER(SEARCH("negative",'Model output'!S162))),"negative",IF(Z163="positive","gETE", "positive"))</f>
        <v>gETE</v>
      </c>
      <c r="Z163" t="str">
        <f>IF(OR('Model output'!S162="",ISNUMBER(SEARCH("Absent",'Model output'!S162)),ISNUMBER(SEARCH("Not identified",'Model output'!S162)),ISNUMBER(SEARCH("No",'Model output'!S162)),ISNUMBER(SEARCH("Minimal",'Model output'!S162)),ISNUMBER(SEARCH("negative",'Model output'!S162))),"negative",IF(OR(ISNUMBER(SEARCH("extensive",X163)),ISNUMBER(SEARCH("skeletal muscle",X163)),ISNUMBER(SEARCH("larynx",X163)),ISNUMBER(SEARCH("trachea",X163)),ISNUMBER(SEARCH("esophagus",X163)),ISNUMBER(SEARCH("recurrent laryngeal nerve",X163))),"positive","negative"))</f>
        <v>positive</v>
      </c>
      <c r="AA163" t="str">
        <f>IF('Model output'!T162="","", IF('Model output'!T162="[]", "", IF('Model output'!T162="Not mentioned", "No", "Yes")))</f>
        <v/>
      </c>
      <c r="AB163" t="str">
        <f>IF(AA163&lt;&gt;"Yes","",IF(OR('Model output'!U162="",'Model output'!U162="[]",ISNUMBER(SEARCH("Not identified",'Model output'!U162))),"",'Model output'!U162))</f>
        <v/>
      </c>
      <c r="AC163" s="1" t="str">
        <f>IF(OR('Model output'!V162="",'Model output'!V162="No",AND(ISERROR(SEARCH("Positive",'Model output'!V162)), ISNUMBER(SEARCH("Negative",'Model output'!V162))), ISNUMBER(SEARCH("Uninvolved",'Model output'!V162)), ISNUMBER(SEARCH("not involved",'Model output'!V162)), ISNUMBER(SEARCH("none",'Model output'!V162)), ISNUMBER(SEARCH("Free",'Model output'!V162)), ISNUMBER(SEARCH("1 mm",'Model output'!V162)), ISNUMBER(SEARCH("0.1 CM",'Model output'!V162)), ISNUMBER(SEARCH("less than 0.2 mm",'Model output'!V162)), ISNUMBER(SEARCH("less than 0.5 mm",'Model output'!V162)), ISNUMBER(SEARCH("abut",'Model output'!V162))), "negative", "positive")</f>
        <v>positive</v>
      </c>
      <c r="AE163" s="32" t="str" cm="1">
        <f t="array" ref="AE163">IF(OR(AC163="positive",Z163="positive",AND(OR(ISNUMBER(SEARCH("Follicular carcinoma",N163)),ISNUMBER(SEARCH("Follicular thyroid carcinoma",N163))),V163="extensive"),AND(AND(ISNUMBER(J163),J163&gt;0),AND(ISNUMBER(M163),M163&gt;3)),OR(H163="positive",AH163=1)),"high",IF(OR(ISNUMBER(SEARCH("lateral",G163,1)),ISNUMBER(SEARCH("positive",Y163,1)),ISNUMBER(SEARCH("tall",O163,1)),ISNUMBER(SEARCH("hobnail",O163,1)),ISNUMBER(SEARCH("cribriform",O163,1)),ISNUMBER(SEARCH("diffuse",O163,1)),ISNUMBER(SEARCH("columnar",O163,1)),ISNUMBER(SEARCH("solid",O163,1)),ISNUMBER(SEARCH("tall",N163,1)),ISNUMBER(SEARCH("hobnail",N163,1)),ISNUMBER(SEARCH("cribriform",N163,1)),ISNUMBER(SEARCH("diffuse",N163,1)),ISNUMBER(SEARCH("columnar",N163,1)),ISNUMBER(SEARCH("solid",N163,1)),AND(ISNUMBER(SEARCH("papillary",N163,1)),S163="positive"),AND(AND(ISNUMBER(J163),J163&gt;=5),M163=""),AND(AND(ISNUMBER(J163),J163&gt;=5),AND(ISNUMBER(M163),M163&gt;=1)),AND(ISNUMBER(SERACH("papillary",N163)),OR(Y163="positive",Z163="positive"), ISNUMBER(SEARCH("BRAF",AB163)))),"intermediate","low"))</f>
        <v>high</v>
      </c>
      <c r="AF163" s="33" t="str">
        <f t="shared" si="30"/>
        <v>3b</v>
      </c>
      <c r="AG163" s="33" t="str">
        <f t="shared" si="31"/>
        <v>1a</v>
      </c>
      <c r="AH163" s="33" t="str">
        <f t="shared" si="33"/>
        <v>0</v>
      </c>
      <c r="AI163" s="38" t="str">
        <f t="shared" si="34"/>
        <v>II</v>
      </c>
      <c r="AJ163" s="32" t="s">
        <v>956</v>
      </c>
      <c r="AK163" s="37" t="s">
        <v>968</v>
      </c>
      <c r="AL163" s="37" t="s">
        <v>966</v>
      </c>
      <c r="AM163" s="37" t="s">
        <v>965</v>
      </c>
      <c r="AN163" s="37" t="s">
        <v>969</v>
      </c>
      <c r="AO163" s="26">
        <f t="shared" si="36"/>
        <v>1</v>
      </c>
      <c r="AP163" s="12">
        <f t="shared" si="37"/>
        <v>0</v>
      </c>
      <c r="AQ163" s="12">
        <f t="shared" si="38"/>
        <v>1</v>
      </c>
      <c r="AR163" s="12">
        <f t="shared" si="39"/>
        <v>1</v>
      </c>
      <c r="AS163" s="19">
        <f t="shared" si="35"/>
        <v>0</v>
      </c>
    </row>
    <row r="164" spans="1:45">
      <c r="A164" t="str">
        <f>'Model output'!A163</f>
        <v>TCGA-EM-A22P</v>
      </c>
      <c r="B164" s="44">
        <v>64</v>
      </c>
      <c r="C164" s="1" t="str">
        <f>IF(OR(ISNUMBER(SEARCH("0",'Model output'!D163)), ISNUMBER(SEARCH("1",'Model output'!D163)), ISNUMBER(SEARCH("1a",'Model output'!D163)), ISNUMBER(SEARCH("1b",'Model output'!D163)), ISNUMBER(SEARCH("2",'Model output'!D163)), ISNUMBER(SEARCH("3",'Model output'!D163)), ISNUMBER(SEARCH("4a",'Model output'!D163)), ISNUMBER(SEARCH("4b",'Model output'!D163))), IF(ISNUMBER(SEARCH("pT",'Model output'!D163)),IF(OR(ISNUMBER(SEARCH("a",'Model output'!D163)),ISNUMBER(SEARCH("b",'Model output'!D163))),MID(SUBSTITUTE('Model output'!D163," ",""),SEARCH("pT",'Model output'!D163)+2,2),MID(SUBSTITUTE('Model output'!D163," ",""),SEARCH("pT",'Model output'!D163)+2,1)),IF(ISNUMBER(SEARCH("T",'Model output'!D163)),IF(OR(ISNUMBER(SEARCH("a",'Model output'!D163)),ISNUMBER(SEARCH("b",'Model output'!D163))),MID(SUBSTITUTE('Model output'!D163," ",""),SEARCH("T",'Model output'!D163)+1,2),MID(SUBSTITUTE('Model output'!D163," ",""),SEARCH("T",'Model output'!D163)+1,1)),SUBSTITUTE('Model output'!D163," ",""))),"")</f>
        <v>1b</v>
      </c>
      <c r="D164" s="1" t="str">
        <f>IF(ISNUMBER(SEARCH("lymph node",'Model output'!E163)),"1", IF(AND('Model output'!E163&lt;&gt;"",ISNUMBER('Model output'!E163),'Model output'!E163&gt;0),"1",IF(OR(ISNUMBER(SEARCH("0",'Model output'!E163)), ISNUMBER(SEARCH("1",'Model output'!E163)), ISNUMBER(SEARCH("1a",'Model output'!E163)), ISNUMBER(SEARCH("1b",'Model output'!E163)), ISNUMBER(SEARCH("X",'Model output'!E163))), IF(ISNUMBER(SEARCH("pN",'Model output'!E163)),IF(OR(ISNUMBER(SEARCH("a",'Model output'!E163)),ISNUMBER(SEARCH("b",'Model output'!E163))),MID(SUBSTITUTE('Model output'!E163," ",""),SEARCH("pN",'Model output'!E163)+2,2),MID(SUBSTITUTE('Model output'!E163," ",""),SEARCH("pN",'Model output'!E163)+2,1)),IF(ISNUMBER(SEARCH("N",'Model output'!E163)),IF(OR(ISNUMBER(SEARCH("a",'Model output'!E163)),ISNUMBER(SEARCH("b",'Model output'!E163))),MID(SUBSTITUTE('Model output'!E163," ",""),SEARCH("N",'Model output'!E163)+1,2),MID(SUBSTITUTE('Model output'!E163," ",""),SEARCH("N",'Model output'!E163)+1,1)),SUBSTITUTE('Model output'!E163," ",""))),"")))</f>
        <v>1b</v>
      </c>
      <c r="E164" s="1" t="str">
        <f>IF(OR(ISNUMBER(SEARCH("Not applicable",'Model output'!F163)), ISNUMBER(SEARCH("N/A",'Model output'!F163))),"0",IF(OR(ISNUMBER(SEARCH("0",'Model output'!F163)), ISNUMBER(SEARCH("1",'Model output'!F163)), ISNUMBER(SEARCH("X",'Model output'!F163))), IF(ISNUMBER(SEARCH("pM",'Model output'!F163)),MID(SUBSTITUTE('Model output'!F163," ",""),SEARCH("pM",'Model output'!F163)+2,1),IF(ISNUMBER(SEARCH("M",'Model output'!F163)),MID(SUBSTITUTE('Model output'!F163," ",""),SEARCH("M",'Model output'!F163)+1,1),SUBSTITUTE('Model output'!F163," ",""))),""))</f>
        <v>X</v>
      </c>
      <c r="F164" t="str">
        <f t="shared" si="29"/>
        <v>positive</v>
      </c>
      <c r="G164" t="str">
        <f>IF(OR('Model output'!G163="",AND(ISNUMBER('Model output'!J163),'Model output'!J163&lt;1)),"",IF(OR(ISNUMBER(SEARCH("lateral",'Model output'!G163)),ISNUMBER(SEARCH("cervical",'Model output'!G163)),ISNUMBER(SEARCH("jugular",'Model output'!G163)),ISNUMBER(SEARCH("left neck",'Model output'!G163)),ISNUMBER(SEARCH("left anterior neck",'Model output'!G163)),ISNUMBER(SEARCH("left posterior neck",'Model output'!G163)),ISNUMBER(SEARCH("right neck",'Model output'!G163)),ISNUMBER(SEARCH("right anterior neck",'Model output'!G163)),ISNUMBER(SEARCH("right posterior neck",'Model output'!G163)),AND(ISNUMBER(SEARCH("level",'Model output'!G163)),OR(,ISNUMBER(SEARCH("II",'Model output'!G163)),ISNUMBER(SEARCH("two",'Model output'!G163)),ISNUMBER(SEARCH("2",'Model output'!G163)),ISNUMBER(SEARCH("III",'Model output'!G163)),ISNUMBER(SEARCH("three",'Model output'!G163)),ISNUMBER(SEARCH("3",'Model output'!G163)),ISNUMBER(SEARCH("IV",'Model output'!G163)),ISNUMBER(SEARCH("four",'Model output'!G163)),ISNUMBER(SEARCH("4",'Model output'!G163)),AND(ISNUMBER(SEARCH("V ",'Model output'!G163)),NOT(ISNUMBER(SEARCH("VI",'Model output'!G163)))),ISNUMBER(SEARCH("five",'Model output'!G163)),ISNUMBER(SEARCH("5",'Model output'!G163))))), "lateral", "central"))</f>
        <v>lateral</v>
      </c>
      <c r="H164" t="str">
        <f>IF('Model output'!H163="","negative",IF('Model output'!H163="[]", "negative", IF(OR(ISNUMBER(SEARCH("lymph node",'Model output'!H163)),ISNUMBER(SEARCH("Not mentioned",'Model output'!H163)),ISNUMBER(SEARCH("neck",'Model output'!H163)),ISNUMBER(SEARCH("Not applicable",'Model output'!H163))),"negative","positive")))</f>
        <v>negative</v>
      </c>
      <c r="I164">
        <f>IF('Model output'!I163="","",IF(ISNUMBER('Model output'!I163),'Model output'!I163,1))</f>
        <v>28</v>
      </c>
      <c r="J164">
        <f>IF('Model output'!J163="","",IF(AND(ISNUMBER('Model output'!J163),'Model output'!J163&lt;=I164),'Model output'!J163,IF(ISNUMBER(SEARCH("0/",'Model output'!J163)),0,1)))</f>
        <v>14</v>
      </c>
      <c r="K164" t="str" cm="1">
        <f t="array" ref="K164">IF(COUNT(FIND({0,1,2,3,4,5,6,7,8,9},'Model output'!K163))&gt;0,'Model output'!K163,"")</f>
        <v/>
      </c>
      <c r="L164" s="8" t="str">
        <f t="shared" si="32"/>
        <v/>
      </c>
      <c r="M164" t="str" cm="1">
        <f t="array" ref="M164">IF(L164="","",IF(ISNUMBER(SEARCH("cm",L164)),MAX(VALUE(SUBSTITUTE(_xlfn.FILTERXML("&lt;t&gt;&lt;s&gt;"&amp;SUBSTITUTE(L164,",","&lt;/s&gt;&lt;s&gt;")&amp;"&lt;/s&gt;&lt;/t&gt;","//s"),"cm",""))),MAX(VALUE(SUBSTITUTE(_xlfn.FILTERXML("&lt;t&gt;&lt;s&gt;"&amp;SUBSTITUTE(L164,",","&lt;/s&gt;&lt;s&gt;")&amp;"&lt;/s&gt;&lt;/t&gt;","//s"),"mm","")))/10))</f>
        <v/>
      </c>
      <c r="N164" t="str">
        <f>IF('Model output'!L163="","",'Model output'!L163)</f>
        <v>Papillary carcinoma, classical (usual)</v>
      </c>
      <c r="O164" t="str">
        <f>IF('Model output'!M163="","",'Model output'!M163)</f>
        <v>Classical (papillary) architecture, Classical cytomorphology, Papillary microcarcinoma (occult, small or microscopic) variant</v>
      </c>
      <c r="P164" t="str">
        <f>IF('Model output'!N163="","",'Model output'!N163)</f>
        <v>1.2cm</v>
      </c>
      <c r="Q164" t="str">
        <f t="shared" si="28"/>
        <v>1.2cm</v>
      </c>
      <c r="R164" cm="1">
        <f t="array" ref="R164">IF(Q164="","",IF(ISNUMBER(SEARCH("cm",Q164)),MAX(VALUE(SUBSTITUTE(_xlfn.FILTERXML("&lt;t&gt;&lt;s&gt;"&amp;SUBSTITUTE(Q164,",","&lt;/s&gt;&lt;s&gt;")&amp;"&lt;/s&gt;&lt;/t&gt;","//s"),"cm",""))),MAX(VALUE(SUBSTITUTE(_xlfn.FILTERXML("&lt;t&gt;&lt;s&gt;"&amp;SUBSTITUTE(Q164,",","&lt;/s&gt;&lt;s&gt;")&amp;"&lt;/s&gt;&lt;/t&gt;","//s"),"mm","")))/10))</f>
        <v>1.2</v>
      </c>
      <c r="S164" t="str">
        <f>IF(OR('Model output'!P163="",ISNUMBER(SEARCH("Not identified", 'Model output'!P163)),ISNUMBER(SEARCH("Absent",'Model output'!P163)),AND(ISNUMBER(SEARCH("No",'Model output'!P163)),NOT(ISNUMBER(SEARCH("diagnostic",'Model output'!P163)))),ISNUMBER(SEARCH("Negative",'Model output'!P163))),"negative","positive")</f>
        <v>negative</v>
      </c>
      <c r="T164" t="str">
        <f>IF('Model output'!O163="","",'Model output'!O163)</f>
        <v/>
      </c>
      <c r="U164" t="str">
        <f>IF('Model output'!Q163&lt;&gt;"",'Model output'!Q163,IF('Classification result'!S164="positive",IF(ISNUMBER(SEARCH("single",'Model output'!P163)),1,IF(OR(ISNUMBER(SEARCH("&lt;4",'Model output'!P163)),ISNUMBER(SEARCH("&lt; 4",'Model output'!P163)),ISNUMBER(SEARCH("less than 4",'Model output'!P163))),"&lt;4",IF(OR(ISNUMBER(SEARCH("&gt;4",'Model output'!P163)),ISNUMBER(SEARCH("&gt; 4",'Model output'!P163)),ISNUMBER(SEARCH("4 or more",'Model output'!P163))),"&gt;4",""))),""))</f>
        <v/>
      </c>
      <c r="V164" t="str">
        <f>IF(S164="negative","",IF(OR(ISNUMBER(SEARCH("Focal",'Model output'!P163)),'Classification result'!U164&lt;4,ISNUMBER(SEARCH("Focal",'Classification result'!U164)),ISNUMBER(SEARCH("&lt;4",'Classification result'!U164)),ISNUMBER(SEARCH("&lt; 4",'Classification result'!U164))),"minimal", IF(OR(ISNUMBER(SEARCH("Extensive",'Model output'!P163)),ISNUMBER(SEARCH("Extensive",'Classification result'!U164)),ISNUMBER(SEARCH("&gt;4",'Classification result'!U164)),ISNUMBER(SEARCH("&gt; 4",'Classification result'!U164)),ISNUMBER(SEARCH("4 or more",'Classification result'!U164))),"extensive","")))</f>
        <v/>
      </c>
      <c r="W164" t="str">
        <f>IF(OR('Model output'!R163="",ISNUMBER(SEARCH("Not identified", 'Model output'!R163)),ISNUMBER(SEARCH("Absent",'Model output'!R163)),ISNUMBER(SEARCH("No",'Model output'!R163)),ISNUMBER(SEARCH("Negative",'Model output'!R163)),ISNUMBER(SEARCH("None seen",'Model output'!R163)),ISNUMBER(SEARCH("Free",'Model output'!R163)),ISNUMBER(SEARCH("Cannot be assessed",'Model output'!R163))),"negative","positive")</f>
        <v>positive</v>
      </c>
      <c r="X164" t="str">
        <f>IF('Model output'!S163="","", IF('Model output'!S163= "[]", "", 'Model output'!S163))</f>
        <v>Cannot be assessed</v>
      </c>
      <c r="Y164" t="str">
        <f>IF(OR('Model output'!S163="",ISNUMBER(SEARCH("Absent",'Model output'!S163)),ISNUMBER(SEARCH("Not identified",'Model output'!S163)),ISNUMBER(SEARCH("No",'Model output'!S163)),ISNUMBER(SEARCH("negative",'Model output'!S163))),"negative",IF(Z164="positive","gETE", "positive"))</f>
        <v>negative</v>
      </c>
      <c r="Z164" t="str">
        <f>IF(OR('Model output'!S163="",ISNUMBER(SEARCH("Absent",'Model output'!S163)),ISNUMBER(SEARCH("Not identified",'Model output'!S163)),ISNUMBER(SEARCH("No",'Model output'!S163)),ISNUMBER(SEARCH("Minimal",'Model output'!S163)),ISNUMBER(SEARCH("negative",'Model output'!S163))),"negative",IF(OR(ISNUMBER(SEARCH("extensive",X164)),ISNUMBER(SEARCH("skeletal muscle",X164)),ISNUMBER(SEARCH("larynx",X164)),ISNUMBER(SEARCH("trachea",X164)),ISNUMBER(SEARCH("esophagus",X164)),ISNUMBER(SEARCH("recurrent laryngeal nerve",X164))),"positive","negative"))</f>
        <v>negative</v>
      </c>
      <c r="AA164" t="str">
        <f>IF('Model output'!T163="","", IF('Model output'!T163="[]", "", IF('Model output'!T163="Not mentioned", "No", "Yes")))</f>
        <v/>
      </c>
      <c r="AB164" t="str">
        <f>IF(AA164&lt;&gt;"Yes","",IF(OR('Model output'!U163="",'Model output'!U163="[]",ISNUMBER(SEARCH("Not identified",'Model output'!U163))),"",'Model output'!U163))</f>
        <v/>
      </c>
      <c r="AC164" s="1" t="str">
        <f>IF(OR('Model output'!V163="",'Model output'!V163="No",AND(ISERROR(SEARCH("Positive",'Model output'!V163)), ISNUMBER(SEARCH("Negative",'Model output'!V163))), ISNUMBER(SEARCH("Uninvolved",'Model output'!V163)), ISNUMBER(SEARCH("not involved",'Model output'!V163)), ISNUMBER(SEARCH("none",'Model output'!V163)), ISNUMBER(SEARCH("Free",'Model output'!V163)), ISNUMBER(SEARCH("1 mm",'Model output'!V163)), ISNUMBER(SEARCH("0.1 CM",'Model output'!V163)), ISNUMBER(SEARCH("less than 0.2 mm",'Model output'!V163)), ISNUMBER(SEARCH("less than 0.5 mm",'Model output'!V163)), ISNUMBER(SEARCH("abut",'Model output'!V163))), "negative", "positive")</f>
        <v>positive</v>
      </c>
      <c r="AE164" s="32" t="str" cm="1">
        <f t="array" ref="AE164">IF(OR(AC164="positive",Z164="positive",AND(OR(ISNUMBER(SEARCH("Follicular carcinoma",N164)),ISNUMBER(SEARCH("Follicular thyroid carcinoma",N164))),V164="extensive"),AND(AND(ISNUMBER(J164),J164&gt;0),AND(ISNUMBER(M164),M164&gt;3)),OR(H164="positive",AH164=1)),"high",IF(OR(ISNUMBER(SEARCH("lateral",G164,1)),ISNUMBER(SEARCH("positive",Y164,1)),ISNUMBER(SEARCH("tall",O164,1)),ISNUMBER(SEARCH("hobnail",O164,1)),ISNUMBER(SEARCH("cribriform",O164,1)),ISNUMBER(SEARCH("diffuse",O164,1)),ISNUMBER(SEARCH("columnar",O164,1)),ISNUMBER(SEARCH("solid",O164,1)),ISNUMBER(SEARCH("tall",N164,1)),ISNUMBER(SEARCH("hobnail",N164,1)),ISNUMBER(SEARCH("cribriform",N164,1)),ISNUMBER(SEARCH("diffuse",N164,1)),ISNUMBER(SEARCH("columnar",N164,1)),ISNUMBER(SEARCH("solid",N164,1)),AND(ISNUMBER(SEARCH("papillary",N164,1)),S164="positive"),AND(AND(ISNUMBER(J164),J164&gt;=5),M164=""),AND(AND(ISNUMBER(J164),J164&gt;=5),AND(ISNUMBER(M164),M164&gt;=1)),AND(ISNUMBER(SERACH("papillary",N164)),OR(Y164="positive",Z164="positive"), ISNUMBER(SEARCH("BRAF",AB164)))),"intermediate","low"))</f>
        <v>high</v>
      </c>
      <c r="AF164" s="33" t="str">
        <f t="shared" si="30"/>
        <v>1b</v>
      </c>
      <c r="AG164" s="33" t="str">
        <f t="shared" si="31"/>
        <v>1b</v>
      </c>
      <c r="AH164" s="33" t="str">
        <f t="shared" si="33"/>
        <v>0</v>
      </c>
      <c r="AI164" s="38" t="str">
        <f t="shared" si="34"/>
        <v>II</v>
      </c>
      <c r="AJ164" s="32" t="s">
        <v>956</v>
      </c>
      <c r="AK164" s="37" t="s">
        <v>961</v>
      </c>
      <c r="AL164" s="37" t="s">
        <v>961</v>
      </c>
      <c r="AM164" s="37" t="s">
        <v>965</v>
      </c>
      <c r="AN164" s="37" t="s">
        <v>963</v>
      </c>
      <c r="AO164" s="26">
        <f t="shared" ref="AO164:AO191" si="40">IF(AE164=AJ164,1,0)</f>
        <v>1</v>
      </c>
      <c r="AP164" s="12">
        <f t="shared" ref="AP164:AP191" si="41">IF(AF164=AK164, 1, IF(AND(AF164="x", AK164="0"), 1, IF(AND(AF164="0", AK164="x"), 1, 0)))</f>
        <v>1</v>
      </c>
      <c r="AQ164" s="12">
        <f t="shared" ref="AQ164:AQ191" si="42">IF(AG164=AL164, 1, IF(AND(AG164="x", AL164="0"), 1, IF(AND(AG164="0", AL164="x"), 1, 0)))</f>
        <v>1</v>
      </c>
      <c r="AR164" s="12">
        <f t="shared" ref="AR164:AR191" si="43">IF(AH164=AM164, 1, IF(AND(AH164="x", AM164="0"), 1, IF(AND(AH164="0", AM164="x"), 1, 0)))</f>
        <v>1</v>
      </c>
      <c r="AS164" s="19">
        <f t="shared" si="35"/>
        <v>1</v>
      </c>
    </row>
    <row r="165" spans="1:45">
      <c r="A165" t="str">
        <f>'Model output'!A164</f>
        <v>TCGA-EM-A22Q</v>
      </c>
      <c r="B165" s="44">
        <v>36</v>
      </c>
      <c r="C165" s="1" t="str">
        <f>IF(OR(ISNUMBER(SEARCH("0",'Model output'!D164)), ISNUMBER(SEARCH("1",'Model output'!D164)), ISNUMBER(SEARCH("1a",'Model output'!D164)), ISNUMBER(SEARCH("1b",'Model output'!D164)), ISNUMBER(SEARCH("2",'Model output'!D164)), ISNUMBER(SEARCH("3",'Model output'!D164)), ISNUMBER(SEARCH("4a",'Model output'!D164)), ISNUMBER(SEARCH("4b",'Model output'!D164))), IF(ISNUMBER(SEARCH("pT",'Model output'!D164)),IF(OR(ISNUMBER(SEARCH("a",'Model output'!D164)),ISNUMBER(SEARCH("b",'Model output'!D164))),MID(SUBSTITUTE('Model output'!D164," ",""),SEARCH("pT",'Model output'!D164)+2,2),MID(SUBSTITUTE('Model output'!D164," ",""),SEARCH("pT",'Model output'!D164)+2,1)),IF(ISNUMBER(SEARCH("T",'Model output'!D164)),IF(OR(ISNUMBER(SEARCH("a",'Model output'!D164)),ISNUMBER(SEARCH("b",'Model output'!D164))),MID(SUBSTITUTE('Model output'!D164," ",""),SEARCH("T",'Model output'!D164)+1,2),MID(SUBSTITUTE('Model output'!D164," ",""),SEARCH("T",'Model output'!D164)+1,1)),SUBSTITUTE('Model output'!D164," ",""))),"")</f>
        <v>3</v>
      </c>
      <c r="D165" s="1" t="str">
        <f>IF(ISNUMBER(SEARCH("lymph node",'Model output'!E164)),"1", IF(AND('Model output'!E164&lt;&gt;"",ISNUMBER('Model output'!E164),'Model output'!E164&gt;0),"1",IF(OR(ISNUMBER(SEARCH("0",'Model output'!E164)), ISNUMBER(SEARCH("1",'Model output'!E164)), ISNUMBER(SEARCH("1a",'Model output'!E164)), ISNUMBER(SEARCH("1b",'Model output'!E164)), ISNUMBER(SEARCH("X",'Model output'!E164))), IF(ISNUMBER(SEARCH("pN",'Model output'!E164)),IF(OR(ISNUMBER(SEARCH("a",'Model output'!E164)),ISNUMBER(SEARCH("b",'Model output'!E164))),MID(SUBSTITUTE('Model output'!E164," ",""),SEARCH("pN",'Model output'!E164)+2,2),MID(SUBSTITUTE('Model output'!E164," ",""),SEARCH("pN",'Model output'!E164)+2,1)),IF(ISNUMBER(SEARCH("N",'Model output'!E164)),IF(OR(ISNUMBER(SEARCH("a",'Model output'!E164)),ISNUMBER(SEARCH("b",'Model output'!E164))),MID(SUBSTITUTE('Model output'!E164," ",""),SEARCH("N",'Model output'!E164)+1,2),MID(SUBSTITUTE('Model output'!E164," ",""),SEARCH("N",'Model output'!E164)+1,1)),SUBSTITUTE('Model output'!E164," ",""))),"")))</f>
        <v>0</v>
      </c>
      <c r="E165" s="1" t="str">
        <f>IF(OR(ISNUMBER(SEARCH("Not applicable",'Model output'!F164)), ISNUMBER(SEARCH("N/A",'Model output'!F164))),"0",IF(OR(ISNUMBER(SEARCH("0",'Model output'!F164)), ISNUMBER(SEARCH("1",'Model output'!F164)), ISNUMBER(SEARCH("X",'Model output'!F164))), IF(ISNUMBER(SEARCH("pM",'Model output'!F164)),MID(SUBSTITUTE('Model output'!F164," ",""),SEARCH("pM",'Model output'!F164)+2,1),IF(ISNUMBER(SEARCH("M",'Model output'!F164)),MID(SUBSTITUTE('Model output'!F164," ",""),SEARCH("M",'Model output'!F164)+1,1),SUBSTITUTE('Model output'!F164," ",""))),""))</f>
        <v/>
      </c>
      <c r="F165" t="str">
        <f t="shared" si="29"/>
        <v>negative</v>
      </c>
      <c r="G165" t="str">
        <f>IF(OR('Model output'!G164="",AND(ISNUMBER('Model output'!J164),'Model output'!J164&lt;1)),"",IF(OR(ISNUMBER(SEARCH("lateral",'Model output'!G164)),ISNUMBER(SEARCH("cervical",'Model output'!G164)),ISNUMBER(SEARCH("jugular",'Model output'!G164)),ISNUMBER(SEARCH("left neck",'Model output'!G164)),ISNUMBER(SEARCH("left anterior neck",'Model output'!G164)),ISNUMBER(SEARCH("left posterior neck",'Model output'!G164)),ISNUMBER(SEARCH("right neck",'Model output'!G164)),ISNUMBER(SEARCH("right anterior neck",'Model output'!G164)),ISNUMBER(SEARCH("right posterior neck",'Model output'!G164)),AND(ISNUMBER(SEARCH("level",'Model output'!G164)),OR(,ISNUMBER(SEARCH("II",'Model output'!G164)),ISNUMBER(SEARCH("two",'Model output'!G164)),ISNUMBER(SEARCH("2",'Model output'!G164)),ISNUMBER(SEARCH("III",'Model output'!G164)),ISNUMBER(SEARCH("three",'Model output'!G164)),ISNUMBER(SEARCH("3",'Model output'!G164)),ISNUMBER(SEARCH("IV",'Model output'!G164)),ISNUMBER(SEARCH("four",'Model output'!G164)),ISNUMBER(SEARCH("4",'Model output'!G164)),AND(ISNUMBER(SEARCH("V ",'Model output'!G164)),NOT(ISNUMBER(SEARCH("VI",'Model output'!G164)))),ISNUMBER(SEARCH("five",'Model output'!G164)),ISNUMBER(SEARCH("5",'Model output'!G164))))), "lateral", "central"))</f>
        <v/>
      </c>
      <c r="H165" t="str">
        <f>IF('Model output'!H164="","negative",IF('Model output'!H164="[]", "negative", IF(OR(ISNUMBER(SEARCH("lymph node",'Model output'!H164)),ISNUMBER(SEARCH("Not mentioned",'Model output'!H164)),ISNUMBER(SEARCH("neck",'Model output'!H164)),ISNUMBER(SEARCH("Not applicable",'Model output'!H164))),"negative","positive")))</f>
        <v>negative</v>
      </c>
      <c r="I165">
        <f>IF('Model output'!I164="","",IF(ISNUMBER('Model output'!I164),'Model output'!I164,1))</f>
        <v>9</v>
      </c>
      <c r="J165">
        <f>IF('Model output'!J164="","",IF(AND(ISNUMBER('Model output'!J164),'Model output'!J164&lt;=I165),'Model output'!J164,IF(ISNUMBER(SEARCH("0/",'Model output'!J164)),0,1)))</f>
        <v>0</v>
      </c>
      <c r="K165" t="str" cm="1">
        <f t="array" ref="K165">IF(COUNT(FIND({0,1,2,3,4,5,6,7,8,9},'Model output'!K164))&gt;0,'Model output'!K164,"")</f>
        <v/>
      </c>
      <c r="L165" s="8" t="str">
        <f t="shared" si="32"/>
        <v/>
      </c>
      <c r="M165" t="str" cm="1">
        <f t="array" ref="M165">IF(L165="","",IF(ISNUMBER(SEARCH("cm",L165)),MAX(VALUE(SUBSTITUTE(_xlfn.FILTERXML("&lt;t&gt;&lt;s&gt;"&amp;SUBSTITUTE(L165,",","&lt;/s&gt;&lt;s&gt;")&amp;"&lt;/s&gt;&lt;/t&gt;","//s"),"cm",""))),MAX(VALUE(SUBSTITUTE(_xlfn.FILTERXML("&lt;t&gt;&lt;s&gt;"&amp;SUBSTITUTE(L165,",","&lt;/s&gt;&lt;s&gt;")&amp;"&lt;/s&gt;&lt;/t&gt;","//s"),"mm","")))/10))</f>
        <v/>
      </c>
      <c r="N165" t="str">
        <f>IF('Model output'!L164="","",'Model output'!L164)</f>
        <v>Papillary carcinoma</v>
      </c>
      <c r="O165" t="str">
        <f>IF('Model output'!M164="","",'Model output'!M164)</f>
        <v>Follicular variant</v>
      </c>
      <c r="P165" t="str">
        <f>IF('Model output'!N164="","",'Model output'!N164)</f>
        <v>5.4cm</v>
      </c>
      <c r="Q165" t="str">
        <f t="shared" si="28"/>
        <v>5.4cm</v>
      </c>
      <c r="R165" cm="1">
        <f t="array" ref="R165">IF(Q165="","",IF(ISNUMBER(SEARCH("cm",Q165)),MAX(VALUE(SUBSTITUTE(_xlfn.FILTERXML("&lt;t&gt;&lt;s&gt;"&amp;SUBSTITUTE(Q165,",","&lt;/s&gt;&lt;s&gt;")&amp;"&lt;/s&gt;&lt;/t&gt;","//s"),"cm",""))),MAX(VALUE(SUBSTITUTE(_xlfn.FILTERXML("&lt;t&gt;&lt;s&gt;"&amp;SUBSTITUTE(Q165,",","&lt;/s&gt;&lt;s&gt;")&amp;"&lt;/s&gt;&lt;/t&gt;","//s"),"mm","")))/10))</f>
        <v>5.4</v>
      </c>
      <c r="S165" t="str">
        <f>IF(OR('Model output'!P164="",ISNUMBER(SEARCH("Not identified", 'Model output'!P164)),ISNUMBER(SEARCH("Absent",'Model output'!P164)),AND(ISNUMBER(SEARCH("No",'Model output'!P164)),NOT(ISNUMBER(SEARCH("diagnostic",'Model output'!P164)))),ISNUMBER(SEARCH("Negative",'Model output'!P164))),"negative","positive")</f>
        <v>negative</v>
      </c>
      <c r="T165">
        <f>IF('Model output'!O164="","",'Model output'!O164)</f>
        <v>1</v>
      </c>
      <c r="U165" t="str">
        <f>IF('Model output'!Q164&lt;&gt;"",'Model output'!Q164,IF('Classification result'!S165="positive",IF(ISNUMBER(SEARCH("single",'Model output'!P164)),1,IF(OR(ISNUMBER(SEARCH("&lt;4",'Model output'!P164)),ISNUMBER(SEARCH("&lt; 4",'Model output'!P164)),ISNUMBER(SEARCH("less than 4",'Model output'!P164))),"&lt;4",IF(OR(ISNUMBER(SEARCH("&gt;4",'Model output'!P164)),ISNUMBER(SEARCH("&gt; 4",'Model output'!P164)),ISNUMBER(SEARCH("4 or more",'Model output'!P164))),"&gt;4",""))),""))</f>
        <v/>
      </c>
      <c r="V165" t="str">
        <f>IF(S165="negative","",IF(OR(ISNUMBER(SEARCH("Focal",'Model output'!P164)),'Classification result'!U165&lt;4,ISNUMBER(SEARCH("Focal",'Classification result'!U165)),ISNUMBER(SEARCH("&lt;4",'Classification result'!U165)),ISNUMBER(SEARCH("&lt; 4",'Classification result'!U165))),"minimal", IF(OR(ISNUMBER(SEARCH("Extensive",'Model output'!P164)),ISNUMBER(SEARCH("Extensive",'Classification result'!U165)),ISNUMBER(SEARCH("&gt;4",'Classification result'!U165)),ISNUMBER(SEARCH("&gt; 4",'Classification result'!U165)),ISNUMBER(SEARCH("4 or more",'Classification result'!U165))),"extensive","")))</f>
        <v/>
      </c>
      <c r="W165" t="str">
        <f>IF(OR('Model output'!R164="",ISNUMBER(SEARCH("Not identified", 'Model output'!R164)),ISNUMBER(SEARCH("Absent",'Model output'!R164)),ISNUMBER(SEARCH("No",'Model output'!R164)),ISNUMBER(SEARCH("Negative",'Model output'!R164)),ISNUMBER(SEARCH("None seen",'Model output'!R164)),ISNUMBER(SEARCH("Free",'Model output'!R164)),ISNUMBER(SEARCH("Cannot be assessed",'Model output'!R164))),"negative","positive")</f>
        <v>positive</v>
      </c>
      <c r="X165" t="str">
        <f>IF('Model output'!S164="","", IF('Model output'!S164= "[]", "", 'Model output'!S164))</f>
        <v>Not identified</v>
      </c>
      <c r="Y165" t="str">
        <f>IF(OR('Model output'!S164="",ISNUMBER(SEARCH("Absent",'Model output'!S164)),ISNUMBER(SEARCH("Not identified",'Model output'!S164)),ISNUMBER(SEARCH("No",'Model output'!S164)),ISNUMBER(SEARCH("negative",'Model output'!S164))),"negative",IF(Z165="positive","gETE", "positive"))</f>
        <v>negative</v>
      </c>
      <c r="Z165" t="str">
        <f>IF(OR('Model output'!S164="",ISNUMBER(SEARCH("Absent",'Model output'!S164)),ISNUMBER(SEARCH("Not identified",'Model output'!S164)),ISNUMBER(SEARCH("No",'Model output'!S164)),ISNUMBER(SEARCH("Minimal",'Model output'!S164)),ISNUMBER(SEARCH("negative",'Model output'!S164))),"negative",IF(OR(ISNUMBER(SEARCH("extensive",X165)),ISNUMBER(SEARCH("skeletal muscle",X165)),ISNUMBER(SEARCH("larynx",X165)),ISNUMBER(SEARCH("trachea",X165)),ISNUMBER(SEARCH("esophagus",X165)),ISNUMBER(SEARCH("recurrent laryngeal nerve",X165))),"positive","negative"))</f>
        <v>negative</v>
      </c>
      <c r="AA165" t="str">
        <f>IF('Model output'!T164="","", IF('Model output'!T164="[]", "", IF('Model output'!T164="Not mentioned", "No", "Yes")))</f>
        <v/>
      </c>
      <c r="AB165" t="str">
        <f>IF(AA165&lt;&gt;"Yes","",IF(OR('Model output'!U164="",'Model output'!U164="[]",ISNUMBER(SEARCH("Not identified",'Model output'!U164))),"",'Model output'!U164))</f>
        <v/>
      </c>
      <c r="AC165" s="1" t="str">
        <f>IF(OR('Model output'!V164="",'Model output'!V164="No",AND(ISERROR(SEARCH("Positive",'Model output'!V164)), ISNUMBER(SEARCH("Negative",'Model output'!V164))), ISNUMBER(SEARCH("Uninvolved",'Model output'!V164)), ISNUMBER(SEARCH("not involved",'Model output'!V164)), ISNUMBER(SEARCH("none",'Model output'!V164)), ISNUMBER(SEARCH("Free",'Model output'!V164)), ISNUMBER(SEARCH("1 mm",'Model output'!V164)), ISNUMBER(SEARCH("0.1 CM",'Model output'!V164)), ISNUMBER(SEARCH("less than 0.2 mm",'Model output'!V164)), ISNUMBER(SEARCH("less than 0.5 mm",'Model output'!V164)), ISNUMBER(SEARCH("abut",'Model output'!V164))), "negative", "positive")</f>
        <v>negative</v>
      </c>
      <c r="AE165" s="32" t="str" cm="1">
        <f t="array" aca="1" ref="AE165" ca="1">IF(OR(AC165="positive",Z165="positive",AND(OR(ISNUMBER(SEARCH("Follicular carcinoma",N165)),ISNUMBER(SEARCH("Follicular thyroid carcinoma",N165))),V165="extensive"),AND(AND(ISNUMBER(J165),J165&gt;0),AND(ISNUMBER(M165),M165&gt;3)),OR(H165="positive",AH165=1)),"high",IF(OR(ISNUMBER(SEARCH("lateral",G165,1)),ISNUMBER(SEARCH("positive",Y165,1)),ISNUMBER(SEARCH("tall",O165,1)),ISNUMBER(SEARCH("hobnail",O165,1)),ISNUMBER(SEARCH("cribriform",O165,1)),ISNUMBER(SEARCH("diffuse",O165,1)),ISNUMBER(SEARCH("columnar",O165,1)),ISNUMBER(SEARCH("solid",O165,1)),ISNUMBER(SEARCH("tall",N165,1)),ISNUMBER(SEARCH("hobnail",N165,1)),ISNUMBER(SEARCH("cribriform",N165,1)),ISNUMBER(SEARCH("diffuse",N165,1)),ISNUMBER(SEARCH("columnar",N165,1)),ISNUMBER(SEARCH("solid",N165,1)),AND(ISNUMBER(SEARCH("papillary",N165,1)),S165="positive"),AND(AND(ISNUMBER(J165),J165&gt;=5),M165=""),AND(AND(ISNUMBER(J165),J165&gt;=5),AND(ISNUMBER(M165),M165&gt;=1)),AND(ISNUMBER(SERACH("papillary",N165)),OR(Y165="positive",Z165="positive"), ISNUMBER(SEARCH("BRAF",AB165)))),"intermediate","low"))</f>
        <v>low</v>
      </c>
      <c r="AF165" s="33" t="str">
        <f t="shared" si="30"/>
        <v>3a</v>
      </c>
      <c r="AG165" s="33" t="str">
        <f t="shared" si="31"/>
        <v>0</v>
      </c>
      <c r="AH165" s="33" t="str">
        <f t="shared" si="33"/>
        <v>0</v>
      </c>
      <c r="AI165" s="38" t="str">
        <f t="shared" si="34"/>
        <v>I</v>
      </c>
      <c r="AJ165" s="32" t="s">
        <v>957</v>
      </c>
      <c r="AK165" s="37" t="s">
        <v>967</v>
      </c>
      <c r="AL165" s="37" t="s">
        <v>962</v>
      </c>
      <c r="AM165" s="37" t="s">
        <v>965</v>
      </c>
      <c r="AN165" s="37" t="s">
        <v>70</v>
      </c>
      <c r="AO165" s="26">
        <f t="shared" ca="1" si="40"/>
        <v>1</v>
      </c>
      <c r="AP165" s="12">
        <f t="shared" si="41"/>
        <v>1</v>
      </c>
      <c r="AQ165" s="12">
        <f t="shared" si="42"/>
        <v>1</v>
      </c>
      <c r="AR165" s="12">
        <f t="shared" si="43"/>
        <v>1</v>
      </c>
      <c r="AS165" s="19">
        <f t="shared" si="35"/>
        <v>1</v>
      </c>
    </row>
    <row r="166" spans="1:45">
      <c r="A166" t="str">
        <f>'Model output'!A165</f>
        <v>TCGA-EM-A2CJ</v>
      </c>
      <c r="B166" s="44">
        <v>49</v>
      </c>
      <c r="C166" s="1" t="str">
        <f>IF(OR(ISNUMBER(SEARCH("0",'Model output'!D165)), ISNUMBER(SEARCH("1",'Model output'!D165)), ISNUMBER(SEARCH("1a",'Model output'!D165)), ISNUMBER(SEARCH("1b",'Model output'!D165)), ISNUMBER(SEARCH("2",'Model output'!D165)), ISNUMBER(SEARCH("3",'Model output'!D165)), ISNUMBER(SEARCH("4a",'Model output'!D165)), ISNUMBER(SEARCH("4b",'Model output'!D165))), IF(ISNUMBER(SEARCH("pT",'Model output'!D165)),IF(OR(ISNUMBER(SEARCH("a",'Model output'!D165)),ISNUMBER(SEARCH("b",'Model output'!D165))),MID(SUBSTITUTE('Model output'!D165," ",""),SEARCH("pT",'Model output'!D165)+2,2),MID(SUBSTITUTE('Model output'!D165," ",""),SEARCH("pT",'Model output'!D165)+2,1)),IF(ISNUMBER(SEARCH("T",'Model output'!D165)),IF(OR(ISNUMBER(SEARCH("a",'Model output'!D165)),ISNUMBER(SEARCH("b",'Model output'!D165))),MID(SUBSTITUTE('Model output'!D165," ",""),SEARCH("T",'Model output'!D165)+1,2),MID(SUBSTITUTE('Model output'!D165," ",""),SEARCH("T",'Model output'!D165)+1,1)),SUBSTITUTE('Model output'!D165," ",""))),"")</f>
        <v>1b</v>
      </c>
      <c r="D166" s="1" t="str">
        <f>IF(ISNUMBER(SEARCH("lymph node",'Model output'!E165)),"1", IF(AND('Model output'!E165&lt;&gt;"",ISNUMBER('Model output'!E165),'Model output'!E165&gt;0),"1",IF(OR(ISNUMBER(SEARCH("0",'Model output'!E165)), ISNUMBER(SEARCH("1",'Model output'!E165)), ISNUMBER(SEARCH("1a",'Model output'!E165)), ISNUMBER(SEARCH("1b",'Model output'!E165)), ISNUMBER(SEARCH("X",'Model output'!E165))), IF(ISNUMBER(SEARCH("pN",'Model output'!E165)),IF(OR(ISNUMBER(SEARCH("a",'Model output'!E165)),ISNUMBER(SEARCH("b",'Model output'!E165))),MID(SUBSTITUTE('Model output'!E165," ",""),SEARCH("pN",'Model output'!E165)+2,2),MID(SUBSTITUTE('Model output'!E165," ",""),SEARCH("pN",'Model output'!E165)+2,1)),IF(ISNUMBER(SEARCH("N",'Model output'!E165)),IF(OR(ISNUMBER(SEARCH("a",'Model output'!E165)),ISNUMBER(SEARCH("b",'Model output'!E165))),MID(SUBSTITUTE('Model output'!E165," ",""),SEARCH("N",'Model output'!E165)+1,2),MID(SUBSTITUTE('Model output'!E165," ",""),SEARCH("N",'Model output'!E165)+1,1)),SUBSTITUTE('Model output'!E165," ",""))),"")))</f>
        <v>X</v>
      </c>
      <c r="E166" s="1" t="str">
        <f>IF(OR(ISNUMBER(SEARCH("Not applicable",'Model output'!F165)), ISNUMBER(SEARCH("N/A",'Model output'!F165))),"0",IF(OR(ISNUMBER(SEARCH("0",'Model output'!F165)), ISNUMBER(SEARCH("1",'Model output'!F165)), ISNUMBER(SEARCH("X",'Model output'!F165))), IF(ISNUMBER(SEARCH("pM",'Model output'!F165)),MID(SUBSTITUTE('Model output'!F165," ",""),SEARCH("pM",'Model output'!F165)+2,1),IF(ISNUMBER(SEARCH("M",'Model output'!F165)),MID(SUBSTITUTE('Model output'!F165," ",""),SEARCH("M",'Model output'!F165)+1,1),SUBSTITUTE('Model output'!F165," ",""))),""))</f>
        <v/>
      </c>
      <c r="F166" t="str">
        <f t="shared" si="29"/>
        <v>negative</v>
      </c>
      <c r="G166" t="str">
        <f>IF(OR('Model output'!G165="",AND(ISNUMBER('Model output'!J165),'Model output'!J165&lt;1)),"",IF(OR(ISNUMBER(SEARCH("lateral",'Model output'!G165)),ISNUMBER(SEARCH("cervical",'Model output'!G165)),ISNUMBER(SEARCH("jugular",'Model output'!G165)),ISNUMBER(SEARCH("left neck",'Model output'!G165)),ISNUMBER(SEARCH("left anterior neck",'Model output'!G165)),ISNUMBER(SEARCH("left posterior neck",'Model output'!G165)),ISNUMBER(SEARCH("right neck",'Model output'!G165)),ISNUMBER(SEARCH("right anterior neck",'Model output'!G165)),ISNUMBER(SEARCH("right posterior neck",'Model output'!G165)),AND(ISNUMBER(SEARCH("level",'Model output'!G165)),OR(,ISNUMBER(SEARCH("II",'Model output'!G165)),ISNUMBER(SEARCH("two",'Model output'!G165)),ISNUMBER(SEARCH("2",'Model output'!G165)),ISNUMBER(SEARCH("III",'Model output'!G165)),ISNUMBER(SEARCH("three",'Model output'!G165)),ISNUMBER(SEARCH("3",'Model output'!G165)),ISNUMBER(SEARCH("IV",'Model output'!G165)),ISNUMBER(SEARCH("four",'Model output'!G165)),ISNUMBER(SEARCH("4",'Model output'!G165)),AND(ISNUMBER(SEARCH("V ",'Model output'!G165)),NOT(ISNUMBER(SEARCH("VI",'Model output'!G165)))),ISNUMBER(SEARCH("five",'Model output'!G165)),ISNUMBER(SEARCH("5",'Model output'!G165))))), "lateral", "central"))</f>
        <v/>
      </c>
      <c r="H166" t="str">
        <f>IF('Model output'!H165="","negative",IF('Model output'!H165="[]", "negative", IF(OR(ISNUMBER(SEARCH("lymph node",'Model output'!H165)),ISNUMBER(SEARCH("Not mentioned",'Model output'!H165)),ISNUMBER(SEARCH("neck",'Model output'!H165)),ISNUMBER(SEARCH("Not applicable",'Model output'!H165))),"negative","positive")))</f>
        <v>negative</v>
      </c>
      <c r="I166">
        <f>IF('Model output'!I165="","",IF(ISNUMBER('Model output'!I165),'Model output'!I165,1))</f>
        <v>0</v>
      </c>
      <c r="J166">
        <f>IF('Model output'!J165="","",IF(AND(ISNUMBER('Model output'!J165),'Model output'!J165&lt;=I166),'Model output'!J165,IF(ISNUMBER(SEARCH("0/",'Model output'!J165)),0,1)))</f>
        <v>0</v>
      </c>
      <c r="K166" t="str" cm="1">
        <f t="array" ref="K166">IF(COUNT(FIND({0,1,2,3,4,5,6,7,8,9},'Model output'!K165))&gt;0,'Model output'!K165,"")</f>
        <v/>
      </c>
      <c r="L166" s="8" t="str">
        <f t="shared" si="32"/>
        <v/>
      </c>
      <c r="M166" t="str" cm="1">
        <f t="array" ref="M166">IF(L166="","",IF(ISNUMBER(SEARCH("cm",L166)),MAX(VALUE(SUBSTITUTE(_xlfn.FILTERXML("&lt;t&gt;&lt;s&gt;"&amp;SUBSTITUTE(L166,",","&lt;/s&gt;&lt;s&gt;")&amp;"&lt;/s&gt;&lt;/t&gt;","//s"),"cm",""))),MAX(VALUE(SUBSTITUTE(_xlfn.FILTERXML("&lt;t&gt;&lt;s&gt;"&amp;SUBSTITUTE(L166,",","&lt;/s&gt;&lt;s&gt;")&amp;"&lt;/s&gt;&lt;/t&gt;","//s"),"mm","")))/10))</f>
        <v/>
      </c>
      <c r="N166" t="str">
        <f>IF('Model output'!L165="","",'Model output'!L165)</f>
        <v>Papillary carcinoma, follicular variant</v>
      </c>
      <c r="O166" t="str">
        <f>IF('Model output'!M165="","",'Model output'!M165)</f>
        <v>Follicular architecture, Classical cytomorphology</v>
      </c>
      <c r="P166" t="str">
        <f>IF('Model output'!N165="","",'Model output'!N165)</f>
        <v>1.2cm</v>
      </c>
      <c r="Q166" t="str">
        <f t="shared" si="28"/>
        <v>1.2cm</v>
      </c>
      <c r="R166" cm="1">
        <f t="array" ref="R166">IF(Q166="","",IF(ISNUMBER(SEARCH("cm",Q166)),MAX(VALUE(SUBSTITUTE(_xlfn.FILTERXML("&lt;t&gt;&lt;s&gt;"&amp;SUBSTITUTE(Q166,",","&lt;/s&gt;&lt;s&gt;")&amp;"&lt;/s&gt;&lt;/t&gt;","//s"),"cm",""))),MAX(VALUE(SUBSTITUTE(_xlfn.FILTERXML("&lt;t&gt;&lt;s&gt;"&amp;SUBSTITUTE(Q166,",","&lt;/s&gt;&lt;s&gt;")&amp;"&lt;/s&gt;&lt;/t&gt;","//s"),"mm","")))/10))</f>
        <v>1.2</v>
      </c>
      <c r="S166" t="str">
        <f>IF(OR('Model output'!P165="",ISNUMBER(SEARCH("Not identified", 'Model output'!P165)),ISNUMBER(SEARCH("Absent",'Model output'!P165)),AND(ISNUMBER(SEARCH("No",'Model output'!P165)),NOT(ISNUMBER(SEARCH("diagnostic",'Model output'!P165)))),ISNUMBER(SEARCH("Negative",'Model output'!P165))),"negative","positive")</f>
        <v>negative</v>
      </c>
      <c r="T166">
        <f>IF('Model output'!O165="","",'Model output'!O165)</f>
        <v>2</v>
      </c>
      <c r="U166" t="str">
        <f>IF('Model output'!Q165&lt;&gt;"",'Model output'!Q165,IF('Classification result'!S166="positive",IF(ISNUMBER(SEARCH("single",'Model output'!P165)),1,IF(OR(ISNUMBER(SEARCH("&lt;4",'Model output'!P165)),ISNUMBER(SEARCH("&lt; 4",'Model output'!P165)),ISNUMBER(SEARCH("less than 4",'Model output'!P165))),"&lt;4",IF(OR(ISNUMBER(SEARCH("&gt;4",'Model output'!P165)),ISNUMBER(SEARCH("&gt; 4",'Model output'!P165)),ISNUMBER(SEARCH("4 or more",'Model output'!P165))),"&gt;4",""))),""))</f>
        <v/>
      </c>
      <c r="V166" t="str">
        <f>IF(S166="negative","",IF(OR(ISNUMBER(SEARCH("Focal",'Model output'!P165)),'Classification result'!U166&lt;4,ISNUMBER(SEARCH("Focal",'Classification result'!U166)),ISNUMBER(SEARCH("&lt;4",'Classification result'!U166)),ISNUMBER(SEARCH("&lt; 4",'Classification result'!U166))),"minimal", IF(OR(ISNUMBER(SEARCH("Extensive",'Model output'!P165)),ISNUMBER(SEARCH("Extensive",'Classification result'!U166)),ISNUMBER(SEARCH("&gt;4",'Classification result'!U166)),ISNUMBER(SEARCH("&gt; 4",'Classification result'!U166)),ISNUMBER(SEARCH("4 or more",'Classification result'!U166))),"extensive","")))</f>
        <v/>
      </c>
      <c r="W166" t="str">
        <f>IF(OR('Model output'!R165="",ISNUMBER(SEARCH("Not identified", 'Model output'!R165)),ISNUMBER(SEARCH("Absent",'Model output'!R165)),ISNUMBER(SEARCH("No",'Model output'!R165)),ISNUMBER(SEARCH("Negative",'Model output'!R165)),ISNUMBER(SEARCH("None seen",'Model output'!R165)),ISNUMBER(SEARCH("Free",'Model output'!R165)),ISNUMBER(SEARCH("Cannot be assessed",'Model output'!R165))),"negative","positive")</f>
        <v>positive</v>
      </c>
      <c r="X166" t="str">
        <f>IF('Model output'!S165="","", IF('Model output'!S165= "[]", "", 'Model output'!S165))</f>
        <v>Not identified</v>
      </c>
      <c r="Y166" t="str">
        <f>IF(OR('Model output'!S165="",ISNUMBER(SEARCH("Absent",'Model output'!S165)),ISNUMBER(SEARCH("Not identified",'Model output'!S165)),ISNUMBER(SEARCH("No",'Model output'!S165)),ISNUMBER(SEARCH("negative",'Model output'!S165))),"negative",IF(Z166="positive","gETE", "positive"))</f>
        <v>negative</v>
      </c>
      <c r="Z166" t="str">
        <f>IF(OR('Model output'!S165="",ISNUMBER(SEARCH("Absent",'Model output'!S165)),ISNUMBER(SEARCH("Not identified",'Model output'!S165)),ISNUMBER(SEARCH("No",'Model output'!S165)),ISNUMBER(SEARCH("Minimal",'Model output'!S165)),ISNUMBER(SEARCH("negative",'Model output'!S165))),"negative",IF(OR(ISNUMBER(SEARCH("extensive",X166)),ISNUMBER(SEARCH("skeletal muscle",X166)),ISNUMBER(SEARCH("larynx",X166)),ISNUMBER(SEARCH("trachea",X166)),ISNUMBER(SEARCH("esophagus",X166)),ISNUMBER(SEARCH("recurrent laryngeal nerve",X166))),"positive","negative"))</f>
        <v>negative</v>
      </c>
      <c r="AA166" t="str">
        <f>IF('Model output'!T165="","", IF('Model output'!T165="[]", "", IF('Model output'!T165="Not mentioned", "No", "Yes")))</f>
        <v/>
      </c>
      <c r="AB166" t="str">
        <f>IF(AA166&lt;&gt;"Yes","",IF(OR('Model output'!U165="",'Model output'!U165="[]",ISNUMBER(SEARCH("Not identified",'Model output'!U165))),"",'Model output'!U165))</f>
        <v/>
      </c>
      <c r="AC166" s="1" t="str">
        <f>IF(OR('Model output'!V165="",'Model output'!V165="No",AND(ISERROR(SEARCH("Positive",'Model output'!V165)), ISNUMBER(SEARCH("Negative",'Model output'!V165))), ISNUMBER(SEARCH("Uninvolved",'Model output'!V165)), ISNUMBER(SEARCH("not involved",'Model output'!V165)), ISNUMBER(SEARCH("none",'Model output'!V165)), ISNUMBER(SEARCH("Free",'Model output'!V165)), ISNUMBER(SEARCH("1 mm",'Model output'!V165)), ISNUMBER(SEARCH("0.1 CM",'Model output'!V165)), ISNUMBER(SEARCH("less than 0.2 mm",'Model output'!V165)), ISNUMBER(SEARCH("less than 0.5 mm",'Model output'!V165)), ISNUMBER(SEARCH("abut",'Model output'!V165))), "negative", "positive")</f>
        <v>negative</v>
      </c>
      <c r="AE166" s="32" t="str" cm="1">
        <f t="array" aca="1" ref="AE166" ca="1">IF(OR(AC166="positive",Z166="positive",AND(OR(ISNUMBER(SEARCH("Follicular carcinoma",N166)),ISNUMBER(SEARCH("Follicular thyroid carcinoma",N166))),V166="extensive"),AND(AND(ISNUMBER(J166),J166&gt;0),AND(ISNUMBER(M166),M166&gt;3)),OR(H166="positive",AH166=1)),"high",IF(OR(ISNUMBER(SEARCH("lateral",G166,1)),ISNUMBER(SEARCH("positive",Y166,1)),ISNUMBER(SEARCH("tall",O166,1)),ISNUMBER(SEARCH("hobnail",O166,1)),ISNUMBER(SEARCH("cribriform",O166,1)),ISNUMBER(SEARCH("diffuse",O166,1)),ISNUMBER(SEARCH("columnar",O166,1)),ISNUMBER(SEARCH("solid",O166,1)),ISNUMBER(SEARCH("tall",N166,1)),ISNUMBER(SEARCH("hobnail",N166,1)),ISNUMBER(SEARCH("cribriform",N166,1)),ISNUMBER(SEARCH("diffuse",N166,1)),ISNUMBER(SEARCH("columnar",N166,1)),ISNUMBER(SEARCH("solid",N166,1)),AND(ISNUMBER(SEARCH("papillary",N166,1)),S166="positive"),AND(AND(ISNUMBER(J166),J166&gt;=5),M166=""),AND(AND(ISNUMBER(J166),J166&gt;=5),AND(ISNUMBER(M166),M166&gt;=1)),AND(ISNUMBER(SERACH("papillary",N166)),OR(Y166="positive",Z166="positive"), ISNUMBER(SEARCH("BRAF",AB166)))),"intermediate","low"))</f>
        <v>low</v>
      </c>
      <c r="AF166" s="33" t="str">
        <f t="shared" si="30"/>
        <v>1b</v>
      </c>
      <c r="AG166" s="33" t="str">
        <f t="shared" si="31"/>
        <v>0</v>
      </c>
      <c r="AH166" s="33" t="str">
        <f t="shared" si="33"/>
        <v>0</v>
      </c>
      <c r="AI166" s="38" t="str">
        <f t="shared" si="34"/>
        <v>I</v>
      </c>
      <c r="AJ166" s="32" t="s">
        <v>957</v>
      </c>
      <c r="AK166" s="37" t="s">
        <v>961</v>
      </c>
      <c r="AL166" s="37" t="s">
        <v>965</v>
      </c>
      <c r="AM166" s="37" t="s">
        <v>965</v>
      </c>
      <c r="AN166" s="37" t="s">
        <v>70</v>
      </c>
      <c r="AO166" s="26">
        <f t="shared" ca="1" si="40"/>
        <v>1</v>
      </c>
      <c r="AP166" s="12">
        <f t="shared" si="41"/>
        <v>1</v>
      </c>
      <c r="AQ166" s="12">
        <f t="shared" si="42"/>
        <v>1</v>
      </c>
      <c r="AR166" s="12">
        <f t="shared" si="43"/>
        <v>1</v>
      </c>
      <c r="AS166" s="19">
        <f t="shared" si="35"/>
        <v>1</v>
      </c>
    </row>
    <row r="167" spans="1:45">
      <c r="A167" t="str">
        <f>'Model output'!A166</f>
        <v>TCGA-EM-A2CK</v>
      </c>
      <c r="B167" s="44">
        <v>28</v>
      </c>
      <c r="C167" s="1" t="str">
        <f>IF(OR(ISNUMBER(SEARCH("0",'Model output'!D166)), ISNUMBER(SEARCH("1",'Model output'!D166)), ISNUMBER(SEARCH("1a",'Model output'!D166)), ISNUMBER(SEARCH("1b",'Model output'!D166)), ISNUMBER(SEARCH("2",'Model output'!D166)), ISNUMBER(SEARCH("3",'Model output'!D166)), ISNUMBER(SEARCH("4a",'Model output'!D166)), ISNUMBER(SEARCH("4b",'Model output'!D166))), IF(ISNUMBER(SEARCH("pT",'Model output'!D166)),IF(OR(ISNUMBER(SEARCH("a",'Model output'!D166)),ISNUMBER(SEARCH("b",'Model output'!D166))),MID(SUBSTITUTE('Model output'!D166," ",""),SEARCH("pT",'Model output'!D166)+2,2),MID(SUBSTITUTE('Model output'!D166," ",""),SEARCH("pT",'Model output'!D166)+2,1)),IF(ISNUMBER(SEARCH("T",'Model output'!D166)),IF(OR(ISNUMBER(SEARCH("a",'Model output'!D166)),ISNUMBER(SEARCH("b",'Model output'!D166))),MID(SUBSTITUTE('Model output'!D166," ",""),SEARCH("T",'Model output'!D166)+1,2),MID(SUBSTITUTE('Model output'!D166," ",""),SEARCH("T",'Model output'!D166)+1,1)),SUBSTITUTE('Model output'!D166," ",""))),"")</f>
        <v>2</v>
      </c>
      <c r="D167" s="1" t="str">
        <f>IF(ISNUMBER(SEARCH("lymph node",'Model output'!E166)),"1", IF(AND('Model output'!E166&lt;&gt;"",ISNUMBER('Model output'!E166),'Model output'!E166&gt;0),"1",IF(OR(ISNUMBER(SEARCH("0",'Model output'!E166)), ISNUMBER(SEARCH("1",'Model output'!E166)), ISNUMBER(SEARCH("1a",'Model output'!E166)), ISNUMBER(SEARCH("1b",'Model output'!E166)), ISNUMBER(SEARCH("X",'Model output'!E166))), IF(ISNUMBER(SEARCH("pN",'Model output'!E166)),IF(OR(ISNUMBER(SEARCH("a",'Model output'!E166)),ISNUMBER(SEARCH("b",'Model output'!E166))),MID(SUBSTITUTE('Model output'!E166," ",""),SEARCH("pN",'Model output'!E166)+2,2),MID(SUBSTITUTE('Model output'!E166," ",""),SEARCH("pN",'Model output'!E166)+2,1)),IF(ISNUMBER(SEARCH("N",'Model output'!E166)),IF(OR(ISNUMBER(SEARCH("a",'Model output'!E166)),ISNUMBER(SEARCH("b",'Model output'!E166))),MID(SUBSTITUTE('Model output'!E166," ",""),SEARCH("N",'Model output'!E166)+1,2),MID(SUBSTITUTE('Model output'!E166," ",""),SEARCH("N",'Model output'!E166)+1,1)),SUBSTITUTE('Model output'!E166," ",""))),"")))</f>
        <v>1b</v>
      </c>
      <c r="E167" s="1" t="str">
        <f>IF(OR(ISNUMBER(SEARCH("Not applicable",'Model output'!F166)), ISNUMBER(SEARCH("N/A",'Model output'!F166))),"0",IF(OR(ISNUMBER(SEARCH("0",'Model output'!F166)), ISNUMBER(SEARCH("1",'Model output'!F166)), ISNUMBER(SEARCH("X",'Model output'!F166))), IF(ISNUMBER(SEARCH("pM",'Model output'!F166)),MID(SUBSTITUTE('Model output'!F166," ",""),SEARCH("pM",'Model output'!F166)+2,1),IF(ISNUMBER(SEARCH("M",'Model output'!F166)),MID(SUBSTITUTE('Model output'!F166," ",""),SEARCH("M",'Model output'!F166)+1,1),SUBSTITUTE('Model output'!F166," ",""))),""))</f>
        <v/>
      </c>
      <c r="F167" t="str">
        <f t="shared" si="29"/>
        <v>positive</v>
      </c>
      <c r="G167" t="str">
        <f>IF(OR('Model output'!G166="",AND(ISNUMBER('Model output'!J166),'Model output'!J166&lt;1)),"",IF(OR(ISNUMBER(SEARCH("lateral",'Model output'!G166)),ISNUMBER(SEARCH("cervical",'Model output'!G166)),ISNUMBER(SEARCH("jugular",'Model output'!G166)),ISNUMBER(SEARCH("left neck",'Model output'!G166)),ISNUMBER(SEARCH("left anterior neck",'Model output'!G166)),ISNUMBER(SEARCH("left posterior neck",'Model output'!G166)),ISNUMBER(SEARCH("right neck",'Model output'!G166)),ISNUMBER(SEARCH("right anterior neck",'Model output'!G166)),ISNUMBER(SEARCH("right posterior neck",'Model output'!G166)),AND(ISNUMBER(SEARCH("level",'Model output'!G166)),OR(,ISNUMBER(SEARCH("II",'Model output'!G166)),ISNUMBER(SEARCH("two",'Model output'!G166)),ISNUMBER(SEARCH("2",'Model output'!G166)),ISNUMBER(SEARCH("III",'Model output'!G166)),ISNUMBER(SEARCH("three",'Model output'!G166)),ISNUMBER(SEARCH("3",'Model output'!G166)),ISNUMBER(SEARCH("IV",'Model output'!G166)),ISNUMBER(SEARCH("four",'Model output'!G166)),ISNUMBER(SEARCH("4",'Model output'!G166)),AND(ISNUMBER(SEARCH("V ",'Model output'!G166)),NOT(ISNUMBER(SEARCH("VI",'Model output'!G166)))),ISNUMBER(SEARCH("five",'Model output'!G166)),ISNUMBER(SEARCH("5",'Model output'!G166))))), "lateral", "central"))</f>
        <v>lateral</v>
      </c>
      <c r="H167" t="str">
        <f>IF('Model output'!H166="","negative",IF('Model output'!H166="[]", "negative", IF(OR(ISNUMBER(SEARCH("lymph node",'Model output'!H166)),ISNUMBER(SEARCH("Not mentioned",'Model output'!H166)),ISNUMBER(SEARCH("neck",'Model output'!H166)),ISNUMBER(SEARCH("Not applicable",'Model output'!H166))),"negative","positive")))</f>
        <v>negative</v>
      </c>
      <c r="I167">
        <f>IF('Model output'!I166="","",IF(ISNUMBER('Model output'!I166),'Model output'!I166,1))</f>
        <v>25</v>
      </c>
      <c r="J167">
        <f>IF('Model output'!J166="","",IF(AND(ISNUMBER('Model output'!J166),'Model output'!J166&lt;=I167),'Model output'!J166,IF(ISNUMBER(SEARCH("0/",'Model output'!J166)),0,1)))</f>
        <v>6</v>
      </c>
      <c r="K167" t="str" cm="1">
        <f t="array" ref="K167">IF(COUNT(FIND({0,1,2,3,4,5,6,7,8,9},'Model output'!K166))&gt;0,'Model output'!K166,"")</f>
        <v>3.5 cm</v>
      </c>
      <c r="L167" s="8" t="str">
        <f t="shared" si="32"/>
        <v>3.5cm</v>
      </c>
      <c r="M167" cm="1">
        <f t="array" ref="M167">IF(L167="","",IF(ISNUMBER(SEARCH("cm",L167)),MAX(VALUE(SUBSTITUTE(_xlfn.FILTERXML("&lt;t&gt;&lt;s&gt;"&amp;SUBSTITUTE(L167,",","&lt;/s&gt;&lt;s&gt;")&amp;"&lt;/s&gt;&lt;/t&gt;","//s"),"cm",""))),MAX(VALUE(SUBSTITUTE(_xlfn.FILTERXML("&lt;t&gt;&lt;s&gt;"&amp;SUBSTITUTE(L167,",","&lt;/s&gt;&lt;s&gt;")&amp;"&lt;/s&gt;&lt;/t&gt;","//s"),"mm","")))/10))</f>
        <v>3.5</v>
      </c>
      <c r="N167" t="str">
        <f>IF('Model output'!L166="","",'Model output'!L166)</f>
        <v>Papillary carcinoma, follicular variant</v>
      </c>
      <c r="O167" t="str">
        <f>IF('Model output'!M166="","",'Model output'!M166)</f>
        <v>Classical (usual)</v>
      </c>
      <c r="P167" t="str">
        <f>IF('Model output'!N166="","",'Model output'!N166)</f>
        <v>2.3cm</v>
      </c>
      <c r="Q167" t="str">
        <f t="shared" si="28"/>
        <v>2.3cm</v>
      </c>
      <c r="R167" cm="1">
        <f t="array" ref="R167">IF(Q167="","",IF(ISNUMBER(SEARCH("cm",Q167)),MAX(VALUE(SUBSTITUTE(_xlfn.FILTERXML("&lt;t&gt;&lt;s&gt;"&amp;SUBSTITUTE(Q167,",","&lt;/s&gt;&lt;s&gt;")&amp;"&lt;/s&gt;&lt;/t&gt;","//s"),"cm",""))),MAX(VALUE(SUBSTITUTE(_xlfn.FILTERXML("&lt;t&gt;&lt;s&gt;"&amp;SUBSTITUTE(Q167,",","&lt;/s&gt;&lt;s&gt;")&amp;"&lt;/s&gt;&lt;/t&gt;","//s"),"mm","")))/10))</f>
        <v>2.2999999999999998</v>
      </c>
      <c r="S167" t="str">
        <f>IF(OR('Model output'!P166="",ISNUMBER(SEARCH("Not identified", 'Model output'!P166)),ISNUMBER(SEARCH("Absent",'Model output'!P166)),AND(ISNUMBER(SEARCH("No",'Model output'!P166)),NOT(ISNUMBER(SEARCH("diagnostic",'Model output'!P166)))),ISNUMBER(SEARCH("Negative",'Model output'!P166))),"negative","positive")</f>
        <v>negative</v>
      </c>
      <c r="T167" t="str">
        <f>IF('Model output'!O166="","",'Model output'!O166)</f>
        <v/>
      </c>
      <c r="U167" t="str">
        <f>IF('Model output'!Q166&lt;&gt;"",'Model output'!Q166,IF('Classification result'!S167="positive",IF(ISNUMBER(SEARCH("single",'Model output'!P166)),1,IF(OR(ISNUMBER(SEARCH("&lt;4",'Model output'!P166)),ISNUMBER(SEARCH("&lt; 4",'Model output'!P166)),ISNUMBER(SEARCH("less than 4",'Model output'!P166))),"&lt;4",IF(OR(ISNUMBER(SEARCH("&gt;4",'Model output'!P166)),ISNUMBER(SEARCH("&gt; 4",'Model output'!P166)),ISNUMBER(SEARCH("4 or more",'Model output'!P166))),"&gt;4",""))),""))</f>
        <v/>
      </c>
      <c r="V167" t="str">
        <f>IF(S167="negative","",IF(OR(ISNUMBER(SEARCH("Focal",'Model output'!P166)),'Classification result'!U167&lt;4,ISNUMBER(SEARCH("Focal",'Classification result'!U167)),ISNUMBER(SEARCH("&lt;4",'Classification result'!U167)),ISNUMBER(SEARCH("&lt; 4",'Classification result'!U167))),"minimal", IF(OR(ISNUMBER(SEARCH("Extensive",'Model output'!P166)),ISNUMBER(SEARCH("Extensive",'Classification result'!U167)),ISNUMBER(SEARCH("&gt;4",'Classification result'!U167)),ISNUMBER(SEARCH("&gt; 4",'Classification result'!U167)),ISNUMBER(SEARCH("4 or more",'Classification result'!U167))),"extensive","")))</f>
        <v/>
      </c>
      <c r="W167" t="str">
        <f>IF(OR('Model output'!R166="",ISNUMBER(SEARCH("Not identified", 'Model output'!R166)),ISNUMBER(SEARCH("Absent",'Model output'!R166)),ISNUMBER(SEARCH("No",'Model output'!R166)),ISNUMBER(SEARCH("Negative",'Model output'!R166)),ISNUMBER(SEARCH("None seen",'Model output'!R166)),ISNUMBER(SEARCH("Free",'Model output'!R166)),ISNUMBER(SEARCH("Cannot be assessed",'Model output'!R166))),"negative","positive")</f>
        <v>positive</v>
      </c>
      <c r="X167" t="str">
        <f>IF('Model output'!S166="","", IF('Model output'!S166= "[]", "", 'Model output'!S166))</f>
        <v>Not identified</v>
      </c>
      <c r="Y167" t="str">
        <f>IF(OR('Model output'!S166="",ISNUMBER(SEARCH("Absent",'Model output'!S166)),ISNUMBER(SEARCH("Not identified",'Model output'!S166)),ISNUMBER(SEARCH("No",'Model output'!S166)),ISNUMBER(SEARCH("negative",'Model output'!S166))),"negative",IF(Z167="positive","gETE", "positive"))</f>
        <v>negative</v>
      </c>
      <c r="Z167" t="str">
        <f>IF(OR('Model output'!S166="",ISNUMBER(SEARCH("Absent",'Model output'!S166)),ISNUMBER(SEARCH("Not identified",'Model output'!S166)),ISNUMBER(SEARCH("No",'Model output'!S166)),ISNUMBER(SEARCH("Minimal",'Model output'!S166)),ISNUMBER(SEARCH("negative",'Model output'!S166))),"negative",IF(OR(ISNUMBER(SEARCH("extensive",X167)),ISNUMBER(SEARCH("skeletal muscle",X167)),ISNUMBER(SEARCH("larynx",X167)),ISNUMBER(SEARCH("trachea",X167)),ISNUMBER(SEARCH("esophagus",X167)),ISNUMBER(SEARCH("recurrent laryngeal nerve",X167))),"positive","negative"))</f>
        <v>negative</v>
      </c>
      <c r="AA167" t="str">
        <f>IF('Model output'!T166="","", IF('Model output'!T166="[]", "", IF('Model output'!T166="Not mentioned", "No", "Yes")))</f>
        <v/>
      </c>
      <c r="AB167" t="str">
        <f>IF(AA167&lt;&gt;"Yes","",IF(OR('Model output'!U166="",'Model output'!U166="[]",ISNUMBER(SEARCH("Not identified",'Model output'!U166))),"",'Model output'!U166))</f>
        <v/>
      </c>
      <c r="AC167" s="1" t="str">
        <f>IF(OR('Model output'!V166="",'Model output'!V166="No",AND(ISERROR(SEARCH("Positive",'Model output'!V166)), ISNUMBER(SEARCH("Negative",'Model output'!V166))), ISNUMBER(SEARCH("Uninvolved",'Model output'!V166)), ISNUMBER(SEARCH("not involved",'Model output'!V166)), ISNUMBER(SEARCH("none",'Model output'!V166)), ISNUMBER(SEARCH("Free",'Model output'!V166)), ISNUMBER(SEARCH("1 mm",'Model output'!V166)), ISNUMBER(SEARCH("0.1 CM",'Model output'!V166)), ISNUMBER(SEARCH("less than 0.2 mm",'Model output'!V166)), ISNUMBER(SEARCH("less than 0.5 mm",'Model output'!V166)), ISNUMBER(SEARCH("abut",'Model output'!V166))), "negative", "positive")</f>
        <v>negative</v>
      </c>
      <c r="AE167" s="32" t="str" cm="1">
        <f t="array" ref="AE167">IF(OR(AC167="positive",Z167="positive",AND(OR(ISNUMBER(SEARCH("Follicular carcinoma",N167)),ISNUMBER(SEARCH("Follicular thyroid carcinoma",N167))),V167="extensive"),AND(AND(ISNUMBER(J167),J167&gt;0),AND(ISNUMBER(M167),M167&gt;3)),OR(H167="positive",AH167=1)),"high",IF(OR(ISNUMBER(SEARCH("lateral",G167,1)),ISNUMBER(SEARCH("positive",Y167,1)),ISNUMBER(SEARCH("tall",O167,1)),ISNUMBER(SEARCH("hobnail",O167,1)),ISNUMBER(SEARCH("cribriform",O167,1)),ISNUMBER(SEARCH("diffuse",O167,1)),ISNUMBER(SEARCH("columnar",O167,1)),ISNUMBER(SEARCH("solid",O167,1)),ISNUMBER(SEARCH("tall",N167,1)),ISNUMBER(SEARCH("hobnail",N167,1)),ISNUMBER(SEARCH("cribriform",N167,1)),ISNUMBER(SEARCH("diffuse",N167,1)),ISNUMBER(SEARCH("columnar",N167,1)),ISNUMBER(SEARCH("solid",N167,1)),AND(ISNUMBER(SEARCH("papillary",N167,1)),S167="positive"),AND(AND(ISNUMBER(J167),J167&gt;=5),M167=""),AND(AND(ISNUMBER(J167),J167&gt;=5),AND(ISNUMBER(M167),M167&gt;=1)),AND(ISNUMBER(SERACH("papillary",N167)),OR(Y167="positive",Z167="positive"), ISNUMBER(SEARCH("BRAF",AB167)))),"intermediate","low"))</f>
        <v>high</v>
      </c>
      <c r="AF167" s="33" t="str">
        <f t="shared" si="30"/>
        <v>2</v>
      </c>
      <c r="AG167" s="33" t="str">
        <f t="shared" si="31"/>
        <v>1b</v>
      </c>
      <c r="AH167" s="33" t="str">
        <f t="shared" si="33"/>
        <v>0</v>
      </c>
      <c r="AI167" s="38" t="str">
        <f t="shared" si="34"/>
        <v>I</v>
      </c>
      <c r="AJ167" s="32" t="s">
        <v>958</v>
      </c>
      <c r="AK167" s="37" t="s">
        <v>964</v>
      </c>
      <c r="AL167" s="37" t="s">
        <v>961</v>
      </c>
      <c r="AM167" s="37" t="s">
        <v>965</v>
      </c>
      <c r="AN167" s="37" t="s">
        <v>70</v>
      </c>
      <c r="AO167" s="26">
        <f t="shared" si="40"/>
        <v>0</v>
      </c>
      <c r="AP167" s="12">
        <f t="shared" si="41"/>
        <v>1</v>
      </c>
      <c r="AQ167" s="12">
        <f t="shared" si="42"/>
        <v>1</v>
      </c>
      <c r="AR167" s="12">
        <f t="shared" si="43"/>
        <v>1</v>
      </c>
      <c r="AS167" s="19">
        <f t="shared" si="35"/>
        <v>1</v>
      </c>
    </row>
    <row r="168" spans="1:45">
      <c r="A168" t="str">
        <f>'Model output'!A167</f>
        <v>TCGA-EM-A2CL</v>
      </c>
      <c r="B168" s="44">
        <v>31</v>
      </c>
      <c r="C168" s="1" t="str">
        <f>IF(OR(ISNUMBER(SEARCH("0",'Model output'!D167)), ISNUMBER(SEARCH("1",'Model output'!D167)), ISNUMBER(SEARCH("1a",'Model output'!D167)), ISNUMBER(SEARCH("1b",'Model output'!D167)), ISNUMBER(SEARCH("2",'Model output'!D167)), ISNUMBER(SEARCH("3",'Model output'!D167)), ISNUMBER(SEARCH("4a",'Model output'!D167)), ISNUMBER(SEARCH("4b",'Model output'!D167))), IF(ISNUMBER(SEARCH("pT",'Model output'!D167)),IF(OR(ISNUMBER(SEARCH("a",'Model output'!D167)),ISNUMBER(SEARCH("b",'Model output'!D167))),MID(SUBSTITUTE('Model output'!D167," ",""),SEARCH("pT",'Model output'!D167)+2,2),MID(SUBSTITUTE('Model output'!D167," ",""),SEARCH("pT",'Model output'!D167)+2,1)),IF(ISNUMBER(SEARCH("T",'Model output'!D167)),IF(OR(ISNUMBER(SEARCH("a",'Model output'!D167)),ISNUMBER(SEARCH("b",'Model output'!D167))),MID(SUBSTITUTE('Model output'!D167," ",""),SEARCH("T",'Model output'!D167)+1,2),MID(SUBSTITUTE('Model output'!D167," ",""),SEARCH("T",'Model output'!D167)+1,1)),SUBSTITUTE('Model output'!D167," ",""))),"")</f>
        <v>2</v>
      </c>
      <c r="D168" s="1" t="str">
        <f>IF(ISNUMBER(SEARCH("lymph node",'Model output'!E167)),"1", IF(AND('Model output'!E167&lt;&gt;"",ISNUMBER('Model output'!E167),'Model output'!E167&gt;0),"1",IF(OR(ISNUMBER(SEARCH("0",'Model output'!E167)), ISNUMBER(SEARCH("1",'Model output'!E167)), ISNUMBER(SEARCH("1a",'Model output'!E167)), ISNUMBER(SEARCH("1b",'Model output'!E167)), ISNUMBER(SEARCH("X",'Model output'!E167))), IF(ISNUMBER(SEARCH("pN",'Model output'!E167)),IF(OR(ISNUMBER(SEARCH("a",'Model output'!E167)),ISNUMBER(SEARCH("b",'Model output'!E167))),MID(SUBSTITUTE('Model output'!E167," ",""),SEARCH("pN",'Model output'!E167)+2,2),MID(SUBSTITUTE('Model output'!E167," ",""),SEARCH("pN",'Model output'!E167)+2,1)),IF(ISNUMBER(SEARCH("N",'Model output'!E167)),IF(OR(ISNUMBER(SEARCH("a",'Model output'!E167)),ISNUMBER(SEARCH("b",'Model output'!E167))),MID(SUBSTITUTE('Model output'!E167," ",""),SEARCH("N",'Model output'!E167)+1,2),MID(SUBSTITUTE('Model output'!E167," ",""),SEARCH("N",'Model output'!E167)+1,1)),SUBSTITUTE('Model output'!E167," ",""))),"")))</f>
        <v>X</v>
      </c>
      <c r="E168" s="1" t="str">
        <f>IF(OR(ISNUMBER(SEARCH("Not applicable",'Model output'!F167)), ISNUMBER(SEARCH("N/A",'Model output'!F167))),"0",IF(OR(ISNUMBER(SEARCH("0",'Model output'!F167)), ISNUMBER(SEARCH("1",'Model output'!F167)), ISNUMBER(SEARCH("X",'Model output'!F167))), IF(ISNUMBER(SEARCH("pM",'Model output'!F167)),MID(SUBSTITUTE('Model output'!F167," ",""),SEARCH("pM",'Model output'!F167)+2,1),IF(ISNUMBER(SEARCH("M",'Model output'!F167)),MID(SUBSTITUTE('Model output'!F167," ",""),SEARCH("M",'Model output'!F167)+1,1),SUBSTITUTE('Model output'!F167," ",""))),""))</f>
        <v/>
      </c>
      <c r="F168" t="str">
        <f t="shared" si="29"/>
        <v>negative</v>
      </c>
      <c r="G168" t="str">
        <f>IF(OR('Model output'!G167="",AND(ISNUMBER('Model output'!J167),'Model output'!J167&lt;1)),"",IF(OR(ISNUMBER(SEARCH("lateral",'Model output'!G167)),ISNUMBER(SEARCH("cervical",'Model output'!G167)),ISNUMBER(SEARCH("jugular",'Model output'!G167)),ISNUMBER(SEARCH("left neck",'Model output'!G167)),ISNUMBER(SEARCH("left anterior neck",'Model output'!G167)),ISNUMBER(SEARCH("left posterior neck",'Model output'!G167)),ISNUMBER(SEARCH("right neck",'Model output'!G167)),ISNUMBER(SEARCH("right anterior neck",'Model output'!G167)),ISNUMBER(SEARCH("right posterior neck",'Model output'!G167)),AND(ISNUMBER(SEARCH("level",'Model output'!G167)),OR(,ISNUMBER(SEARCH("II",'Model output'!G167)),ISNUMBER(SEARCH("two",'Model output'!G167)),ISNUMBER(SEARCH("2",'Model output'!G167)),ISNUMBER(SEARCH("III",'Model output'!G167)),ISNUMBER(SEARCH("three",'Model output'!G167)),ISNUMBER(SEARCH("3",'Model output'!G167)),ISNUMBER(SEARCH("IV",'Model output'!G167)),ISNUMBER(SEARCH("four",'Model output'!G167)),ISNUMBER(SEARCH("4",'Model output'!G167)),AND(ISNUMBER(SEARCH("V ",'Model output'!G167)),NOT(ISNUMBER(SEARCH("VI",'Model output'!G167)))),ISNUMBER(SEARCH("five",'Model output'!G167)),ISNUMBER(SEARCH("5",'Model output'!G167))))), "lateral", "central"))</f>
        <v/>
      </c>
      <c r="H168" t="str">
        <f>IF('Model output'!H167="","negative",IF('Model output'!H167="[]", "negative", IF(OR(ISNUMBER(SEARCH("lymph node",'Model output'!H167)),ISNUMBER(SEARCH("Not mentioned",'Model output'!H167)),ISNUMBER(SEARCH("neck",'Model output'!H167)),ISNUMBER(SEARCH("Not applicable",'Model output'!H167))),"negative","positive")))</f>
        <v>negative</v>
      </c>
      <c r="I168">
        <f>IF('Model output'!I167="","",IF(ISNUMBER('Model output'!I167),'Model output'!I167,1))</f>
        <v>0</v>
      </c>
      <c r="J168">
        <f>IF('Model output'!J167="","",IF(AND(ISNUMBER('Model output'!J167),'Model output'!J167&lt;=I168),'Model output'!J167,IF(ISNUMBER(SEARCH("0/",'Model output'!J167)),0,1)))</f>
        <v>0</v>
      </c>
      <c r="K168" t="str" cm="1">
        <f t="array" ref="K168">IF(COUNT(FIND({0,1,2,3,4,5,6,7,8,9},'Model output'!K167))&gt;0,'Model output'!K167,"")</f>
        <v/>
      </c>
      <c r="L168" s="8" t="str">
        <f t="shared" si="32"/>
        <v/>
      </c>
      <c r="M168" t="str" cm="1">
        <f t="array" ref="M168">IF(L168="","",IF(ISNUMBER(SEARCH("cm",L168)),MAX(VALUE(SUBSTITUTE(_xlfn.FILTERXML("&lt;t&gt;&lt;s&gt;"&amp;SUBSTITUTE(L168,",","&lt;/s&gt;&lt;s&gt;")&amp;"&lt;/s&gt;&lt;/t&gt;","//s"),"cm",""))),MAX(VALUE(SUBSTITUTE(_xlfn.FILTERXML("&lt;t&gt;&lt;s&gt;"&amp;SUBSTITUTE(L168,",","&lt;/s&gt;&lt;s&gt;")&amp;"&lt;/s&gt;&lt;/t&gt;","//s"),"mm","")))/10))</f>
        <v/>
      </c>
      <c r="N168" t="str">
        <f>IF('Model output'!L167="","",'Model output'!L167)</f>
        <v>Papillary carcinoma</v>
      </c>
      <c r="O168" t="str">
        <f>IF('Model output'!M167="","",'Model output'!M167)</f>
        <v>Follicular variant, Microcarcinoma (occult, small or microscopic) variant</v>
      </c>
      <c r="P168" t="str">
        <f>IF('Model output'!N167="","",'Model output'!N167)</f>
        <v>2.5cm</v>
      </c>
      <c r="Q168" t="str">
        <f t="shared" si="28"/>
        <v>2.5cm</v>
      </c>
      <c r="R168" cm="1">
        <f t="array" ref="R168">IF(Q168="","",IF(ISNUMBER(SEARCH("cm",Q168)),MAX(VALUE(SUBSTITUTE(_xlfn.FILTERXML("&lt;t&gt;&lt;s&gt;"&amp;SUBSTITUTE(Q168,",","&lt;/s&gt;&lt;s&gt;")&amp;"&lt;/s&gt;&lt;/t&gt;","//s"),"cm",""))),MAX(VALUE(SUBSTITUTE(_xlfn.FILTERXML("&lt;t&gt;&lt;s&gt;"&amp;SUBSTITUTE(Q168,",","&lt;/s&gt;&lt;s&gt;")&amp;"&lt;/s&gt;&lt;/t&gt;","//s"),"mm","")))/10))</f>
        <v>2.5</v>
      </c>
      <c r="S168" t="str">
        <f>IF(OR('Model output'!P167="",ISNUMBER(SEARCH("Not identified", 'Model output'!P167)),ISNUMBER(SEARCH("Absent",'Model output'!P167)),AND(ISNUMBER(SEARCH("No",'Model output'!P167)),NOT(ISNUMBER(SEARCH("diagnostic",'Model output'!P167)))),ISNUMBER(SEARCH("Negative",'Model output'!P167))),"negative","positive")</f>
        <v>negative</v>
      </c>
      <c r="T168" t="str">
        <f>IF('Model output'!O167="","",'Model output'!O167)</f>
        <v/>
      </c>
      <c r="U168" t="str">
        <f>IF('Model output'!Q167&lt;&gt;"",'Model output'!Q167,IF('Classification result'!S168="positive",IF(ISNUMBER(SEARCH("single",'Model output'!P167)),1,IF(OR(ISNUMBER(SEARCH("&lt;4",'Model output'!P167)),ISNUMBER(SEARCH("&lt; 4",'Model output'!P167)),ISNUMBER(SEARCH("less than 4",'Model output'!P167))),"&lt;4",IF(OR(ISNUMBER(SEARCH("&gt;4",'Model output'!P167)),ISNUMBER(SEARCH("&gt; 4",'Model output'!P167)),ISNUMBER(SEARCH("4 or more",'Model output'!P167))),"&gt;4",""))),""))</f>
        <v/>
      </c>
      <c r="V168" t="str">
        <f>IF(S168="negative","",IF(OR(ISNUMBER(SEARCH("Focal",'Model output'!P167)),'Classification result'!U168&lt;4,ISNUMBER(SEARCH("Focal",'Classification result'!U168)),ISNUMBER(SEARCH("&lt;4",'Classification result'!U168)),ISNUMBER(SEARCH("&lt; 4",'Classification result'!U168))),"minimal", IF(OR(ISNUMBER(SEARCH("Extensive",'Model output'!P167)),ISNUMBER(SEARCH("Extensive",'Classification result'!U168)),ISNUMBER(SEARCH("&gt;4",'Classification result'!U168)),ISNUMBER(SEARCH("&gt; 4",'Classification result'!U168)),ISNUMBER(SEARCH("4 or more",'Classification result'!U168))),"extensive","")))</f>
        <v/>
      </c>
      <c r="W168" t="str">
        <f>IF(OR('Model output'!R167="",ISNUMBER(SEARCH("Not identified", 'Model output'!R167)),ISNUMBER(SEARCH("Absent",'Model output'!R167)),ISNUMBER(SEARCH("No",'Model output'!R167)),ISNUMBER(SEARCH("Negative",'Model output'!R167)),ISNUMBER(SEARCH("None seen",'Model output'!R167)),ISNUMBER(SEARCH("Free",'Model output'!R167)),ISNUMBER(SEARCH("Cannot be assessed",'Model output'!R167))),"negative","positive")</f>
        <v>negative</v>
      </c>
      <c r="X168" t="str">
        <f>IF('Model output'!S167="","", IF('Model output'!S167= "[]", "", 'Model output'!S167))</f>
        <v>Not identified</v>
      </c>
      <c r="Y168" t="str">
        <f>IF(OR('Model output'!S167="",ISNUMBER(SEARCH("Absent",'Model output'!S167)),ISNUMBER(SEARCH("Not identified",'Model output'!S167)),ISNUMBER(SEARCH("No",'Model output'!S167)),ISNUMBER(SEARCH("negative",'Model output'!S167))),"negative",IF(Z168="positive","gETE", "positive"))</f>
        <v>negative</v>
      </c>
      <c r="Z168" t="str">
        <f>IF(OR('Model output'!S167="",ISNUMBER(SEARCH("Absent",'Model output'!S167)),ISNUMBER(SEARCH("Not identified",'Model output'!S167)),ISNUMBER(SEARCH("No",'Model output'!S167)),ISNUMBER(SEARCH("Minimal",'Model output'!S167)),ISNUMBER(SEARCH("negative",'Model output'!S167))),"negative",IF(OR(ISNUMBER(SEARCH("extensive",X168)),ISNUMBER(SEARCH("skeletal muscle",X168)),ISNUMBER(SEARCH("larynx",X168)),ISNUMBER(SEARCH("trachea",X168)),ISNUMBER(SEARCH("esophagus",X168)),ISNUMBER(SEARCH("recurrent laryngeal nerve",X168))),"positive","negative"))</f>
        <v>negative</v>
      </c>
      <c r="AA168" t="str">
        <f>IF('Model output'!T167="","", IF('Model output'!T167="[]", "", IF('Model output'!T167="Not mentioned", "No", "Yes")))</f>
        <v/>
      </c>
      <c r="AB168" t="str">
        <f>IF(AA168&lt;&gt;"Yes","",IF(OR('Model output'!U167="",'Model output'!U167="[]",ISNUMBER(SEARCH("Not identified",'Model output'!U167))),"",'Model output'!U167))</f>
        <v/>
      </c>
      <c r="AC168" s="1" t="str">
        <f>IF(OR('Model output'!V167="",'Model output'!V167="No",AND(ISERROR(SEARCH("Positive",'Model output'!V167)), ISNUMBER(SEARCH("Negative",'Model output'!V167))), ISNUMBER(SEARCH("Uninvolved",'Model output'!V167)), ISNUMBER(SEARCH("not involved",'Model output'!V167)), ISNUMBER(SEARCH("none",'Model output'!V167)), ISNUMBER(SEARCH("Free",'Model output'!V167)), ISNUMBER(SEARCH("1 mm",'Model output'!V167)), ISNUMBER(SEARCH("0.1 CM",'Model output'!V167)), ISNUMBER(SEARCH("less than 0.2 mm",'Model output'!V167)), ISNUMBER(SEARCH("less than 0.5 mm",'Model output'!V167)), ISNUMBER(SEARCH("abut",'Model output'!V167))), "negative", "positive")</f>
        <v>negative</v>
      </c>
      <c r="AE168" s="32" t="str" cm="1">
        <f t="array" aca="1" ref="AE168" ca="1">IF(OR(AC168="positive",Z168="positive",AND(OR(ISNUMBER(SEARCH("Follicular carcinoma",N168)),ISNUMBER(SEARCH("Follicular thyroid carcinoma",N168))),V168="extensive"),AND(AND(ISNUMBER(J168),J168&gt;0),AND(ISNUMBER(M168),M168&gt;3)),OR(H168="positive",AH168=1)),"high",IF(OR(ISNUMBER(SEARCH("lateral",G168,1)),ISNUMBER(SEARCH("positive",Y168,1)),ISNUMBER(SEARCH("tall",O168,1)),ISNUMBER(SEARCH("hobnail",O168,1)),ISNUMBER(SEARCH("cribriform",O168,1)),ISNUMBER(SEARCH("diffuse",O168,1)),ISNUMBER(SEARCH("columnar",O168,1)),ISNUMBER(SEARCH("solid",O168,1)),ISNUMBER(SEARCH("tall",N168,1)),ISNUMBER(SEARCH("hobnail",N168,1)),ISNUMBER(SEARCH("cribriform",N168,1)),ISNUMBER(SEARCH("diffuse",N168,1)),ISNUMBER(SEARCH("columnar",N168,1)),ISNUMBER(SEARCH("solid",N168,1)),AND(ISNUMBER(SEARCH("papillary",N168,1)),S168="positive"),AND(AND(ISNUMBER(J168),J168&gt;=5),M168=""),AND(AND(ISNUMBER(J168),J168&gt;=5),AND(ISNUMBER(M168),M168&gt;=1)),AND(ISNUMBER(SERACH("papillary",N168)),OR(Y168="positive",Z168="positive"), ISNUMBER(SEARCH("BRAF",AB168)))),"intermediate","low"))</f>
        <v>low</v>
      </c>
      <c r="AF168" s="33" t="str">
        <f t="shared" si="30"/>
        <v>2</v>
      </c>
      <c r="AG168" s="33" t="str">
        <f t="shared" si="31"/>
        <v>0</v>
      </c>
      <c r="AH168" s="33" t="str">
        <f t="shared" si="33"/>
        <v>0</v>
      </c>
      <c r="AI168" s="38" t="str">
        <f t="shared" si="34"/>
        <v>I</v>
      </c>
      <c r="AJ168" s="32" t="s">
        <v>957</v>
      </c>
      <c r="AK168" s="37" t="s">
        <v>964</v>
      </c>
      <c r="AL168" s="37" t="s">
        <v>965</v>
      </c>
      <c r="AM168" s="37" t="s">
        <v>965</v>
      </c>
      <c r="AN168" s="37" t="s">
        <v>70</v>
      </c>
      <c r="AO168" s="26">
        <f t="shared" ca="1" si="40"/>
        <v>1</v>
      </c>
      <c r="AP168" s="12">
        <f t="shared" si="41"/>
        <v>1</v>
      </c>
      <c r="AQ168" s="12">
        <f t="shared" si="42"/>
        <v>1</v>
      </c>
      <c r="AR168" s="12">
        <f t="shared" si="43"/>
        <v>1</v>
      </c>
      <c r="AS168" s="19">
        <f t="shared" si="35"/>
        <v>1</v>
      </c>
    </row>
    <row r="169" spans="1:45">
      <c r="A169" t="str">
        <f>'Model output'!A168</f>
        <v>TCGA-EM-A2CM</v>
      </c>
      <c r="B169" s="44">
        <v>62</v>
      </c>
      <c r="C169" s="1" t="str">
        <f>IF(OR(ISNUMBER(SEARCH("0",'Model output'!D168)), ISNUMBER(SEARCH("1",'Model output'!D168)), ISNUMBER(SEARCH("1a",'Model output'!D168)), ISNUMBER(SEARCH("1b",'Model output'!D168)), ISNUMBER(SEARCH("2",'Model output'!D168)), ISNUMBER(SEARCH("3",'Model output'!D168)), ISNUMBER(SEARCH("4a",'Model output'!D168)), ISNUMBER(SEARCH("4b",'Model output'!D168))), IF(ISNUMBER(SEARCH("pT",'Model output'!D168)),IF(OR(ISNUMBER(SEARCH("a",'Model output'!D168)),ISNUMBER(SEARCH("b",'Model output'!D168))),MID(SUBSTITUTE('Model output'!D168," ",""),SEARCH("pT",'Model output'!D168)+2,2),MID(SUBSTITUTE('Model output'!D168," ",""),SEARCH("pT",'Model output'!D168)+2,1)),IF(ISNUMBER(SEARCH("T",'Model output'!D168)),IF(OR(ISNUMBER(SEARCH("a",'Model output'!D168)),ISNUMBER(SEARCH("b",'Model output'!D168))),MID(SUBSTITUTE('Model output'!D168," ",""),SEARCH("T",'Model output'!D168)+1,2),MID(SUBSTITUTE('Model output'!D168," ",""),SEARCH("T",'Model output'!D168)+1,1)),SUBSTITUTE('Model output'!D168," ",""))),"")</f>
        <v>3</v>
      </c>
      <c r="D169" s="1" t="str">
        <f>IF(ISNUMBER(SEARCH("lymph node",'Model output'!E168)),"1", IF(AND('Model output'!E168&lt;&gt;"",ISNUMBER('Model output'!E168),'Model output'!E168&gt;0),"1",IF(OR(ISNUMBER(SEARCH("0",'Model output'!E168)), ISNUMBER(SEARCH("1",'Model output'!E168)), ISNUMBER(SEARCH("1a",'Model output'!E168)), ISNUMBER(SEARCH("1b",'Model output'!E168)), ISNUMBER(SEARCH("X",'Model output'!E168))), IF(ISNUMBER(SEARCH("pN",'Model output'!E168)),IF(OR(ISNUMBER(SEARCH("a",'Model output'!E168)),ISNUMBER(SEARCH("b",'Model output'!E168))),MID(SUBSTITUTE('Model output'!E168," ",""),SEARCH("pN",'Model output'!E168)+2,2),MID(SUBSTITUTE('Model output'!E168," ",""),SEARCH("pN",'Model output'!E168)+2,1)),IF(ISNUMBER(SEARCH("N",'Model output'!E168)),IF(OR(ISNUMBER(SEARCH("a",'Model output'!E168)),ISNUMBER(SEARCH("b",'Model output'!E168))),MID(SUBSTITUTE('Model output'!E168," ",""),SEARCH("N",'Model output'!E168)+1,2),MID(SUBSTITUTE('Model output'!E168," ",""),SEARCH("N",'Model output'!E168)+1,1)),SUBSTITUTE('Model output'!E168," ",""))),"")))</f>
        <v>0</v>
      </c>
      <c r="E169" s="1" t="str">
        <f>IF(OR(ISNUMBER(SEARCH("Not applicable",'Model output'!F168)), ISNUMBER(SEARCH("N/A",'Model output'!F168))),"0",IF(OR(ISNUMBER(SEARCH("0",'Model output'!F168)), ISNUMBER(SEARCH("1",'Model output'!F168)), ISNUMBER(SEARCH("X",'Model output'!F168))), IF(ISNUMBER(SEARCH("pM",'Model output'!F168)),MID(SUBSTITUTE('Model output'!F168," ",""),SEARCH("pM",'Model output'!F168)+2,1),IF(ISNUMBER(SEARCH("M",'Model output'!F168)),MID(SUBSTITUTE('Model output'!F168," ",""),SEARCH("M",'Model output'!F168)+1,1),SUBSTITUTE('Model output'!F168," ",""))),""))</f>
        <v/>
      </c>
      <c r="F169" t="str">
        <f t="shared" si="29"/>
        <v>negative</v>
      </c>
      <c r="G169" t="str">
        <f>IF(OR('Model output'!G168="",AND(ISNUMBER('Model output'!J168),'Model output'!J168&lt;1)),"",IF(OR(ISNUMBER(SEARCH("lateral",'Model output'!G168)),ISNUMBER(SEARCH("cervical",'Model output'!G168)),ISNUMBER(SEARCH("jugular",'Model output'!G168)),ISNUMBER(SEARCH("left neck",'Model output'!G168)),ISNUMBER(SEARCH("left anterior neck",'Model output'!G168)),ISNUMBER(SEARCH("left posterior neck",'Model output'!G168)),ISNUMBER(SEARCH("right neck",'Model output'!G168)),ISNUMBER(SEARCH("right anterior neck",'Model output'!G168)),ISNUMBER(SEARCH("right posterior neck",'Model output'!G168)),AND(ISNUMBER(SEARCH("level",'Model output'!G168)),OR(,ISNUMBER(SEARCH("II",'Model output'!G168)),ISNUMBER(SEARCH("two",'Model output'!G168)),ISNUMBER(SEARCH("2",'Model output'!G168)),ISNUMBER(SEARCH("III",'Model output'!G168)),ISNUMBER(SEARCH("three",'Model output'!G168)),ISNUMBER(SEARCH("3",'Model output'!G168)),ISNUMBER(SEARCH("IV",'Model output'!G168)),ISNUMBER(SEARCH("four",'Model output'!G168)),ISNUMBER(SEARCH("4",'Model output'!G168)),AND(ISNUMBER(SEARCH("V ",'Model output'!G168)),NOT(ISNUMBER(SEARCH("VI",'Model output'!G168)))),ISNUMBER(SEARCH("five",'Model output'!G168)),ISNUMBER(SEARCH("5",'Model output'!G168))))), "lateral", "central"))</f>
        <v/>
      </c>
      <c r="H169" t="str">
        <f>IF('Model output'!H168="","negative",IF('Model output'!H168="[]", "negative", IF(OR(ISNUMBER(SEARCH("lymph node",'Model output'!H168)),ISNUMBER(SEARCH("Not mentioned",'Model output'!H168)),ISNUMBER(SEARCH("neck",'Model output'!H168)),ISNUMBER(SEARCH("Not applicable",'Model output'!H168))),"negative","positive")))</f>
        <v>negative</v>
      </c>
      <c r="I169">
        <f>IF('Model output'!I168="","",IF(ISNUMBER('Model output'!I168),'Model output'!I168,1))</f>
        <v>3</v>
      </c>
      <c r="J169">
        <f>IF('Model output'!J168="","",IF(AND(ISNUMBER('Model output'!J168),'Model output'!J168&lt;=I169),'Model output'!J168,IF(ISNUMBER(SEARCH("0/",'Model output'!J168)),0,1)))</f>
        <v>0</v>
      </c>
      <c r="K169" t="str" cm="1">
        <f t="array" ref="K169">IF(COUNT(FIND({0,1,2,3,4,5,6,7,8,9},'Model output'!K168))&gt;0,'Model output'!K168,"")</f>
        <v/>
      </c>
      <c r="L169" s="8" t="str">
        <f t="shared" si="32"/>
        <v/>
      </c>
      <c r="M169" t="str" cm="1">
        <f t="array" ref="M169">IF(L169="","",IF(ISNUMBER(SEARCH("cm",L169)),MAX(VALUE(SUBSTITUTE(_xlfn.FILTERXML("&lt;t&gt;&lt;s&gt;"&amp;SUBSTITUTE(L169,",","&lt;/s&gt;&lt;s&gt;")&amp;"&lt;/s&gt;&lt;/t&gt;","//s"),"cm",""))),MAX(VALUE(SUBSTITUTE(_xlfn.FILTERXML("&lt;t&gt;&lt;s&gt;"&amp;SUBSTITUTE(L169,",","&lt;/s&gt;&lt;s&gt;")&amp;"&lt;/s&gt;&lt;/t&gt;","//s"),"mm","")))/10))</f>
        <v/>
      </c>
      <c r="N169" t="str">
        <f>IF('Model output'!L168="","",'Model output'!L168)</f>
        <v>Poorly differentiated</v>
      </c>
      <c r="O169" t="str">
        <f>IF('Model output'!M168="","",'Model output'!M168)</f>
        <v>Angioinvasive, Insular carcinoma</v>
      </c>
      <c r="P169" t="str">
        <f>IF('Model output'!N168="","",'Model output'!N168)</f>
        <v>9.6cm</v>
      </c>
      <c r="Q169" t="str">
        <f t="shared" si="28"/>
        <v>9.6cm</v>
      </c>
      <c r="R169" cm="1">
        <f t="array" ref="R169">IF(Q169="","",IF(ISNUMBER(SEARCH("cm",Q169)),MAX(VALUE(SUBSTITUTE(_xlfn.FILTERXML("&lt;t&gt;&lt;s&gt;"&amp;SUBSTITUTE(Q169,",","&lt;/s&gt;&lt;s&gt;")&amp;"&lt;/s&gt;&lt;/t&gt;","//s"),"cm",""))),MAX(VALUE(SUBSTITUTE(_xlfn.FILTERXML("&lt;t&gt;&lt;s&gt;"&amp;SUBSTITUTE(Q169,",","&lt;/s&gt;&lt;s&gt;")&amp;"&lt;/s&gt;&lt;/t&gt;","//s"),"mm","")))/10))</f>
        <v>9.6</v>
      </c>
      <c r="S169" t="str">
        <f>IF(OR('Model output'!P168="",ISNUMBER(SEARCH("Not identified", 'Model output'!P168)),ISNUMBER(SEARCH("Absent",'Model output'!P168)),AND(ISNUMBER(SEARCH("No",'Model output'!P168)),NOT(ISNUMBER(SEARCH("diagnostic",'Model output'!P168)))),ISNUMBER(SEARCH("Negative",'Model output'!P168))),"negative","positive")</f>
        <v>positive</v>
      </c>
      <c r="T169">
        <f>IF('Model output'!O168="","",'Model output'!O168)</f>
        <v>1</v>
      </c>
      <c r="U169" t="str">
        <f>IF('Model output'!Q168&lt;&gt;"",'Model output'!Q168,IF('Classification result'!S169="positive",IF(ISNUMBER(SEARCH("single",'Model output'!P168)),1,IF(OR(ISNUMBER(SEARCH("&lt;4",'Model output'!P168)),ISNUMBER(SEARCH("&lt; 4",'Model output'!P168)),ISNUMBER(SEARCH("less than 4",'Model output'!P168))),"&lt;4",IF(OR(ISNUMBER(SEARCH("&gt;4",'Model output'!P168)),ISNUMBER(SEARCH("&gt; 4",'Model output'!P168)),ISNUMBER(SEARCH("4 or more",'Model output'!P168))),"&gt;4",""))),""))</f>
        <v>&lt;4</v>
      </c>
      <c r="V169" t="str">
        <f>IF(S169="negative","",IF(OR(ISNUMBER(SEARCH("Focal",'Model output'!P168)),'Classification result'!U169&lt;4,ISNUMBER(SEARCH("Focal",'Classification result'!U169)),ISNUMBER(SEARCH("&lt;4",'Classification result'!U169)),ISNUMBER(SEARCH("&lt; 4",'Classification result'!U169))),"minimal", IF(OR(ISNUMBER(SEARCH("Extensive",'Model output'!P168)),ISNUMBER(SEARCH("Extensive",'Classification result'!U169)),ISNUMBER(SEARCH("&gt;4",'Classification result'!U169)),ISNUMBER(SEARCH("&gt; 4",'Classification result'!U169)),ISNUMBER(SEARCH("4 or more",'Classification result'!U169))),"extensive","")))</f>
        <v>minimal</v>
      </c>
      <c r="W169" t="str">
        <f>IF(OR('Model output'!R168="",ISNUMBER(SEARCH("Not identified", 'Model output'!R168)),ISNUMBER(SEARCH("Absent",'Model output'!R168)),ISNUMBER(SEARCH("No",'Model output'!R168)),ISNUMBER(SEARCH("Negative",'Model output'!R168)),ISNUMBER(SEARCH("None seen",'Model output'!R168)),ISNUMBER(SEARCH("Free",'Model output'!R168)),ISNUMBER(SEARCH("Cannot be assessed",'Model output'!R168))),"negative","positive")</f>
        <v>positive</v>
      </c>
      <c r="X169" t="str">
        <f>IF('Model output'!S168="","", IF('Model output'!S168= "[]", "", 'Model output'!S168))</f>
        <v/>
      </c>
      <c r="Y169" t="str">
        <f>IF(OR('Model output'!S168="",ISNUMBER(SEARCH("Absent",'Model output'!S168)),ISNUMBER(SEARCH("Not identified",'Model output'!S168)),ISNUMBER(SEARCH("No",'Model output'!S168)),ISNUMBER(SEARCH("negative",'Model output'!S168))),"negative",IF(Z169="positive","gETE", "positive"))</f>
        <v>negative</v>
      </c>
      <c r="Z169" t="str">
        <f>IF(OR('Model output'!S168="",ISNUMBER(SEARCH("Absent",'Model output'!S168)),ISNUMBER(SEARCH("Not identified",'Model output'!S168)),ISNUMBER(SEARCH("No",'Model output'!S168)),ISNUMBER(SEARCH("Minimal",'Model output'!S168)),ISNUMBER(SEARCH("negative",'Model output'!S168))),"negative",IF(OR(ISNUMBER(SEARCH("extensive",X169)),ISNUMBER(SEARCH("skeletal muscle",X169)),ISNUMBER(SEARCH("larynx",X169)),ISNUMBER(SEARCH("trachea",X169)),ISNUMBER(SEARCH("esophagus",X169)),ISNUMBER(SEARCH("recurrent laryngeal nerve",X169))),"positive","negative"))</f>
        <v>negative</v>
      </c>
      <c r="AA169" t="str">
        <f>IF('Model output'!T168="","", IF('Model output'!T168="[]", "", IF('Model output'!T168="Not mentioned", "No", "Yes")))</f>
        <v/>
      </c>
      <c r="AB169" t="str">
        <f>IF(AA169&lt;&gt;"Yes","",IF(OR('Model output'!U168="",'Model output'!U168="[]",ISNUMBER(SEARCH("Not identified",'Model output'!U168))),"",'Model output'!U168))</f>
        <v/>
      </c>
      <c r="AC169" s="1" t="str">
        <f>IF(OR('Model output'!V168="",'Model output'!V168="No",AND(ISERROR(SEARCH("Positive",'Model output'!V168)), ISNUMBER(SEARCH("Negative",'Model output'!V168))), ISNUMBER(SEARCH("Uninvolved",'Model output'!V168)), ISNUMBER(SEARCH("not involved",'Model output'!V168)), ISNUMBER(SEARCH("none",'Model output'!V168)), ISNUMBER(SEARCH("Free",'Model output'!V168)), ISNUMBER(SEARCH("1 mm",'Model output'!V168)), ISNUMBER(SEARCH("0.1 CM",'Model output'!V168)), ISNUMBER(SEARCH("less than 0.2 mm",'Model output'!V168)), ISNUMBER(SEARCH("less than 0.5 mm",'Model output'!V168)), ISNUMBER(SEARCH("abut",'Model output'!V168))), "negative", "positive")</f>
        <v>negative</v>
      </c>
      <c r="AE169" s="32" t="str" cm="1">
        <f t="array" aca="1" ref="AE169" ca="1">IF(OR(AC169="positive",Z169="positive",AND(OR(ISNUMBER(SEARCH("Follicular carcinoma",N169)),ISNUMBER(SEARCH("Follicular thyroid carcinoma",N169))),V169="extensive"),AND(AND(ISNUMBER(J169),J169&gt;0),AND(ISNUMBER(M169),M169&gt;3)),OR(H169="positive",AH169=1)),"high",IF(OR(ISNUMBER(SEARCH("lateral",G169,1)),ISNUMBER(SEARCH("positive",Y169,1)),ISNUMBER(SEARCH("tall",O169,1)),ISNUMBER(SEARCH("hobnail",O169,1)),ISNUMBER(SEARCH("cribriform",O169,1)),ISNUMBER(SEARCH("diffuse",O169,1)),ISNUMBER(SEARCH("columnar",O169,1)),ISNUMBER(SEARCH("solid",O169,1)),ISNUMBER(SEARCH("tall",N169,1)),ISNUMBER(SEARCH("hobnail",N169,1)),ISNUMBER(SEARCH("cribriform",N169,1)),ISNUMBER(SEARCH("diffuse",N169,1)),ISNUMBER(SEARCH("columnar",N169,1)),ISNUMBER(SEARCH("solid",N169,1)),AND(ISNUMBER(SEARCH("papillary",N169,1)),S169="positive"),AND(AND(ISNUMBER(J169),J169&gt;=5),M169=""),AND(AND(ISNUMBER(J169),J169&gt;=5),AND(ISNUMBER(M169),M169&gt;=1)),AND(ISNUMBER(SERACH("papillary",N169)),OR(Y169="positive",Z169="positive"), ISNUMBER(SEARCH("BRAF",AB169)))),"intermediate","low"))</f>
        <v>low</v>
      </c>
      <c r="AF169" s="33" t="str">
        <f t="shared" si="30"/>
        <v>3a</v>
      </c>
      <c r="AG169" s="33" t="str">
        <f t="shared" si="31"/>
        <v>0</v>
      </c>
      <c r="AH169" s="33" t="str">
        <f t="shared" si="33"/>
        <v>0</v>
      </c>
      <c r="AI169" s="38" t="str">
        <f t="shared" si="34"/>
        <v>II</v>
      </c>
      <c r="AJ169" s="32" t="s">
        <v>958</v>
      </c>
      <c r="AK169" s="37" t="s">
        <v>967</v>
      </c>
      <c r="AL169" s="37" t="s">
        <v>962</v>
      </c>
      <c r="AM169" s="37" t="s">
        <v>965</v>
      </c>
      <c r="AN169" s="37" t="s">
        <v>963</v>
      </c>
      <c r="AO169" s="26">
        <f t="shared" ca="1" si="40"/>
        <v>0</v>
      </c>
      <c r="AP169" s="12">
        <f t="shared" si="41"/>
        <v>1</v>
      </c>
      <c r="AQ169" s="12">
        <f t="shared" si="42"/>
        <v>1</v>
      </c>
      <c r="AR169" s="12">
        <f t="shared" si="43"/>
        <v>1</v>
      </c>
      <c r="AS169" s="19">
        <f t="shared" si="35"/>
        <v>1</v>
      </c>
    </row>
    <row r="170" spans="1:45">
      <c r="A170" t="str">
        <f>'Model output'!A169</f>
        <v>TCGA-EM-A2CO</v>
      </c>
      <c r="B170" s="44">
        <v>77</v>
      </c>
      <c r="C170" s="1" t="str">
        <f>IF(OR(ISNUMBER(SEARCH("0",'Model output'!D169)), ISNUMBER(SEARCH("1",'Model output'!D169)), ISNUMBER(SEARCH("1a",'Model output'!D169)), ISNUMBER(SEARCH("1b",'Model output'!D169)), ISNUMBER(SEARCH("2",'Model output'!D169)), ISNUMBER(SEARCH("3",'Model output'!D169)), ISNUMBER(SEARCH("4a",'Model output'!D169)), ISNUMBER(SEARCH("4b",'Model output'!D169))), IF(ISNUMBER(SEARCH("pT",'Model output'!D169)),IF(OR(ISNUMBER(SEARCH("a",'Model output'!D169)),ISNUMBER(SEARCH("b",'Model output'!D169))),MID(SUBSTITUTE('Model output'!D169," ",""),SEARCH("pT",'Model output'!D169)+2,2),MID(SUBSTITUTE('Model output'!D169," ",""),SEARCH("pT",'Model output'!D169)+2,1)),IF(ISNUMBER(SEARCH("T",'Model output'!D169)),IF(OR(ISNUMBER(SEARCH("a",'Model output'!D169)),ISNUMBER(SEARCH("b",'Model output'!D169))),MID(SUBSTITUTE('Model output'!D169," ",""),SEARCH("T",'Model output'!D169)+1,2),MID(SUBSTITUTE('Model output'!D169," ",""),SEARCH("T",'Model output'!D169)+1,1)),SUBSTITUTE('Model output'!D169," ",""))),"")</f>
        <v>2</v>
      </c>
      <c r="D170" s="1" t="str">
        <f>IF(ISNUMBER(SEARCH("lymph node",'Model output'!E169)),"1", IF(AND('Model output'!E169&lt;&gt;"",ISNUMBER('Model output'!E169),'Model output'!E169&gt;0),"1",IF(OR(ISNUMBER(SEARCH("0",'Model output'!E169)), ISNUMBER(SEARCH("1",'Model output'!E169)), ISNUMBER(SEARCH("1a",'Model output'!E169)), ISNUMBER(SEARCH("1b",'Model output'!E169)), ISNUMBER(SEARCH("X",'Model output'!E169))), IF(ISNUMBER(SEARCH("pN",'Model output'!E169)),IF(OR(ISNUMBER(SEARCH("a",'Model output'!E169)),ISNUMBER(SEARCH("b",'Model output'!E169))),MID(SUBSTITUTE('Model output'!E169," ",""),SEARCH("pN",'Model output'!E169)+2,2),MID(SUBSTITUTE('Model output'!E169," ",""),SEARCH("pN",'Model output'!E169)+2,1)),IF(ISNUMBER(SEARCH("N",'Model output'!E169)),IF(OR(ISNUMBER(SEARCH("a",'Model output'!E169)),ISNUMBER(SEARCH("b",'Model output'!E169))),MID(SUBSTITUTE('Model output'!E169," ",""),SEARCH("N",'Model output'!E169)+1,2),MID(SUBSTITUTE('Model output'!E169," ",""),SEARCH("N",'Model output'!E169)+1,1)),SUBSTITUTE('Model output'!E169," ",""))),"")))</f>
        <v>X</v>
      </c>
      <c r="E170" s="1" t="str">
        <f>IF(OR(ISNUMBER(SEARCH("Not applicable",'Model output'!F169)), ISNUMBER(SEARCH("N/A",'Model output'!F169))),"0",IF(OR(ISNUMBER(SEARCH("0",'Model output'!F169)), ISNUMBER(SEARCH("1",'Model output'!F169)), ISNUMBER(SEARCH("X",'Model output'!F169))), IF(ISNUMBER(SEARCH("pM",'Model output'!F169)),MID(SUBSTITUTE('Model output'!F169," ",""),SEARCH("pM",'Model output'!F169)+2,1),IF(ISNUMBER(SEARCH("M",'Model output'!F169)),MID(SUBSTITUTE('Model output'!F169," ",""),SEARCH("M",'Model output'!F169)+1,1),SUBSTITUTE('Model output'!F169," ",""))),""))</f>
        <v/>
      </c>
      <c r="F170" t="str">
        <f t="shared" si="29"/>
        <v>negative</v>
      </c>
      <c r="G170" t="str">
        <f>IF(OR('Model output'!G169="",AND(ISNUMBER('Model output'!J169),'Model output'!J169&lt;1)),"",IF(OR(ISNUMBER(SEARCH("lateral",'Model output'!G169)),ISNUMBER(SEARCH("cervical",'Model output'!G169)),ISNUMBER(SEARCH("jugular",'Model output'!G169)),ISNUMBER(SEARCH("left neck",'Model output'!G169)),ISNUMBER(SEARCH("left anterior neck",'Model output'!G169)),ISNUMBER(SEARCH("left posterior neck",'Model output'!G169)),ISNUMBER(SEARCH("right neck",'Model output'!G169)),ISNUMBER(SEARCH("right anterior neck",'Model output'!G169)),ISNUMBER(SEARCH("right posterior neck",'Model output'!G169)),AND(ISNUMBER(SEARCH("level",'Model output'!G169)),OR(,ISNUMBER(SEARCH("II",'Model output'!G169)),ISNUMBER(SEARCH("two",'Model output'!G169)),ISNUMBER(SEARCH("2",'Model output'!G169)),ISNUMBER(SEARCH("III",'Model output'!G169)),ISNUMBER(SEARCH("three",'Model output'!G169)),ISNUMBER(SEARCH("3",'Model output'!G169)),ISNUMBER(SEARCH("IV",'Model output'!G169)),ISNUMBER(SEARCH("four",'Model output'!G169)),ISNUMBER(SEARCH("4",'Model output'!G169)),AND(ISNUMBER(SEARCH("V ",'Model output'!G169)),NOT(ISNUMBER(SEARCH("VI",'Model output'!G169)))),ISNUMBER(SEARCH("five",'Model output'!G169)),ISNUMBER(SEARCH("5",'Model output'!G169))))), "lateral", "central"))</f>
        <v/>
      </c>
      <c r="H170" t="str">
        <f>IF('Model output'!H169="","negative",IF('Model output'!H169="[]", "negative", IF(OR(ISNUMBER(SEARCH("lymph node",'Model output'!H169)),ISNUMBER(SEARCH("Not mentioned",'Model output'!H169)),ISNUMBER(SEARCH("neck",'Model output'!H169)),ISNUMBER(SEARCH("Not applicable",'Model output'!H169))),"negative","positive")))</f>
        <v>negative</v>
      </c>
      <c r="I170">
        <f>IF('Model output'!I169="","",IF(ISNUMBER('Model output'!I169),'Model output'!I169,1))</f>
        <v>0</v>
      </c>
      <c r="J170">
        <f>IF('Model output'!J169="","",IF(AND(ISNUMBER('Model output'!J169),'Model output'!J169&lt;=I170),'Model output'!J169,IF(ISNUMBER(SEARCH("0/",'Model output'!J169)),0,1)))</f>
        <v>0</v>
      </c>
      <c r="K170" t="str" cm="1">
        <f t="array" ref="K170">IF(COUNT(FIND({0,1,2,3,4,5,6,7,8,9},'Model output'!K169))&gt;0,'Model output'!K169,"")</f>
        <v/>
      </c>
      <c r="L170" s="8" t="str">
        <f t="shared" si="32"/>
        <v/>
      </c>
      <c r="M170" t="str" cm="1">
        <f t="array" ref="M170">IF(L170="","",IF(ISNUMBER(SEARCH("cm",L170)),MAX(VALUE(SUBSTITUTE(_xlfn.FILTERXML("&lt;t&gt;&lt;s&gt;"&amp;SUBSTITUTE(L170,",","&lt;/s&gt;&lt;s&gt;")&amp;"&lt;/s&gt;&lt;/t&gt;","//s"),"cm",""))),MAX(VALUE(SUBSTITUTE(_xlfn.FILTERXML("&lt;t&gt;&lt;s&gt;"&amp;SUBSTITUTE(L170,",","&lt;/s&gt;&lt;s&gt;")&amp;"&lt;/s&gt;&lt;/t&gt;","//s"),"mm","")))/10))</f>
        <v/>
      </c>
      <c r="N170" t="str">
        <f>IF('Model output'!L169="","",'Model output'!L169)</f>
        <v>Papillary carcinoma</v>
      </c>
      <c r="O170" t="str">
        <f>IF('Model output'!M169="","",'Model output'!M169)</f>
        <v>Oncocytic or oxyphilic variant</v>
      </c>
      <c r="P170" t="str">
        <f>IF('Model output'!N169="","",'Model output'!N169)</f>
        <v>2.9cm</v>
      </c>
      <c r="Q170" t="str">
        <f t="shared" si="28"/>
        <v>2.9cm</v>
      </c>
      <c r="R170" cm="1">
        <f t="array" ref="R170">IF(Q170="","",IF(ISNUMBER(SEARCH("cm",Q170)),MAX(VALUE(SUBSTITUTE(_xlfn.FILTERXML("&lt;t&gt;&lt;s&gt;"&amp;SUBSTITUTE(Q170,",","&lt;/s&gt;&lt;s&gt;")&amp;"&lt;/s&gt;&lt;/t&gt;","//s"),"cm",""))),MAX(VALUE(SUBSTITUTE(_xlfn.FILTERXML("&lt;t&gt;&lt;s&gt;"&amp;SUBSTITUTE(Q170,",","&lt;/s&gt;&lt;s&gt;")&amp;"&lt;/s&gt;&lt;/t&gt;","//s"),"mm","")))/10))</f>
        <v>2.9</v>
      </c>
      <c r="S170" t="str">
        <f>IF(OR('Model output'!P169="",ISNUMBER(SEARCH("Not identified", 'Model output'!P169)),ISNUMBER(SEARCH("Absent",'Model output'!P169)),AND(ISNUMBER(SEARCH("No",'Model output'!P169)),NOT(ISNUMBER(SEARCH("diagnostic",'Model output'!P169)))),ISNUMBER(SEARCH("Negative",'Model output'!P169))),"negative","positive")</f>
        <v>negative</v>
      </c>
      <c r="T170">
        <f>IF('Model output'!O169="","",'Model output'!O169)</f>
        <v>1</v>
      </c>
      <c r="U170" t="str">
        <f>IF('Model output'!Q169&lt;&gt;"",'Model output'!Q169,IF('Classification result'!S170="positive",IF(ISNUMBER(SEARCH("single",'Model output'!P169)),1,IF(OR(ISNUMBER(SEARCH("&lt;4",'Model output'!P169)),ISNUMBER(SEARCH("&lt; 4",'Model output'!P169)),ISNUMBER(SEARCH("less than 4",'Model output'!P169))),"&lt;4",IF(OR(ISNUMBER(SEARCH("&gt;4",'Model output'!P169)),ISNUMBER(SEARCH("&gt; 4",'Model output'!P169)),ISNUMBER(SEARCH("4 or more",'Model output'!P169))),"&gt;4",""))),""))</f>
        <v/>
      </c>
      <c r="V170" t="str">
        <f>IF(S170="negative","",IF(OR(ISNUMBER(SEARCH("Focal",'Model output'!P169)),'Classification result'!U170&lt;4,ISNUMBER(SEARCH("Focal",'Classification result'!U170)),ISNUMBER(SEARCH("&lt;4",'Classification result'!U170)),ISNUMBER(SEARCH("&lt; 4",'Classification result'!U170))),"minimal", IF(OR(ISNUMBER(SEARCH("Extensive",'Model output'!P169)),ISNUMBER(SEARCH("Extensive",'Classification result'!U170)),ISNUMBER(SEARCH("&gt;4",'Classification result'!U170)),ISNUMBER(SEARCH("&gt; 4",'Classification result'!U170)),ISNUMBER(SEARCH("4 or more",'Classification result'!U170))),"extensive","")))</f>
        <v/>
      </c>
      <c r="W170" t="str">
        <f>IF(OR('Model output'!R169="",ISNUMBER(SEARCH("Not identified", 'Model output'!R169)),ISNUMBER(SEARCH("Absent",'Model output'!R169)),ISNUMBER(SEARCH("No",'Model output'!R169)),ISNUMBER(SEARCH("Negative",'Model output'!R169)),ISNUMBER(SEARCH("None seen",'Model output'!R169)),ISNUMBER(SEARCH("Free",'Model output'!R169)),ISNUMBER(SEARCH("Cannot be assessed",'Model output'!R169))),"negative","positive")</f>
        <v>positive</v>
      </c>
      <c r="X170" t="str">
        <f>IF('Model output'!S169="","", IF('Model output'!S169= "[]", "", 'Model output'!S169))</f>
        <v>Not identified</v>
      </c>
      <c r="Y170" t="str">
        <f>IF(OR('Model output'!S169="",ISNUMBER(SEARCH("Absent",'Model output'!S169)),ISNUMBER(SEARCH("Not identified",'Model output'!S169)),ISNUMBER(SEARCH("No",'Model output'!S169)),ISNUMBER(SEARCH("negative",'Model output'!S169))),"negative",IF(Z170="positive","gETE", "positive"))</f>
        <v>negative</v>
      </c>
      <c r="Z170" t="str">
        <f>IF(OR('Model output'!S169="",ISNUMBER(SEARCH("Absent",'Model output'!S169)),ISNUMBER(SEARCH("Not identified",'Model output'!S169)),ISNUMBER(SEARCH("No",'Model output'!S169)),ISNUMBER(SEARCH("Minimal",'Model output'!S169)),ISNUMBER(SEARCH("negative",'Model output'!S169))),"negative",IF(OR(ISNUMBER(SEARCH("extensive",X170)),ISNUMBER(SEARCH("skeletal muscle",X170)),ISNUMBER(SEARCH("larynx",X170)),ISNUMBER(SEARCH("trachea",X170)),ISNUMBER(SEARCH("esophagus",X170)),ISNUMBER(SEARCH("recurrent laryngeal nerve",X170))),"positive","negative"))</f>
        <v>negative</v>
      </c>
      <c r="AA170" t="str">
        <f>IF('Model output'!T169="","", IF('Model output'!T169="[]", "", IF('Model output'!T169="Not mentioned", "No", "Yes")))</f>
        <v/>
      </c>
      <c r="AB170" t="str">
        <f>IF(AA170&lt;&gt;"Yes","",IF(OR('Model output'!U169="",'Model output'!U169="[]",ISNUMBER(SEARCH("Not identified",'Model output'!U169))),"",'Model output'!U169))</f>
        <v/>
      </c>
      <c r="AC170" s="1" t="str">
        <f>IF(OR('Model output'!V169="",'Model output'!V169="No",AND(ISERROR(SEARCH("Positive",'Model output'!V169)), ISNUMBER(SEARCH("Negative",'Model output'!V169))), ISNUMBER(SEARCH("Uninvolved",'Model output'!V169)), ISNUMBER(SEARCH("not involved",'Model output'!V169)), ISNUMBER(SEARCH("none",'Model output'!V169)), ISNUMBER(SEARCH("Free",'Model output'!V169)), ISNUMBER(SEARCH("1 mm",'Model output'!V169)), ISNUMBER(SEARCH("0.1 CM",'Model output'!V169)), ISNUMBER(SEARCH("less than 0.2 mm",'Model output'!V169)), ISNUMBER(SEARCH("less than 0.5 mm",'Model output'!V169)), ISNUMBER(SEARCH("abut",'Model output'!V169))), "negative", "positive")</f>
        <v>negative</v>
      </c>
      <c r="AE170" s="32" t="str" cm="1">
        <f t="array" aca="1" ref="AE170" ca="1">IF(OR(AC170="positive",Z170="positive",AND(OR(ISNUMBER(SEARCH("Follicular carcinoma",N170)),ISNUMBER(SEARCH("Follicular thyroid carcinoma",N170))),V170="extensive"),AND(AND(ISNUMBER(J170),J170&gt;0),AND(ISNUMBER(M170),M170&gt;3)),OR(H170="positive",AH170=1)),"high",IF(OR(ISNUMBER(SEARCH("lateral",G170,1)),ISNUMBER(SEARCH("positive",Y170,1)),ISNUMBER(SEARCH("tall",O170,1)),ISNUMBER(SEARCH("hobnail",O170,1)),ISNUMBER(SEARCH("cribriform",O170,1)),ISNUMBER(SEARCH("diffuse",O170,1)),ISNUMBER(SEARCH("columnar",O170,1)),ISNUMBER(SEARCH("solid",O170,1)),ISNUMBER(SEARCH("tall",N170,1)),ISNUMBER(SEARCH("hobnail",N170,1)),ISNUMBER(SEARCH("cribriform",N170,1)),ISNUMBER(SEARCH("diffuse",N170,1)),ISNUMBER(SEARCH("columnar",N170,1)),ISNUMBER(SEARCH("solid",N170,1)),AND(ISNUMBER(SEARCH("papillary",N170,1)),S170="positive"),AND(AND(ISNUMBER(J170),J170&gt;=5),M170=""),AND(AND(ISNUMBER(J170),J170&gt;=5),AND(ISNUMBER(M170),M170&gt;=1)),AND(ISNUMBER(SERACH("papillary",N170)),OR(Y170="positive",Z170="positive"), ISNUMBER(SEARCH("BRAF",AB170)))),"intermediate","low"))</f>
        <v>low</v>
      </c>
      <c r="AF170" s="33" t="str">
        <f t="shared" si="30"/>
        <v>2</v>
      </c>
      <c r="AG170" s="33" t="str">
        <f t="shared" si="31"/>
        <v>0</v>
      </c>
      <c r="AH170" s="33" t="str">
        <f t="shared" si="33"/>
        <v>0</v>
      </c>
      <c r="AI170" s="38" t="str">
        <f t="shared" si="34"/>
        <v>I</v>
      </c>
      <c r="AJ170" s="32" t="s">
        <v>957</v>
      </c>
      <c r="AK170" s="37" t="s">
        <v>964</v>
      </c>
      <c r="AL170" s="37" t="s">
        <v>965</v>
      </c>
      <c r="AM170" s="37" t="s">
        <v>965</v>
      </c>
      <c r="AN170" s="37" t="s">
        <v>70</v>
      </c>
      <c r="AO170" s="26">
        <f t="shared" ca="1" si="40"/>
        <v>1</v>
      </c>
      <c r="AP170" s="12">
        <f t="shared" si="41"/>
        <v>1</v>
      </c>
      <c r="AQ170" s="12">
        <f t="shared" si="42"/>
        <v>1</v>
      </c>
      <c r="AR170" s="12">
        <f t="shared" si="43"/>
        <v>1</v>
      </c>
      <c r="AS170" s="19">
        <f t="shared" si="35"/>
        <v>1</v>
      </c>
    </row>
    <row r="171" spans="1:45">
      <c r="A171" t="str">
        <f>'Model output'!A170</f>
        <v>TCGA-EM-A2CP</v>
      </c>
      <c r="B171" s="44">
        <v>26</v>
      </c>
      <c r="C171" s="1" t="str">
        <f>IF(OR(ISNUMBER(SEARCH("0",'Model output'!D170)), ISNUMBER(SEARCH("1",'Model output'!D170)), ISNUMBER(SEARCH("1a",'Model output'!D170)), ISNUMBER(SEARCH("1b",'Model output'!D170)), ISNUMBER(SEARCH("2",'Model output'!D170)), ISNUMBER(SEARCH("3",'Model output'!D170)), ISNUMBER(SEARCH("4a",'Model output'!D170)), ISNUMBER(SEARCH("4b",'Model output'!D170))), IF(ISNUMBER(SEARCH("pT",'Model output'!D170)),IF(OR(ISNUMBER(SEARCH("a",'Model output'!D170)),ISNUMBER(SEARCH("b",'Model output'!D170))),MID(SUBSTITUTE('Model output'!D170," ",""),SEARCH("pT",'Model output'!D170)+2,2),MID(SUBSTITUTE('Model output'!D170," ",""),SEARCH("pT",'Model output'!D170)+2,1)),IF(ISNUMBER(SEARCH("T",'Model output'!D170)),IF(OR(ISNUMBER(SEARCH("a",'Model output'!D170)),ISNUMBER(SEARCH("b",'Model output'!D170))),MID(SUBSTITUTE('Model output'!D170," ",""),SEARCH("T",'Model output'!D170)+1,2),MID(SUBSTITUTE('Model output'!D170," ",""),SEARCH("T",'Model output'!D170)+1,1)),SUBSTITUTE('Model output'!D170," ",""))),"")</f>
        <v>2</v>
      </c>
      <c r="D171" s="1" t="str">
        <f>IF(ISNUMBER(SEARCH("lymph node",'Model output'!E170)),"1", IF(AND('Model output'!E170&lt;&gt;"",ISNUMBER('Model output'!E170),'Model output'!E170&gt;0),"1",IF(OR(ISNUMBER(SEARCH("0",'Model output'!E170)), ISNUMBER(SEARCH("1",'Model output'!E170)), ISNUMBER(SEARCH("1a",'Model output'!E170)), ISNUMBER(SEARCH("1b",'Model output'!E170)), ISNUMBER(SEARCH("X",'Model output'!E170))), IF(ISNUMBER(SEARCH("pN",'Model output'!E170)),IF(OR(ISNUMBER(SEARCH("a",'Model output'!E170)),ISNUMBER(SEARCH("b",'Model output'!E170))),MID(SUBSTITUTE('Model output'!E170," ",""),SEARCH("pN",'Model output'!E170)+2,2),MID(SUBSTITUTE('Model output'!E170," ",""),SEARCH("pN",'Model output'!E170)+2,1)),IF(ISNUMBER(SEARCH("N",'Model output'!E170)),IF(OR(ISNUMBER(SEARCH("a",'Model output'!E170)),ISNUMBER(SEARCH("b",'Model output'!E170))),MID(SUBSTITUTE('Model output'!E170," ",""),SEARCH("N",'Model output'!E170)+1,2),MID(SUBSTITUTE('Model output'!E170," ",""),SEARCH("N",'Model output'!E170)+1,1)),SUBSTITUTE('Model output'!E170," ",""))),"")))</f>
        <v>0</v>
      </c>
      <c r="E171" s="1" t="str">
        <f>IF(OR(ISNUMBER(SEARCH("Not applicable",'Model output'!F170)), ISNUMBER(SEARCH("N/A",'Model output'!F170))),"0",IF(OR(ISNUMBER(SEARCH("0",'Model output'!F170)), ISNUMBER(SEARCH("1",'Model output'!F170)), ISNUMBER(SEARCH("X",'Model output'!F170))), IF(ISNUMBER(SEARCH("pM",'Model output'!F170)),MID(SUBSTITUTE('Model output'!F170," ",""),SEARCH("pM",'Model output'!F170)+2,1),IF(ISNUMBER(SEARCH("M",'Model output'!F170)),MID(SUBSTITUTE('Model output'!F170," ",""),SEARCH("M",'Model output'!F170)+1,1),SUBSTITUTE('Model output'!F170," ",""))),""))</f>
        <v/>
      </c>
      <c r="F171" t="str">
        <f t="shared" si="29"/>
        <v>negative</v>
      </c>
      <c r="G171" t="str">
        <f>IF(OR('Model output'!G170="",AND(ISNUMBER('Model output'!J170),'Model output'!J170&lt;1)),"",IF(OR(ISNUMBER(SEARCH("lateral",'Model output'!G170)),ISNUMBER(SEARCH("cervical",'Model output'!G170)),ISNUMBER(SEARCH("jugular",'Model output'!G170)),ISNUMBER(SEARCH("left neck",'Model output'!G170)),ISNUMBER(SEARCH("left anterior neck",'Model output'!G170)),ISNUMBER(SEARCH("left posterior neck",'Model output'!G170)),ISNUMBER(SEARCH("right neck",'Model output'!G170)),ISNUMBER(SEARCH("right anterior neck",'Model output'!G170)),ISNUMBER(SEARCH("right posterior neck",'Model output'!G170)),AND(ISNUMBER(SEARCH("level",'Model output'!G170)),OR(,ISNUMBER(SEARCH("II",'Model output'!G170)),ISNUMBER(SEARCH("two",'Model output'!G170)),ISNUMBER(SEARCH("2",'Model output'!G170)),ISNUMBER(SEARCH("III",'Model output'!G170)),ISNUMBER(SEARCH("three",'Model output'!G170)),ISNUMBER(SEARCH("3",'Model output'!G170)),ISNUMBER(SEARCH("IV",'Model output'!G170)),ISNUMBER(SEARCH("four",'Model output'!G170)),ISNUMBER(SEARCH("4",'Model output'!G170)),AND(ISNUMBER(SEARCH("V ",'Model output'!G170)),NOT(ISNUMBER(SEARCH("VI",'Model output'!G170)))),ISNUMBER(SEARCH("five",'Model output'!G170)),ISNUMBER(SEARCH("5",'Model output'!G170))))), "lateral", "central"))</f>
        <v/>
      </c>
      <c r="H171" t="str">
        <f>IF('Model output'!H170="","negative",IF('Model output'!H170="[]", "negative", IF(OR(ISNUMBER(SEARCH("lymph node",'Model output'!H170)),ISNUMBER(SEARCH("Not mentioned",'Model output'!H170)),ISNUMBER(SEARCH("neck",'Model output'!H170)),ISNUMBER(SEARCH("Not applicable",'Model output'!H170))),"negative","positive")))</f>
        <v>negative</v>
      </c>
      <c r="I171">
        <f>IF('Model output'!I170="","",IF(ISNUMBER('Model output'!I170),'Model output'!I170,1))</f>
        <v>27</v>
      </c>
      <c r="J171">
        <f>IF('Model output'!J170="","",IF(AND(ISNUMBER('Model output'!J170),'Model output'!J170&lt;=I171),'Model output'!J170,IF(ISNUMBER(SEARCH("0/",'Model output'!J170)),0,1)))</f>
        <v>0</v>
      </c>
      <c r="K171" t="str" cm="1">
        <f t="array" ref="K171">IF(COUNT(FIND({0,1,2,3,4,5,6,7,8,9},'Model output'!K170))&gt;0,'Model output'!K170,"")</f>
        <v/>
      </c>
      <c r="L171" s="8" t="str">
        <f t="shared" si="32"/>
        <v/>
      </c>
      <c r="M171" t="str" cm="1">
        <f t="array" ref="M171">IF(L171="","",IF(ISNUMBER(SEARCH("cm",L171)),MAX(VALUE(SUBSTITUTE(_xlfn.FILTERXML("&lt;t&gt;&lt;s&gt;"&amp;SUBSTITUTE(L171,",","&lt;/s&gt;&lt;s&gt;")&amp;"&lt;/s&gt;&lt;/t&gt;","//s"),"cm",""))),MAX(VALUE(SUBSTITUTE(_xlfn.FILTERXML("&lt;t&gt;&lt;s&gt;"&amp;SUBSTITUTE(L171,",","&lt;/s&gt;&lt;s&gt;")&amp;"&lt;/s&gt;&lt;/t&gt;","//s"),"mm","")))/10))</f>
        <v/>
      </c>
      <c r="N171" t="str">
        <f>IF('Model output'!L170="","",'Model output'!L170)</f>
        <v>Papillary carcinoma</v>
      </c>
      <c r="O171" t="str">
        <f>IF('Model output'!M170="","",'Model output'!M170)</f>
        <v>Follicular variant</v>
      </c>
      <c r="P171" t="str">
        <f>IF('Model output'!N170="","",'Model output'!N170)</f>
        <v>3.2cm</v>
      </c>
      <c r="Q171" t="str">
        <f t="shared" si="28"/>
        <v>3.2cm</v>
      </c>
      <c r="R171" cm="1">
        <f t="array" ref="R171">IF(Q171="","",IF(ISNUMBER(SEARCH("cm",Q171)),MAX(VALUE(SUBSTITUTE(_xlfn.FILTERXML("&lt;t&gt;&lt;s&gt;"&amp;SUBSTITUTE(Q171,",","&lt;/s&gt;&lt;s&gt;")&amp;"&lt;/s&gt;&lt;/t&gt;","//s"),"cm",""))),MAX(VALUE(SUBSTITUTE(_xlfn.FILTERXML("&lt;t&gt;&lt;s&gt;"&amp;SUBSTITUTE(Q171,",","&lt;/s&gt;&lt;s&gt;")&amp;"&lt;/s&gt;&lt;/t&gt;","//s"),"mm","")))/10))</f>
        <v>3.2</v>
      </c>
      <c r="S171" t="str">
        <f>IF(OR('Model output'!P170="",ISNUMBER(SEARCH("Not identified", 'Model output'!P170)),ISNUMBER(SEARCH("Absent",'Model output'!P170)),AND(ISNUMBER(SEARCH("No",'Model output'!P170)),NOT(ISNUMBER(SEARCH("diagnostic",'Model output'!P170)))),ISNUMBER(SEARCH("Negative",'Model output'!P170))),"negative","positive")</f>
        <v>negative</v>
      </c>
      <c r="T171">
        <f>IF('Model output'!O170="","",'Model output'!O170)</f>
        <v>2</v>
      </c>
      <c r="U171" t="str">
        <f>IF('Model output'!Q170&lt;&gt;"",'Model output'!Q170,IF('Classification result'!S171="positive",IF(ISNUMBER(SEARCH("single",'Model output'!P170)),1,IF(OR(ISNUMBER(SEARCH("&lt;4",'Model output'!P170)),ISNUMBER(SEARCH("&lt; 4",'Model output'!P170)),ISNUMBER(SEARCH("less than 4",'Model output'!P170))),"&lt;4",IF(OR(ISNUMBER(SEARCH("&gt;4",'Model output'!P170)),ISNUMBER(SEARCH("&gt; 4",'Model output'!P170)),ISNUMBER(SEARCH("4 or more",'Model output'!P170))),"&gt;4",""))),""))</f>
        <v/>
      </c>
      <c r="V171" t="str">
        <f>IF(S171="negative","",IF(OR(ISNUMBER(SEARCH("Focal",'Model output'!P170)),'Classification result'!U171&lt;4,ISNUMBER(SEARCH("Focal",'Classification result'!U171)),ISNUMBER(SEARCH("&lt;4",'Classification result'!U171)),ISNUMBER(SEARCH("&lt; 4",'Classification result'!U171))),"minimal", IF(OR(ISNUMBER(SEARCH("Extensive",'Model output'!P170)),ISNUMBER(SEARCH("Extensive",'Classification result'!U171)),ISNUMBER(SEARCH("&gt;4",'Classification result'!U171)),ISNUMBER(SEARCH("&gt; 4",'Classification result'!U171)),ISNUMBER(SEARCH("4 or more",'Classification result'!U171))),"extensive","")))</f>
        <v/>
      </c>
      <c r="W171" t="str">
        <f>IF(OR('Model output'!R170="",ISNUMBER(SEARCH("Not identified", 'Model output'!R170)),ISNUMBER(SEARCH("Absent",'Model output'!R170)),ISNUMBER(SEARCH("No",'Model output'!R170)),ISNUMBER(SEARCH("Negative",'Model output'!R170)),ISNUMBER(SEARCH("None seen",'Model output'!R170)),ISNUMBER(SEARCH("Free",'Model output'!R170)),ISNUMBER(SEARCH("Cannot be assessed",'Model output'!R170))),"negative","positive")</f>
        <v>positive</v>
      </c>
      <c r="X171" t="str">
        <f>IF('Model output'!S170="","", IF('Model output'!S170= "[]", "", 'Model output'!S170))</f>
        <v>Not identified</v>
      </c>
      <c r="Y171" t="str">
        <f>IF(OR('Model output'!S170="",ISNUMBER(SEARCH("Absent",'Model output'!S170)),ISNUMBER(SEARCH("Not identified",'Model output'!S170)),ISNUMBER(SEARCH("No",'Model output'!S170)),ISNUMBER(SEARCH("negative",'Model output'!S170))),"negative",IF(Z171="positive","gETE", "positive"))</f>
        <v>negative</v>
      </c>
      <c r="Z171" t="str">
        <f>IF(OR('Model output'!S170="",ISNUMBER(SEARCH("Absent",'Model output'!S170)),ISNUMBER(SEARCH("Not identified",'Model output'!S170)),ISNUMBER(SEARCH("No",'Model output'!S170)),ISNUMBER(SEARCH("Minimal",'Model output'!S170)),ISNUMBER(SEARCH("negative",'Model output'!S170))),"negative",IF(OR(ISNUMBER(SEARCH("extensive",X171)),ISNUMBER(SEARCH("skeletal muscle",X171)),ISNUMBER(SEARCH("larynx",X171)),ISNUMBER(SEARCH("trachea",X171)),ISNUMBER(SEARCH("esophagus",X171)),ISNUMBER(SEARCH("recurrent laryngeal nerve",X171))),"positive","negative"))</f>
        <v>negative</v>
      </c>
      <c r="AA171" t="str">
        <f>IF('Model output'!T170="","", IF('Model output'!T170="[]", "", IF('Model output'!T170="Not mentioned", "No", "Yes")))</f>
        <v/>
      </c>
      <c r="AB171" t="str">
        <f>IF(AA171&lt;&gt;"Yes","",IF(OR('Model output'!U170="",'Model output'!U170="[]",ISNUMBER(SEARCH("Not identified",'Model output'!U170))),"",'Model output'!U170))</f>
        <v/>
      </c>
      <c r="AC171" s="1" t="str">
        <f>IF(OR('Model output'!V170="",'Model output'!V170="No",AND(ISERROR(SEARCH("Positive",'Model output'!V170)), ISNUMBER(SEARCH("Negative",'Model output'!V170))), ISNUMBER(SEARCH("Uninvolved",'Model output'!V170)), ISNUMBER(SEARCH("not involved",'Model output'!V170)), ISNUMBER(SEARCH("none",'Model output'!V170)), ISNUMBER(SEARCH("Free",'Model output'!V170)), ISNUMBER(SEARCH("1 mm",'Model output'!V170)), ISNUMBER(SEARCH("0.1 CM",'Model output'!V170)), ISNUMBER(SEARCH("less than 0.2 mm",'Model output'!V170)), ISNUMBER(SEARCH("less than 0.5 mm",'Model output'!V170)), ISNUMBER(SEARCH("abut",'Model output'!V170))), "negative", "positive")</f>
        <v>negative</v>
      </c>
      <c r="AE171" s="32" t="str" cm="1">
        <f t="array" aca="1" ref="AE171" ca="1">IF(OR(AC171="positive",Z171="positive",AND(OR(ISNUMBER(SEARCH("Follicular carcinoma",N171)),ISNUMBER(SEARCH("Follicular thyroid carcinoma",N171))),V171="extensive"),AND(AND(ISNUMBER(J171),J171&gt;0),AND(ISNUMBER(M171),M171&gt;3)),OR(H171="positive",AH171=1)),"high",IF(OR(ISNUMBER(SEARCH("lateral",G171,1)),ISNUMBER(SEARCH("positive",Y171,1)),ISNUMBER(SEARCH("tall",O171,1)),ISNUMBER(SEARCH("hobnail",O171,1)),ISNUMBER(SEARCH("cribriform",O171,1)),ISNUMBER(SEARCH("diffuse",O171,1)),ISNUMBER(SEARCH("columnar",O171,1)),ISNUMBER(SEARCH("solid",O171,1)),ISNUMBER(SEARCH("tall",N171,1)),ISNUMBER(SEARCH("hobnail",N171,1)),ISNUMBER(SEARCH("cribriform",N171,1)),ISNUMBER(SEARCH("diffuse",N171,1)),ISNUMBER(SEARCH("columnar",N171,1)),ISNUMBER(SEARCH("solid",N171,1)),AND(ISNUMBER(SEARCH("papillary",N171,1)),S171="positive"),AND(AND(ISNUMBER(J171),J171&gt;=5),M171=""),AND(AND(ISNUMBER(J171),J171&gt;=5),AND(ISNUMBER(M171),M171&gt;=1)),AND(ISNUMBER(SERACH("papillary",N171)),OR(Y171="positive",Z171="positive"), ISNUMBER(SEARCH("BRAF",AB171)))),"intermediate","low"))</f>
        <v>low</v>
      </c>
      <c r="AF171" s="33" t="str">
        <f t="shared" si="30"/>
        <v>2</v>
      </c>
      <c r="AG171" s="33" t="str">
        <f t="shared" si="31"/>
        <v>0</v>
      </c>
      <c r="AH171" s="33" t="str">
        <f t="shared" si="33"/>
        <v>0</v>
      </c>
      <c r="AI171" s="38" t="str">
        <f t="shared" si="34"/>
        <v>I</v>
      </c>
      <c r="AJ171" s="32" t="s">
        <v>957</v>
      </c>
      <c r="AK171" s="37" t="s">
        <v>964</v>
      </c>
      <c r="AL171" s="37" t="s">
        <v>962</v>
      </c>
      <c r="AM171" s="37" t="s">
        <v>965</v>
      </c>
      <c r="AN171" s="37" t="s">
        <v>70</v>
      </c>
      <c r="AO171" s="26">
        <f t="shared" ca="1" si="40"/>
        <v>1</v>
      </c>
      <c r="AP171" s="12">
        <f t="shared" si="41"/>
        <v>1</v>
      </c>
      <c r="AQ171" s="12">
        <f t="shared" si="42"/>
        <v>1</v>
      </c>
      <c r="AR171" s="12">
        <f t="shared" si="43"/>
        <v>1</v>
      </c>
      <c r="AS171" s="19">
        <f t="shared" si="35"/>
        <v>1</v>
      </c>
    </row>
    <row r="172" spans="1:45">
      <c r="A172" t="str">
        <f>'Model output'!A171</f>
        <v>TCGA-EM-A2CQ</v>
      </c>
      <c r="B172" s="44">
        <v>40</v>
      </c>
      <c r="C172" s="1" t="str">
        <f>IF(OR(ISNUMBER(SEARCH("0",'Model output'!D171)), ISNUMBER(SEARCH("1",'Model output'!D171)), ISNUMBER(SEARCH("1a",'Model output'!D171)), ISNUMBER(SEARCH("1b",'Model output'!D171)), ISNUMBER(SEARCH("2",'Model output'!D171)), ISNUMBER(SEARCH("3",'Model output'!D171)), ISNUMBER(SEARCH("4a",'Model output'!D171)), ISNUMBER(SEARCH("4b",'Model output'!D171))), IF(ISNUMBER(SEARCH("pT",'Model output'!D171)),IF(OR(ISNUMBER(SEARCH("a",'Model output'!D171)),ISNUMBER(SEARCH("b",'Model output'!D171))),MID(SUBSTITUTE('Model output'!D171," ",""),SEARCH("pT",'Model output'!D171)+2,2),MID(SUBSTITUTE('Model output'!D171," ",""),SEARCH("pT",'Model output'!D171)+2,1)),IF(ISNUMBER(SEARCH("T",'Model output'!D171)),IF(OR(ISNUMBER(SEARCH("a",'Model output'!D171)),ISNUMBER(SEARCH("b",'Model output'!D171))),MID(SUBSTITUTE('Model output'!D171," ",""),SEARCH("T",'Model output'!D171)+1,2),MID(SUBSTITUTE('Model output'!D171," ",""),SEARCH("T",'Model output'!D171)+1,1)),SUBSTITUTE('Model output'!D171," ",""))),"")</f>
        <v>1b</v>
      </c>
      <c r="D172" s="1" t="str">
        <f>IF(ISNUMBER(SEARCH("lymph node",'Model output'!E171)),"1", IF(AND('Model output'!E171&lt;&gt;"",ISNUMBER('Model output'!E171),'Model output'!E171&gt;0),"1",IF(OR(ISNUMBER(SEARCH("0",'Model output'!E171)), ISNUMBER(SEARCH("1",'Model output'!E171)), ISNUMBER(SEARCH("1a",'Model output'!E171)), ISNUMBER(SEARCH("1b",'Model output'!E171)), ISNUMBER(SEARCH("X",'Model output'!E171))), IF(ISNUMBER(SEARCH("pN",'Model output'!E171)),IF(OR(ISNUMBER(SEARCH("a",'Model output'!E171)),ISNUMBER(SEARCH("b",'Model output'!E171))),MID(SUBSTITUTE('Model output'!E171," ",""),SEARCH("pN",'Model output'!E171)+2,2),MID(SUBSTITUTE('Model output'!E171," ",""),SEARCH("pN",'Model output'!E171)+2,1)),IF(ISNUMBER(SEARCH("N",'Model output'!E171)),IF(OR(ISNUMBER(SEARCH("a",'Model output'!E171)),ISNUMBER(SEARCH("b",'Model output'!E171))),MID(SUBSTITUTE('Model output'!E171," ",""),SEARCH("N",'Model output'!E171)+1,2),MID(SUBSTITUTE('Model output'!E171," ",""),SEARCH("N",'Model output'!E171)+1,1)),SUBSTITUTE('Model output'!E171," ",""))),"")))</f>
        <v>1a</v>
      </c>
      <c r="E172" s="1" t="str">
        <f>IF(OR(ISNUMBER(SEARCH("Not applicable",'Model output'!F171)), ISNUMBER(SEARCH("N/A",'Model output'!F171))),"0",IF(OR(ISNUMBER(SEARCH("0",'Model output'!F171)), ISNUMBER(SEARCH("1",'Model output'!F171)), ISNUMBER(SEARCH("X",'Model output'!F171))), IF(ISNUMBER(SEARCH("pM",'Model output'!F171)),MID(SUBSTITUTE('Model output'!F171," ",""),SEARCH("pM",'Model output'!F171)+2,1),IF(ISNUMBER(SEARCH("M",'Model output'!F171)),MID(SUBSTITUTE('Model output'!F171," ",""),SEARCH("M",'Model output'!F171)+1,1),SUBSTITUTE('Model output'!F171," ",""))),""))</f>
        <v/>
      </c>
      <c r="F172" t="str">
        <f t="shared" si="29"/>
        <v>positive</v>
      </c>
      <c r="G172" t="str">
        <f>IF(OR('Model output'!G171="",AND(ISNUMBER('Model output'!J171),'Model output'!J171&lt;1)),"",IF(OR(ISNUMBER(SEARCH("lateral",'Model output'!G171)),ISNUMBER(SEARCH("cervical",'Model output'!G171)),ISNUMBER(SEARCH("jugular",'Model output'!G171)),ISNUMBER(SEARCH("left neck",'Model output'!G171)),ISNUMBER(SEARCH("left anterior neck",'Model output'!G171)),ISNUMBER(SEARCH("left posterior neck",'Model output'!G171)),ISNUMBER(SEARCH("right neck",'Model output'!G171)),ISNUMBER(SEARCH("right anterior neck",'Model output'!G171)),ISNUMBER(SEARCH("right posterior neck",'Model output'!G171)),AND(ISNUMBER(SEARCH("level",'Model output'!G171)),OR(,ISNUMBER(SEARCH("II",'Model output'!G171)),ISNUMBER(SEARCH("two",'Model output'!G171)),ISNUMBER(SEARCH("2",'Model output'!G171)),ISNUMBER(SEARCH("III",'Model output'!G171)),ISNUMBER(SEARCH("three",'Model output'!G171)),ISNUMBER(SEARCH("3",'Model output'!G171)),ISNUMBER(SEARCH("IV",'Model output'!G171)),ISNUMBER(SEARCH("four",'Model output'!G171)),ISNUMBER(SEARCH("4",'Model output'!G171)),AND(ISNUMBER(SEARCH("V ",'Model output'!G171)),NOT(ISNUMBER(SEARCH("VI",'Model output'!G171)))),ISNUMBER(SEARCH("five",'Model output'!G171)),ISNUMBER(SEARCH("5",'Model output'!G171))))), "lateral", "central"))</f>
        <v>central</v>
      </c>
      <c r="H172" t="str">
        <f>IF('Model output'!H171="","negative",IF('Model output'!H171="[]", "negative", IF(OR(ISNUMBER(SEARCH("lymph node",'Model output'!H171)),ISNUMBER(SEARCH("Not mentioned",'Model output'!H171)),ISNUMBER(SEARCH("neck",'Model output'!H171)),ISNUMBER(SEARCH("Not applicable",'Model output'!H171))),"negative","positive")))</f>
        <v>negative</v>
      </c>
      <c r="I172">
        <f>IF('Model output'!I171="","",IF(ISNUMBER('Model output'!I171),'Model output'!I171,1))</f>
        <v>3</v>
      </c>
      <c r="J172">
        <f>IF('Model output'!J171="","",IF(AND(ISNUMBER('Model output'!J171),'Model output'!J171&lt;=I172),'Model output'!J171,IF(ISNUMBER(SEARCH("0/",'Model output'!J171)),0,1)))</f>
        <v>1</v>
      </c>
      <c r="K172" t="str" cm="1">
        <f t="array" ref="K172">IF(COUNT(FIND({0,1,2,3,4,5,6,7,8,9},'Model output'!K171))&gt;0,'Model output'!K171,"")</f>
        <v/>
      </c>
      <c r="L172" s="8" t="str">
        <f t="shared" si="32"/>
        <v/>
      </c>
      <c r="M172" t="str" cm="1">
        <f t="array" ref="M172">IF(L172="","",IF(ISNUMBER(SEARCH("cm",L172)),MAX(VALUE(SUBSTITUTE(_xlfn.FILTERXML("&lt;t&gt;&lt;s&gt;"&amp;SUBSTITUTE(L172,",","&lt;/s&gt;&lt;s&gt;")&amp;"&lt;/s&gt;&lt;/t&gt;","//s"),"cm",""))),MAX(VALUE(SUBSTITUTE(_xlfn.FILTERXML("&lt;t&gt;&lt;s&gt;"&amp;SUBSTITUTE(L172,",","&lt;/s&gt;&lt;s&gt;")&amp;"&lt;/s&gt;&lt;/t&gt;","//s"),"mm","")))/10))</f>
        <v/>
      </c>
      <c r="N172" t="str">
        <f>IF('Model output'!L171="","",'Model output'!L171)</f>
        <v>Papillary carcinoma, follicular variant</v>
      </c>
      <c r="O172" t="str">
        <f>IF('Model output'!M171="","",'Model output'!M171)</f>
        <v>Follicular architecture, Classical cytomorphology</v>
      </c>
      <c r="P172" t="str">
        <f>IF('Model output'!N171="","",'Model output'!N171)</f>
        <v>1.8cm</v>
      </c>
      <c r="Q172" t="str">
        <f t="shared" si="28"/>
        <v>1.8cm</v>
      </c>
      <c r="R172" cm="1">
        <f t="array" ref="R172">IF(Q172="","",IF(ISNUMBER(SEARCH("cm",Q172)),MAX(VALUE(SUBSTITUTE(_xlfn.FILTERXML("&lt;t&gt;&lt;s&gt;"&amp;SUBSTITUTE(Q172,",","&lt;/s&gt;&lt;s&gt;")&amp;"&lt;/s&gt;&lt;/t&gt;","//s"),"cm",""))),MAX(VALUE(SUBSTITUTE(_xlfn.FILTERXML("&lt;t&gt;&lt;s&gt;"&amp;SUBSTITUTE(Q172,",","&lt;/s&gt;&lt;s&gt;")&amp;"&lt;/s&gt;&lt;/t&gt;","//s"),"mm","")))/10))</f>
        <v>1.8</v>
      </c>
      <c r="S172" t="str">
        <f>IF(OR('Model output'!P171="",ISNUMBER(SEARCH("Not identified", 'Model output'!P171)),ISNUMBER(SEARCH("Absent",'Model output'!P171)),AND(ISNUMBER(SEARCH("No",'Model output'!P171)),NOT(ISNUMBER(SEARCH("diagnostic",'Model output'!P171)))),ISNUMBER(SEARCH("Negative",'Model output'!P171))),"negative","positive")</f>
        <v>negative</v>
      </c>
      <c r="T172">
        <f>IF('Model output'!O171="","",'Model output'!O171)</f>
        <v>2</v>
      </c>
      <c r="U172" t="str">
        <f>IF('Model output'!Q171&lt;&gt;"",'Model output'!Q171,IF('Classification result'!S172="positive",IF(ISNUMBER(SEARCH("single",'Model output'!P171)),1,IF(OR(ISNUMBER(SEARCH("&lt;4",'Model output'!P171)),ISNUMBER(SEARCH("&lt; 4",'Model output'!P171)),ISNUMBER(SEARCH("less than 4",'Model output'!P171))),"&lt;4",IF(OR(ISNUMBER(SEARCH("&gt;4",'Model output'!P171)),ISNUMBER(SEARCH("&gt; 4",'Model output'!P171)),ISNUMBER(SEARCH("4 or more",'Model output'!P171))),"&gt;4",""))),""))</f>
        <v/>
      </c>
      <c r="V172" t="str">
        <f>IF(S172="negative","",IF(OR(ISNUMBER(SEARCH("Focal",'Model output'!P171)),'Classification result'!U172&lt;4,ISNUMBER(SEARCH("Focal",'Classification result'!U172)),ISNUMBER(SEARCH("&lt;4",'Classification result'!U172)),ISNUMBER(SEARCH("&lt; 4",'Classification result'!U172))),"minimal", IF(OR(ISNUMBER(SEARCH("Extensive",'Model output'!P171)),ISNUMBER(SEARCH("Extensive",'Classification result'!U172)),ISNUMBER(SEARCH("&gt;4",'Classification result'!U172)),ISNUMBER(SEARCH("&gt; 4",'Classification result'!U172)),ISNUMBER(SEARCH("4 or more",'Classification result'!U172))),"extensive","")))</f>
        <v/>
      </c>
      <c r="W172" t="str">
        <f>IF(OR('Model output'!R171="",ISNUMBER(SEARCH("Not identified", 'Model output'!R171)),ISNUMBER(SEARCH("Absent",'Model output'!R171)),ISNUMBER(SEARCH("No",'Model output'!R171)),ISNUMBER(SEARCH("Negative",'Model output'!R171)),ISNUMBER(SEARCH("None seen",'Model output'!R171)),ISNUMBER(SEARCH("Free",'Model output'!R171)),ISNUMBER(SEARCH("Cannot be assessed",'Model output'!R171))),"negative","positive")</f>
        <v>negative</v>
      </c>
      <c r="X172" t="str">
        <f>IF('Model output'!S171="","", IF('Model output'!S171= "[]", "", 'Model output'!S171))</f>
        <v/>
      </c>
      <c r="Y172" t="str">
        <f>IF(OR('Model output'!S171="",ISNUMBER(SEARCH("Absent",'Model output'!S171)),ISNUMBER(SEARCH("Not identified",'Model output'!S171)),ISNUMBER(SEARCH("No",'Model output'!S171)),ISNUMBER(SEARCH("negative",'Model output'!S171))),"negative",IF(Z172="positive","gETE", "positive"))</f>
        <v>negative</v>
      </c>
      <c r="Z172" t="str">
        <f>IF(OR('Model output'!S171="",ISNUMBER(SEARCH("Absent",'Model output'!S171)),ISNUMBER(SEARCH("Not identified",'Model output'!S171)),ISNUMBER(SEARCH("No",'Model output'!S171)),ISNUMBER(SEARCH("Minimal",'Model output'!S171)),ISNUMBER(SEARCH("negative",'Model output'!S171))),"negative",IF(OR(ISNUMBER(SEARCH("extensive",X172)),ISNUMBER(SEARCH("skeletal muscle",X172)),ISNUMBER(SEARCH("larynx",X172)),ISNUMBER(SEARCH("trachea",X172)),ISNUMBER(SEARCH("esophagus",X172)),ISNUMBER(SEARCH("recurrent laryngeal nerve",X172))),"positive","negative"))</f>
        <v>negative</v>
      </c>
      <c r="AA172" t="str">
        <f>IF('Model output'!T171="","", IF('Model output'!T171="[]", "", IF('Model output'!T171="Not mentioned", "No", "Yes")))</f>
        <v/>
      </c>
      <c r="AB172" t="str">
        <f>IF(AA172&lt;&gt;"Yes","",IF(OR('Model output'!U171="",'Model output'!U171="[]",ISNUMBER(SEARCH("Not identified",'Model output'!U171))),"",'Model output'!U171))</f>
        <v/>
      </c>
      <c r="AC172" s="1" t="str">
        <f>IF(OR('Model output'!V171="",'Model output'!V171="No",AND(ISERROR(SEARCH("Positive",'Model output'!V171)), ISNUMBER(SEARCH("Negative",'Model output'!V171))), ISNUMBER(SEARCH("Uninvolved",'Model output'!V171)), ISNUMBER(SEARCH("not involved",'Model output'!V171)), ISNUMBER(SEARCH("none",'Model output'!V171)), ISNUMBER(SEARCH("Free",'Model output'!V171)), ISNUMBER(SEARCH("1 mm",'Model output'!V171)), ISNUMBER(SEARCH("0.1 CM",'Model output'!V171)), ISNUMBER(SEARCH("less than 0.2 mm",'Model output'!V171)), ISNUMBER(SEARCH("less than 0.5 mm",'Model output'!V171)), ISNUMBER(SEARCH("abut",'Model output'!V171))), "negative", "positive")</f>
        <v>negative</v>
      </c>
      <c r="AE172" s="32" t="str" cm="1">
        <f t="array" aca="1" ref="AE172" ca="1">IF(OR(AC172="positive",Z172="positive",AND(OR(ISNUMBER(SEARCH("Follicular carcinoma",N172)),ISNUMBER(SEARCH("Follicular thyroid carcinoma",N172))),V172="extensive"),AND(AND(ISNUMBER(J172),J172&gt;0),AND(ISNUMBER(M172),M172&gt;3)),OR(H172="positive",AH172=1)),"high",IF(OR(ISNUMBER(SEARCH("lateral",G172,1)),ISNUMBER(SEARCH("positive",Y172,1)),ISNUMBER(SEARCH("tall",O172,1)),ISNUMBER(SEARCH("hobnail",O172,1)),ISNUMBER(SEARCH("cribriform",O172,1)),ISNUMBER(SEARCH("diffuse",O172,1)),ISNUMBER(SEARCH("columnar",O172,1)),ISNUMBER(SEARCH("solid",O172,1)),ISNUMBER(SEARCH("tall",N172,1)),ISNUMBER(SEARCH("hobnail",N172,1)),ISNUMBER(SEARCH("cribriform",N172,1)),ISNUMBER(SEARCH("diffuse",N172,1)),ISNUMBER(SEARCH("columnar",N172,1)),ISNUMBER(SEARCH("solid",N172,1)),AND(ISNUMBER(SEARCH("papillary",N172,1)),S172="positive"),AND(AND(ISNUMBER(J172),J172&gt;=5),M172=""),AND(AND(ISNUMBER(J172),J172&gt;=5),AND(ISNUMBER(M172),M172&gt;=1)),AND(ISNUMBER(SERACH("papillary",N172)),OR(Y172="positive",Z172="positive"), ISNUMBER(SEARCH("BRAF",AB172)))),"intermediate","low"))</f>
        <v>low</v>
      </c>
      <c r="AF172" s="33" t="str">
        <f t="shared" si="30"/>
        <v>1b</v>
      </c>
      <c r="AG172" s="33" t="str">
        <f t="shared" si="31"/>
        <v>1a</v>
      </c>
      <c r="AH172" s="33" t="str">
        <f t="shared" si="33"/>
        <v>0</v>
      </c>
      <c r="AI172" s="38" t="str">
        <f t="shared" si="34"/>
        <v>I</v>
      </c>
      <c r="AJ172" s="32" t="s">
        <v>957</v>
      </c>
      <c r="AK172" s="37" t="s">
        <v>961</v>
      </c>
      <c r="AL172" s="37" t="s">
        <v>966</v>
      </c>
      <c r="AM172" s="37" t="s">
        <v>965</v>
      </c>
      <c r="AN172" s="37" t="s">
        <v>70</v>
      </c>
      <c r="AO172" s="26">
        <f t="shared" ca="1" si="40"/>
        <v>1</v>
      </c>
      <c r="AP172" s="12">
        <f t="shared" si="41"/>
        <v>1</v>
      </c>
      <c r="AQ172" s="12">
        <f t="shared" si="42"/>
        <v>1</v>
      </c>
      <c r="AR172" s="12">
        <f t="shared" si="43"/>
        <v>1</v>
      </c>
      <c r="AS172" s="19">
        <f t="shared" si="35"/>
        <v>1</v>
      </c>
    </row>
    <row r="173" spans="1:45">
      <c r="A173" t="str">
        <f>'Model output'!A172</f>
        <v>TCGA-EM-A2CS</v>
      </c>
      <c r="B173" s="44">
        <v>51</v>
      </c>
      <c r="C173" s="1" t="str">
        <f>IF(OR(ISNUMBER(SEARCH("0",'Model output'!D172)), ISNUMBER(SEARCH("1",'Model output'!D172)), ISNUMBER(SEARCH("1a",'Model output'!D172)), ISNUMBER(SEARCH("1b",'Model output'!D172)), ISNUMBER(SEARCH("2",'Model output'!D172)), ISNUMBER(SEARCH("3",'Model output'!D172)), ISNUMBER(SEARCH("4a",'Model output'!D172)), ISNUMBER(SEARCH("4b",'Model output'!D172))), IF(ISNUMBER(SEARCH("pT",'Model output'!D172)),IF(OR(ISNUMBER(SEARCH("a",'Model output'!D172)),ISNUMBER(SEARCH("b",'Model output'!D172))),MID(SUBSTITUTE('Model output'!D172," ",""),SEARCH("pT",'Model output'!D172)+2,2),MID(SUBSTITUTE('Model output'!D172," ",""),SEARCH("pT",'Model output'!D172)+2,1)),IF(ISNUMBER(SEARCH("T",'Model output'!D172)),IF(OR(ISNUMBER(SEARCH("a",'Model output'!D172)),ISNUMBER(SEARCH("b",'Model output'!D172))),MID(SUBSTITUTE('Model output'!D172," ",""),SEARCH("T",'Model output'!D172)+1,2),MID(SUBSTITUTE('Model output'!D172," ",""),SEARCH("T",'Model output'!D172)+1,1)),SUBSTITUTE('Model output'!D172," ",""))),"")</f>
        <v>3</v>
      </c>
      <c r="D173" s="1" t="str">
        <f>IF(ISNUMBER(SEARCH("lymph node",'Model output'!E172)),"1", IF(AND('Model output'!E172&lt;&gt;"",ISNUMBER('Model output'!E172),'Model output'!E172&gt;0),"1",IF(OR(ISNUMBER(SEARCH("0",'Model output'!E172)), ISNUMBER(SEARCH("1",'Model output'!E172)), ISNUMBER(SEARCH("1a",'Model output'!E172)), ISNUMBER(SEARCH("1b",'Model output'!E172)), ISNUMBER(SEARCH("X",'Model output'!E172))), IF(ISNUMBER(SEARCH("pN",'Model output'!E172)),IF(OR(ISNUMBER(SEARCH("a",'Model output'!E172)),ISNUMBER(SEARCH("b",'Model output'!E172))),MID(SUBSTITUTE('Model output'!E172," ",""),SEARCH("pN",'Model output'!E172)+2,2),MID(SUBSTITUTE('Model output'!E172," ",""),SEARCH("pN",'Model output'!E172)+2,1)),IF(ISNUMBER(SEARCH("N",'Model output'!E172)),IF(OR(ISNUMBER(SEARCH("a",'Model output'!E172)),ISNUMBER(SEARCH("b",'Model output'!E172))),MID(SUBSTITUTE('Model output'!E172," ",""),SEARCH("N",'Model output'!E172)+1,2),MID(SUBSTITUTE('Model output'!E172," ",""),SEARCH("N",'Model output'!E172)+1,1)),SUBSTITUTE('Model output'!E172," ",""))),"")))</f>
        <v>1b</v>
      </c>
      <c r="E173" s="1" t="str">
        <f>IF(OR(ISNUMBER(SEARCH("Not applicable",'Model output'!F172)), ISNUMBER(SEARCH("N/A",'Model output'!F172))),"0",IF(OR(ISNUMBER(SEARCH("0",'Model output'!F172)), ISNUMBER(SEARCH("1",'Model output'!F172)), ISNUMBER(SEARCH("X",'Model output'!F172))), IF(ISNUMBER(SEARCH("pM",'Model output'!F172)),MID(SUBSTITUTE('Model output'!F172," ",""),SEARCH("pM",'Model output'!F172)+2,1),IF(ISNUMBER(SEARCH("M",'Model output'!F172)),MID(SUBSTITUTE('Model output'!F172," ",""),SEARCH("M",'Model output'!F172)+1,1),SUBSTITUTE('Model output'!F172," ",""))),""))</f>
        <v/>
      </c>
      <c r="F173" t="str">
        <f t="shared" si="29"/>
        <v>positive</v>
      </c>
      <c r="G173" t="str">
        <f>IF(OR('Model output'!G172="",AND(ISNUMBER('Model output'!J172),'Model output'!J172&lt;1)),"",IF(OR(ISNUMBER(SEARCH("lateral",'Model output'!G172)),ISNUMBER(SEARCH("cervical",'Model output'!G172)),ISNUMBER(SEARCH("jugular",'Model output'!G172)),ISNUMBER(SEARCH("left neck",'Model output'!G172)),ISNUMBER(SEARCH("left anterior neck",'Model output'!G172)),ISNUMBER(SEARCH("left posterior neck",'Model output'!G172)),ISNUMBER(SEARCH("right neck",'Model output'!G172)),ISNUMBER(SEARCH("right anterior neck",'Model output'!G172)),ISNUMBER(SEARCH("right posterior neck",'Model output'!G172)),AND(ISNUMBER(SEARCH("level",'Model output'!G172)),OR(,ISNUMBER(SEARCH("II",'Model output'!G172)),ISNUMBER(SEARCH("two",'Model output'!G172)),ISNUMBER(SEARCH("2",'Model output'!G172)),ISNUMBER(SEARCH("III",'Model output'!G172)),ISNUMBER(SEARCH("three",'Model output'!G172)),ISNUMBER(SEARCH("3",'Model output'!G172)),ISNUMBER(SEARCH("IV",'Model output'!G172)),ISNUMBER(SEARCH("four",'Model output'!G172)),ISNUMBER(SEARCH("4",'Model output'!G172)),AND(ISNUMBER(SEARCH("V ",'Model output'!G172)),NOT(ISNUMBER(SEARCH("VI",'Model output'!G172)))),ISNUMBER(SEARCH("five",'Model output'!G172)),ISNUMBER(SEARCH("5",'Model output'!G172))))), "lateral", "central"))</f>
        <v>lateral</v>
      </c>
      <c r="H173" t="str">
        <f>IF('Model output'!H172="","negative",IF('Model output'!H172="[]", "negative", IF(OR(ISNUMBER(SEARCH("lymph node",'Model output'!H172)),ISNUMBER(SEARCH("Not mentioned",'Model output'!H172)),ISNUMBER(SEARCH("neck",'Model output'!H172)),ISNUMBER(SEARCH("Not applicable",'Model output'!H172))),"negative","positive")))</f>
        <v>negative</v>
      </c>
      <c r="I173">
        <f>IF('Model output'!I172="","",IF(ISNUMBER('Model output'!I172),'Model output'!I172,1))</f>
        <v>49</v>
      </c>
      <c r="J173">
        <f>IF('Model output'!J172="","",IF(AND(ISNUMBER('Model output'!J172),'Model output'!J172&lt;=I173),'Model output'!J172,IF(ISNUMBER(SEARCH("0/",'Model output'!J172)),0,1)))</f>
        <v>35</v>
      </c>
      <c r="K173" t="str" cm="1">
        <f t="array" ref="K173">IF(COUNT(FIND({0,1,2,3,4,5,6,7,8,9},'Model output'!K172))&gt;0,'Model output'!K172,"")</f>
        <v/>
      </c>
      <c r="L173" s="8" t="str">
        <f t="shared" si="32"/>
        <v/>
      </c>
      <c r="M173" t="str" cm="1">
        <f t="array" ref="M173">IF(L173="","",IF(ISNUMBER(SEARCH("cm",L173)),MAX(VALUE(SUBSTITUTE(_xlfn.FILTERXML("&lt;t&gt;&lt;s&gt;"&amp;SUBSTITUTE(L173,",","&lt;/s&gt;&lt;s&gt;")&amp;"&lt;/s&gt;&lt;/t&gt;","//s"),"cm",""))),MAX(VALUE(SUBSTITUTE(_xlfn.FILTERXML("&lt;t&gt;&lt;s&gt;"&amp;SUBSTITUTE(L173,",","&lt;/s&gt;&lt;s&gt;")&amp;"&lt;/s&gt;&lt;/t&gt;","//s"),"mm","")))/10))</f>
        <v/>
      </c>
      <c r="N173" t="str">
        <f>IF('Model output'!L172="","",'Model output'!L172)</f>
        <v>Papillary carcinoma; classical (usual)</v>
      </c>
      <c r="O173" t="str">
        <f>IF('Model output'!M172="","",'Model output'!M172)</f>
        <v>Diffuse sclerosing architecture, Classical cytomorphology</v>
      </c>
      <c r="P173" t="str">
        <f>IF('Model output'!N172="","",'Model output'!N172)</f>
        <v>6.3cm</v>
      </c>
      <c r="Q173" t="str">
        <f t="shared" si="28"/>
        <v>6.3cm</v>
      </c>
      <c r="R173" cm="1">
        <f t="array" ref="R173">IF(Q173="","",IF(ISNUMBER(SEARCH("cm",Q173)),MAX(VALUE(SUBSTITUTE(_xlfn.FILTERXML("&lt;t&gt;&lt;s&gt;"&amp;SUBSTITUTE(Q173,",","&lt;/s&gt;&lt;s&gt;")&amp;"&lt;/s&gt;&lt;/t&gt;","//s"),"cm",""))),MAX(VALUE(SUBSTITUTE(_xlfn.FILTERXML("&lt;t&gt;&lt;s&gt;"&amp;SUBSTITUTE(Q173,",","&lt;/s&gt;&lt;s&gt;")&amp;"&lt;/s&gt;&lt;/t&gt;","//s"),"mm","")))/10))</f>
        <v>6.3</v>
      </c>
      <c r="S173" t="str">
        <f>IF(OR('Model output'!P172="",ISNUMBER(SEARCH("Not identified", 'Model output'!P172)),ISNUMBER(SEARCH("Absent",'Model output'!P172)),AND(ISNUMBER(SEARCH("No",'Model output'!P172)),NOT(ISNUMBER(SEARCH("diagnostic",'Model output'!P172)))),ISNUMBER(SEARCH("Negative",'Model output'!P172))),"negative","positive")</f>
        <v>positive</v>
      </c>
      <c r="T173" t="str">
        <f>IF('Model output'!O172="","",'Model output'!O172)</f>
        <v/>
      </c>
      <c r="U173" t="str">
        <f>IF('Model output'!Q172&lt;&gt;"",'Model output'!Q172,IF('Classification result'!S173="positive",IF(ISNUMBER(SEARCH("single",'Model output'!P172)),1,IF(OR(ISNUMBER(SEARCH("&lt;4",'Model output'!P172)),ISNUMBER(SEARCH("&lt; 4",'Model output'!P172)),ISNUMBER(SEARCH("less than 4",'Model output'!P172))),"&lt;4",IF(OR(ISNUMBER(SEARCH("&gt;4",'Model output'!P172)),ISNUMBER(SEARCH("&gt; 4",'Model output'!P172)),ISNUMBER(SEARCH("4 or more",'Model output'!P172))),"&gt;4",""))),""))</f>
        <v>&lt;4</v>
      </c>
      <c r="V173" t="str">
        <f>IF(S173="negative","",IF(OR(ISNUMBER(SEARCH("Focal",'Model output'!P172)),'Classification result'!U173&lt;4,ISNUMBER(SEARCH("Focal",'Classification result'!U173)),ISNUMBER(SEARCH("&lt;4",'Classification result'!U173)),ISNUMBER(SEARCH("&lt; 4",'Classification result'!U173))),"minimal", IF(OR(ISNUMBER(SEARCH("Extensive",'Model output'!P172)),ISNUMBER(SEARCH("Extensive",'Classification result'!U173)),ISNUMBER(SEARCH("&gt;4",'Classification result'!U173)),ISNUMBER(SEARCH("&gt; 4",'Classification result'!U173)),ISNUMBER(SEARCH("4 or more",'Classification result'!U173))),"extensive","")))</f>
        <v>minimal</v>
      </c>
      <c r="W173" t="str">
        <f>IF(OR('Model output'!R172="",ISNUMBER(SEARCH("Not identified", 'Model output'!R172)),ISNUMBER(SEARCH("Absent",'Model output'!R172)),ISNUMBER(SEARCH("No",'Model output'!R172)),ISNUMBER(SEARCH("Negative",'Model output'!R172)),ISNUMBER(SEARCH("None seen",'Model output'!R172)),ISNUMBER(SEARCH("Free",'Model output'!R172)),ISNUMBER(SEARCH("Cannot be assessed",'Model output'!R172))),"negative","positive")</f>
        <v>positive</v>
      </c>
      <c r="X173" t="str">
        <f>IF('Model output'!S172="","", IF('Model output'!S172= "[]", "", 'Model output'!S172))</f>
        <v>Cannot be assessed</v>
      </c>
      <c r="Y173" t="str">
        <f>IF(OR('Model output'!S172="",ISNUMBER(SEARCH("Absent",'Model output'!S172)),ISNUMBER(SEARCH("Not identified",'Model output'!S172)),ISNUMBER(SEARCH("No",'Model output'!S172)),ISNUMBER(SEARCH("negative",'Model output'!S172))),"negative",IF(Z173="positive","gETE", "positive"))</f>
        <v>negative</v>
      </c>
      <c r="Z173" t="str">
        <f>IF(OR('Model output'!S172="",ISNUMBER(SEARCH("Absent",'Model output'!S172)),ISNUMBER(SEARCH("Not identified",'Model output'!S172)),ISNUMBER(SEARCH("No",'Model output'!S172)),ISNUMBER(SEARCH("Minimal",'Model output'!S172)),ISNUMBER(SEARCH("negative",'Model output'!S172))),"negative",IF(OR(ISNUMBER(SEARCH("extensive",X173)),ISNUMBER(SEARCH("skeletal muscle",X173)),ISNUMBER(SEARCH("larynx",X173)),ISNUMBER(SEARCH("trachea",X173)),ISNUMBER(SEARCH("esophagus",X173)),ISNUMBER(SEARCH("recurrent laryngeal nerve",X173))),"positive","negative"))</f>
        <v>negative</v>
      </c>
      <c r="AA173" t="str">
        <f>IF('Model output'!T172="","", IF('Model output'!T172="[]", "", IF('Model output'!T172="Not mentioned", "No", "Yes")))</f>
        <v/>
      </c>
      <c r="AB173" t="str">
        <f>IF(AA173&lt;&gt;"Yes","",IF(OR('Model output'!U172="",'Model output'!U172="[]",ISNUMBER(SEARCH("Not identified",'Model output'!U172))),"",'Model output'!U172))</f>
        <v/>
      </c>
      <c r="AC173" s="1" t="str">
        <f>IF(OR('Model output'!V172="",'Model output'!V172="No",AND(ISERROR(SEARCH("Positive",'Model output'!V172)), ISNUMBER(SEARCH("Negative",'Model output'!V172))), ISNUMBER(SEARCH("Uninvolved",'Model output'!V172)), ISNUMBER(SEARCH("not involved",'Model output'!V172)), ISNUMBER(SEARCH("none",'Model output'!V172)), ISNUMBER(SEARCH("Free",'Model output'!V172)), ISNUMBER(SEARCH("1 mm",'Model output'!V172)), ISNUMBER(SEARCH("0.1 CM",'Model output'!V172)), ISNUMBER(SEARCH("less than 0.2 mm",'Model output'!V172)), ISNUMBER(SEARCH("less than 0.5 mm",'Model output'!V172)), ISNUMBER(SEARCH("abut",'Model output'!V172))), "negative", "positive")</f>
        <v>positive</v>
      </c>
      <c r="AE173" s="32" t="str" cm="1">
        <f t="array" ref="AE173">IF(OR(AC173="positive",Z173="positive",AND(OR(ISNUMBER(SEARCH("Follicular carcinoma",N173)),ISNUMBER(SEARCH("Follicular thyroid carcinoma",N173))),V173="extensive"),AND(AND(ISNUMBER(J173),J173&gt;0),AND(ISNUMBER(M173),M173&gt;3)),OR(H173="positive",AH173=1)),"high",IF(OR(ISNUMBER(SEARCH("lateral",G173,1)),ISNUMBER(SEARCH("positive",Y173,1)),ISNUMBER(SEARCH("tall",O173,1)),ISNUMBER(SEARCH("hobnail",O173,1)),ISNUMBER(SEARCH("cribriform",O173,1)),ISNUMBER(SEARCH("diffuse",O173,1)),ISNUMBER(SEARCH("columnar",O173,1)),ISNUMBER(SEARCH("solid",O173,1)),ISNUMBER(SEARCH("tall",N173,1)),ISNUMBER(SEARCH("hobnail",N173,1)),ISNUMBER(SEARCH("cribriform",N173,1)),ISNUMBER(SEARCH("diffuse",N173,1)),ISNUMBER(SEARCH("columnar",N173,1)),ISNUMBER(SEARCH("solid",N173,1)),AND(ISNUMBER(SEARCH("papillary",N173,1)),S173="positive"),AND(AND(ISNUMBER(J173),J173&gt;=5),M173=""),AND(AND(ISNUMBER(J173),J173&gt;=5),AND(ISNUMBER(M173),M173&gt;=1)),AND(ISNUMBER(SERACH("papillary",N173)),OR(Y173="positive",Z173="positive"), ISNUMBER(SEARCH("BRAF",AB173)))),"intermediate","low"))</f>
        <v>high</v>
      </c>
      <c r="AF173" s="33" t="str">
        <f t="shared" si="30"/>
        <v>3a</v>
      </c>
      <c r="AG173" s="33" t="str">
        <f t="shared" si="31"/>
        <v>1b</v>
      </c>
      <c r="AH173" s="33" t="str">
        <f t="shared" si="33"/>
        <v>0</v>
      </c>
      <c r="AI173" s="38" t="str">
        <f t="shared" si="34"/>
        <v>I</v>
      </c>
      <c r="AJ173" s="32" t="s">
        <v>956</v>
      </c>
      <c r="AK173" s="37" t="s">
        <v>967</v>
      </c>
      <c r="AL173" s="37" t="s">
        <v>961</v>
      </c>
      <c r="AM173" s="37" t="s">
        <v>965</v>
      </c>
      <c r="AN173" s="37" t="s">
        <v>70</v>
      </c>
      <c r="AO173" s="26">
        <f t="shared" si="40"/>
        <v>1</v>
      </c>
      <c r="AP173" s="12">
        <f t="shared" si="41"/>
        <v>1</v>
      </c>
      <c r="AQ173" s="12">
        <f t="shared" si="42"/>
        <v>1</v>
      </c>
      <c r="AR173" s="12">
        <f t="shared" si="43"/>
        <v>1</v>
      </c>
      <c r="AS173" s="19">
        <f t="shared" si="35"/>
        <v>1</v>
      </c>
    </row>
    <row r="174" spans="1:45">
      <c r="A174" t="str">
        <f>'Model output'!A173</f>
        <v>TCGA-EM-A2CT</v>
      </c>
      <c r="B174" s="44">
        <v>20</v>
      </c>
      <c r="C174" s="1" t="str">
        <f>IF(OR(ISNUMBER(SEARCH("0",'Model output'!D173)), ISNUMBER(SEARCH("1",'Model output'!D173)), ISNUMBER(SEARCH("1a",'Model output'!D173)), ISNUMBER(SEARCH("1b",'Model output'!D173)), ISNUMBER(SEARCH("2",'Model output'!D173)), ISNUMBER(SEARCH("3",'Model output'!D173)), ISNUMBER(SEARCH("4a",'Model output'!D173)), ISNUMBER(SEARCH("4b",'Model output'!D173))), IF(ISNUMBER(SEARCH("pT",'Model output'!D173)),IF(OR(ISNUMBER(SEARCH("a",'Model output'!D173)),ISNUMBER(SEARCH("b",'Model output'!D173))),MID(SUBSTITUTE('Model output'!D173," ",""),SEARCH("pT",'Model output'!D173)+2,2),MID(SUBSTITUTE('Model output'!D173," ",""),SEARCH("pT",'Model output'!D173)+2,1)),IF(ISNUMBER(SEARCH("T",'Model output'!D173)),IF(OR(ISNUMBER(SEARCH("a",'Model output'!D173)),ISNUMBER(SEARCH("b",'Model output'!D173))),MID(SUBSTITUTE('Model output'!D173," ",""),SEARCH("T",'Model output'!D173)+1,2),MID(SUBSTITUTE('Model output'!D173," ",""),SEARCH("T",'Model output'!D173)+1,1)),SUBSTITUTE('Model output'!D173," ",""))),"")</f>
        <v>1b</v>
      </c>
      <c r="D174" s="1" t="str">
        <f>IF(ISNUMBER(SEARCH("lymph node",'Model output'!E173)),"1", IF(AND('Model output'!E173&lt;&gt;"",ISNUMBER('Model output'!E173),'Model output'!E173&gt;0),"1",IF(OR(ISNUMBER(SEARCH("0",'Model output'!E173)), ISNUMBER(SEARCH("1",'Model output'!E173)), ISNUMBER(SEARCH("1a",'Model output'!E173)), ISNUMBER(SEARCH("1b",'Model output'!E173)), ISNUMBER(SEARCH("X",'Model output'!E173))), IF(ISNUMBER(SEARCH("pN",'Model output'!E173)),IF(OR(ISNUMBER(SEARCH("a",'Model output'!E173)),ISNUMBER(SEARCH("b",'Model output'!E173))),MID(SUBSTITUTE('Model output'!E173," ",""),SEARCH("pN",'Model output'!E173)+2,2),MID(SUBSTITUTE('Model output'!E173," ",""),SEARCH("pN",'Model output'!E173)+2,1)),IF(ISNUMBER(SEARCH("N",'Model output'!E173)),IF(OR(ISNUMBER(SEARCH("a",'Model output'!E173)),ISNUMBER(SEARCH("b",'Model output'!E173))),MID(SUBSTITUTE('Model output'!E173," ",""),SEARCH("N",'Model output'!E173)+1,2),MID(SUBSTITUTE('Model output'!E173," ",""),SEARCH("N",'Model output'!E173)+1,1)),SUBSTITUTE('Model output'!E173," ",""))),"")))</f>
        <v>0</v>
      </c>
      <c r="E174" s="1" t="str">
        <f>IF(OR(ISNUMBER(SEARCH("Not applicable",'Model output'!F173)), ISNUMBER(SEARCH("N/A",'Model output'!F173))),"0",IF(OR(ISNUMBER(SEARCH("0",'Model output'!F173)), ISNUMBER(SEARCH("1",'Model output'!F173)), ISNUMBER(SEARCH("X",'Model output'!F173))), IF(ISNUMBER(SEARCH("pM",'Model output'!F173)),MID(SUBSTITUTE('Model output'!F173," ",""),SEARCH("pM",'Model output'!F173)+2,1),IF(ISNUMBER(SEARCH("M",'Model output'!F173)),MID(SUBSTITUTE('Model output'!F173," ",""),SEARCH("M",'Model output'!F173)+1,1),SUBSTITUTE('Model output'!F173," ",""))),""))</f>
        <v/>
      </c>
      <c r="F174" t="str">
        <f t="shared" si="29"/>
        <v>negative</v>
      </c>
      <c r="G174" t="str">
        <f>IF(OR('Model output'!G173="",AND(ISNUMBER('Model output'!J173),'Model output'!J173&lt;1)),"",IF(OR(ISNUMBER(SEARCH("lateral",'Model output'!G173)),ISNUMBER(SEARCH("cervical",'Model output'!G173)),ISNUMBER(SEARCH("jugular",'Model output'!G173)),ISNUMBER(SEARCH("left neck",'Model output'!G173)),ISNUMBER(SEARCH("left anterior neck",'Model output'!G173)),ISNUMBER(SEARCH("left posterior neck",'Model output'!G173)),ISNUMBER(SEARCH("right neck",'Model output'!G173)),ISNUMBER(SEARCH("right anterior neck",'Model output'!G173)),ISNUMBER(SEARCH("right posterior neck",'Model output'!G173)),AND(ISNUMBER(SEARCH("level",'Model output'!G173)),OR(,ISNUMBER(SEARCH("II",'Model output'!G173)),ISNUMBER(SEARCH("two",'Model output'!G173)),ISNUMBER(SEARCH("2",'Model output'!G173)),ISNUMBER(SEARCH("III",'Model output'!G173)),ISNUMBER(SEARCH("three",'Model output'!G173)),ISNUMBER(SEARCH("3",'Model output'!G173)),ISNUMBER(SEARCH("IV",'Model output'!G173)),ISNUMBER(SEARCH("four",'Model output'!G173)),ISNUMBER(SEARCH("4",'Model output'!G173)),AND(ISNUMBER(SEARCH("V ",'Model output'!G173)),NOT(ISNUMBER(SEARCH("VI",'Model output'!G173)))),ISNUMBER(SEARCH("five",'Model output'!G173)),ISNUMBER(SEARCH("5",'Model output'!G173))))), "lateral", "central"))</f>
        <v/>
      </c>
      <c r="H174" t="str">
        <f>IF('Model output'!H173="","negative",IF('Model output'!H173="[]", "negative", IF(OR(ISNUMBER(SEARCH("lymph node",'Model output'!H173)),ISNUMBER(SEARCH("Not mentioned",'Model output'!H173)),ISNUMBER(SEARCH("neck",'Model output'!H173)),ISNUMBER(SEARCH("Not applicable",'Model output'!H173))),"negative","positive")))</f>
        <v>negative</v>
      </c>
      <c r="I174">
        <f>IF('Model output'!I173="","",IF(ISNUMBER('Model output'!I173),'Model output'!I173,1))</f>
        <v>5</v>
      </c>
      <c r="J174">
        <f>IF('Model output'!J173="","",IF(AND(ISNUMBER('Model output'!J173),'Model output'!J173&lt;=I174),'Model output'!J173,IF(ISNUMBER(SEARCH("0/",'Model output'!J173)),0,1)))</f>
        <v>0</v>
      </c>
      <c r="K174" t="str" cm="1">
        <f t="array" ref="K174">IF(COUNT(FIND({0,1,2,3,4,5,6,7,8,9},'Model output'!K173))&gt;0,'Model output'!K173,"")</f>
        <v/>
      </c>
      <c r="L174" s="8" t="str">
        <f t="shared" si="32"/>
        <v/>
      </c>
      <c r="M174" t="str" cm="1">
        <f t="array" ref="M174">IF(L174="","",IF(ISNUMBER(SEARCH("cm",L174)),MAX(VALUE(SUBSTITUTE(_xlfn.FILTERXML("&lt;t&gt;&lt;s&gt;"&amp;SUBSTITUTE(L174,",","&lt;/s&gt;&lt;s&gt;")&amp;"&lt;/s&gt;&lt;/t&gt;","//s"),"cm",""))),MAX(VALUE(SUBSTITUTE(_xlfn.FILTERXML("&lt;t&gt;&lt;s&gt;"&amp;SUBSTITUTE(L174,",","&lt;/s&gt;&lt;s&gt;")&amp;"&lt;/s&gt;&lt;/t&gt;","//s"),"mm","")))/10))</f>
        <v/>
      </c>
      <c r="N174" t="str">
        <f>IF('Model output'!L173="","",'Model output'!L173)</f>
        <v>Papillary carcinoma</v>
      </c>
      <c r="O174" t="str">
        <f>IF('Model output'!M173="","",'Model output'!M173)</f>
        <v>Oncocytic or oxyphilic variant</v>
      </c>
      <c r="P174" t="str">
        <f>IF('Model output'!N173="","",'Model output'!N173)</f>
        <v>1.1 cm</v>
      </c>
      <c r="Q174" t="str">
        <f t="shared" si="28"/>
        <v>1.1cm</v>
      </c>
      <c r="R174" cm="1">
        <f t="array" ref="R174">IF(Q174="","",IF(ISNUMBER(SEARCH("cm",Q174)),MAX(VALUE(SUBSTITUTE(_xlfn.FILTERXML("&lt;t&gt;&lt;s&gt;"&amp;SUBSTITUTE(Q174,",","&lt;/s&gt;&lt;s&gt;")&amp;"&lt;/s&gt;&lt;/t&gt;","//s"),"cm",""))),MAX(VALUE(SUBSTITUTE(_xlfn.FILTERXML("&lt;t&gt;&lt;s&gt;"&amp;SUBSTITUTE(Q174,",","&lt;/s&gt;&lt;s&gt;")&amp;"&lt;/s&gt;&lt;/t&gt;","//s"),"mm","")))/10))</f>
        <v>1.1000000000000001</v>
      </c>
      <c r="S174" t="str">
        <f>IF(OR('Model output'!P173="",ISNUMBER(SEARCH("Not identified", 'Model output'!P173)),ISNUMBER(SEARCH("Absent",'Model output'!P173)),AND(ISNUMBER(SEARCH("No",'Model output'!P173)),NOT(ISNUMBER(SEARCH("diagnostic",'Model output'!P173)))),ISNUMBER(SEARCH("Negative",'Model output'!P173))),"negative","positive")</f>
        <v>negative</v>
      </c>
      <c r="T174">
        <f>IF('Model output'!O173="","",'Model output'!O173)</f>
        <v>1</v>
      </c>
      <c r="U174" t="str">
        <f>IF('Model output'!Q173&lt;&gt;"",'Model output'!Q173,IF('Classification result'!S174="positive",IF(ISNUMBER(SEARCH("single",'Model output'!P173)),1,IF(OR(ISNUMBER(SEARCH("&lt;4",'Model output'!P173)),ISNUMBER(SEARCH("&lt; 4",'Model output'!P173)),ISNUMBER(SEARCH("less than 4",'Model output'!P173))),"&lt;4",IF(OR(ISNUMBER(SEARCH("&gt;4",'Model output'!P173)),ISNUMBER(SEARCH("&gt; 4",'Model output'!P173)),ISNUMBER(SEARCH("4 or more",'Model output'!P173))),"&gt;4",""))),""))</f>
        <v/>
      </c>
      <c r="V174" t="str">
        <f>IF(S174="negative","",IF(OR(ISNUMBER(SEARCH("Focal",'Model output'!P173)),'Classification result'!U174&lt;4,ISNUMBER(SEARCH("Focal",'Classification result'!U174)),ISNUMBER(SEARCH("&lt;4",'Classification result'!U174)),ISNUMBER(SEARCH("&lt; 4",'Classification result'!U174))),"minimal", IF(OR(ISNUMBER(SEARCH("Extensive",'Model output'!P173)),ISNUMBER(SEARCH("Extensive",'Classification result'!U174)),ISNUMBER(SEARCH("&gt;4",'Classification result'!U174)),ISNUMBER(SEARCH("&gt; 4",'Classification result'!U174)),ISNUMBER(SEARCH("4 or more",'Classification result'!U174))),"extensive","")))</f>
        <v/>
      </c>
      <c r="W174" t="str">
        <f>IF(OR('Model output'!R173="",ISNUMBER(SEARCH("Not identified", 'Model output'!R173)),ISNUMBER(SEARCH("Absent",'Model output'!R173)),ISNUMBER(SEARCH("No",'Model output'!R173)),ISNUMBER(SEARCH("Negative",'Model output'!R173)),ISNUMBER(SEARCH("None seen",'Model output'!R173)),ISNUMBER(SEARCH("Free",'Model output'!R173)),ISNUMBER(SEARCH("Cannot be assessed",'Model output'!R173))),"negative","positive")</f>
        <v>negative</v>
      </c>
      <c r="X174" t="str">
        <f>IF('Model output'!S173="","", IF('Model output'!S173= "[]", "", 'Model output'!S173))</f>
        <v>Not identified</v>
      </c>
      <c r="Y174" t="str">
        <f>IF(OR('Model output'!S173="",ISNUMBER(SEARCH("Absent",'Model output'!S173)),ISNUMBER(SEARCH("Not identified",'Model output'!S173)),ISNUMBER(SEARCH("No",'Model output'!S173)),ISNUMBER(SEARCH("negative",'Model output'!S173))),"negative",IF(Z174="positive","gETE", "positive"))</f>
        <v>negative</v>
      </c>
      <c r="Z174" t="str">
        <f>IF(OR('Model output'!S173="",ISNUMBER(SEARCH("Absent",'Model output'!S173)),ISNUMBER(SEARCH("Not identified",'Model output'!S173)),ISNUMBER(SEARCH("No",'Model output'!S173)),ISNUMBER(SEARCH("Minimal",'Model output'!S173)),ISNUMBER(SEARCH("negative",'Model output'!S173))),"negative",IF(OR(ISNUMBER(SEARCH("extensive",X174)),ISNUMBER(SEARCH("skeletal muscle",X174)),ISNUMBER(SEARCH("larynx",X174)),ISNUMBER(SEARCH("trachea",X174)),ISNUMBER(SEARCH("esophagus",X174)),ISNUMBER(SEARCH("recurrent laryngeal nerve",X174))),"positive","negative"))</f>
        <v>negative</v>
      </c>
      <c r="AA174" t="str">
        <f>IF('Model output'!T173="","", IF('Model output'!T173="[]", "", IF('Model output'!T173="Not mentioned", "No", "Yes")))</f>
        <v/>
      </c>
      <c r="AB174" t="str">
        <f>IF(AA174&lt;&gt;"Yes","",IF(OR('Model output'!U173="",'Model output'!U173="[]",ISNUMBER(SEARCH("Not identified",'Model output'!U173))),"",'Model output'!U173))</f>
        <v/>
      </c>
      <c r="AC174" s="1" t="str">
        <f>IF(OR('Model output'!V173="",'Model output'!V173="No",AND(ISERROR(SEARCH("Positive",'Model output'!V173)), ISNUMBER(SEARCH("Negative",'Model output'!V173))), ISNUMBER(SEARCH("Uninvolved",'Model output'!V173)), ISNUMBER(SEARCH("not involved",'Model output'!V173)), ISNUMBER(SEARCH("none",'Model output'!V173)), ISNUMBER(SEARCH("Free",'Model output'!V173)), ISNUMBER(SEARCH("1 mm",'Model output'!V173)), ISNUMBER(SEARCH("0.1 CM",'Model output'!V173)), ISNUMBER(SEARCH("less than 0.2 mm",'Model output'!V173)), ISNUMBER(SEARCH("less than 0.5 mm",'Model output'!V173)), ISNUMBER(SEARCH("abut",'Model output'!V173))), "negative", "positive")</f>
        <v>negative</v>
      </c>
      <c r="AE174" s="32" t="str" cm="1">
        <f t="array" aca="1" ref="AE174" ca="1">IF(OR(AC174="positive",Z174="positive",AND(OR(ISNUMBER(SEARCH("Follicular carcinoma",N174)),ISNUMBER(SEARCH("Follicular thyroid carcinoma",N174))),V174="extensive"),AND(AND(ISNUMBER(J174),J174&gt;0),AND(ISNUMBER(M174),M174&gt;3)),OR(H174="positive",AH174=1)),"high",IF(OR(ISNUMBER(SEARCH("lateral",G174,1)),ISNUMBER(SEARCH("positive",Y174,1)),ISNUMBER(SEARCH("tall",O174,1)),ISNUMBER(SEARCH("hobnail",O174,1)),ISNUMBER(SEARCH("cribriform",O174,1)),ISNUMBER(SEARCH("diffuse",O174,1)),ISNUMBER(SEARCH("columnar",O174,1)),ISNUMBER(SEARCH("solid",O174,1)),ISNUMBER(SEARCH("tall",N174,1)),ISNUMBER(SEARCH("hobnail",N174,1)),ISNUMBER(SEARCH("cribriform",N174,1)),ISNUMBER(SEARCH("diffuse",N174,1)),ISNUMBER(SEARCH("columnar",N174,1)),ISNUMBER(SEARCH("solid",N174,1)),AND(ISNUMBER(SEARCH("papillary",N174,1)),S174="positive"),AND(AND(ISNUMBER(J174),J174&gt;=5),M174=""),AND(AND(ISNUMBER(J174),J174&gt;=5),AND(ISNUMBER(M174),M174&gt;=1)),AND(ISNUMBER(SERACH("papillary",N174)),OR(Y174="positive",Z174="positive"), ISNUMBER(SEARCH("BRAF",AB174)))),"intermediate","low"))</f>
        <v>low</v>
      </c>
      <c r="AF174" s="33" t="str">
        <f t="shared" si="30"/>
        <v>1b</v>
      </c>
      <c r="AG174" s="33" t="str">
        <f t="shared" si="31"/>
        <v>0</v>
      </c>
      <c r="AH174" s="33" t="str">
        <f t="shared" si="33"/>
        <v>0</v>
      </c>
      <c r="AI174" s="38" t="str">
        <f t="shared" si="34"/>
        <v>I</v>
      </c>
      <c r="AJ174" s="32" t="s">
        <v>957</v>
      </c>
      <c r="AK174" s="37" t="s">
        <v>961</v>
      </c>
      <c r="AL174" s="37" t="s">
        <v>962</v>
      </c>
      <c r="AM174" s="37" t="s">
        <v>965</v>
      </c>
      <c r="AN174" s="37" t="s">
        <v>70</v>
      </c>
      <c r="AO174" s="26">
        <f t="shared" ca="1" si="40"/>
        <v>1</v>
      </c>
      <c r="AP174" s="12">
        <f t="shared" si="41"/>
        <v>1</v>
      </c>
      <c r="AQ174" s="12">
        <f t="shared" si="42"/>
        <v>1</v>
      </c>
      <c r="AR174" s="12">
        <f t="shared" si="43"/>
        <v>1</v>
      </c>
      <c r="AS174" s="19">
        <f t="shared" si="35"/>
        <v>1</v>
      </c>
    </row>
    <row r="175" spans="1:45">
      <c r="A175" t="str">
        <f>'Model output'!A174</f>
        <v>TCGA-EM-A2CU</v>
      </c>
      <c r="B175" s="44">
        <v>47</v>
      </c>
      <c r="C175" s="1" t="str">
        <f>IF(OR(ISNUMBER(SEARCH("0",'Model output'!D174)), ISNUMBER(SEARCH("1",'Model output'!D174)), ISNUMBER(SEARCH("1a",'Model output'!D174)), ISNUMBER(SEARCH("1b",'Model output'!D174)), ISNUMBER(SEARCH("2",'Model output'!D174)), ISNUMBER(SEARCH("3",'Model output'!D174)), ISNUMBER(SEARCH("4a",'Model output'!D174)), ISNUMBER(SEARCH("4b",'Model output'!D174))), IF(ISNUMBER(SEARCH("pT",'Model output'!D174)),IF(OR(ISNUMBER(SEARCH("a",'Model output'!D174)),ISNUMBER(SEARCH("b",'Model output'!D174))),MID(SUBSTITUTE('Model output'!D174," ",""),SEARCH("pT",'Model output'!D174)+2,2),MID(SUBSTITUTE('Model output'!D174," ",""),SEARCH("pT",'Model output'!D174)+2,1)),IF(ISNUMBER(SEARCH("T",'Model output'!D174)),IF(OR(ISNUMBER(SEARCH("a",'Model output'!D174)),ISNUMBER(SEARCH("b",'Model output'!D174))),MID(SUBSTITUTE('Model output'!D174," ",""),SEARCH("T",'Model output'!D174)+1,2),MID(SUBSTITUTE('Model output'!D174," ",""),SEARCH("T",'Model output'!D174)+1,1)),SUBSTITUTE('Model output'!D174," ",""))),"")</f>
        <v>2</v>
      </c>
      <c r="D175" s="1" t="str">
        <f>IF(ISNUMBER(SEARCH("lymph node",'Model output'!E174)),"1", IF(AND('Model output'!E174&lt;&gt;"",ISNUMBER('Model output'!E174),'Model output'!E174&gt;0),"1",IF(OR(ISNUMBER(SEARCH("0",'Model output'!E174)), ISNUMBER(SEARCH("1",'Model output'!E174)), ISNUMBER(SEARCH("1a",'Model output'!E174)), ISNUMBER(SEARCH("1b",'Model output'!E174)), ISNUMBER(SEARCH("X",'Model output'!E174))), IF(ISNUMBER(SEARCH("pN",'Model output'!E174)),IF(OR(ISNUMBER(SEARCH("a",'Model output'!E174)),ISNUMBER(SEARCH("b",'Model output'!E174))),MID(SUBSTITUTE('Model output'!E174," ",""),SEARCH("pN",'Model output'!E174)+2,2),MID(SUBSTITUTE('Model output'!E174," ",""),SEARCH("pN",'Model output'!E174)+2,1)),IF(ISNUMBER(SEARCH("N",'Model output'!E174)),IF(OR(ISNUMBER(SEARCH("a",'Model output'!E174)),ISNUMBER(SEARCH("b",'Model output'!E174))),MID(SUBSTITUTE('Model output'!E174," ",""),SEARCH("N",'Model output'!E174)+1,2),MID(SUBSTITUTE('Model output'!E174," ",""),SEARCH("N",'Model output'!E174)+1,1)),SUBSTITUTE('Model output'!E174," ",""))),"")))</f>
        <v>1a</v>
      </c>
      <c r="E175" s="1" t="str">
        <f>IF(OR(ISNUMBER(SEARCH("Not applicable",'Model output'!F174)), ISNUMBER(SEARCH("N/A",'Model output'!F174))),"0",IF(OR(ISNUMBER(SEARCH("0",'Model output'!F174)), ISNUMBER(SEARCH("1",'Model output'!F174)), ISNUMBER(SEARCH("X",'Model output'!F174))), IF(ISNUMBER(SEARCH("pM",'Model output'!F174)),MID(SUBSTITUTE('Model output'!F174," ",""),SEARCH("pM",'Model output'!F174)+2,1),IF(ISNUMBER(SEARCH("M",'Model output'!F174)),MID(SUBSTITUTE('Model output'!F174," ",""),SEARCH("M",'Model output'!F174)+1,1),SUBSTITUTE('Model output'!F174," ",""))),""))</f>
        <v/>
      </c>
      <c r="F175" t="str">
        <f t="shared" si="29"/>
        <v>positive</v>
      </c>
      <c r="G175" t="str">
        <f>IF(OR('Model output'!G174="",AND(ISNUMBER('Model output'!J174),'Model output'!J174&lt;1)),"",IF(OR(ISNUMBER(SEARCH("lateral",'Model output'!G174)),ISNUMBER(SEARCH("cervical",'Model output'!G174)),ISNUMBER(SEARCH("jugular",'Model output'!G174)),ISNUMBER(SEARCH("left neck",'Model output'!G174)),ISNUMBER(SEARCH("left anterior neck",'Model output'!G174)),ISNUMBER(SEARCH("left posterior neck",'Model output'!G174)),ISNUMBER(SEARCH("right neck",'Model output'!G174)),ISNUMBER(SEARCH("right anterior neck",'Model output'!G174)),ISNUMBER(SEARCH("right posterior neck",'Model output'!G174)),AND(ISNUMBER(SEARCH("level",'Model output'!G174)),OR(,ISNUMBER(SEARCH("II",'Model output'!G174)),ISNUMBER(SEARCH("two",'Model output'!G174)),ISNUMBER(SEARCH("2",'Model output'!G174)),ISNUMBER(SEARCH("III",'Model output'!G174)),ISNUMBER(SEARCH("three",'Model output'!G174)),ISNUMBER(SEARCH("3",'Model output'!G174)),ISNUMBER(SEARCH("IV",'Model output'!G174)),ISNUMBER(SEARCH("four",'Model output'!G174)),ISNUMBER(SEARCH("4",'Model output'!G174)),AND(ISNUMBER(SEARCH("V ",'Model output'!G174)),NOT(ISNUMBER(SEARCH("VI",'Model output'!G174)))),ISNUMBER(SEARCH("five",'Model output'!G174)),ISNUMBER(SEARCH("5",'Model output'!G174))))), "lateral", "central"))</f>
        <v>central</v>
      </c>
      <c r="H175" t="str">
        <f>IF('Model output'!H174="","negative",IF('Model output'!H174="[]", "negative", IF(OR(ISNUMBER(SEARCH("lymph node",'Model output'!H174)),ISNUMBER(SEARCH("Not mentioned",'Model output'!H174)),ISNUMBER(SEARCH("neck",'Model output'!H174)),ISNUMBER(SEARCH("Not applicable",'Model output'!H174))),"negative","positive")))</f>
        <v>negative</v>
      </c>
      <c r="I175">
        <f>IF('Model output'!I174="","",IF(ISNUMBER('Model output'!I174),'Model output'!I174,1))</f>
        <v>30</v>
      </c>
      <c r="J175">
        <f>IF('Model output'!J174="","",IF(AND(ISNUMBER('Model output'!J174),'Model output'!J174&lt;=I175),'Model output'!J174,IF(ISNUMBER(SEARCH("0/",'Model output'!J174)),0,1)))</f>
        <v>4</v>
      </c>
      <c r="K175" t="str" cm="1">
        <f t="array" ref="K175">IF(COUNT(FIND({0,1,2,3,4,5,6,7,8,9},'Model output'!K174))&gt;0,'Model output'!K174,"")</f>
        <v/>
      </c>
      <c r="L175" s="8" t="str">
        <f t="shared" si="32"/>
        <v/>
      </c>
      <c r="M175" t="str" cm="1">
        <f t="array" ref="M175">IF(L175="","",IF(ISNUMBER(SEARCH("cm",L175)),MAX(VALUE(SUBSTITUTE(_xlfn.FILTERXML("&lt;t&gt;&lt;s&gt;"&amp;SUBSTITUTE(L175,",","&lt;/s&gt;&lt;s&gt;")&amp;"&lt;/s&gt;&lt;/t&gt;","//s"),"cm",""))),MAX(VALUE(SUBSTITUTE(_xlfn.FILTERXML("&lt;t&gt;&lt;s&gt;"&amp;SUBSTITUTE(L175,",","&lt;/s&gt;&lt;s&gt;")&amp;"&lt;/s&gt;&lt;/t&gt;","//s"),"mm","")))/10))</f>
        <v/>
      </c>
      <c r="N175" t="str">
        <f>IF('Model output'!L174="","",'Model output'!L174)</f>
        <v>Papillary carcinoma, follicular variant</v>
      </c>
      <c r="O175" t="str">
        <f>IF('Model output'!M174="","",'Model output'!M174)</f>
        <v>Follicular variant</v>
      </c>
      <c r="P175" t="str">
        <f>IF('Model output'!N174="","",'Model output'!N174)</f>
        <v>4.0cm</v>
      </c>
      <c r="Q175" t="str">
        <f t="shared" si="28"/>
        <v>4.0cm</v>
      </c>
      <c r="R175" cm="1">
        <f t="array" ref="R175">IF(Q175="","",IF(ISNUMBER(SEARCH("cm",Q175)),MAX(VALUE(SUBSTITUTE(_xlfn.FILTERXML("&lt;t&gt;&lt;s&gt;"&amp;SUBSTITUTE(Q175,",","&lt;/s&gt;&lt;s&gt;")&amp;"&lt;/s&gt;&lt;/t&gt;","//s"),"cm",""))),MAX(VALUE(SUBSTITUTE(_xlfn.FILTERXML("&lt;t&gt;&lt;s&gt;"&amp;SUBSTITUTE(Q175,",","&lt;/s&gt;&lt;s&gt;")&amp;"&lt;/s&gt;&lt;/t&gt;","//s"),"mm","")))/10))</f>
        <v>4</v>
      </c>
      <c r="S175" t="str">
        <f>IF(OR('Model output'!P174="",ISNUMBER(SEARCH("Not identified", 'Model output'!P174)),ISNUMBER(SEARCH("Absent",'Model output'!P174)),AND(ISNUMBER(SEARCH("No",'Model output'!P174)),NOT(ISNUMBER(SEARCH("diagnostic",'Model output'!P174)))),ISNUMBER(SEARCH("Negative",'Model output'!P174))),"negative","positive")</f>
        <v>negative</v>
      </c>
      <c r="T175" t="str">
        <f>IF('Model output'!O174="","",'Model output'!O174)</f>
        <v/>
      </c>
      <c r="U175" t="str">
        <f>IF('Model output'!Q174&lt;&gt;"",'Model output'!Q174,IF('Classification result'!S175="positive",IF(ISNUMBER(SEARCH("single",'Model output'!P174)),1,IF(OR(ISNUMBER(SEARCH("&lt;4",'Model output'!P174)),ISNUMBER(SEARCH("&lt; 4",'Model output'!P174)),ISNUMBER(SEARCH("less than 4",'Model output'!P174))),"&lt;4",IF(OR(ISNUMBER(SEARCH("&gt;4",'Model output'!P174)),ISNUMBER(SEARCH("&gt; 4",'Model output'!P174)),ISNUMBER(SEARCH("4 or more",'Model output'!P174))),"&gt;4",""))),""))</f>
        <v/>
      </c>
      <c r="V175" t="str">
        <f>IF(S175="negative","",IF(OR(ISNUMBER(SEARCH("Focal",'Model output'!P174)),'Classification result'!U175&lt;4,ISNUMBER(SEARCH("Focal",'Classification result'!U175)),ISNUMBER(SEARCH("&lt;4",'Classification result'!U175)),ISNUMBER(SEARCH("&lt; 4",'Classification result'!U175))),"minimal", IF(OR(ISNUMBER(SEARCH("Extensive",'Model output'!P174)),ISNUMBER(SEARCH("Extensive",'Classification result'!U175)),ISNUMBER(SEARCH("&gt;4",'Classification result'!U175)),ISNUMBER(SEARCH("&gt; 4",'Classification result'!U175)),ISNUMBER(SEARCH("4 or more",'Classification result'!U175))),"extensive","")))</f>
        <v/>
      </c>
      <c r="W175" t="str">
        <f>IF(OR('Model output'!R174="",ISNUMBER(SEARCH("Not identified", 'Model output'!R174)),ISNUMBER(SEARCH("Absent",'Model output'!R174)),ISNUMBER(SEARCH("No",'Model output'!R174)),ISNUMBER(SEARCH("Negative",'Model output'!R174)),ISNUMBER(SEARCH("None seen",'Model output'!R174)),ISNUMBER(SEARCH("Free",'Model output'!R174)),ISNUMBER(SEARCH("Cannot be assessed",'Model output'!R174))),"negative","positive")</f>
        <v>positive</v>
      </c>
      <c r="X175" t="str">
        <f>IF('Model output'!S174="","", IF('Model output'!S174= "[]", "", 'Model output'!S174))</f>
        <v>Not identified</v>
      </c>
      <c r="Y175" t="str">
        <f>IF(OR('Model output'!S174="",ISNUMBER(SEARCH("Absent",'Model output'!S174)),ISNUMBER(SEARCH("Not identified",'Model output'!S174)),ISNUMBER(SEARCH("No",'Model output'!S174)),ISNUMBER(SEARCH("negative",'Model output'!S174))),"negative",IF(Z175="positive","gETE", "positive"))</f>
        <v>negative</v>
      </c>
      <c r="Z175" t="str">
        <f>IF(OR('Model output'!S174="",ISNUMBER(SEARCH("Absent",'Model output'!S174)),ISNUMBER(SEARCH("Not identified",'Model output'!S174)),ISNUMBER(SEARCH("No",'Model output'!S174)),ISNUMBER(SEARCH("Minimal",'Model output'!S174)),ISNUMBER(SEARCH("negative",'Model output'!S174))),"negative",IF(OR(ISNUMBER(SEARCH("extensive",X175)),ISNUMBER(SEARCH("skeletal muscle",X175)),ISNUMBER(SEARCH("larynx",X175)),ISNUMBER(SEARCH("trachea",X175)),ISNUMBER(SEARCH("esophagus",X175)),ISNUMBER(SEARCH("recurrent laryngeal nerve",X175))),"positive","negative"))</f>
        <v>negative</v>
      </c>
      <c r="AA175" t="str">
        <f>IF('Model output'!T174="","", IF('Model output'!T174="[]", "", IF('Model output'!T174="Not mentioned", "No", "Yes")))</f>
        <v/>
      </c>
      <c r="AB175" t="str">
        <f>IF(AA175&lt;&gt;"Yes","",IF(OR('Model output'!U174="",'Model output'!U174="[]",ISNUMBER(SEARCH("Not identified",'Model output'!U174))),"",'Model output'!U174))</f>
        <v/>
      </c>
      <c r="AC175" s="1" t="str">
        <f>IF(OR('Model output'!V174="",'Model output'!V174="No",AND(ISERROR(SEARCH("Positive",'Model output'!V174)), ISNUMBER(SEARCH("Negative",'Model output'!V174))), ISNUMBER(SEARCH("Uninvolved",'Model output'!V174)), ISNUMBER(SEARCH("not involved",'Model output'!V174)), ISNUMBER(SEARCH("none",'Model output'!V174)), ISNUMBER(SEARCH("Free",'Model output'!V174)), ISNUMBER(SEARCH("1 mm",'Model output'!V174)), ISNUMBER(SEARCH("0.1 CM",'Model output'!V174)), ISNUMBER(SEARCH("less than 0.2 mm",'Model output'!V174)), ISNUMBER(SEARCH("less than 0.5 mm",'Model output'!V174)), ISNUMBER(SEARCH("abut",'Model output'!V174))), "negative", "positive")</f>
        <v>negative</v>
      </c>
      <c r="AE175" s="32" t="str" cm="1">
        <f t="array" aca="1" ref="AE175" ca="1">IF(OR(AC175="positive",Z175="positive",AND(OR(ISNUMBER(SEARCH("Follicular carcinoma",N175)),ISNUMBER(SEARCH("Follicular thyroid carcinoma",N175))),V175="extensive"),AND(AND(ISNUMBER(J175),J175&gt;0),AND(ISNUMBER(M175),M175&gt;3)),OR(H175="positive",AH175=1)),"high",IF(OR(ISNUMBER(SEARCH("lateral",G175,1)),ISNUMBER(SEARCH("positive",Y175,1)),ISNUMBER(SEARCH("tall",O175,1)),ISNUMBER(SEARCH("hobnail",O175,1)),ISNUMBER(SEARCH("cribriform",O175,1)),ISNUMBER(SEARCH("diffuse",O175,1)),ISNUMBER(SEARCH("columnar",O175,1)),ISNUMBER(SEARCH("solid",O175,1)),ISNUMBER(SEARCH("tall",N175,1)),ISNUMBER(SEARCH("hobnail",N175,1)),ISNUMBER(SEARCH("cribriform",N175,1)),ISNUMBER(SEARCH("diffuse",N175,1)),ISNUMBER(SEARCH("columnar",N175,1)),ISNUMBER(SEARCH("solid",N175,1)),AND(ISNUMBER(SEARCH("papillary",N175,1)),S175="positive"),AND(AND(ISNUMBER(J175),J175&gt;=5),M175=""),AND(AND(ISNUMBER(J175),J175&gt;=5),AND(ISNUMBER(M175),M175&gt;=1)),AND(ISNUMBER(SERACH("papillary",N175)),OR(Y175="positive",Z175="positive"), ISNUMBER(SEARCH("BRAF",AB175)))),"intermediate","low"))</f>
        <v>low</v>
      </c>
      <c r="AF175" s="33" t="str">
        <f t="shared" si="30"/>
        <v>2</v>
      </c>
      <c r="AG175" s="33" t="str">
        <f t="shared" si="31"/>
        <v>1a</v>
      </c>
      <c r="AH175" s="33" t="str">
        <f t="shared" si="33"/>
        <v>0</v>
      </c>
      <c r="AI175" s="38" t="str">
        <f t="shared" si="34"/>
        <v>I</v>
      </c>
      <c r="AJ175" s="32" t="s">
        <v>957</v>
      </c>
      <c r="AK175" s="37" t="s">
        <v>964</v>
      </c>
      <c r="AL175" s="37" t="s">
        <v>966</v>
      </c>
      <c r="AM175" s="37" t="s">
        <v>965</v>
      </c>
      <c r="AN175" s="37" t="s">
        <v>70</v>
      </c>
      <c r="AO175" s="26">
        <f t="shared" ca="1" si="40"/>
        <v>1</v>
      </c>
      <c r="AP175" s="12">
        <f t="shared" si="41"/>
        <v>1</v>
      </c>
      <c r="AQ175" s="12">
        <f t="shared" si="42"/>
        <v>1</v>
      </c>
      <c r="AR175" s="12">
        <f t="shared" si="43"/>
        <v>1</v>
      </c>
      <c r="AS175" s="19">
        <f t="shared" si="35"/>
        <v>1</v>
      </c>
    </row>
    <row r="176" spans="1:45">
      <c r="A176" t="str">
        <f>'Model output'!A175</f>
        <v>TCGA-EM-A2OV</v>
      </c>
      <c r="B176" s="44">
        <v>64</v>
      </c>
      <c r="C176" s="1" t="str">
        <f>IF(OR(ISNUMBER(SEARCH("0",'Model output'!D175)), ISNUMBER(SEARCH("1",'Model output'!D175)), ISNUMBER(SEARCH("1a",'Model output'!D175)), ISNUMBER(SEARCH("1b",'Model output'!D175)), ISNUMBER(SEARCH("2",'Model output'!D175)), ISNUMBER(SEARCH("3",'Model output'!D175)), ISNUMBER(SEARCH("4a",'Model output'!D175)), ISNUMBER(SEARCH("4b",'Model output'!D175))), IF(ISNUMBER(SEARCH("pT",'Model output'!D175)),IF(OR(ISNUMBER(SEARCH("a",'Model output'!D175)),ISNUMBER(SEARCH("b",'Model output'!D175))),MID(SUBSTITUTE('Model output'!D175," ",""),SEARCH("pT",'Model output'!D175)+2,2),MID(SUBSTITUTE('Model output'!D175," ",""),SEARCH("pT",'Model output'!D175)+2,1)),IF(ISNUMBER(SEARCH("T",'Model output'!D175)),IF(OR(ISNUMBER(SEARCH("a",'Model output'!D175)),ISNUMBER(SEARCH("b",'Model output'!D175))),MID(SUBSTITUTE('Model output'!D175," ",""),SEARCH("T",'Model output'!D175)+1,2),MID(SUBSTITUTE('Model output'!D175," ",""),SEARCH("T",'Model output'!D175)+1,1)),SUBSTITUTE('Model output'!D175," ",""))),"")</f>
        <v>2</v>
      </c>
      <c r="D176" s="1" t="str">
        <f>IF(ISNUMBER(SEARCH("lymph node",'Model output'!E175)),"1", IF(AND('Model output'!E175&lt;&gt;"",ISNUMBER('Model output'!E175),'Model output'!E175&gt;0),"1",IF(OR(ISNUMBER(SEARCH("0",'Model output'!E175)), ISNUMBER(SEARCH("1",'Model output'!E175)), ISNUMBER(SEARCH("1a",'Model output'!E175)), ISNUMBER(SEARCH("1b",'Model output'!E175)), ISNUMBER(SEARCH("X",'Model output'!E175))), IF(ISNUMBER(SEARCH("pN",'Model output'!E175)),IF(OR(ISNUMBER(SEARCH("a",'Model output'!E175)),ISNUMBER(SEARCH("b",'Model output'!E175))),MID(SUBSTITUTE('Model output'!E175," ",""),SEARCH("pN",'Model output'!E175)+2,2),MID(SUBSTITUTE('Model output'!E175," ",""),SEARCH("pN",'Model output'!E175)+2,1)),IF(ISNUMBER(SEARCH("N",'Model output'!E175)),IF(OR(ISNUMBER(SEARCH("a",'Model output'!E175)),ISNUMBER(SEARCH("b",'Model output'!E175))),MID(SUBSTITUTE('Model output'!E175," ",""),SEARCH("N",'Model output'!E175)+1,2),MID(SUBSTITUTE('Model output'!E175," ",""),SEARCH("N",'Model output'!E175)+1,1)),SUBSTITUTE('Model output'!E175," ",""))),"")))</f>
        <v>0</v>
      </c>
      <c r="E176" s="1" t="str">
        <f>IF(OR(ISNUMBER(SEARCH("Not applicable",'Model output'!F175)), ISNUMBER(SEARCH("N/A",'Model output'!F175))),"0",IF(OR(ISNUMBER(SEARCH("0",'Model output'!F175)), ISNUMBER(SEARCH("1",'Model output'!F175)), ISNUMBER(SEARCH("X",'Model output'!F175))), IF(ISNUMBER(SEARCH("pM",'Model output'!F175)),MID(SUBSTITUTE('Model output'!F175," ",""),SEARCH("pM",'Model output'!F175)+2,1),IF(ISNUMBER(SEARCH("M",'Model output'!F175)),MID(SUBSTITUTE('Model output'!F175," ",""),SEARCH("M",'Model output'!F175)+1,1),SUBSTITUTE('Model output'!F175," ",""))),""))</f>
        <v/>
      </c>
      <c r="F176" t="str">
        <f t="shared" si="29"/>
        <v>negative</v>
      </c>
      <c r="G176" t="str">
        <f>IF(OR('Model output'!G175="",AND(ISNUMBER('Model output'!J175),'Model output'!J175&lt;1)),"",IF(OR(ISNUMBER(SEARCH("lateral",'Model output'!G175)),ISNUMBER(SEARCH("cervical",'Model output'!G175)),ISNUMBER(SEARCH("jugular",'Model output'!G175)),ISNUMBER(SEARCH("left neck",'Model output'!G175)),ISNUMBER(SEARCH("left anterior neck",'Model output'!G175)),ISNUMBER(SEARCH("left posterior neck",'Model output'!G175)),ISNUMBER(SEARCH("right neck",'Model output'!G175)),ISNUMBER(SEARCH("right anterior neck",'Model output'!G175)),ISNUMBER(SEARCH("right posterior neck",'Model output'!G175)),AND(ISNUMBER(SEARCH("level",'Model output'!G175)),OR(,ISNUMBER(SEARCH("II",'Model output'!G175)),ISNUMBER(SEARCH("two",'Model output'!G175)),ISNUMBER(SEARCH("2",'Model output'!G175)),ISNUMBER(SEARCH("III",'Model output'!G175)),ISNUMBER(SEARCH("three",'Model output'!G175)),ISNUMBER(SEARCH("3",'Model output'!G175)),ISNUMBER(SEARCH("IV",'Model output'!G175)),ISNUMBER(SEARCH("four",'Model output'!G175)),ISNUMBER(SEARCH("4",'Model output'!G175)),AND(ISNUMBER(SEARCH("V ",'Model output'!G175)),NOT(ISNUMBER(SEARCH("VI",'Model output'!G175)))),ISNUMBER(SEARCH("five",'Model output'!G175)),ISNUMBER(SEARCH("5",'Model output'!G175))))), "lateral", "central"))</f>
        <v/>
      </c>
      <c r="H176" t="str">
        <f>IF('Model output'!H175="","negative",IF('Model output'!H175="[]", "negative", IF(OR(ISNUMBER(SEARCH("lymph node",'Model output'!H175)),ISNUMBER(SEARCH("Not mentioned",'Model output'!H175)),ISNUMBER(SEARCH("neck",'Model output'!H175)),ISNUMBER(SEARCH("Not applicable",'Model output'!H175))),"negative","positive")))</f>
        <v>negative</v>
      </c>
      <c r="I176">
        <f>IF('Model output'!I175="","",IF(ISNUMBER('Model output'!I175),'Model output'!I175,1))</f>
        <v>1</v>
      </c>
      <c r="J176">
        <f>IF('Model output'!J175="","",IF(AND(ISNUMBER('Model output'!J175),'Model output'!J175&lt;=I176),'Model output'!J175,IF(ISNUMBER(SEARCH("0/",'Model output'!J175)),0,1)))</f>
        <v>0</v>
      </c>
      <c r="K176" t="str" cm="1">
        <f t="array" ref="K176">IF(COUNT(FIND({0,1,2,3,4,5,6,7,8,9},'Model output'!K175))&gt;0,'Model output'!K175,"")</f>
        <v/>
      </c>
      <c r="L176" s="8" t="str">
        <f t="shared" si="32"/>
        <v/>
      </c>
      <c r="M176" t="str" cm="1">
        <f t="array" ref="M176">IF(L176="","",IF(ISNUMBER(SEARCH("cm",L176)),MAX(VALUE(SUBSTITUTE(_xlfn.FILTERXML("&lt;t&gt;&lt;s&gt;"&amp;SUBSTITUTE(L176,",","&lt;/s&gt;&lt;s&gt;")&amp;"&lt;/s&gt;&lt;/t&gt;","//s"),"cm",""))),MAX(VALUE(SUBSTITUTE(_xlfn.FILTERXML("&lt;t&gt;&lt;s&gt;"&amp;SUBSTITUTE(L176,",","&lt;/s&gt;&lt;s&gt;")&amp;"&lt;/s&gt;&lt;/t&gt;","//s"),"mm","")))/10))</f>
        <v/>
      </c>
      <c r="N176" t="str">
        <f>IF('Model output'!L175="","",'Model output'!L175)</f>
        <v>Papillary carcinoma, follicular variant</v>
      </c>
      <c r="O176" t="str">
        <f>IF('Model output'!M175="","",'Model output'!M175)</f>
        <v>Oncocytic or oxyphilic variant</v>
      </c>
      <c r="P176" t="str">
        <f>IF('Model output'!N175="","",'Model output'!N175)</f>
        <v>2.1cm</v>
      </c>
      <c r="Q176" t="str">
        <f t="shared" si="28"/>
        <v>2.1cm</v>
      </c>
      <c r="R176" cm="1">
        <f t="array" ref="R176">IF(Q176="","",IF(ISNUMBER(SEARCH("cm",Q176)),MAX(VALUE(SUBSTITUTE(_xlfn.FILTERXML("&lt;t&gt;&lt;s&gt;"&amp;SUBSTITUTE(Q176,",","&lt;/s&gt;&lt;s&gt;")&amp;"&lt;/s&gt;&lt;/t&gt;","//s"),"cm",""))),MAX(VALUE(SUBSTITUTE(_xlfn.FILTERXML("&lt;t&gt;&lt;s&gt;"&amp;SUBSTITUTE(Q176,",","&lt;/s&gt;&lt;s&gt;")&amp;"&lt;/s&gt;&lt;/t&gt;","//s"),"mm","")))/10))</f>
        <v>2.1</v>
      </c>
      <c r="S176" t="str">
        <f>IF(OR('Model output'!P175="",ISNUMBER(SEARCH("Not identified", 'Model output'!P175)),ISNUMBER(SEARCH("Absent",'Model output'!P175)),AND(ISNUMBER(SEARCH("No",'Model output'!P175)),NOT(ISNUMBER(SEARCH("diagnostic",'Model output'!P175)))),ISNUMBER(SEARCH("Negative",'Model output'!P175))),"negative","positive")</f>
        <v>negative</v>
      </c>
      <c r="T176">
        <f>IF('Model output'!O175="","",'Model output'!O175)</f>
        <v>2</v>
      </c>
      <c r="U176" t="str">
        <f>IF('Model output'!Q175&lt;&gt;"",'Model output'!Q175,IF('Classification result'!S176="positive",IF(ISNUMBER(SEARCH("single",'Model output'!P175)),1,IF(OR(ISNUMBER(SEARCH("&lt;4",'Model output'!P175)),ISNUMBER(SEARCH("&lt; 4",'Model output'!P175)),ISNUMBER(SEARCH("less than 4",'Model output'!P175))),"&lt;4",IF(OR(ISNUMBER(SEARCH("&gt;4",'Model output'!P175)),ISNUMBER(SEARCH("&gt; 4",'Model output'!P175)),ISNUMBER(SEARCH("4 or more",'Model output'!P175))),"&gt;4",""))),""))</f>
        <v/>
      </c>
      <c r="V176" t="str">
        <f>IF(S176="negative","",IF(OR(ISNUMBER(SEARCH("Focal",'Model output'!P175)),'Classification result'!U176&lt;4,ISNUMBER(SEARCH("Focal",'Classification result'!U176)),ISNUMBER(SEARCH("&lt;4",'Classification result'!U176)),ISNUMBER(SEARCH("&lt; 4",'Classification result'!U176))),"minimal", IF(OR(ISNUMBER(SEARCH("Extensive",'Model output'!P175)),ISNUMBER(SEARCH("Extensive",'Classification result'!U176)),ISNUMBER(SEARCH("&gt;4",'Classification result'!U176)),ISNUMBER(SEARCH("&gt; 4",'Classification result'!U176)),ISNUMBER(SEARCH("4 or more",'Classification result'!U176))),"extensive","")))</f>
        <v/>
      </c>
      <c r="W176" t="str">
        <f>IF(OR('Model output'!R175="",ISNUMBER(SEARCH("Not identified", 'Model output'!R175)),ISNUMBER(SEARCH("Absent",'Model output'!R175)),ISNUMBER(SEARCH("No",'Model output'!R175)),ISNUMBER(SEARCH("Negative",'Model output'!R175)),ISNUMBER(SEARCH("None seen",'Model output'!R175)),ISNUMBER(SEARCH("Free",'Model output'!R175)),ISNUMBER(SEARCH("Cannot be assessed",'Model output'!R175))),"negative","positive")</f>
        <v>negative</v>
      </c>
      <c r="X176" t="str">
        <f>IF('Model output'!S175="","", IF('Model output'!S175= "[]", "", 'Model output'!S175))</f>
        <v>Not identified</v>
      </c>
      <c r="Y176" t="str">
        <f>IF(OR('Model output'!S175="",ISNUMBER(SEARCH("Absent",'Model output'!S175)),ISNUMBER(SEARCH("Not identified",'Model output'!S175)),ISNUMBER(SEARCH("No",'Model output'!S175)),ISNUMBER(SEARCH("negative",'Model output'!S175))),"negative",IF(Z176="positive","gETE", "positive"))</f>
        <v>negative</v>
      </c>
      <c r="Z176" t="str">
        <f>IF(OR('Model output'!S175="",ISNUMBER(SEARCH("Absent",'Model output'!S175)),ISNUMBER(SEARCH("Not identified",'Model output'!S175)),ISNUMBER(SEARCH("No",'Model output'!S175)),ISNUMBER(SEARCH("Minimal",'Model output'!S175)),ISNUMBER(SEARCH("negative",'Model output'!S175))),"negative",IF(OR(ISNUMBER(SEARCH("extensive",X176)),ISNUMBER(SEARCH("skeletal muscle",X176)),ISNUMBER(SEARCH("larynx",X176)),ISNUMBER(SEARCH("trachea",X176)),ISNUMBER(SEARCH("esophagus",X176)),ISNUMBER(SEARCH("recurrent laryngeal nerve",X176))),"positive","negative"))</f>
        <v>negative</v>
      </c>
      <c r="AA176" t="str">
        <f>IF('Model output'!T175="","", IF('Model output'!T175="[]", "", IF('Model output'!T175="Not mentioned", "No", "Yes")))</f>
        <v/>
      </c>
      <c r="AB176" t="str">
        <f>IF(AA176&lt;&gt;"Yes","",IF(OR('Model output'!U175="",'Model output'!U175="[]",ISNUMBER(SEARCH("Not identified",'Model output'!U175))),"",'Model output'!U175))</f>
        <v/>
      </c>
      <c r="AC176" s="1" t="str">
        <f>IF(OR('Model output'!V175="",'Model output'!V175="No",AND(ISERROR(SEARCH("Positive",'Model output'!V175)), ISNUMBER(SEARCH("Negative",'Model output'!V175))), ISNUMBER(SEARCH("Uninvolved",'Model output'!V175)), ISNUMBER(SEARCH("not involved",'Model output'!V175)), ISNUMBER(SEARCH("none",'Model output'!V175)), ISNUMBER(SEARCH("Free",'Model output'!V175)), ISNUMBER(SEARCH("1 mm",'Model output'!V175)), ISNUMBER(SEARCH("0.1 CM",'Model output'!V175)), ISNUMBER(SEARCH("less than 0.2 mm",'Model output'!V175)), ISNUMBER(SEARCH("less than 0.5 mm",'Model output'!V175)), ISNUMBER(SEARCH("abut",'Model output'!V175))), "negative", "positive")</f>
        <v>negative</v>
      </c>
      <c r="AE176" s="32" t="str" cm="1">
        <f t="array" aca="1" ref="AE176" ca="1">IF(OR(AC176="positive",Z176="positive",AND(OR(ISNUMBER(SEARCH("Follicular carcinoma",N176)),ISNUMBER(SEARCH("Follicular thyroid carcinoma",N176))),V176="extensive"),AND(AND(ISNUMBER(J176),J176&gt;0),AND(ISNUMBER(M176),M176&gt;3)),OR(H176="positive",AH176=1)),"high",IF(OR(ISNUMBER(SEARCH("lateral",G176,1)),ISNUMBER(SEARCH("positive",Y176,1)),ISNUMBER(SEARCH("tall",O176,1)),ISNUMBER(SEARCH("hobnail",O176,1)),ISNUMBER(SEARCH("cribriform",O176,1)),ISNUMBER(SEARCH("diffuse",O176,1)),ISNUMBER(SEARCH("columnar",O176,1)),ISNUMBER(SEARCH("solid",O176,1)),ISNUMBER(SEARCH("tall",N176,1)),ISNUMBER(SEARCH("hobnail",N176,1)),ISNUMBER(SEARCH("cribriform",N176,1)),ISNUMBER(SEARCH("diffuse",N176,1)),ISNUMBER(SEARCH("columnar",N176,1)),ISNUMBER(SEARCH("solid",N176,1)),AND(ISNUMBER(SEARCH("papillary",N176,1)),S176="positive"),AND(AND(ISNUMBER(J176),J176&gt;=5),M176=""),AND(AND(ISNUMBER(J176),J176&gt;=5),AND(ISNUMBER(M176),M176&gt;=1)),AND(ISNUMBER(SERACH("papillary",N176)),OR(Y176="positive",Z176="positive"), ISNUMBER(SEARCH("BRAF",AB176)))),"intermediate","low"))</f>
        <v>low</v>
      </c>
      <c r="AF176" s="33" t="str">
        <f t="shared" si="30"/>
        <v>2</v>
      </c>
      <c r="AG176" s="33" t="str">
        <f t="shared" si="31"/>
        <v>0</v>
      </c>
      <c r="AH176" s="33" t="str">
        <f t="shared" si="33"/>
        <v>0</v>
      </c>
      <c r="AI176" s="38" t="str">
        <f t="shared" si="34"/>
        <v>I</v>
      </c>
      <c r="AJ176" s="32" t="s">
        <v>957</v>
      </c>
      <c r="AK176" s="37" t="s">
        <v>964</v>
      </c>
      <c r="AL176" s="37" t="s">
        <v>962</v>
      </c>
      <c r="AM176" s="37" t="s">
        <v>965</v>
      </c>
      <c r="AN176" s="37" t="s">
        <v>70</v>
      </c>
      <c r="AO176" s="26">
        <f t="shared" ca="1" si="40"/>
        <v>1</v>
      </c>
      <c r="AP176" s="12">
        <f t="shared" si="41"/>
        <v>1</v>
      </c>
      <c r="AQ176" s="12">
        <f t="shared" si="42"/>
        <v>1</v>
      </c>
      <c r="AR176" s="12">
        <f t="shared" si="43"/>
        <v>1</v>
      </c>
      <c r="AS176" s="19">
        <f t="shared" si="35"/>
        <v>1</v>
      </c>
    </row>
    <row r="177" spans="1:45">
      <c r="A177" t="str">
        <f>'Model output'!A176</f>
        <v>TCGA-EM-A2OW</v>
      </c>
      <c r="B177" s="44">
        <v>37</v>
      </c>
      <c r="C177" s="1" t="str">
        <f>IF(OR(ISNUMBER(SEARCH("0",'Model output'!D176)), ISNUMBER(SEARCH("1",'Model output'!D176)), ISNUMBER(SEARCH("1a",'Model output'!D176)), ISNUMBER(SEARCH("1b",'Model output'!D176)), ISNUMBER(SEARCH("2",'Model output'!D176)), ISNUMBER(SEARCH("3",'Model output'!D176)), ISNUMBER(SEARCH("4a",'Model output'!D176)), ISNUMBER(SEARCH("4b",'Model output'!D176))), IF(ISNUMBER(SEARCH("pT",'Model output'!D176)),IF(OR(ISNUMBER(SEARCH("a",'Model output'!D176)),ISNUMBER(SEARCH("b",'Model output'!D176))),MID(SUBSTITUTE('Model output'!D176," ",""),SEARCH("pT",'Model output'!D176)+2,2),MID(SUBSTITUTE('Model output'!D176," ",""),SEARCH("pT",'Model output'!D176)+2,1)),IF(ISNUMBER(SEARCH("T",'Model output'!D176)),IF(OR(ISNUMBER(SEARCH("a",'Model output'!D176)),ISNUMBER(SEARCH("b",'Model output'!D176))),MID(SUBSTITUTE('Model output'!D176," ",""),SEARCH("T",'Model output'!D176)+1,2),MID(SUBSTITUTE('Model output'!D176," ",""),SEARCH("T",'Model output'!D176)+1,1)),SUBSTITUTE('Model output'!D176," ",""))),"")</f>
        <v>1b</v>
      </c>
      <c r="D177" s="1" t="str">
        <f>IF(ISNUMBER(SEARCH("lymph node",'Model output'!E176)),"1", IF(AND('Model output'!E176&lt;&gt;"",ISNUMBER('Model output'!E176),'Model output'!E176&gt;0),"1",IF(OR(ISNUMBER(SEARCH("0",'Model output'!E176)), ISNUMBER(SEARCH("1",'Model output'!E176)), ISNUMBER(SEARCH("1a",'Model output'!E176)), ISNUMBER(SEARCH("1b",'Model output'!E176)), ISNUMBER(SEARCH("X",'Model output'!E176))), IF(ISNUMBER(SEARCH("pN",'Model output'!E176)),IF(OR(ISNUMBER(SEARCH("a",'Model output'!E176)),ISNUMBER(SEARCH("b",'Model output'!E176))),MID(SUBSTITUTE('Model output'!E176," ",""),SEARCH("pN",'Model output'!E176)+2,2),MID(SUBSTITUTE('Model output'!E176," ",""),SEARCH("pN",'Model output'!E176)+2,1)),IF(ISNUMBER(SEARCH("N",'Model output'!E176)),IF(OR(ISNUMBER(SEARCH("a",'Model output'!E176)),ISNUMBER(SEARCH("b",'Model output'!E176))),MID(SUBSTITUTE('Model output'!E176," ",""),SEARCH("N",'Model output'!E176)+1,2),MID(SUBSTITUTE('Model output'!E176," ",""),SEARCH("N",'Model output'!E176)+1,1)),SUBSTITUTE('Model output'!E176," ",""))),"")))</f>
        <v>X</v>
      </c>
      <c r="E177" s="1" t="str">
        <f>IF(OR(ISNUMBER(SEARCH("Not applicable",'Model output'!F176)), ISNUMBER(SEARCH("N/A",'Model output'!F176))),"0",IF(OR(ISNUMBER(SEARCH("0",'Model output'!F176)), ISNUMBER(SEARCH("1",'Model output'!F176)), ISNUMBER(SEARCH("X",'Model output'!F176))), IF(ISNUMBER(SEARCH("pM",'Model output'!F176)),MID(SUBSTITUTE('Model output'!F176," ",""),SEARCH("pM",'Model output'!F176)+2,1),IF(ISNUMBER(SEARCH("M",'Model output'!F176)),MID(SUBSTITUTE('Model output'!F176," ",""),SEARCH("M",'Model output'!F176)+1,1),SUBSTITUTE('Model output'!F176," ",""))),""))</f>
        <v/>
      </c>
      <c r="F177" t="str">
        <f t="shared" si="29"/>
        <v>negative</v>
      </c>
      <c r="G177" t="str">
        <f>IF(OR('Model output'!G176="",AND(ISNUMBER('Model output'!J176),'Model output'!J176&lt;1)),"",IF(OR(ISNUMBER(SEARCH("lateral",'Model output'!G176)),ISNUMBER(SEARCH("cervical",'Model output'!G176)),ISNUMBER(SEARCH("jugular",'Model output'!G176)),ISNUMBER(SEARCH("left neck",'Model output'!G176)),ISNUMBER(SEARCH("left anterior neck",'Model output'!G176)),ISNUMBER(SEARCH("left posterior neck",'Model output'!G176)),ISNUMBER(SEARCH("right neck",'Model output'!G176)),ISNUMBER(SEARCH("right anterior neck",'Model output'!G176)),ISNUMBER(SEARCH("right posterior neck",'Model output'!G176)),AND(ISNUMBER(SEARCH("level",'Model output'!G176)),OR(,ISNUMBER(SEARCH("II",'Model output'!G176)),ISNUMBER(SEARCH("two",'Model output'!G176)),ISNUMBER(SEARCH("2",'Model output'!G176)),ISNUMBER(SEARCH("III",'Model output'!G176)),ISNUMBER(SEARCH("three",'Model output'!G176)),ISNUMBER(SEARCH("3",'Model output'!G176)),ISNUMBER(SEARCH("IV",'Model output'!G176)),ISNUMBER(SEARCH("four",'Model output'!G176)),ISNUMBER(SEARCH("4",'Model output'!G176)),AND(ISNUMBER(SEARCH("V ",'Model output'!G176)),NOT(ISNUMBER(SEARCH("VI",'Model output'!G176)))),ISNUMBER(SEARCH("five",'Model output'!G176)),ISNUMBER(SEARCH("5",'Model output'!G176))))), "lateral", "central"))</f>
        <v/>
      </c>
      <c r="H177" t="str">
        <f>IF('Model output'!H176="","negative",IF('Model output'!H176="[]", "negative", IF(OR(ISNUMBER(SEARCH("lymph node",'Model output'!H176)),ISNUMBER(SEARCH("Not mentioned",'Model output'!H176)),ISNUMBER(SEARCH("neck",'Model output'!H176)),ISNUMBER(SEARCH("Not applicable",'Model output'!H176))),"negative","positive")))</f>
        <v>negative</v>
      </c>
      <c r="I177">
        <f>IF('Model output'!I176="","",IF(ISNUMBER('Model output'!I176),'Model output'!I176,1))</f>
        <v>0</v>
      </c>
      <c r="J177">
        <f>IF('Model output'!J176="","",IF(AND(ISNUMBER('Model output'!J176),'Model output'!J176&lt;=I177),'Model output'!J176,IF(ISNUMBER(SEARCH("0/",'Model output'!J176)),0,1)))</f>
        <v>0</v>
      </c>
      <c r="K177" t="str" cm="1">
        <f t="array" ref="K177">IF(COUNT(FIND({0,1,2,3,4,5,6,7,8,9},'Model output'!K176))&gt;0,'Model output'!K176,"")</f>
        <v/>
      </c>
      <c r="L177" s="8" t="str">
        <f t="shared" si="32"/>
        <v/>
      </c>
      <c r="M177" t="str" cm="1">
        <f t="array" ref="M177">IF(L177="","",IF(ISNUMBER(SEARCH("cm",L177)),MAX(VALUE(SUBSTITUTE(_xlfn.FILTERXML("&lt;t&gt;&lt;s&gt;"&amp;SUBSTITUTE(L177,",","&lt;/s&gt;&lt;s&gt;")&amp;"&lt;/s&gt;&lt;/t&gt;","//s"),"cm",""))),MAX(VALUE(SUBSTITUTE(_xlfn.FILTERXML("&lt;t&gt;&lt;s&gt;"&amp;SUBSTITUTE(L177,",","&lt;/s&gt;&lt;s&gt;")&amp;"&lt;/s&gt;&lt;/t&gt;","//s"),"mm","")))/10))</f>
        <v/>
      </c>
      <c r="N177" t="str">
        <f>IF('Model output'!L176="","",'Model output'!L176)</f>
        <v>Papillary carcinoma</v>
      </c>
      <c r="O177" t="str">
        <f>IF('Model output'!M176="","",'Model output'!M176)</f>
        <v>Follicular variant, Macrofollicular variant, Oncocytic or oxyphilic variant</v>
      </c>
      <c r="P177" t="str">
        <f>IF('Model output'!N176="","",'Model output'!N176)</f>
        <v>1.3cm</v>
      </c>
      <c r="Q177" t="str">
        <f t="shared" ref="Q177:Q240" si="44">LOWER(SUBSTITUTE(SUBSTITUTE(SUBSTITUTE(SUBSTITUTE(SUBSTITUTE(SUBSTITUTE(SUBSTITUTE(SUBSTITUTE(SUBSTITUTE(SUBSTITUTE(SUBSTITUTE(SUBSTITUTE(SUBSTITUTE(SUBSTITUTE(SUBSTITUTE(SUBSTITUTE(SUBSTITUTE(SUBSTITUTE(SUBSTITUTE(SUBSTITUTE(SUBSTITUTE(SUBSTITUTE(SUBSTITUTE(SUBSTITUTE(SUBSTITUTE(P177,"cm.","cm"), "the", ""), "tumor", ""), "nodule", ""), "isthmic", ""), "lobe",""), "greatest dimension", ""), "largest", ""), "at least", ""), "less than", ""), "left", ""), "right", ""), "for", ""), "in", ""), "In", ""), "and", ","), "(", ""), ")", ""), "A", ""), "x", ","), "[", ""), "]", ""), "'", ""), "to", ","), " ",""))</f>
        <v>1.3cm</v>
      </c>
      <c r="R177" cm="1">
        <f t="array" ref="R177">IF(Q177="","",IF(ISNUMBER(SEARCH("cm",Q177)),MAX(VALUE(SUBSTITUTE(_xlfn.FILTERXML("&lt;t&gt;&lt;s&gt;"&amp;SUBSTITUTE(Q177,",","&lt;/s&gt;&lt;s&gt;")&amp;"&lt;/s&gt;&lt;/t&gt;","//s"),"cm",""))),MAX(VALUE(SUBSTITUTE(_xlfn.FILTERXML("&lt;t&gt;&lt;s&gt;"&amp;SUBSTITUTE(Q177,",","&lt;/s&gt;&lt;s&gt;")&amp;"&lt;/s&gt;&lt;/t&gt;","//s"),"mm","")))/10))</f>
        <v>1.3</v>
      </c>
      <c r="S177" t="str">
        <f>IF(OR('Model output'!P176="",ISNUMBER(SEARCH("Not identified", 'Model output'!P176)),ISNUMBER(SEARCH("Absent",'Model output'!P176)),AND(ISNUMBER(SEARCH("No",'Model output'!P176)),NOT(ISNUMBER(SEARCH("diagnostic",'Model output'!P176)))),ISNUMBER(SEARCH("Negative",'Model output'!P176))),"negative","positive")</f>
        <v>negative</v>
      </c>
      <c r="T177">
        <f>IF('Model output'!O176="","",'Model output'!O176)</f>
        <v>2</v>
      </c>
      <c r="U177" t="str">
        <f>IF('Model output'!Q176&lt;&gt;"",'Model output'!Q176,IF('Classification result'!S177="positive",IF(ISNUMBER(SEARCH("single",'Model output'!P176)),1,IF(OR(ISNUMBER(SEARCH("&lt;4",'Model output'!P176)),ISNUMBER(SEARCH("&lt; 4",'Model output'!P176)),ISNUMBER(SEARCH("less than 4",'Model output'!P176))),"&lt;4",IF(OR(ISNUMBER(SEARCH("&gt;4",'Model output'!P176)),ISNUMBER(SEARCH("&gt; 4",'Model output'!P176)),ISNUMBER(SEARCH("4 or more",'Model output'!P176))),"&gt;4",""))),""))</f>
        <v/>
      </c>
      <c r="V177" t="str">
        <f>IF(S177="negative","",IF(OR(ISNUMBER(SEARCH("Focal",'Model output'!P176)),'Classification result'!U177&lt;4,ISNUMBER(SEARCH("Focal",'Classification result'!U177)),ISNUMBER(SEARCH("&lt;4",'Classification result'!U177)),ISNUMBER(SEARCH("&lt; 4",'Classification result'!U177))),"minimal", IF(OR(ISNUMBER(SEARCH("Extensive",'Model output'!P176)),ISNUMBER(SEARCH("Extensive",'Classification result'!U177)),ISNUMBER(SEARCH("&gt;4",'Classification result'!U177)),ISNUMBER(SEARCH("&gt; 4",'Classification result'!U177)),ISNUMBER(SEARCH("4 or more",'Classification result'!U177))),"extensive","")))</f>
        <v/>
      </c>
      <c r="W177" t="str">
        <f>IF(OR('Model output'!R176="",ISNUMBER(SEARCH("Not identified", 'Model output'!R176)),ISNUMBER(SEARCH("Absent",'Model output'!R176)),ISNUMBER(SEARCH("No",'Model output'!R176)),ISNUMBER(SEARCH("Negative",'Model output'!R176)),ISNUMBER(SEARCH("None seen",'Model output'!R176)),ISNUMBER(SEARCH("Free",'Model output'!R176)),ISNUMBER(SEARCH("Cannot be assessed",'Model output'!R176))),"negative","positive")</f>
        <v>negative</v>
      </c>
      <c r="X177" t="str">
        <f>IF('Model output'!S176="","", IF('Model output'!S176= "[]", "", 'Model output'!S176))</f>
        <v>Not identified</v>
      </c>
      <c r="Y177" t="str">
        <f>IF(OR('Model output'!S176="",ISNUMBER(SEARCH("Absent",'Model output'!S176)),ISNUMBER(SEARCH("Not identified",'Model output'!S176)),ISNUMBER(SEARCH("No",'Model output'!S176)),ISNUMBER(SEARCH("negative",'Model output'!S176))),"negative",IF(Z177="positive","gETE", "positive"))</f>
        <v>negative</v>
      </c>
      <c r="Z177" t="str">
        <f>IF(OR('Model output'!S176="",ISNUMBER(SEARCH("Absent",'Model output'!S176)),ISNUMBER(SEARCH("Not identified",'Model output'!S176)),ISNUMBER(SEARCH("No",'Model output'!S176)),ISNUMBER(SEARCH("Minimal",'Model output'!S176)),ISNUMBER(SEARCH("negative",'Model output'!S176))),"negative",IF(OR(ISNUMBER(SEARCH("extensive",X177)),ISNUMBER(SEARCH("skeletal muscle",X177)),ISNUMBER(SEARCH("larynx",X177)),ISNUMBER(SEARCH("trachea",X177)),ISNUMBER(SEARCH("esophagus",X177)),ISNUMBER(SEARCH("recurrent laryngeal nerve",X177))),"positive","negative"))</f>
        <v>negative</v>
      </c>
      <c r="AA177" t="str">
        <f>IF('Model output'!T176="","", IF('Model output'!T176="[]", "", IF('Model output'!T176="Not mentioned", "No", "Yes")))</f>
        <v/>
      </c>
      <c r="AB177" t="str">
        <f>IF(AA177&lt;&gt;"Yes","",IF(OR('Model output'!U176="",'Model output'!U176="[]",ISNUMBER(SEARCH("Not identified",'Model output'!U176))),"",'Model output'!U176))</f>
        <v/>
      </c>
      <c r="AC177" s="1" t="str">
        <f>IF(OR('Model output'!V176="",'Model output'!V176="No",AND(ISERROR(SEARCH("Positive",'Model output'!V176)), ISNUMBER(SEARCH("Negative",'Model output'!V176))), ISNUMBER(SEARCH("Uninvolved",'Model output'!V176)), ISNUMBER(SEARCH("not involved",'Model output'!V176)), ISNUMBER(SEARCH("none",'Model output'!V176)), ISNUMBER(SEARCH("Free",'Model output'!V176)), ISNUMBER(SEARCH("1 mm",'Model output'!V176)), ISNUMBER(SEARCH("0.1 CM",'Model output'!V176)), ISNUMBER(SEARCH("less than 0.2 mm",'Model output'!V176)), ISNUMBER(SEARCH("less than 0.5 mm",'Model output'!V176)), ISNUMBER(SEARCH("abut",'Model output'!V176))), "negative", "positive")</f>
        <v>negative</v>
      </c>
      <c r="AE177" s="32" t="str" cm="1">
        <f t="array" aca="1" ref="AE177" ca="1">IF(OR(AC177="positive",Z177="positive",AND(OR(ISNUMBER(SEARCH("Follicular carcinoma",N177)),ISNUMBER(SEARCH("Follicular thyroid carcinoma",N177))),V177="extensive"),AND(AND(ISNUMBER(J177),J177&gt;0),AND(ISNUMBER(M177),M177&gt;3)),OR(H177="positive",AH177=1)),"high",IF(OR(ISNUMBER(SEARCH("lateral",G177,1)),ISNUMBER(SEARCH("positive",Y177,1)),ISNUMBER(SEARCH("tall",O177,1)),ISNUMBER(SEARCH("hobnail",O177,1)),ISNUMBER(SEARCH("cribriform",O177,1)),ISNUMBER(SEARCH("diffuse",O177,1)),ISNUMBER(SEARCH("columnar",O177,1)),ISNUMBER(SEARCH("solid",O177,1)),ISNUMBER(SEARCH("tall",N177,1)),ISNUMBER(SEARCH("hobnail",N177,1)),ISNUMBER(SEARCH("cribriform",N177,1)),ISNUMBER(SEARCH("diffuse",N177,1)),ISNUMBER(SEARCH("columnar",N177,1)),ISNUMBER(SEARCH("solid",N177,1)),AND(ISNUMBER(SEARCH("papillary",N177,1)),S177="positive"),AND(AND(ISNUMBER(J177),J177&gt;=5),M177=""),AND(AND(ISNUMBER(J177),J177&gt;=5),AND(ISNUMBER(M177),M177&gt;=1)),AND(ISNUMBER(SERACH("papillary",N177)),OR(Y177="positive",Z177="positive"), ISNUMBER(SEARCH("BRAF",AB177)))),"intermediate","low"))</f>
        <v>low</v>
      </c>
      <c r="AF177" s="33" t="str">
        <f t="shared" si="30"/>
        <v>1b</v>
      </c>
      <c r="AG177" s="33" t="str">
        <f t="shared" si="31"/>
        <v>0</v>
      </c>
      <c r="AH177" s="33" t="str">
        <f t="shared" si="33"/>
        <v>0</v>
      </c>
      <c r="AI177" s="38" t="str">
        <f t="shared" si="34"/>
        <v>I</v>
      </c>
      <c r="AJ177" s="32" t="s">
        <v>957</v>
      </c>
      <c r="AK177" s="37" t="s">
        <v>961</v>
      </c>
      <c r="AL177" s="37" t="s">
        <v>965</v>
      </c>
      <c r="AM177" s="37" t="s">
        <v>965</v>
      </c>
      <c r="AN177" s="37" t="s">
        <v>70</v>
      </c>
      <c r="AO177" s="26">
        <f t="shared" ca="1" si="40"/>
        <v>1</v>
      </c>
      <c r="AP177" s="12">
        <f t="shared" si="41"/>
        <v>1</v>
      </c>
      <c r="AQ177" s="12">
        <f t="shared" si="42"/>
        <v>1</v>
      </c>
      <c r="AR177" s="12">
        <f t="shared" si="43"/>
        <v>1</v>
      </c>
      <c r="AS177" s="19">
        <f t="shared" si="35"/>
        <v>1</v>
      </c>
    </row>
    <row r="178" spans="1:45">
      <c r="A178" t="str">
        <f>'Model output'!A177</f>
        <v>TCGA-EM-A2OX</v>
      </c>
      <c r="B178" s="44">
        <v>46</v>
      </c>
      <c r="C178" s="1" t="str">
        <f>IF(OR(ISNUMBER(SEARCH("0",'Model output'!D177)), ISNUMBER(SEARCH("1",'Model output'!D177)), ISNUMBER(SEARCH("1a",'Model output'!D177)), ISNUMBER(SEARCH("1b",'Model output'!D177)), ISNUMBER(SEARCH("2",'Model output'!D177)), ISNUMBER(SEARCH("3",'Model output'!D177)), ISNUMBER(SEARCH("4a",'Model output'!D177)), ISNUMBER(SEARCH("4b",'Model output'!D177))), IF(ISNUMBER(SEARCH("pT",'Model output'!D177)),IF(OR(ISNUMBER(SEARCH("a",'Model output'!D177)),ISNUMBER(SEARCH("b",'Model output'!D177))),MID(SUBSTITUTE('Model output'!D177," ",""),SEARCH("pT",'Model output'!D177)+2,2),MID(SUBSTITUTE('Model output'!D177," ",""),SEARCH("pT",'Model output'!D177)+2,1)),IF(ISNUMBER(SEARCH("T",'Model output'!D177)),IF(OR(ISNUMBER(SEARCH("a",'Model output'!D177)),ISNUMBER(SEARCH("b",'Model output'!D177))),MID(SUBSTITUTE('Model output'!D177," ",""),SEARCH("T",'Model output'!D177)+1,2),MID(SUBSTITUTE('Model output'!D177," ",""),SEARCH("T",'Model output'!D177)+1,1)),SUBSTITUTE('Model output'!D177," ",""))),"")</f>
        <v>1b</v>
      </c>
      <c r="D178" s="1" t="str">
        <f>IF(ISNUMBER(SEARCH("lymph node",'Model output'!E177)),"1", IF(AND('Model output'!E177&lt;&gt;"",ISNUMBER('Model output'!E177),'Model output'!E177&gt;0),"1",IF(OR(ISNUMBER(SEARCH("0",'Model output'!E177)), ISNUMBER(SEARCH("1",'Model output'!E177)), ISNUMBER(SEARCH("1a",'Model output'!E177)), ISNUMBER(SEARCH("1b",'Model output'!E177)), ISNUMBER(SEARCH("X",'Model output'!E177))), IF(ISNUMBER(SEARCH("pN",'Model output'!E177)),IF(OR(ISNUMBER(SEARCH("a",'Model output'!E177)),ISNUMBER(SEARCH("b",'Model output'!E177))),MID(SUBSTITUTE('Model output'!E177," ",""),SEARCH("pN",'Model output'!E177)+2,2),MID(SUBSTITUTE('Model output'!E177," ",""),SEARCH("pN",'Model output'!E177)+2,1)),IF(ISNUMBER(SEARCH("N",'Model output'!E177)),IF(OR(ISNUMBER(SEARCH("a",'Model output'!E177)),ISNUMBER(SEARCH("b",'Model output'!E177))),MID(SUBSTITUTE('Model output'!E177," ",""),SEARCH("N",'Model output'!E177)+1,2),MID(SUBSTITUTE('Model output'!E177," ",""),SEARCH("N",'Model output'!E177)+1,1)),SUBSTITUTE('Model output'!E177," ",""))),"")))</f>
        <v>1b</v>
      </c>
      <c r="E178" s="1" t="str">
        <f>IF(OR(ISNUMBER(SEARCH("Not applicable",'Model output'!F177)), ISNUMBER(SEARCH("N/A",'Model output'!F177))),"0",IF(OR(ISNUMBER(SEARCH("0",'Model output'!F177)), ISNUMBER(SEARCH("1",'Model output'!F177)), ISNUMBER(SEARCH("X",'Model output'!F177))), IF(ISNUMBER(SEARCH("pM",'Model output'!F177)),MID(SUBSTITUTE('Model output'!F177," ",""),SEARCH("pM",'Model output'!F177)+2,1),IF(ISNUMBER(SEARCH("M",'Model output'!F177)),MID(SUBSTITUTE('Model output'!F177," ",""),SEARCH("M",'Model output'!F177)+1,1),SUBSTITUTE('Model output'!F177," ",""))),""))</f>
        <v/>
      </c>
      <c r="F178" t="str">
        <f t="shared" si="29"/>
        <v>positive</v>
      </c>
      <c r="G178" t="str">
        <f>IF(OR('Model output'!G177="",AND(ISNUMBER('Model output'!J177),'Model output'!J177&lt;1)),"",IF(OR(ISNUMBER(SEARCH("lateral",'Model output'!G177)),ISNUMBER(SEARCH("cervical",'Model output'!G177)),ISNUMBER(SEARCH("jugular",'Model output'!G177)),ISNUMBER(SEARCH("left neck",'Model output'!G177)),ISNUMBER(SEARCH("left anterior neck",'Model output'!G177)),ISNUMBER(SEARCH("left posterior neck",'Model output'!G177)),ISNUMBER(SEARCH("right neck",'Model output'!G177)),ISNUMBER(SEARCH("right anterior neck",'Model output'!G177)),ISNUMBER(SEARCH("right posterior neck",'Model output'!G177)),AND(ISNUMBER(SEARCH("level",'Model output'!G177)),OR(,ISNUMBER(SEARCH("II",'Model output'!G177)),ISNUMBER(SEARCH("two",'Model output'!G177)),ISNUMBER(SEARCH("2",'Model output'!G177)),ISNUMBER(SEARCH("III",'Model output'!G177)),ISNUMBER(SEARCH("three",'Model output'!G177)),ISNUMBER(SEARCH("3",'Model output'!G177)),ISNUMBER(SEARCH("IV",'Model output'!G177)),ISNUMBER(SEARCH("four",'Model output'!G177)),ISNUMBER(SEARCH("4",'Model output'!G177)),AND(ISNUMBER(SEARCH("V ",'Model output'!G177)),NOT(ISNUMBER(SEARCH("VI",'Model output'!G177)))),ISNUMBER(SEARCH("five",'Model output'!G177)),ISNUMBER(SEARCH("5",'Model output'!G177))))), "lateral", "central"))</f>
        <v>lateral</v>
      </c>
      <c r="H178" t="str">
        <f>IF('Model output'!H177="","negative",IF('Model output'!H177="[]", "negative", IF(OR(ISNUMBER(SEARCH("lymph node",'Model output'!H177)),ISNUMBER(SEARCH("Not mentioned",'Model output'!H177)),ISNUMBER(SEARCH("neck",'Model output'!H177)),ISNUMBER(SEARCH("Not applicable",'Model output'!H177))),"negative","positive")))</f>
        <v>negative</v>
      </c>
      <c r="I178">
        <f>IF('Model output'!I177="","",IF(ISNUMBER('Model output'!I177),'Model output'!I177,1))</f>
        <v>9</v>
      </c>
      <c r="J178">
        <f>IF('Model output'!J177="","",IF(AND(ISNUMBER('Model output'!J177),'Model output'!J177&lt;=I178),'Model output'!J177,IF(ISNUMBER(SEARCH("0/",'Model output'!J177)),0,1)))</f>
        <v>8</v>
      </c>
      <c r="K178" t="str" cm="1">
        <f t="array" ref="K178">IF(COUNT(FIND({0,1,2,3,4,5,6,7,8,9},'Model output'!K177))&gt;0,'Model output'!K177,"")</f>
        <v/>
      </c>
      <c r="L178" s="8" t="str">
        <f t="shared" si="32"/>
        <v/>
      </c>
      <c r="M178" t="str" cm="1">
        <f t="array" ref="M178">IF(L178="","",IF(ISNUMBER(SEARCH("cm",L178)),MAX(VALUE(SUBSTITUTE(_xlfn.FILTERXML("&lt;t&gt;&lt;s&gt;"&amp;SUBSTITUTE(L178,",","&lt;/s&gt;&lt;s&gt;")&amp;"&lt;/s&gt;&lt;/t&gt;","//s"),"cm",""))),MAX(VALUE(SUBSTITUTE(_xlfn.FILTERXML("&lt;t&gt;&lt;s&gt;"&amp;SUBSTITUTE(L178,",","&lt;/s&gt;&lt;s&gt;")&amp;"&lt;/s&gt;&lt;/t&gt;","//s"),"mm","")))/10))</f>
        <v/>
      </c>
      <c r="N178" t="str">
        <f>IF('Model output'!L177="","",'Model output'!L177)</f>
        <v>Papillary carcinoma, classical (usual)</v>
      </c>
      <c r="O178" t="str">
        <f>IF('Model output'!M177="","",'Model output'!M177)</f>
        <v>focal tall cell change (&lt;5%)</v>
      </c>
      <c r="P178" t="str">
        <f>IF('Model output'!N177="","",'Model output'!N177)</f>
        <v>1.8cm</v>
      </c>
      <c r="Q178" t="str">
        <f t="shared" si="44"/>
        <v>1.8cm</v>
      </c>
      <c r="R178" cm="1">
        <f t="array" ref="R178">IF(Q178="","",IF(ISNUMBER(SEARCH("cm",Q178)),MAX(VALUE(SUBSTITUTE(_xlfn.FILTERXML("&lt;t&gt;&lt;s&gt;"&amp;SUBSTITUTE(Q178,",","&lt;/s&gt;&lt;s&gt;")&amp;"&lt;/s&gt;&lt;/t&gt;","//s"),"cm",""))),MAX(VALUE(SUBSTITUTE(_xlfn.FILTERXML("&lt;t&gt;&lt;s&gt;"&amp;SUBSTITUTE(Q178,",","&lt;/s&gt;&lt;s&gt;")&amp;"&lt;/s&gt;&lt;/t&gt;","//s"),"mm","")))/10))</f>
        <v>1.8</v>
      </c>
      <c r="S178" t="str">
        <f>IF(OR('Model output'!P177="",ISNUMBER(SEARCH("Not identified", 'Model output'!P177)),ISNUMBER(SEARCH("Absent",'Model output'!P177)),AND(ISNUMBER(SEARCH("No",'Model output'!P177)),NOT(ISNUMBER(SEARCH("diagnostic",'Model output'!P177)))),ISNUMBER(SEARCH("Negative",'Model output'!P177))),"negative","positive")</f>
        <v>positive</v>
      </c>
      <c r="T178">
        <f>IF('Model output'!O177="","",'Model output'!O177)</f>
        <v>2</v>
      </c>
      <c r="U178" t="str">
        <f>IF('Model output'!Q177&lt;&gt;"",'Model output'!Q177,IF('Classification result'!S178="positive",IF(ISNUMBER(SEARCH("single",'Model output'!P177)),1,IF(OR(ISNUMBER(SEARCH("&lt;4",'Model output'!P177)),ISNUMBER(SEARCH("&lt; 4",'Model output'!P177)),ISNUMBER(SEARCH("less than 4",'Model output'!P177))),"&lt;4",IF(OR(ISNUMBER(SEARCH("&gt;4",'Model output'!P177)),ISNUMBER(SEARCH("&gt; 4",'Model output'!P177)),ISNUMBER(SEARCH("4 or more",'Model output'!P177))),"&gt;4",""))),""))</f>
        <v/>
      </c>
      <c r="V178" t="str">
        <f>IF(S178="negative","",IF(OR(ISNUMBER(SEARCH("Focal",'Model output'!P177)),'Classification result'!U178&lt;4,ISNUMBER(SEARCH("Focal",'Classification result'!U178)),ISNUMBER(SEARCH("&lt;4",'Classification result'!U178)),ISNUMBER(SEARCH("&lt; 4",'Classification result'!U178))),"minimal", IF(OR(ISNUMBER(SEARCH("Extensive",'Model output'!P177)),ISNUMBER(SEARCH("Extensive",'Classification result'!U178)),ISNUMBER(SEARCH("&gt;4",'Classification result'!U178)),ISNUMBER(SEARCH("&gt; 4",'Classification result'!U178)),ISNUMBER(SEARCH("4 or more",'Classification result'!U178))),"extensive","")))</f>
        <v/>
      </c>
      <c r="W178" t="str">
        <f>IF(OR('Model output'!R177="",ISNUMBER(SEARCH("Not identified", 'Model output'!R177)),ISNUMBER(SEARCH("Absent",'Model output'!R177)),ISNUMBER(SEARCH("No",'Model output'!R177)),ISNUMBER(SEARCH("Negative",'Model output'!R177)),ISNUMBER(SEARCH("None seen",'Model output'!R177)),ISNUMBER(SEARCH("Free",'Model output'!R177)),ISNUMBER(SEARCH("Cannot be assessed",'Model output'!R177))),"negative","positive")</f>
        <v>positive</v>
      </c>
      <c r="X178" t="str">
        <f>IF('Model output'!S177="","", IF('Model output'!S177= "[]", "", 'Model output'!S177))</f>
        <v>Not identified</v>
      </c>
      <c r="Y178" t="str">
        <f>IF(OR('Model output'!S177="",ISNUMBER(SEARCH("Absent",'Model output'!S177)),ISNUMBER(SEARCH("Not identified",'Model output'!S177)),ISNUMBER(SEARCH("No",'Model output'!S177)),ISNUMBER(SEARCH("negative",'Model output'!S177))),"negative",IF(Z178="positive","gETE", "positive"))</f>
        <v>negative</v>
      </c>
      <c r="Z178" t="str">
        <f>IF(OR('Model output'!S177="",ISNUMBER(SEARCH("Absent",'Model output'!S177)),ISNUMBER(SEARCH("Not identified",'Model output'!S177)),ISNUMBER(SEARCH("No",'Model output'!S177)),ISNUMBER(SEARCH("Minimal",'Model output'!S177)),ISNUMBER(SEARCH("negative",'Model output'!S177))),"negative",IF(OR(ISNUMBER(SEARCH("extensive",X178)),ISNUMBER(SEARCH("skeletal muscle",X178)),ISNUMBER(SEARCH("larynx",X178)),ISNUMBER(SEARCH("trachea",X178)),ISNUMBER(SEARCH("esophagus",X178)),ISNUMBER(SEARCH("recurrent laryngeal nerve",X178))),"positive","negative"))</f>
        <v>negative</v>
      </c>
      <c r="AA178" t="str">
        <f>IF('Model output'!T177="","", IF('Model output'!T177="[]", "", IF('Model output'!T177="Not mentioned", "No", "Yes")))</f>
        <v/>
      </c>
      <c r="AB178" t="str">
        <f>IF(AA178&lt;&gt;"Yes","",IF(OR('Model output'!U177="",'Model output'!U177="[]",ISNUMBER(SEARCH("Not identified",'Model output'!U177))),"",'Model output'!U177))</f>
        <v/>
      </c>
      <c r="AC178" s="1" t="str">
        <f>IF(OR('Model output'!V177="",'Model output'!V177="No",AND(ISERROR(SEARCH("Positive",'Model output'!V177)), ISNUMBER(SEARCH("Negative",'Model output'!V177))), ISNUMBER(SEARCH("Uninvolved",'Model output'!V177)), ISNUMBER(SEARCH("not involved",'Model output'!V177)), ISNUMBER(SEARCH("none",'Model output'!V177)), ISNUMBER(SEARCH("Free",'Model output'!V177)), ISNUMBER(SEARCH("1 mm",'Model output'!V177)), ISNUMBER(SEARCH("0.1 CM",'Model output'!V177)), ISNUMBER(SEARCH("less than 0.2 mm",'Model output'!V177)), ISNUMBER(SEARCH("less than 0.5 mm",'Model output'!V177)), ISNUMBER(SEARCH("abut",'Model output'!V177))), "negative", "positive")</f>
        <v>negative</v>
      </c>
      <c r="AE178" s="32" t="str" cm="1">
        <f t="array" aca="1" ref="AE178" ca="1">IF(OR(AC178="positive",Z178="positive",AND(OR(ISNUMBER(SEARCH("Follicular carcinoma",N178)),ISNUMBER(SEARCH("Follicular thyroid carcinoma",N178))),V178="extensive"),AND(AND(ISNUMBER(J178),J178&gt;0),AND(ISNUMBER(M178),M178&gt;3)),OR(H178="positive",AH178=1)),"high",IF(OR(ISNUMBER(SEARCH("lateral",G178,1)),ISNUMBER(SEARCH("positive",Y178,1)),ISNUMBER(SEARCH("tall",O178,1)),ISNUMBER(SEARCH("hobnail",O178,1)),ISNUMBER(SEARCH("cribriform",O178,1)),ISNUMBER(SEARCH("diffuse",O178,1)),ISNUMBER(SEARCH("columnar",O178,1)),ISNUMBER(SEARCH("solid",O178,1)),ISNUMBER(SEARCH("tall",N178,1)),ISNUMBER(SEARCH("hobnail",N178,1)),ISNUMBER(SEARCH("cribriform",N178,1)),ISNUMBER(SEARCH("diffuse",N178,1)),ISNUMBER(SEARCH("columnar",N178,1)),ISNUMBER(SEARCH("solid",N178,1)),AND(ISNUMBER(SEARCH("papillary",N178,1)),S178="positive"),AND(AND(ISNUMBER(J178),J178&gt;=5),M178=""),AND(AND(ISNUMBER(J178),J178&gt;=5),AND(ISNUMBER(M178),M178&gt;=1)),AND(ISNUMBER(SERACH("papillary",N178)),OR(Y178="positive",Z178="positive"), ISNUMBER(SEARCH("BRAF",AB178)))),"intermediate","low"))</f>
        <v>intermediate</v>
      </c>
      <c r="AF178" s="33" t="str">
        <f t="shared" si="30"/>
        <v>1b</v>
      </c>
      <c r="AG178" s="33" t="str">
        <f t="shared" si="31"/>
        <v>1b</v>
      </c>
      <c r="AH178" s="33" t="str">
        <f t="shared" si="33"/>
        <v>0</v>
      </c>
      <c r="AI178" s="38" t="str">
        <f t="shared" si="34"/>
        <v>I</v>
      </c>
      <c r="AJ178" s="32" t="s">
        <v>958</v>
      </c>
      <c r="AK178" s="37" t="s">
        <v>961</v>
      </c>
      <c r="AL178" s="37" t="s">
        <v>961</v>
      </c>
      <c r="AM178" s="37" t="s">
        <v>965</v>
      </c>
      <c r="AN178" s="37" t="s">
        <v>70</v>
      </c>
      <c r="AO178" s="26">
        <f t="shared" ca="1" si="40"/>
        <v>1</v>
      </c>
      <c r="AP178" s="12">
        <f t="shared" si="41"/>
        <v>1</v>
      </c>
      <c r="AQ178" s="12">
        <f t="shared" si="42"/>
        <v>1</v>
      </c>
      <c r="AR178" s="12">
        <f t="shared" si="43"/>
        <v>1</v>
      </c>
      <c r="AS178" s="19">
        <f t="shared" si="35"/>
        <v>1</v>
      </c>
    </row>
    <row r="179" spans="1:45">
      <c r="A179" t="str">
        <f>'Model output'!A178</f>
        <v>TCGA-EM-A2OY</v>
      </c>
      <c r="B179" s="44">
        <v>46</v>
      </c>
      <c r="C179" s="1" t="str">
        <f>IF(OR(ISNUMBER(SEARCH("0",'Model output'!D178)), ISNUMBER(SEARCH("1",'Model output'!D178)), ISNUMBER(SEARCH("1a",'Model output'!D178)), ISNUMBER(SEARCH("1b",'Model output'!D178)), ISNUMBER(SEARCH("2",'Model output'!D178)), ISNUMBER(SEARCH("3",'Model output'!D178)), ISNUMBER(SEARCH("4a",'Model output'!D178)), ISNUMBER(SEARCH("4b",'Model output'!D178))), IF(ISNUMBER(SEARCH("pT",'Model output'!D178)),IF(OR(ISNUMBER(SEARCH("a",'Model output'!D178)),ISNUMBER(SEARCH("b",'Model output'!D178))),MID(SUBSTITUTE('Model output'!D178," ",""),SEARCH("pT",'Model output'!D178)+2,2),MID(SUBSTITUTE('Model output'!D178," ",""),SEARCH("pT",'Model output'!D178)+2,1)),IF(ISNUMBER(SEARCH("T",'Model output'!D178)),IF(OR(ISNUMBER(SEARCH("a",'Model output'!D178)),ISNUMBER(SEARCH("b",'Model output'!D178))),MID(SUBSTITUTE('Model output'!D178," ",""),SEARCH("T",'Model output'!D178)+1,2),MID(SUBSTITUTE('Model output'!D178," ",""),SEARCH("T",'Model output'!D178)+1,1)),SUBSTITUTE('Model output'!D178," ",""))),"")</f>
        <v>2</v>
      </c>
      <c r="D179" s="1" t="str">
        <f>IF(ISNUMBER(SEARCH("lymph node",'Model output'!E178)),"1", IF(AND('Model output'!E178&lt;&gt;"",ISNUMBER('Model output'!E178),'Model output'!E178&gt;0),"1",IF(OR(ISNUMBER(SEARCH("0",'Model output'!E178)), ISNUMBER(SEARCH("1",'Model output'!E178)), ISNUMBER(SEARCH("1a",'Model output'!E178)), ISNUMBER(SEARCH("1b",'Model output'!E178)), ISNUMBER(SEARCH("X",'Model output'!E178))), IF(ISNUMBER(SEARCH("pN",'Model output'!E178)),IF(OR(ISNUMBER(SEARCH("a",'Model output'!E178)),ISNUMBER(SEARCH("b",'Model output'!E178))),MID(SUBSTITUTE('Model output'!E178," ",""),SEARCH("pN",'Model output'!E178)+2,2),MID(SUBSTITUTE('Model output'!E178," ",""),SEARCH("pN",'Model output'!E178)+2,1)),IF(ISNUMBER(SEARCH("N",'Model output'!E178)),IF(OR(ISNUMBER(SEARCH("a",'Model output'!E178)),ISNUMBER(SEARCH("b",'Model output'!E178))),MID(SUBSTITUTE('Model output'!E178," ",""),SEARCH("N",'Model output'!E178)+1,2),MID(SUBSTITUTE('Model output'!E178," ",""),SEARCH("N",'Model output'!E178)+1,1)),SUBSTITUTE('Model output'!E178," ",""))),"")))</f>
        <v>0</v>
      </c>
      <c r="E179" s="1" t="str">
        <f>IF(OR(ISNUMBER(SEARCH("Not applicable",'Model output'!F178)), ISNUMBER(SEARCH("N/A",'Model output'!F178))),"0",IF(OR(ISNUMBER(SEARCH("0",'Model output'!F178)), ISNUMBER(SEARCH("1",'Model output'!F178)), ISNUMBER(SEARCH("X",'Model output'!F178))), IF(ISNUMBER(SEARCH("pM",'Model output'!F178)),MID(SUBSTITUTE('Model output'!F178," ",""),SEARCH("pM",'Model output'!F178)+2,1),IF(ISNUMBER(SEARCH("M",'Model output'!F178)),MID(SUBSTITUTE('Model output'!F178," ",""),SEARCH("M",'Model output'!F178)+1,1),SUBSTITUTE('Model output'!F178," ",""))),""))</f>
        <v/>
      </c>
      <c r="F179" t="str">
        <f t="shared" si="29"/>
        <v>negative</v>
      </c>
      <c r="G179" t="str">
        <f>IF(OR('Model output'!G178="",AND(ISNUMBER('Model output'!J178),'Model output'!J178&lt;1)),"",IF(OR(ISNUMBER(SEARCH("lateral",'Model output'!G178)),ISNUMBER(SEARCH("cervical",'Model output'!G178)),ISNUMBER(SEARCH("jugular",'Model output'!G178)),ISNUMBER(SEARCH("left neck",'Model output'!G178)),ISNUMBER(SEARCH("left anterior neck",'Model output'!G178)),ISNUMBER(SEARCH("left posterior neck",'Model output'!G178)),ISNUMBER(SEARCH("right neck",'Model output'!G178)),ISNUMBER(SEARCH("right anterior neck",'Model output'!G178)),ISNUMBER(SEARCH("right posterior neck",'Model output'!G178)),AND(ISNUMBER(SEARCH("level",'Model output'!G178)),OR(,ISNUMBER(SEARCH("II",'Model output'!G178)),ISNUMBER(SEARCH("two",'Model output'!G178)),ISNUMBER(SEARCH("2",'Model output'!G178)),ISNUMBER(SEARCH("III",'Model output'!G178)),ISNUMBER(SEARCH("three",'Model output'!G178)),ISNUMBER(SEARCH("3",'Model output'!G178)),ISNUMBER(SEARCH("IV",'Model output'!G178)),ISNUMBER(SEARCH("four",'Model output'!G178)),ISNUMBER(SEARCH("4",'Model output'!G178)),AND(ISNUMBER(SEARCH("V ",'Model output'!G178)),NOT(ISNUMBER(SEARCH("VI",'Model output'!G178)))),ISNUMBER(SEARCH("five",'Model output'!G178)),ISNUMBER(SEARCH("5",'Model output'!G178))))), "lateral", "central"))</f>
        <v/>
      </c>
      <c r="H179" t="str">
        <f>IF('Model output'!H178="","negative",IF('Model output'!H178="[]", "negative", IF(OR(ISNUMBER(SEARCH("lymph node",'Model output'!H178)),ISNUMBER(SEARCH("Not mentioned",'Model output'!H178)),ISNUMBER(SEARCH("neck",'Model output'!H178)),ISNUMBER(SEARCH("Not applicable",'Model output'!H178))),"negative","positive")))</f>
        <v>negative</v>
      </c>
      <c r="I179">
        <f>IF('Model output'!I178="","",IF(ISNUMBER('Model output'!I178),'Model output'!I178,1))</f>
        <v>1</v>
      </c>
      <c r="J179">
        <f>IF('Model output'!J178="","",IF(AND(ISNUMBER('Model output'!J178),'Model output'!J178&lt;=I179),'Model output'!J178,IF(ISNUMBER(SEARCH("0/",'Model output'!J178)),0,1)))</f>
        <v>0</v>
      </c>
      <c r="K179" t="str" cm="1">
        <f t="array" ref="K179">IF(COUNT(FIND({0,1,2,3,4,5,6,7,8,9},'Model output'!K178))&gt;0,'Model output'!K178,"")</f>
        <v/>
      </c>
      <c r="L179" s="8" t="str">
        <f t="shared" si="32"/>
        <v/>
      </c>
      <c r="M179" t="str" cm="1">
        <f t="array" ref="M179">IF(L179="","",IF(ISNUMBER(SEARCH("cm",L179)),MAX(VALUE(SUBSTITUTE(_xlfn.FILTERXML("&lt;t&gt;&lt;s&gt;"&amp;SUBSTITUTE(L179,",","&lt;/s&gt;&lt;s&gt;")&amp;"&lt;/s&gt;&lt;/t&gt;","//s"),"cm",""))),MAX(VALUE(SUBSTITUTE(_xlfn.FILTERXML("&lt;t&gt;&lt;s&gt;"&amp;SUBSTITUTE(L179,",","&lt;/s&gt;&lt;s&gt;")&amp;"&lt;/s&gt;&lt;/t&gt;","//s"),"mm","")))/10))</f>
        <v/>
      </c>
      <c r="N179" t="str">
        <f>IF('Model output'!L178="","",'Model output'!L178)</f>
        <v>Papillary carcinoma, follicular variant</v>
      </c>
      <c r="O179" t="str">
        <f>IF('Model output'!M178="","",'Model output'!M178)</f>
        <v>Oncocytic or oxyphilic variant, Focal hobnail cell change (&lt;5%)</v>
      </c>
      <c r="P179" t="str">
        <f>IF('Model output'!N178="","",'Model output'!N178)</f>
        <v>2.6cm</v>
      </c>
      <c r="Q179" t="str">
        <f t="shared" si="44"/>
        <v>2.6cm</v>
      </c>
      <c r="R179" cm="1">
        <f t="array" ref="R179">IF(Q179="","",IF(ISNUMBER(SEARCH("cm",Q179)),MAX(VALUE(SUBSTITUTE(_xlfn.FILTERXML("&lt;t&gt;&lt;s&gt;"&amp;SUBSTITUTE(Q179,",","&lt;/s&gt;&lt;s&gt;")&amp;"&lt;/s&gt;&lt;/t&gt;","//s"),"cm",""))),MAX(VALUE(SUBSTITUTE(_xlfn.FILTERXML("&lt;t&gt;&lt;s&gt;"&amp;SUBSTITUTE(Q179,",","&lt;/s&gt;&lt;s&gt;")&amp;"&lt;/s&gt;&lt;/t&gt;","//s"),"mm","")))/10))</f>
        <v>2.6</v>
      </c>
      <c r="S179" t="str">
        <f>IF(OR('Model output'!P178="",ISNUMBER(SEARCH("Not identified", 'Model output'!P178)),ISNUMBER(SEARCH("Absent",'Model output'!P178)),AND(ISNUMBER(SEARCH("No",'Model output'!P178)),NOT(ISNUMBER(SEARCH("diagnostic",'Model output'!P178)))),ISNUMBER(SEARCH("Negative",'Model output'!P178))),"negative","positive")</f>
        <v>negative</v>
      </c>
      <c r="T179" t="str">
        <f>IF('Model output'!O178="","",'Model output'!O178)</f>
        <v/>
      </c>
      <c r="U179" t="str">
        <f>IF('Model output'!Q178&lt;&gt;"",'Model output'!Q178,IF('Classification result'!S179="positive",IF(ISNUMBER(SEARCH("single",'Model output'!P178)),1,IF(OR(ISNUMBER(SEARCH("&lt;4",'Model output'!P178)),ISNUMBER(SEARCH("&lt; 4",'Model output'!P178)),ISNUMBER(SEARCH("less than 4",'Model output'!P178))),"&lt;4",IF(OR(ISNUMBER(SEARCH("&gt;4",'Model output'!P178)),ISNUMBER(SEARCH("&gt; 4",'Model output'!P178)),ISNUMBER(SEARCH("4 or more",'Model output'!P178))),"&gt;4",""))),""))</f>
        <v/>
      </c>
      <c r="V179" t="str">
        <f>IF(S179="negative","",IF(OR(ISNUMBER(SEARCH("Focal",'Model output'!P178)),'Classification result'!U179&lt;4,ISNUMBER(SEARCH("Focal",'Classification result'!U179)),ISNUMBER(SEARCH("&lt;4",'Classification result'!U179)),ISNUMBER(SEARCH("&lt; 4",'Classification result'!U179))),"minimal", IF(OR(ISNUMBER(SEARCH("Extensive",'Model output'!P178)),ISNUMBER(SEARCH("Extensive",'Classification result'!U179)),ISNUMBER(SEARCH("&gt;4",'Classification result'!U179)),ISNUMBER(SEARCH("&gt; 4",'Classification result'!U179)),ISNUMBER(SEARCH("4 or more",'Classification result'!U179))),"extensive","")))</f>
        <v/>
      </c>
      <c r="W179" t="str">
        <f>IF(OR('Model output'!R178="",ISNUMBER(SEARCH("Not identified", 'Model output'!R178)),ISNUMBER(SEARCH("Absent",'Model output'!R178)),ISNUMBER(SEARCH("No",'Model output'!R178)),ISNUMBER(SEARCH("Negative",'Model output'!R178)),ISNUMBER(SEARCH("None seen",'Model output'!R178)),ISNUMBER(SEARCH("Free",'Model output'!R178)),ISNUMBER(SEARCH("Cannot be assessed",'Model output'!R178))),"negative","positive")</f>
        <v>positive</v>
      </c>
      <c r="X179" t="str">
        <f>IF('Model output'!S178="","", IF('Model output'!S178= "[]", "", 'Model output'!S178))</f>
        <v>Not identified</v>
      </c>
      <c r="Y179" t="str">
        <f>IF(OR('Model output'!S178="",ISNUMBER(SEARCH("Absent",'Model output'!S178)),ISNUMBER(SEARCH("Not identified",'Model output'!S178)),ISNUMBER(SEARCH("No",'Model output'!S178)),ISNUMBER(SEARCH("negative",'Model output'!S178))),"negative",IF(Z179="positive","gETE", "positive"))</f>
        <v>negative</v>
      </c>
      <c r="Z179" t="str">
        <f>IF(OR('Model output'!S178="",ISNUMBER(SEARCH("Absent",'Model output'!S178)),ISNUMBER(SEARCH("Not identified",'Model output'!S178)),ISNUMBER(SEARCH("No",'Model output'!S178)),ISNUMBER(SEARCH("Minimal",'Model output'!S178)),ISNUMBER(SEARCH("negative",'Model output'!S178))),"negative",IF(OR(ISNUMBER(SEARCH("extensive",X179)),ISNUMBER(SEARCH("skeletal muscle",X179)),ISNUMBER(SEARCH("larynx",X179)),ISNUMBER(SEARCH("trachea",X179)),ISNUMBER(SEARCH("esophagus",X179)),ISNUMBER(SEARCH("recurrent laryngeal nerve",X179))),"positive","negative"))</f>
        <v>negative</v>
      </c>
      <c r="AA179" t="str">
        <f>IF('Model output'!T178="","", IF('Model output'!T178="[]", "", IF('Model output'!T178="Not mentioned", "No", "Yes")))</f>
        <v/>
      </c>
      <c r="AB179" t="str">
        <f>IF(AA179&lt;&gt;"Yes","",IF(OR('Model output'!U178="",'Model output'!U178="[]",ISNUMBER(SEARCH("Not identified",'Model output'!U178))),"",'Model output'!U178))</f>
        <v/>
      </c>
      <c r="AC179" s="1" t="str">
        <f>IF(OR('Model output'!V178="",'Model output'!V178="No",AND(ISERROR(SEARCH("Positive",'Model output'!V178)), ISNUMBER(SEARCH("Negative",'Model output'!V178))), ISNUMBER(SEARCH("Uninvolved",'Model output'!V178)), ISNUMBER(SEARCH("not involved",'Model output'!V178)), ISNUMBER(SEARCH("none",'Model output'!V178)), ISNUMBER(SEARCH("Free",'Model output'!V178)), ISNUMBER(SEARCH("1 mm",'Model output'!V178)), ISNUMBER(SEARCH("0.1 CM",'Model output'!V178)), ISNUMBER(SEARCH("less than 0.2 mm",'Model output'!V178)), ISNUMBER(SEARCH("less than 0.5 mm",'Model output'!V178)), ISNUMBER(SEARCH("abut",'Model output'!V178))), "negative", "positive")</f>
        <v>negative</v>
      </c>
      <c r="AE179" s="32" t="str" cm="1">
        <f t="array" aca="1" ref="AE179" ca="1">IF(OR(AC179="positive",Z179="positive",AND(OR(ISNUMBER(SEARCH("Follicular carcinoma",N179)),ISNUMBER(SEARCH("Follicular thyroid carcinoma",N179))),V179="extensive"),AND(AND(ISNUMBER(J179),J179&gt;0),AND(ISNUMBER(M179),M179&gt;3)),OR(H179="positive",AH179=1)),"high",IF(OR(ISNUMBER(SEARCH("lateral",G179,1)),ISNUMBER(SEARCH("positive",Y179,1)),ISNUMBER(SEARCH("tall",O179,1)),ISNUMBER(SEARCH("hobnail",O179,1)),ISNUMBER(SEARCH("cribriform",O179,1)),ISNUMBER(SEARCH("diffuse",O179,1)),ISNUMBER(SEARCH("columnar",O179,1)),ISNUMBER(SEARCH("solid",O179,1)),ISNUMBER(SEARCH("tall",N179,1)),ISNUMBER(SEARCH("hobnail",N179,1)),ISNUMBER(SEARCH("cribriform",N179,1)),ISNUMBER(SEARCH("diffuse",N179,1)),ISNUMBER(SEARCH("columnar",N179,1)),ISNUMBER(SEARCH("solid",N179,1)),AND(ISNUMBER(SEARCH("papillary",N179,1)),S179="positive"),AND(AND(ISNUMBER(J179),J179&gt;=5),M179=""),AND(AND(ISNUMBER(J179),J179&gt;=5),AND(ISNUMBER(M179),M179&gt;=1)),AND(ISNUMBER(SERACH("papillary",N179)),OR(Y179="positive",Z179="positive"), ISNUMBER(SEARCH("BRAF",AB179)))),"intermediate","low"))</f>
        <v>intermediate</v>
      </c>
      <c r="AF179" s="33" t="str">
        <f t="shared" si="30"/>
        <v>2</v>
      </c>
      <c r="AG179" s="33" t="str">
        <f t="shared" si="31"/>
        <v>0</v>
      </c>
      <c r="AH179" s="33" t="str">
        <f t="shared" si="33"/>
        <v>0</v>
      </c>
      <c r="AI179" s="38" t="str">
        <f t="shared" si="34"/>
        <v>I</v>
      </c>
      <c r="AJ179" s="32" t="s">
        <v>958</v>
      </c>
      <c r="AK179" s="37" t="s">
        <v>964</v>
      </c>
      <c r="AL179" s="37" t="s">
        <v>962</v>
      </c>
      <c r="AM179" s="37" t="s">
        <v>965</v>
      </c>
      <c r="AN179" s="37" t="s">
        <v>70</v>
      </c>
      <c r="AO179" s="26">
        <f t="shared" ca="1" si="40"/>
        <v>1</v>
      </c>
      <c r="AP179" s="12">
        <f t="shared" si="41"/>
        <v>1</v>
      </c>
      <c r="AQ179" s="12">
        <f t="shared" si="42"/>
        <v>1</v>
      </c>
      <c r="AR179" s="12">
        <f t="shared" si="43"/>
        <v>1</v>
      </c>
      <c r="AS179" s="19">
        <f t="shared" si="35"/>
        <v>1</v>
      </c>
    </row>
    <row r="180" spans="1:45">
      <c r="A180" t="str">
        <f>'Model output'!A179</f>
        <v>TCGA-EM-A2OZ</v>
      </c>
      <c r="B180" s="44">
        <v>66</v>
      </c>
      <c r="C180" s="1" t="str">
        <f>IF(OR(ISNUMBER(SEARCH("0",'Model output'!D179)), ISNUMBER(SEARCH("1",'Model output'!D179)), ISNUMBER(SEARCH("1a",'Model output'!D179)), ISNUMBER(SEARCH("1b",'Model output'!D179)), ISNUMBER(SEARCH("2",'Model output'!D179)), ISNUMBER(SEARCH("3",'Model output'!D179)), ISNUMBER(SEARCH("4a",'Model output'!D179)), ISNUMBER(SEARCH("4b",'Model output'!D179))), IF(ISNUMBER(SEARCH("pT",'Model output'!D179)),IF(OR(ISNUMBER(SEARCH("a",'Model output'!D179)),ISNUMBER(SEARCH("b",'Model output'!D179))),MID(SUBSTITUTE('Model output'!D179," ",""),SEARCH("pT",'Model output'!D179)+2,2),MID(SUBSTITUTE('Model output'!D179," ",""),SEARCH("pT",'Model output'!D179)+2,1)),IF(ISNUMBER(SEARCH("T",'Model output'!D179)),IF(OR(ISNUMBER(SEARCH("a",'Model output'!D179)),ISNUMBER(SEARCH("b",'Model output'!D179))),MID(SUBSTITUTE('Model output'!D179," ",""),SEARCH("T",'Model output'!D179)+1,2),MID(SUBSTITUTE('Model output'!D179," ",""),SEARCH("T",'Model output'!D179)+1,1)),SUBSTITUTE('Model output'!D179," ",""))),"")</f>
        <v>1b</v>
      </c>
      <c r="D180" s="1" t="str">
        <f>IF(ISNUMBER(SEARCH("lymph node",'Model output'!E179)),"1", IF(AND('Model output'!E179&lt;&gt;"",ISNUMBER('Model output'!E179),'Model output'!E179&gt;0),"1",IF(OR(ISNUMBER(SEARCH("0",'Model output'!E179)), ISNUMBER(SEARCH("1",'Model output'!E179)), ISNUMBER(SEARCH("1a",'Model output'!E179)), ISNUMBER(SEARCH("1b",'Model output'!E179)), ISNUMBER(SEARCH("X",'Model output'!E179))), IF(ISNUMBER(SEARCH("pN",'Model output'!E179)),IF(OR(ISNUMBER(SEARCH("a",'Model output'!E179)),ISNUMBER(SEARCH("b",'Model output'!E179))),MID(SUBSTITUTE('Model output'!E179," ",""),SEARCH("pN",'Model output'!E179)+2,2),MID(SUBSTITUTE('Model output'!E179," ",""),SEARCH("pN",'Model output'!E179)+2,1)),IF(ISNUMBER(SEARCH("N",'Model output'!E179)),IF(OR(ISNUMBER(SEARCH("a",'Model output'!E179)),ISNUMBER(SEARCH("b",'Model output'!E179))),MID(SUBSTITUTE('Model output'!E179," ",""),SEARCH("N",'Model output'!E179)+1,2),MID(SUBSTITUTE('Model output'!E179," ",""),SEARCH("N",'Model output'!E179)+1,1)),SUBSTITUTE('Model output'!E179," ",""))),"")))</f>
        <v>0</v>
      </c>
      <c r="E180" s="1" t="str">
        <f>IF(OR(ISNUMBER(SEARCH("Not applicable",'Model output'!F179)), ISNUMBER(SEARCH("N/A",'Model output'!F179))),"0",IF(OR(ISNUMBER(SEARCH("0",'Model output'!F179)), ISNUMBER(SEARCH("1",'Model output'!F179)), ISNUMBER(SEARCH("X",'Model output'!F179))), IF(ISNUMBER(SEARCH("pM",'Model output'!F179)),MID(SUBSTITUTE('Model output'!F179," ",""),SEARCH("pM",'Model output'!F179)+2,1),IF(ISNUMBER(SEARCH("M",'Model output'!F179)),MID(SUBSTITUTE('Model output'!F179," ",""),SEARCH("M",'Model output'!F179)+1,1),SUBSTITUTE('Model output'!F179," ",""))),""))</f>
        <v/>
      </c>
      <c r="F180" t="str">
        <f t="shared" si="29"/>
        <v>negative</v>
      </c>
      <c r="G180" t="str">
        <f>IF(OR('Model output'!G179="",AND(ISNUMBER('Model output'!J179),'Model output'!J179&lt;1)),"",IF(OR(ISNUMBER(SEARCH("lateral",'Model output'!G179)),ISNUMBER(SEARCH("cervical",'Model output'!G179)),ISNUMBER(SEARCH("jugular",'Model output'!G179)),ISNUMBER(SEARCH("left neck",'Model output'!G179)),ISNUMBER(SEARCH("left anterior neck",'Model output'!G179)),ISNUMBER(SEARCH("left posterior neck",'Model output'!G179)),ISNUMBER(SEARCH("right neck",'Model output'!G179)),ISNUMBER(SEARCH("right anterior neck",'Model output'!G179)),ISNUMBER(SEARCH("right posterior neck",'Model output'!G179)),AND(ISNUMBER(SEARCH("level",'Model output'!G179)),OR(,ISNUMBER(SEARCH("II",'Model output'!G179)),ISNUMBER(SEARCH("two",'Model output'!G179)),ISNUMBER(SEARCH("2",'Model output'!G179)),ISNUMBER(SEARCH("III",'Model output'!G179)),ISNUMBER(SEARCH("three",'Model output'!G179)),ISNUMBER(SEARCH("3",'Model output'!G179)),ISNUMBER(SEARCH("IV",'Model output'!G179)),ISNUMBER(SEARCH("four",'Model output'!G179)),ISNUMBER(SEARCH("4",'Model output'!G179)),AND(ISNUMBER(SEARCH("V ",'Model output'!G179)),NOT(ISNUMBER(SEARCH("VI",'Model output'!G179)))),ISNUMBER(SEARCH("five",'Model output'!G179)),ISNUMBER(SEARCH("5",'Model output'!G179))))), "lateral", "central"))</f>
        <v/>
      </c>
      <c r="H180" t="str">
        <f>IF('Model output'!H179="","negative",IF('Model output'!H179="[]", "negative", IF(OR(ISNUMBER(SEARCH("lymph node",'Model output'!H179)),ISNUMBER(SEARCH("Not mentioned",'Model output'!H179)),ISNUMBER(SEARCH("neck",'Model output'!H179)),ISNUMBER(SEARCH("Not applicable",'Model output'!H179))),"negative","positive")))</f>
        <v>negative</v>
      </c>
      <c r="I180">
        <f>IF('Model output'!I179="","",IF(ISNUMBER('Model output'!I179),'Model output'!I179,1))</f>
        <v>2</v>
      </c>
      <c r="J180">
        <f>IF('Model output'!J179="","",IF(AND(ISNUMBER('Model output'!J179),'Model output'!J179&lt;=I180),'Model output'!J179,IF(ISNUMBER(SEARCH("0/",'Model output'!J179)),0,1)))</f>
        <v>0</v>
      </c>
      <c r="K180" t="str" cm="1">
        <f t="array" ref="K180">IF(COUNT(FIND({0,1,2,3,4,5,6,7,8,9},'Model output'!K179))&gt;0,'Model output'!K179,"")</f>
        <v/>
      </c>
      <c r="L180" s="8" t="str">
        <f t="shared" si="32"/>
        <v/>
      </c>
      <c r="M180" t="str" cm="1">
        <f t="array" ref="M180">IF(L180="","",IF(ISNUMBER(SEARCH("cm",L180)),MAX(VALUE(SUBSTITUTE(_xlfn.FILTERXML("&lt;t&gt;&lt;s&gt;"&amp;SUBSTITUTE(L180,",","&lt;/s&gt;&lt;s&gt;")&amp;"&lt;/s&gt;&lt;/t&gt;","//s"),"cm",""))),MAX(VALUE(SUBSTITUTE(_xlfn.FILTERXML("&lt;t&gt;&lt;s&gt;"&amp;SUBSTITUTE(L180,",","&lt;/s&gt;&lt;s&gt;")&amp;"&lt;/s&gt;&lt;/t&gt;","//s"),"mm","")))/10))</f>
        <v/>
      </c>
      <c r="N180" t="str">
        <f>IF('Model output'!L179="","",'Model output'!L179)</f>
        <v>Papillary carcinoma</v>
      </c>
      <c r="O180" t="str">
        <f>IF('Model output'!M179="","",'Model output'!M179)</f>
        <v>Classical (usual)</v>
      </c>
      <c r="P180" t="str">
        <f>IF('Model output'!N179="","",'Model output'!N179)</f>
        <v>1.7cm</v>
      </c>
      <c r="Q180" t="str">
        <f t="shared" si="44"/>
        <v>1.7cm</v>
      </c>
      <c r="R180" cm="1">
        <f t="array" ref="R180">IF(Q180="","",IF(ISNUMBER(SEARCH("cm",Q180)),MAX(VALUE(SUBSTITUTE(_xlfn.FILTERXML("&lt;t&gt;&lt;s&gt;"&amp;SUBSTITUTE(Q180,",","&lt;/s&gt;&lt;s&gt;")&amp;"&lt;/s&gt;&lt;/t&gt;","//s"),"cm",""))),MAX(VALUE(SUBSTITUTE(_xlfn.FILTERXML("&lt;t&gt;&lt;s&gt;"&amp;SUBSTITUTE(Q180,",","&lt;/s&gt;&lt;s&gt;")&amp;"&lt;/s&gt;&lt;/t&gt;","//s"),"mm","")))/10))</f>
        <v>1.7</v>
      </c>
      <c r="S180" t="str">
        <f>IF(OR('Model output'!P179="",ISNUMBER(SEARCH("Not identified", 'Model output'!P179)),ISNUMBER(SEARCH("Absent",'Model output'!P179)),AND(ISNUMBER(SEARCH("No",'Model output'!P179)),NOT(ISNUMBER(SEARCH("diagnostic",'Model output'!P179)))),ISNUMBER(SEARCH("Negative",'Model output'!P179))),"negative","positive")</f>
        <v>negative</v>
      </c>
      <c r="T180">
        <f>IF('Model output'!O179="","",'Model output'!O179)</f>
        <v>2</v>
      </c>
      <c r="U180" t="str">
        <f>IF('Model output'!Q179&lt;&gt;"",'Model output'!Q179,IF('Classification result'!S180="positive",IF(ISNUMBER(SEARCH("single",'Model output'!P179)),1,IF(OR(ISNUMBER(SEARCH("&lt;4",'Model output'!P179)),ISNUMBER(SEARCH("&lt; 4",'Model output'!P179)),ISNUMBER(SEARCH("less than 4",'Model output'!P179))),"&lt;4",IF(OR(ISNUMBER(SEARCH("&gt;4",'Model output'!P179)),ISNUMBER(SEARCH("&gt; 4",'Model output'!P179)),ISNUMBER(SEARCH("4 or more",'Model output'!P179))),"&gt;4",""))),""))</f>
        <v/>
      </c>
      <c r="V180" t="str">
        <f>IF(S180="negative","",IF(OR(ISNUMBER(SEARCH("Focal",'Model output'!P179)),'Classification result'!U180&lt;4,ISNUMBER(SEARCH("Focal",'Classification result'!U180)),ISNUMBER(SEARCH("&lt;4",'Classification result'!U180)),ISNUMBER(SEARCH("&lt; 4",'Classification result'!U180))),"minimal", IF(OR(ISNUMBER(SEARCH("Extensive",'Model output'!P179)),ISNUMBER(SEARCH("Extensive",'Classification result'!U180)),ISNUMBER(SEARCH("&gt;4",'Classification result'!U180)),ISNUMBER(SEARCH("&gt; 4",'Classification result'!U180)),ISNUMBER(SEARCH("4 or more",'Classification result'!U180))),"extensive","")))</f>
        <v/>
      </c>
      <c r="W180" t="str">
        <f>IF(OR('Model output'!R179="",ISNUMBER(SEARCH("Not identified", 'Model output'!R179)),ISNUMBER(SEARCH("Absent",'Model output'!R179)),ISNUMBER(SEARCH("No",'Model output'!R179)),ISNUMBER(SEARCH("Negative",'Model output'!R179)),ISNUMBER(SEARCH("None seen",'Model output'!R179)),ISNUMBER(SEARCH("Free",'Model output'!R179)),ISNUMBER(SEARCH("Cannot be assessed",'Model output'!R179))),"negative","positive")</f>
        <v>positive</v>
      </c>
      <c r="X180" t="str">
        <f>IF('Model output'!S179="","", IF('Model output'!S179= "[]", "", 'Model output'!S179))</f>
        <v>Not identified</v>
      </c>
      <c r="Y180" t="str">
        <f>IF(OR('Model output'!S179="",ISNUMBER(SEARCH("Absent",'Model output'!S179)),ISNUMBER(SEARCH("Not identified",'Model output'!S179)),ISNUMBER(SEARCH("No",'Model output'!S179)),ISNUMBER(SEARCH("negative",'Model output'!S179))),"negative",IF(Z180="positive","gETE", "positive"))</f>
        <v>negative</v>
      </c>
      <c r="Z180" t="str">
        <f>IF(OR('Model output'!S179="",ISNUMBER(SEARCH("Absent",'Model output'!S179)),ISNUMBER(SEARCH("Not identified",'Model output'!S179)),ISNUMBER(SEARCH("No",'Model output'!S179)),ISNUMBER(SEARCH("Minimal",'Model output'!S179)),ISNUMBER(SEARCH("negative",'Model output'!S179))),"negative",IF(OR(ISNUMBER(SEARCH("extensive",X180)),ISNUMBER(SEARCH("skeletal muscle",X180)),ISNUMBER(SEARCH("larynx",X180)),ISNUMBER(SEARCH("trachea",X180)),ISNUMBER(SEARCH("esophagus",X180)),ISNUMBER(SEARCH("recurrent laryngeal nerve",X180))),"positive","negative"))</f>
        <v>negative</v>
      </c>
      <c r="AA180" t="str">
        <f>IF('Model output'!T179="","", IF('Model output'!T179="[]", "", IF('Model output'!T179="Not mentioned", "No", "Yes")))</f>
        <v/>
      </c>
      <c r="AB180" t="str">
        <f>IF(AA180&lt;&gt;"Yes","",IF(OR('Model output'!U179="",'Model output'!U179="[]",ISNUMBER(SEARCH("Not identified",'Model output'!U179))),"",'Model output'!U179))</f>
        <v/>
      </c>
      <c r="AC180" s="1" t="str">
        <f>IF(OR('Model output'!V179="",'Model output'!V179="No",AND(ISERROR(SEARCH("Positive",'Model output'!V179)), ISNUMBER(SEARCH("Negative",'Model output'!V179))), ISNUMBER(SEARCH("Uninvolved",'Model output'!V179)), ISNUMBER(SEARCH("not involved",'Model output'!V179)), ISNUMBER(SEARCH("none",'Model output'!V179)), ISNUMBER(SEARCH("Free",'Model output'!V179)), ISNUMBER(SEARCH("1 mm",'Model output'!V179)), ISNUMBER(SEARCH("0.1 CM",'Model output'!V179)), ISNUMBER(SEARCH("less than 0.2 mm",'Model output'!V179)), ISNUMBER(SEARCH("less than 0.5 mm",'Model output'!V179)), ISNUMBER(SEARCH("abut",'Model output'!V179))), "negative", "positive")</f>
        <v>negative</v>
      </c>
      <c r="AE180" s="32" t="str" cm="1">
        <f t="array" aca="1" ref="AE180" ca="1">IF(OR(AC180="positive",Z180="positive",AND(OR(ISNUMBER(SEARCH("Follicular carcinoma",N180)),ISNUMBER(SEARCH("Follicular thyroid carcinoma",N180))),V180="extensive"),AND(AND(ISNUMBER(J180),J180&gt;0),AND(ISNUMBER(M180),M180&gt;3)),OR(H180="positive",AH180=1)),"high",IF(OR(ISNUMBER(SEARCH("lateral",G180,1)),ISNUMBER(SEARCH("positive",Y180,1)),ISNUMBER(SEARCH("tall",O180,1)),ISNUMBER(SEARCH("hobnail",O180,1)),ISNUMBER(SEARCH("cribriform",O180,1)),ISNUMBER(SEARCH("diffuse",O180,1)),ISNUMBER(SEARCH("columnar",O180,1)),ISNUMBER(SEARCH("solid",O180,1)),ISNUMBER(SEARCH("tall",N180,1)),ISNUMBER(SEARCH("hobnail",N180,1)),ISNUMBER(SEARCH("cribriform",N180,1)),ISNUMBER(SEARCH("diffuse",N180,1)),ISNUMBER(SEARCH("columnar",N180,1)),ISNUMBER(SEARCH("solid",N180,1)),AND(ISNUMBER(SEARCH("papillary",N180,1)),S180="positive"),AND(AND(ISNUMBER(J180),J180&gt;=5),M180=""),AND(AND(ISNUMBER(J180),J180&gt;=5),AND(ISNUMBER(M180),M180&gt;=1)),AND(ISNUMBER(SERACH("papillary",N180)),OR(Y180="positive",Z180="positive"), ISNUMBER(SEARCH("BRAF",AB180)))),"intermediate","low"))</f>
        <v>low</v>
      </c>
      <c r="AF180" s="33" t="str">
        <f t="shared" si="30"/>
        <v>1b</v>
      </c>
      <c r="AG180" s="33" t="str">
        <f t="shared" si="31"/>
        <v>0</v>
      </c>
      <c r="AH180" s="33" t="str">
        <f t="shared" si="33"/>
        <v>0</v>
      </c>
      <c r="AI180" s="38" t="str">
        <f t="shared" si="34"/>
        <v>I</v>
      </c>
      <c r="AJ180" s="32" t="s">
        <v>958</v>
      </c>
      <c r="AK180" s="37" t="s">
        <v>961</v>
      </c>
      <c r="AL180" s="37" t="s">
        <v>962</v>
      </c>
      <c r="AM180" s="37" t="s">
        <v>965</v>
      </c>
      <c r="AN180" s="37" t="s">
        <v>70</v>
      </c>
      <c r="AO180" s="26">
        <f t="shared" ca="1" si="40"/>
        <v>0</v>
      </c>
      <c r="AP180" s="12">
        <f t="shared" si="41"/>
        <v>1</v>
      </c>
      <c r="AQ180" s="12">
        <f t="shared" si="42"/>
        <v>1</v>
      </c>
      <c r="AR180" s="12">
        <f t="shared" si="43"/>
        <v>1</v>
      </c>
      <c r="AS180" s="19">
        <f t="shared" si="35"/>
        <v>1</v>
      </c>
    </row>
    <row r="181" spans="1:45">
      <c r="A181" t="str">
        <f>'Model output'!A180</f>
        <v>TCGA-EM-A2P0</v>
      </c>
      <c r="B181" s="44">
        <v>33</v>
      </c>
      <c r="C181" s="1" t="str">
        <f>IF(OR(ISNUMBER(SEARCH("0",'Model output'!D180)), ISNUMBER(SEARCH("1",'Model output'!D180)), ISNUMBER(SEARCH("1a",'Model output'!D180)), ISNUMBER(SEARCH("1b",'Model output'!D180)), ISNUMBER(SEARCH("2",'Model output'!D180)), ISNUMBER(SEARCH("3",'Model output'!D180)), ISNUMBER(SEARCH("4a",'Model output'!D180)), ISNUMBER(SEARCH("4b",'Model output'!D180))), IF(ISNUMBER(SEARCH("pT",'Model output'!D180)),IF(OR(ISNUMBER(SEARCH("a",'Model output'!D180)),ISNUMBER(SEARCH("b",'Model output'!D180))),MID(SUBSTITUTE('Model output'!D180," ",""),SEARCH("pT",'Model output'!D180)+2,2),MID(SUBSTITUTE('Model output'!D180," ",""),SEARCH("pT",'Model output'!D180)+2,1)),IF(ISNUMBER(SEARCH("T",'Model output'!D180)),IF(OR(ISNUMBER(SEARCH("a",'Model output'!D180)),ISNUMBER(SEARCH("b",'Model output'!D180))),MID(SUBSTITUTE('Model output'!D180," ",""),SEARCH("T",'Model output'!D180)+1,2),MID(SUBSTITUTE('Model output'!D180," ",""),SEARCH("T",'Model output'!D180)+1,1)),SUBSTITUTE('Model output'!D180," ",""))),"")</f>
        <v>2</v>
      </c>
      <c r="D181" s="1" t="str">
        <f>IF(ISNUMBER(SEARCH("lymph node",'Model output'!E180)),"1", IF(AND('Model output'!E180&lt;&gt;"",ISNUMBER('Model output'!E180),'Model output'!E180&gt;0),"1",IF(OR(ISNUMBER(SEARCH("0",'Model output'!E180)), ISNUMBER(SEARCH("1",'Model output'!E180)), ISNUMBER(SEARCH("1a",'Model output'!E180)), ISNUMBER(SEARCH("1b",'Model output'!E180)), ISNUMBER(SEARCH("X",'Model output'!E180))), IF(ISNUMBER(SEARCH("pN",'Model output'!E180)),IF(OR(ISNUMBER(SEARCH("a",'Model output'!E180)),ISNUMBER(SEARCH("b",'Model output'!E180))),MID(SUBSTITUTE('Model output'!E180," ",""),SEARCH("pN",'Model output'!E180)+2,2),MID(SUBSTITUTE('Model output'!E180," ",""),SEARCH("pN",'Model output'!E180)+2,1)),IF(ISNUMBER(SEARCH("N",'Model output'!E180)),IF(OR(ISNUMBER(SEARCH("a",'Model output'!E180)),ISNUMBER(SEARCH("b",'Model output'!E180))),MID(SUBSTITUTE('Model output'!E180," ",""),SEARCH("N",'Model output'!E180)+1,2),MID(SUBSTITUTE('Model output'!E180," ",""),SEARCH("N",'Model output'!E180)+1,1)),SUBSTITUTE('Model output'!E180," ",""))),"")))</f>
        <v>1b</v>
      </c>
      <c r="E181" s="1" t="str">
        <f>IF(OR(ISNUMBER(SEARCH("Not applicable",'Model output'!F180)), ISNUMBER(SEARCH("N/A",'Model output'!F180))),"0",IF(OR(ISNUMBER(SEARCH("0",'Model output'!F180)), ISNUMBER(SEARCH("1",'Model output'!F180)), ISNUMBER(SEARCH("X",'Model output'!F180))), IF(ISNUMBER(SEARCH("pM",'Model output'!F180)),MID(SUBSTITUTE('Model output'!F180," ",""),SEARCH("pM",'Model output'!F180)+2,1),IF(ISNUMBER(SEARCH("M",'Model output'!F180)),MID(SUBSTITUTE('Model output'!F180," ",""),SEARCH("M",'Model output'!F180)+1,1),SUBSTITUTE('Model output'!F180," ",""))),""))</f>
        <v/>
      </c>
      <c r="F181" t="str">
        <f t="shared" si="29"/>
        <v>positive</v>
      </c>
      <c r="G181" t="str">
        <f>IF(OR('Model output'!G180="",AND(ISNUMBER('Model output'!J180),'Model output'!J180&lt;1)),"",IF(OR(ISNUMBER(SEARCH("lateral",'Model output'!G180)),ISNUMBER(SEARCH("cervical",'Model output'!G180)),ISNUMBER(SEARCH("jugular",'Model output'!G180)),ISNUMBER(SEARCH("left neck",'Model output'!G180)),ISNUMBER(SEARCH("left anterior neck",'Model output'!G180)),ISNUMBER(SEARCH("left posterior neck",'Model output'!G180)),ISNUMBER(SEARCH("right neck",'Model output'!G180)),ISNUMBER(SEARCH("right anterior neck",'Model output'!G180)),ISNUMBER(SEARCH("right posterior neck",'Model output'!G180)),AND(ISNUMBER(SEARCH("level",'Model output'!G180)),OR(,ISNUMBER(SEARCH("II",'Model output'!G180)),ISNUMBER(SEARCH("two",'Model output'!G180)),ISNUMBER(SEARCH("2",'Model output'!G180)),ISNUMBER(SEARCH("III",'Model output'!G180)),ISNUMBER(SEARCH("three",'Model output'!G180)),ISNUMBER(SEARCH("3",'Model output'!G180)),ISNUMBER(SEARCH("IV",'Model output'!G180)),ISNUMBER(SEARCH("four",'Model output'!G180)),ISNUMBER(SEARCH("4",'Model output'!G180)),AND(ISNUMBER(SEARCH("V ",'Model output'!G180)),NOT(ISNUMBER(SEARCH("VI",'Model output'!G180)))),ISNUMBER(SEARCH("five",'Model output'!G180)),ISNUMBER(SEARCH("5",'Model output'!G180))))), "lateral", "central"))</f>
        <v>lateral</v>
      </c>
      <c r="H181" t="str">
        <f>IF('Model output'!H180="","negative",IF('Model output'!H180="[]", "negative", IF(OR(ISNUMBER(SEARCH("lymph node",'Model output'!H180)),ISNUMBER(SEARCH("Not mentioned",'Model output'!H180)),ISNUMBER(SEARCH("neck",'Model output'!H180)),ISNUMBER(SEARCH("Not applicable",'Model output'!H180))),"negative","positive")))</f>
        <v>negative</v>
      </c>
      <c r="I181">
        <f>IF('Model output'!I180="","",IF(ISNUMBER('Model output'!I180),'Model output'!I180,1))</f>
        <v>34</v>
      </c>
      <c r="J181">
        <f>IF('Model output'!J180="","",IF(AND(ISNUMBER('Model output'!J180),'Model output'!J180&lt;=I181),'Model output'!J180,IF(ISNUMBER(SEARCH("0/",'Model output'!J180)),0,1)))</f>
        <v>9</v>
      </c>
      <c r="K181" t="str" cm="1">
        <f t="array" ref="K181">IF(COUNT(FIND({0,1,2,3,4,5,6,7,8,9},'Model output'!K180))&gt;0,'Model output'!K180,"")</f>
        <v>1.8 cm</v>
      </c>
      <c r="L181" s="8" t="str">
        <f t="shared" si="32"/>
        <v>1.8cm</v>
      </c>
      <c r="M181" cm="1">
        <f t="array" ref="M181">IF(L181="","",IF(ISNUMBER(SEARCH("cm",L181)),MAX(VALUE(SUBSTITUTE(_xlfn.FILTERXML("&lt;t&gt;&lt;s&gt;"&amp;SUBSTITUTE(L181,",","&lt;/s&gt;&lt;s&gt;")&amp;"&lt;/s&gt;&lt;/t&gt;","//s"),"cm",""))),MAX(VALUE(SUBSTITUTE(_xlfn.FILTERXML("&lt;t&gt;&lt;s&gt;"&amp;SUBSTITUTE(L181,",","&lt;/s&gt;&lt;s&gt;")&amp;"&lt;/s&gt;&lt;/t&gt;","//s"),"mm","")))/10))</f>
        <v>1.8</v>
      </c>
      <c r="N181" t="str">
        <f>IF('Model output'!L180="","",'Model output'!L180)</f>
        <v>Papillary carcinoma, classical (usual)</v>
      </c>
      <c r="O181" t="str">
        <f>IF('Model output'!M180="","",'Model output'!M180)</f>
        <v>with hobnail cell change</v>
      </c>
      <c r="P181" t="str">
        <f>IF('Model output'!N180="","",'Model output'!N180)</f>
        <v>2.1 cm</v>
      </c>
      <c r="Q181" t="str">
        <f t="shared" si="44"/>
        <v>2.1cm</v>
      </c>
      <c r="R181" cm="1">
        <f t="array" ref="R181">IF(Q181="","",IF(ISNUMBER(SEARCH("cm",Q181)),MAX(VALUE(SUBSTITUTE(_xlfn.FILTERXML("&lt;t&gt;&lt;s&gt;"&amp;SUBSTITUTE(Q181,",","&lt;/s&gt;&lt;s&gt;")&amp;"&lt;/s&gt;&lt;/t&gt;","//s"),"cm",""))),MAX(VALUE(SUBSTITUTE(_xlfn.FILTERXML("&lt;t&gt;&lt;s&gt;"&amp;SUBSTITUTE(Q181,",","&lt;/s&gt;&lt;s&gt;")&amp;"&lt;/s&gt;&lt;/t&gt;","//s"),"mm","")))/10))</f>
        <v>2.1</v>
      </c>
      <c r="S181" t="str">
        <f>IF(OR('Model output'!P180="",ISNUMBER(SEARCH("Not identified", 'Model output'!P180)),ISNUMBER(SEARCH("Absent",'Model output'!P180)),AND(ISNUMBER(SEARCH("No",'Model output'!P180)),NOT(ISNUMBER(SEARCH("diagnostic",'Model output'!P180)))),ISNUMBER(SEARCH("Negative",'Model output'!P180))),"negative","positive")</f>
        <v>negative</v>
      </c>
      <c r="T181" t="str">
        <f>IF('Model output'!O180="","",'Model output'!O180)</f>
        <v/>
      </c>
      <c r="U181" t="str">
        <f>IF('Model output'!Q180&lt;&gt;"",'Model output'!Q180,IF('Classification result'!S181="positive",IF(ISNUMBER(SEARCH("single",'Model output'!P180)),1,IF(OR(ISNUMBER(SEARCH("&lt;4",'Model output'!P180)),ISNUMBER(SEARCH("&lt; 4",'Model output'!P180)),ISNUMBER(SEARCH("less than 4",'Model output'!P180))),"&lt;4",IF(OR(ISNUMBER(SEARCH("&gt;4",'Model output'!P180)),ISNUMBER(SEARCH("&gt; 4",'Model output'!P180)),ISNUMBER(SEARCH("4 or more",'Model output'!P180))),"&gt;4",""))),""))</f>
        <v/>
      </c>
      <c r="V181" t="str">
        <f>IF(S181="negative","",IF(OR(ISNUMBER(SEARCH("Focal",'Model output'!P180)),'Classification result'!U181&lt;4,ISNUMBER(SEARCH("Focal",'Classification result'!U181)),ISNUMBER(SEARCH("&lt;4",'Classification result'!U181)),ISNUMBER(SEARCH("&lt; 4",'Classification result'!U181))),"minimal", IF(OR(ISNUMBER(SEARCH("Extensive",'Model output'!P180)),ISNUMBER(SEARCH("Extensive",'Classification result'!U181)),ISNUMBER(SEARCH("&gt;4",'Classification result'!U181)),ISNUMBER(SEARCH("&gt; 4",'Classification result'!U181)),ISNUMBER(SEARCH("4 or more",'Classification result'!U181))),"extensive","")))</f>
        <v/>
      </c>
      <c r="W181" t="str">
        <f>IF(OR('Model output'!R180="",ISNUMBER(SEARCH("Not identified", 'Model output'!R180)),ISNUMBER(SEARCH("Absent",'Model output'!R180)),ISNUMBER(SEARCH("No",'Model output'!R180)),ISNUMBER(SEARCH("Negative",'Model output'!R180)),ISNUMBER(SEARCH("None seen",'Model output'!R180)),ISNUMBER(SEARCH("Free",'Model output'!R180)),ISNUMBER(SEARCH("Cannot be assessed",'Model output'!R180))),"negative","positive")</f>
        <v>positive</v>
      </c>
      <c r="X181" t="str">
        <f>IF('Model output'!S180="","", IF('Model output'!S180= "[]", "", 'Model output'!S180))</f>
        <v>Not identified</v>
      </c>
      <c r="Y181" t="str">
        <f>IF(OR('Model output'!S180="",ISNUMBER(SEARCH("Absent",'Model output'!S180)),ISNUMBER(SEARCH("Not identified",'Model output'!S180)),ISNUMBER(SEARCH("No",'Model output'!S180)),ISNUMBER(SEARCH("negative",'Model output'!S180))),"negative",IF(Z181="positive","gETE", "positive"))</f>
        <v>negative</v>
      </c>
      <c r="Z181" t="str">
        <f>IF(OR('Model output'!S180="",ISNUMBER(SEARCH("Absent",'Model output'!S180)),ISNUMBER(SEARCH("Not identified",'Model output'!S180)),ISNUMBER(SEARCH("No",'Model output'!S180)),ISNUMBER(SEARCH("Minimal",'Model output'!S180)),ISNUMBER(SEARCH("negative",'Model output'!S180))),"negative",IF(OR(ISNUMBER(SEARCH("extensive",X181)),ISNUMBER(SEARCH("skeletal muscle",X181)),ISNUMBER(SEARCH("larynx",X181)),ISNUMBER(SEARCH("trachea",X181)),ISNUMBER(SEARCH("esophagus",X181)),ISNUMBER(SEARCH("recurrent laryngeal nerve",X181))),"positive","negative"))</f>
        <v>negative</v>
      </c>
      <c r="AA181" t="str">
        <f>IF('Model output'!T180="","", IF('Model output'!T180="[]", "", IF('Model output'!T180="Not mentioned", "No", "Yes")))</f>
        <v/>
      </c>
      <c r="AB181" t="str">
        <f>IF(AA181&lt;&gt;"Yes","",IF(OR('Model output'!U180="",'Model output'!U180="[]",ISNUMBER(SEARCH("Not identified",'Model output'!U180))),"",'Model output'!U180))</f>
        <v/>
      </c>
      <c r="AC181" s="1" t="str">
        <f>IF(OR('Model output'!V180="",'Model output'!V180="No",AND(ISERROR(SEARCH("Positive",'Model output'!V180)), ISNUMBER(SEARCH("Negative",'Model output'!V180))), ISNUMBER(SEARCH("Uninvolved",'Model output'!V180)), ISNUMBER(SEARCH("not involved",'Model output'!V180)), ISNUMBER(SEARCH("none",'Model output'!V180)), ISNUMBER(SEARCH("Free",'Model output'!V180)), ISNUMBER(SEARCH("1 mm",'Model output'!V180)), ISNUMBER(SEARCH("0.1 CM",'Model output'!V180)), ISNUMBER(SEARCH("less than 0.2 mm",'Model output'!V180)), ISNUMBER(SEARCH("less than 0.5 mm",'Model output'!V180)), ISNUMBER(SEARCH("abut",'Model output'!V180))), "negative", "positive")</f>
        <v>negative</v>
      </c>
      <c r="AE181" s="32" t="str" cm="1">
        <f t="array" aca="1" ref="AE181" ca="1">IF(OR(AC181="positive",Z181="positive",AND(OR(ISNUMBER(SEARCH("Follicular carcinoma",N181)),ISNUMBER(SEARCH("Follicular thyroid carcinoma",N181))),V181="extensive"),AND(AND(ISNUMBER(J181),J181&gt;0),AND(ISNUMBER(M181),M181&gt;3)),OR(H181="positive",AH181=1)),"high",IF(OR(ISNUMBER(SEARCH("lateral",G181,1)),ISNUMBER(SEARCH("positive",Y181,1)),ISNUMBER(SEARCH("tall",O181,1)),ISNUMBER(SEARCH("hobnail",O181,1)),ISNUMBER(SEARCH("cribriform",O181,1)),ISNUMBER(SEARCH("diffuse",O181,1)),ISNUMBER(SEARCH("columnar",O181,1)),ISNUMBER(SEARCH("solid",O181,1)),ISNUMBER(SEARCH("tall",N181,1)),ISNUMBER(SEARCH("hobnail",N181,1)),ISNUMBER(SEARCH("cribriform",N181,1)),ISNUMBER(SEARCH("diffuse",N181,1)),ISNUMBER(SEARCH("columnar",N181,1)),ISNUMBER(SEARCH("solid",N181,1)),AND(ISNUMBER(SEARCH("papillary",N181,1)),S181="positive"),AND(AND(ISNUMBER(J181),J181&gt;=5),M181=""),AND(AND(ISNUMBER(J181),J181&gt;=5),AND(ISNUMBER(M181),M181&gt;=1)),AND(ISNUMBER(SERACH("papillary",N181)),OR(Y181="positive",Z181="positive"), ISNUMBER(SEARCH("BRAF",AB181)))),"intermediate","low"))</f>
        <v>intermediate</v>
      </c>
      <c r="AF181" s="33" t="str">
        <f t="shared" si="30"/>
        <v>2</v>
      </c>
      <c r="AG181" s="33" t="str">
        <f t="shared" si="31"/>
        <v>1b</v>
      </c>
      <c r="AH181" s="33" t="str">
        <f t="shared" si="33"/>
        <v>0</v>
      </c>
      <c r="AI181" s="38" t="str">
        <f t="shared" si="34"/>
        <v>I</v>
      </c>
      <c r="AJ181" s="32" t="s">
        <v>958</v>
      </c>
      <c r="AK181" s="37" t="s">
        <v>964</v>
      </c>
      <c r="AL181" s="37" t="s">
        <v>961</v>
      </c>
      <c r="AM181" s="37" t="s">
        <v>965</v>
      </c>
      <c r="AN181" s="37" t="s">
        <v>70</v>
      </c>
      <c r="AO181" s="26">
        <f t="shared" ca="1" si="40"/>
        <v>1</v>
      </c>
      <c r="AP181" s="12">
        <f t="shared" si="41"/>
        <v>1</v>
      </c>
      <c r="AQ181" s="12">
        <f t="shared" si="42"/>
        <v>1</v>
      </c>
      <c r="AR181" s="12">
        <f t="shared" si="43"/>
        <v>1</v>
      </c>
      <c r="AS181" s="19">
        <f t="shared" si="35"/>
        <v>1</v>
      </c>
    </row>
    <row r="182" spans="1:45">
      <c r="A182" t="str">
        <f>'Model output'!A181</f>
        <v>TCGA-EM-A2P1</v>
      </c>
      <c r="B182" s="44">
        <v>33</v>
      </c>
      <c r="C182" s="1" t="str">
        <f>IF(OR(ISNUMBER(SEARCH("0",'Model output'!D181)), ISNUMBER(SEARCH("1",'Model output'!D181)), ISNUMBER(SEARCH("1a",'Model output'!D181)), ISNUMBER(SEARCH("1b",'Model output'!D181)), ISNUMBER(SEARCH("2",'Model output'!D181)), ISNUMBER(SEARCH("3",'Model output'!D181)), ISNUMBER(SEARCH("4a",'Model output'!D181)), ISNUMBER(SEARCH("4b",'Model output'!D181))), IF(ISNUMBER(SEARCH("pT",'Model output'!D181)),IF(OR(ISNUMBER(SEARCH("a",'Model output'!D181)),ISNUMBER(SEARCH("b",'Model output'!D181))),MID(SUBSTITUTE('Model output'!D181," ",""),SEARCH("pT",'Model output'!D181)+2,2),MID(SUBSTITUTE('Model output'!D181," ",""),SEARCH("pT",'Model output'!D181)+2,1)),IF(ISNUMBER(SEARCH("T",'Model output'!D181)),IF(OR(ISNUMBER(SEARCH("a",'Model output'!D181)),ISNUMBER(SEARCH("b",'Model output'!D181))),MID(SUBSTITUTE('Model output'!D181," ",""),SEARCH("T",'Model output'!D181)+1,2),MID(SUBSTITUTE('Model output'!D181," ",""),SEARCH("T",'Model output'!D181)+1,1)),SUBSTITUTE('Model output'!D181," ",""))),"")</f>
        <v>2</v>
      </c>
      <c r="D182" s="1" t="str">
        <f>IF(ISNUMBER(SEARCH("lymph node",'Model output'!E181)),"1", IF(AND('Model output'!E181&lt;&gt;"",ISNUMBER('Model output'!E181),'Model output'!E181&gt;0),"1",IF(OR(ISNUMBER(SEARCH("0",'Model output'!E181)), ISNUMBER(SEARCH("1",'Model output'!E181)), ISNUMBER(SEARCH("1a",'Model output'!E181)), ISNUMBER(SEARCH("1b",'Model output'!E181)), ISNUMBER(SEARCH("X",'Model output'!E181))), IF(ISNUMBER(SEARCH("pN",'Model output'!E181)),IF(OR(ISNUMBER(SEARCH("a",'Model output'!E181)),ISNUMBER(SEARCH("b",'Model output'!E181))),MID(SUBSTITUTE('Model output'!E181," ",""),SEARCH("pN",'Model output'!E181)+2,2),MID(SUBSTITUTE('Model output'!E181," ",""),SEARCH("pN",'Model output'!E181)+2,1)),IF(ISNUMBER(SEARCH("N",'Model output'!E181)),IF(OR(ISNUMBER(SEARCH("a",'Model output'!E181)),ISNUMBER(SEARCH("b",'Model output'!E181))),MID(SUBSTITUTE('Model output'!E181," ",""),SEARCH("N",'Model output'!E181)+1,2),MID(SUBSTITUTE('Model output'!E181," ",""),SEARCH("N",'Model output'!E181)+1,1)),SUBSTITUTE('Model output'!E181," ",""))),"")))</f>
        <v>1b</v>
      </c>
      <c r="E182" s="1" t="str">
        <f>IF(OR(ISNUMBER(SEARCH("Not applicable",'Model output'!F181)), ISNUMBER(SEARCH("N/A",'Model output'!F181))),"0",IF(OR(ISNUMBER(SEARCH("0",'Model output'!F181)), ISNUMBER(SEARCH("1",'Model output'!F181)), ISNUMBER(SEARCH("X",'Model output'!F181))), IF(ISNUMBER(SEARCH("pM",'Model output'!F181)),MID(SUBSTITUTE('Model output'!F181," ",""),SEARCH("pM",'Model output'!F181)+2,1),IF(ISNUMBER(SEARCH("M",'Model output'!F181)),MID(SUBSTITUTE('Model output'!F181," ",""),SEARCH("M",'Model output'!F181)+1,1),SUBSTITUTE('Model output'!F181," ",""))),""))</f>
        <v/>
      </c>
      <c r="F182" t="str">
        <f t="shared" si="29"/>
        <v>positive</v>
      </c>
      <c r="G182" t="str">
        <f>IF(OR('Model output'!G181="",AND(ISNUMBER('Model output'!J181),'Model output'!J181&lt;1)),"",IF(OR(ISNUMBER(SEARCH("lateral",'Model output'!G181)),ISNUMBER(SEARCH("cervical",'Model output'!G181)),ISNUMBER(SEARCH("jugular",'Model output'!G181)),ISNUMBER(SEARCH("left neck",'Model output'!G181)),ISNUMBER(SEARCH("left anterior neck",'Model output'!G181)),ISNUMBER(SEARCH("left posterior neck",'Model output'!G181)),ISNUMBER(SEARCH("right neck",'Model output'!G181)),ISNUMBER(SEARCH("right anterior neck",'Model output'!G181)),ISNUMBER(SEARCH("right posterior neck",'Model output'!G181)),AND(ISNUMBER(SEARCH("level",'Model output'!G181)),OR(,ISNUMBER(SEARCH("II",'Model output'!G181)),ISNUMBER(SEARCH("two",'Model output'!G181)),ISNUMBER(SEARCH("2",'Model output'!G181)),ISNUMBER(SEARCH("III",'Model output'!G181)),ISNUMBER(SEARCH("three",'Model output'!G181)),ISNUMBER(SEARCH("3",'Model output'!G181)),ISNUMBER(SEARCH("IV",'Model output'!G181)),ISNUMBER(SEARCH("four",'Model output'!G181)),ISNUMBER(SEARCH("4",'Model output'!G181)),AND(ISNUMBER(SEARCH("V ",'Model output'!G181)),NOT(ISNUMBER(SEARCH("VI",'Model output'!G181)))),ISNUMBER(SEARCH("five",'Model output'!G181)),ISNUMBER(SEARCH("5",'Model output'!G181))))), "lateral", "central"))</f>
        <v>lateral</v>
      </c>
      <c r="H182" t="str">
        <f>IF('Model output'!H181="","negative",IF('Model output'!H181="[]", "negative", IF(OR(ISNUMBER(SEARCH("lymph node",'Model output'!H181)),ISNUMBER(SEARCH("Not mentioned",'Model output'!H181)),ISNUMBER(SEARCH("neck",'Model output'!H181)),ISNUMBER(SEARCH("Not applicable",'Model output'!H181))),"negative","positive")))</f>
        <v>negative</v>
      </c>
      <c r="I182">
        <f>IF('Model output'!I181="","",IF(ISNUMBER('Model output'!I181),'Model output'!I181,1))</f>
        <v>54</v>
      </c>
      <c r="J182">
        <f>IF('Model output'!J181="","",IF(AND(ISNUMBER('Model output'!J181),'Model output'!J181&lt;=I182),'Model output'!J181,IF(ISNUMBER(SEARCH("0/",'Model output'!J181)),0,1)))</f>
        <v>15</v>
      </c>
      <c r="K182" t="str" cm="1">
        <f t="array" ref="K182">IF(COUNT(FIND({0,1,2,3,4,5,6,7,8,9},'Model output'!K181))&gt;0,'Model output'!K181,"")</f>
        <v>2.8 x 1.3 x 1.6 cm</v>
      </c>
      <c r="L182" s="8" t="str">
        <f t="shared" si="32"/>
        <v>2.8,1.3,1.6cm</v>
      </c>
      <c r="M182" cm="1">
        <f t="array" ref="M182">IF(L182="","",IF(ISNUMBER(SEARCH("cm",L182)),MAX(VALUE(SUBSTITUTE(_xlfn.FILTERXML("&lt;t&gt;&lt;s&gt;"&amp;SUBSTITUTE(L182,",","&lt;/s&gt;&lt;s&gt;")&amp;"&lt;/s&gt;&lt;/t&gt;","//s"),"cm",""))),MAX(VALUE(SUBSTITUTE(_xlfn.FILTERXML("&lt;t&gt;&lt;s&gt;"&amp;SUBSTITUTE(L182,",","&lt;/s&gt;&lt;s&gt;")&amp;"&lt;/s&gt;&lt;/t&gt;","//s"),"mm","")))/10))</f>
        <v>2.8</v>
      </c>
      <c r="N182" t="str">
        <f>IF('Model output'!L181="","",'Model output'!L181)</f>
        <v>Papillary carcinoma, Warthin-like variant</v>
      </c>
      <c r="O182" t="str">
        <f>IF('Model output'!M181="","",'Model output'!M181)</f>
        <v>with focal follicular growth</v>
      </c>
      <c r="P182" t="str">
        <f>IF('Model output'!N181="","",'Model output'!N181)</f>
        <v>3.1 cm</v>
      </c>
      <c r="Q182" t="str">
        <f t="shared" si="44"/>
        <v>3.1cm</v>
      </c>
      <c r="R182" cm="1">
        <f t="array" ref="R182">IF(Q182="","",IF(ISNUMBER(SEARCH("cm",Q182)),MAX(VALUE(SUBSTITUTE(_xlfn.FILTERXML("&lt;t&gt;&lt;s&gt;"&amp;SUBSTITUTE(Q182,",","&lt;/s&gt;&lt;s&gt;")&amp;"&lt;/s&gt;&lt;/t&gt;","//s"),"cm",""))),MAX(VALUE(SUBSTITUTE(_xlfn.FILTERXML("&lt;t&gt;&lt;s&gt;"&amp;SUBSTITUTE(Q182,",","&lt;/s&gt;&lt;s&gt;")&amp;"&lt;/s&gt;&lt;/t&gt;","//s"),"mm","")))/10))</f>
        <v>3.1</v>
      </c>
      <c r="S182" t="str">
        <f>IF(OR('Model output'!P181="",ISNUMBER(SEARCH("Not identified", 'Model output'!P181)),ISNUMBER(SEARCH("Absent",'Model output'!P181)),AND(ISNUMBER(SEARCH("No",'Model output'!P181)),NOT(ISNUMBER(SEARCH("diagnostic",'Model output'!P181)))),ISNUMBER(SEARCH("Negative",'Model output'!P181))),"negative","positive")</f>
        <v>positive</v>
      </c>
      <c r="T182" t="str">
        <f>IF('Model output'!O181="","",'Model output'!O181)</f>
        <v/>
      </c>
      <c r="U182" t="str">
        <f>IF('Model output'!Q181&lt;&gt;"",'Model output'!Q181,IF('Classification result'!S182="positive",IF(ISNUMBER(SEARCH("single",'Model output'!P181)),1,IF(OR(ISNUMBER(SEARCH("&lt;4",'Model output'!P181)),ISNUMBER(SEARCH("&lt; 4",'Model output'!P181)),ISNUMBER(SEARCH("less than 4",'Model output'!P181))),"&lt;4",IF(OR(ISNUMBER(SEARCH("&gt;4",'Model output'!P181)),ISNUMBER(SEARCH("&gt; 4",'Model output'!P181)),ISNUMBER(SEARCH("4 or more",'Model output'!P181))),"&gt;4",""))),""))</f>
        <v>Indeterminate</v>
      </c>
      <c r="V182" t="str">
        <f>IF(S182="negative","",IF(OR(ISNUMBER(SEARCH("Focal",'Model output'!P181)),'Classification result'!U182&lt;4,ISNUMBER(SEARCH("Focal",'Classification result'!U182)),ISNUMBER(SEARCH("&lt;4",'Classification result'!U182)),ISNUMBER(SEARCH("&lt; 4",'Classification result'!U182))),"minimal", IF(OR(ISNUMBER(SEARCH("Extensive",'Model output'!P181)),ISNUMBER(SEARCH("Extensive",'Classification result'!U182)),ISNUMBER(SEARCH("&gt;4",'Classification result'!U182)),ISNUMBER(SEARCH("&gt; 4",'Classification result'!U182)),ISNUMBER(SEARCH("4 or more",'Classification result'!U182))),"extensive","")))</f>
        <v/>
      </c>
      <c r="W182" t="str">
        <f>IF(OR('Model output'!R181="",ISNUMBER(SEARCH("Not identified", 'Model output'!R181)),ISNUMBER(SEARCH("Absent",'Model output'!R181)),ISNUMBER(SEARCH("No",'Model output'!R181)),ISNUMBER(SEARCH("Negative",'Model output'!R181)),ISNUMBER(SEARCH("None seen",'Model output'!R181)),ISNUMBER(SEARCH("Free",'Model output'!R181)),ISNUMBER(SEARCH("Cannot be assessed",'Model output'!R181))),"negative","positive")</f>
        <v>positive</v>
      </c>
      <c r="X182" t="str">
        <f>IF('Model output'!S181="","", IF('Model output'!S181= "[]", "", 'Model output'!S181))</f>
        <v>Not identified</v>
      </c>
      <c r="Y182" t="str">
        <f>IF(OR('Model output'!S181="",ISNUMBER(SEARCH("Absent",'Model output'!S181)),ISNUMBER(SEARCH("Not identified",'Model output'!S181)),ISNUMBER(SEARCH("No",'Model output'!S181)),ISNUMBER(SEARCH("negative",'Model output'!S181))),"negative",IF(Z182="positive","gETE", "positive"))</f>
        <v>negative</v>
      </c>
      <c r="Z182" t="str">
        <f>IF(OR('Model output'!S181="",ISNUMBER(SEARCH("Absent",'Model output'!S181)),ISNUMBER(SEARCH("Not identified",'Model output'!S181)),ISNUMBER(SEARCH("No",'Model output'!S181)),ISNUMBER(SEARCH("Minimal",'Model output'!S181)),ISNUMBER(SEARCH("negative",'Model output'!S181))),"negative",IF(OR(ISNUMBER(SEARCH("extensive",X182)),ISNUMBER(SEARCH("skeletal muscle",X182)),ISNUMBER(SEARCH("larynx",X182)),ISNUMBER(SEARCH("trachea",X182)),ISNUMBER(SEARCH("esophagus",X182)),ISNUMBER(SEARCH("recurrent laryngeal nerve",X182))),"positive","negative"))</f>
        <v>negative</v>
      </c>
      <c r="AA182" t="str">
        <f>IF('Model output'!T181="","", IF('Model output'!T181="[]", "", IF('Model output'!T181="Not mentioned", "No", "Yes")))</f>
        <v/>
      </c>
      <c r="AB182" t="str">
        <f>IF(AA182&lt;&gt;"Yes","",IF(OR('Model output'!U181="",'Model output'!U181="[]",ISNUMBER(SEARCH("Not identified",'Model output'!U181))),"",'Model output'!U181))</f>
        <v/>
      </c>
      <c r="AC182" s="1" t="str">
        <f>IF(OR('Model output'!V181="",'Model output'!V181="No",AND(ISERROR(SEARCH("Positive",'Model output'!V181)), ISNUMBER(SEARCH("Negative",'Model output'!V181))), ISNUMBER(SEARCH("Uninvolved",'Model output'!V181)), ISNUMBER(SEARCH("not involved",'Model output'!V181)), ISNUMBER(SEARCH("none",'Model output'!V181)), ISNUMBER(SEARCH("Free",'Model output'!V181)), ISNUMBER(SEARCH("1 mm",'Model output'!V181)), ISNUMBER(SEARCH("0.1 CM",'Model output'!V181)), ISNUMBER(SEARCH("less than 0.2 mm",'Model output'!V181)), ISNUMBER(SEARCH("less than 0.5 mm",'Model output'!V181)), ISNUMBER(SEARCH("abut",'Model output'!V181))), "negative", "positive")</f>
        <v>negative</v>
      </c>
      <c r="AE182" s="32" t="str" cm="1">
        <f t="array" aca="1" ref="AE182" ca="1">IF(OR(AC182="positive",Z182="positive",AND(OR(ISNUMBER(SEARCH("Follicular carcinoma",N182)),ISNUMBER(SEARCH("Follicular thyroid carcinoma",N182))),V182="extensive"),AND(AND(ISNUMBER(J182),J182&gt;0),AND(ISNUMBER(M182),M182&gt;3)),OR(H182="positive",AH182=1)),"high",IF(OR(ISNUMBER(SEARCH("lateral",G182,1)),ISNUMBER(SEARCH("positive",Y182,1)),ISNUMBER(SEARCH("tall",O182,1)),ISNUMBER(SEARCH("hobnail",O182,1)),ISNUMBER(SEARCH("cribriform",O182,1)),ISNUMBER(SEARCH("diffuse",O182,1)),ISNUMBER(SEARCH("columnar",O182,1)),ISNUMBER(SEARCH("solid",O182,1)),ISNUMBER(SEARCH("tall",N182,1)),ISNUMBER(SEARCH("hobnail",N182,1)),ISNUMBER(SEARCH("cribriform",N182,1)),ISNUMBER(SEARCH("diffuse",N182,1)),ISNUMBER(SEARCH("columnar",N182,1)),ISNUMBER(SEARCH("solid",N182,1)),AND(ISNUMBER(SEARCH("papillary",N182,1)),S182="positive"),AND(AND(ISNUMBER(J182),J182&gt;=5),M182=""),AND(AND(ISNUMBER(J182),J182&gt;=5),AND(ISNUMBER(M182),M182&gt;=1)),AND(ISNUMBER(SERACH("papillary",N182)),OR(Y182="positive",Z182="positive"), ISNUMBER(SEARCH("BRAF",AB182)))),"intermediate","low"))</f>
        <v>intermediate</v>
      </c>
      <c r="AF182" s="33" t="str">
        <f t="shared" si="30"/>
        <v>2</v>
      </c>
      <c r="AG182" s="33" t="str">
        <f t="shared" si="31"/>
        <v>1b</v>
      </c>
      <c r="AH182" s="33" t="str">
        <f t="shared" si="33"/>
        <v>0</v>
      </c>
      <c r="AI182" s="38" t="str">
        <f t="shared" si="34"/>
        <v>I</v>
      </c>
      <c r="AJ182" s="32" t="s">
        <v>958</v>
      </c>
      <c r="AK182" s="37" t="s">
        <v>964</v>
      </c>
      <c r="AL182" s="37" t="s">
        <v>961</v>
      </c>
      <c r="AM182" s="37" t="s">
        <v>965</v>
      </c>
      <c r="AN182" s="37" t="s">
        <v>70</v>
      </c>
      <c r="AO182" s="26">
        <f t="shared" ca="1" si="40"/>
        <v>1</v>
      </c>
      <c r="AP182" s="12">
        <f t="shared" si="41"/>
        <v>1</v>
      </c>
      <c r="AQ182" s="12">
        <f t="shared" si="42"/>
        <v>1</v>
      </c>
      <c r="AR182" s="12">
        <f t="shared" si="43"/>
        <v>1</v>
      </c>
      <c r="AS182" s="19">
        <f t="shared" si="35"/>
        <v>1</v>
      </c>
    </row>
    <row r="183" spans="1:45">
      <c r="A183" t="str">
        <f>'Model output'!A182</f>
        <v>TCGA-EM-A2P2</v>
      </c>
      <c r="B183" s="44">
        <v>46</v>
      </c>
      <c r="C183" s="1" t="str">
        <f>IF(OR(ISNUMBER(SEARCH("0",'Model output'!D182)), ISNUMBER(SEARCH("1",'Model output'!D182)), ISNUMBER(SEARCH("1a",'Model output'!D182)), ISNUMBER(SEARCH("1b",'Model output'!D182)), ISNUMBER(SEARCH("2",'Model output'!D182)), ISNUMBER(SEARCH("3",'Model output'!D182)), ISNUMBER(SEARCH("4a",'Model output'!D182)), ISNUMBER(SEARCH("4b",'Model output'!D182))), IF(ISNUMBER(SEARCH("pT",'Model output'!D182)),IF(OR(ISNUMBER(SEARCH("a",'Model output'!D182)),ISNUMBER(SEARCH("b",'Model output'!D182))),MID(SUBSTITUTE('Model output'!D182," ",""),SEARCH("pT",'Model output'!D182)+2,2),MID(SUBSTITUTE('Model output'!D182," ",""),SEARCH("pT",'Model output'!D182)+2,1)),IF(ISNUMBER(SEARCH("T",'Model output'!D182)),IF(OR(ISNUMBER(SEARCH("a",'Model output'!D182)),ISNUMBER(SEARCH("b",'Model output'!D182))),MID(SUBSTITUTE('Model output'!D182," ",""),SEARCH("T",'Model output'!D182)+1,2),MID(SUBSTITUTE('Model output'!D182," ",""),SEARCH("T",'Model output'!D182)+1,1)),SUBSTITUTE('Model output'!D182," ",""))),"")</f>
        <v>3</v>
      </c>
      <c r="D183" s="1" t="str">
        <f>IF(ISNUMBER(SEARCH("lymph node",'Model output'!E182)),"1", IF(AND('Model output'!E182&lt;&gt;"",ISNUMBER('Model output'!E182),'Model output'!E182&gt;0),"1",IF(OR(ISNUMBER(SEARCH("0",'Model output'!E182)), ISNUMBER(SEARCH("1",'Model output'!E182)), ISNUMBER(SEARCH("1a",'Model output'!E182)), ISNUMBER(SEARCH("1b",'Model output'!E182)), ISNUMBER(SEARCH("X",'Model output'!E182))), IF(ISNUMBER(SEARCH("pN",'Model output'!E182)),IF(OR(ISNUMBER(SEARCH("a",'Model output'!E182)),ISNUMBER(SEARCH("b",'Model output'!E182))),MID(SUBSTITUTE('Model output'!E182," ",""),SEARCH("pN",'Model output'!E182)+2,2),MID(SUBSTITUTE('Model output'!E182," ",""),SEARCH("pN",'Model output'!E182)+2,1)),IF(ISNUMBER(SEARCH("N",'Model output'!E182)),IF(OR(ISNUMBER(SEARCH("a",'Model output'!E182)),ISNUMBER(SEARCH("b",'Model output'!E182))),MID(SUBSTITUTE('Model output'!E182," ",""),SEARCH("N",'Model output'!E182)+1,2),MID(SUBSTITUTE('Model output'!E182," ",""),SEARCH("N",'Model output'!E182)+1,1)),SUBSTITUTE('Model output'!E182," ",""))),"")))</f>
        <v>0</v>
      </c>
      <c r="E183" s="1" t="str">
        <f>IF(OR(ISNUMBER(SEARCH("Not applicable",'Model output'!F182)), ISNUMBER(SEARCH("N/A",'Model output'!F182))),"0",IF(OR(ISNUMBER(SEARCH("0",'Model output'!F182)), ISNUMBER(SEARCH("1",'Model output'!F182)), ISNUMBER(SEARCH("X",'Model output'!F182))), IF(ISNUMBER(SEARCH("pM",'Model output'!F182)),MID(SUBSTITUTE('Model output'!F182," ",""),SEARCH("pM",'Model output'!F182)+2,1),IF(ISNUMBER(SEARCH("M",'Model output'!F182)),MID(SUBSTITUTE('Model output'!F182," ",""),SEARCH("M",'Model output'!F182)+1,1),SUBSTITUTE('Model output'!F182," ",""))),""))</f>
        <v/>
      </c>
      <c r="F183" t="str">
        <f t="shared" si="29"/>
        <v>negative</v>
      </c>
      <c r="G183" t="str">
        <f>IF(OR('Model output'!G182="",AND(ISNUMBER('Model output'!J182),'Model output'!J182&lt;1)),"",IF(OR(ISNUMBER(SEARCH("lateral",'Model output'!G182)),ISNUMBER(SEARCH("cervical",'Model output'!G182)),ISNUMBER(SEARCH("jugular",'Model output'!G182)),ISNUMBER(SEARCH("left neck",'Model output'!G182)),ISNUMBER(SEARCH("left anterior neck",'Model output'!G182)),ISNUMBER(SEARCH("left posterior neck",'Model output'!G182)),ISNUMBER(SEARCH("right neck",'Model output'!G182)),ISNUMBER(SEARCH("right anterior neck",'Model output'!G182)),ISNUMBER(SEARCH("right posterior neck",'Model output'!G182)),AND(ISNUMBER(SEARCH("level",'Model output'!G182)),OR(,ISNUMBER(SEARCH("II",'Model output'!G182)),ISNUMBER(SEARCH("two",'Model output'!G182)),ISNUMBER(SEARCH("2",'Model output'!G182)),ISNUMBER(SEARCH("III",'Model output'!G182)),ISNUMBER(SEARCH("three",'Model output'!G182)),ISNUMBER(SEARCH("3",'Model output'!G182)),ISNUMBER(SEARCH("IV",'Model output'!G182)),ISNUMBER(SEARCH("four",'Model output'!G182)),ISNUMBER(SEARCH("4",'Model output'!G182)),AND(ISNUMBER(SEARCH("V ",'Model output'!G182)),NOT(ISNUMBER(SEARCH("VI",'Model output'!G182)))),ISNUMBER(SEARCH("five",'Model output'!G182)),ISNUMBER(SEARCH("5",'Model output'!G182))))), "lateral", "central"))</f>
        <v/>
      </c>
      <c r="H183" t="str">
        <f>IF('Model output'!H182="","negative",IF('Model output'!H182="[]", "negative", IF(OR(ISNUMBER(SEARCH("lymph node",'Model output'!H182)),ISNUMBER(SEARCH("Not mentioned",'Model output'!H182)),ISNUMBER(SEARCH("neck",'Model output'!H182)),ISNUMBER(SEARCH("Not applicable",'Model output'!H182))),"negative","positive")))</f>
        <v>negative</v>
      </c>
      <c r="I183">
        <f>IF('Model output'!I182="","",IF(ISNUMBER('Model output'!I182),'Model output'!I182,1))</f>
        <v>5</v>
      </c>
      <c r="J183">
        <f>IF('Model output'!J182="","",IF(AND(ISNUMBER('Model output'!J182),'Model output'!J182&lt;=I183),'Model output'!J182,IF(ISNUMBER(SEARCH("0/",'Model output'!J182)),0,1)))</f>
        <v>0</v>
      </c>
      <c r="K183" t="str" cm="1">
        <f t="array" ref="K183">IF(COUNT(FIND({0,1,2,3,4,5,6,7,8,9},'Model output'!K182))&gt;0,'Model output'!K182,"")</f>
        <v/>
      </c>
      <c r="L183" s="8" t="str">
        <f t="shared" si="32"/>
        <v/>
      </c>
      <c r="M183" t="str" cm="1">
        <f t="array" ref="M183">IF(L183="","",IF(ISNUMBER(SEARCH("cm",L183)),MAX(VALUE(SUBSTITUTE(_xlfn.FILTERXML("&lt;t&gt;&lt;s&gt;"&amp;SUBSTITUTE(L183,",","&lt;/s&gt;&lt;s&gt;")&amp;"&lt;/s&gt;&lt;/t&gt;","//s"),"cm",""))),MAX(VALUE(SUBSTITUTE(_xlfn.FILTERXML("&lt;t&gt;&lt;s&gt;"&amp;SUBSTITUTE(L183,",","&lt;/s&gt;&lt;s&gt;")&amp;"&lt;/s&gt;&lt;/t&gt;","//s"),"mm","")))/10))</f>
        <v/>
      </c>
      <c r="N183" t="str">
        <f>IF('Model output'!L182="","",'Model output'!L182)</f>
        <v>Papillary carcinoma, follicular variant</v>
      </c>
      <c r="O183" t="str">
        <f>IF('Model output'!M182="","",'Model output'!M182)</f>
        <v>Trabecular, Solid, Classical (usual)</v>
      </c>
      <c r="P183" t="str">
        <f>IF('Model output'!N182="","",'Model output'!N182)</f>
        <v>5.0cm</v>
      </c>
      <c r="Q183" t="str">
        <f t="shared" si="44"/>
        <v>5.0cm</v>
      </c>
      <c r="R183" cm="1">
        <f t="array" ref="R183">IF(Q183="","",IF(ISNUMBER(SEARCH("cm",Q183)),MAX(VALUE(SUBSTITUTE(_xlfn.FILTERXML("&lt;t&gt;&lt;s&gt;"&amp;SUBSTITUTE(Q183,",","&lt;/s&gt;&lt;s&gt;")&amp;"&lt;/s&gt;&lt;/t&gt;","//s"),"cm",""))),MAX(VALUE(SUBSTITUTE(_xlfn.FILTERXML("&lt;t&gt;&lt;s&gt;"&amp;SUBSTITUTE(Q183,",","&lt;/s&gt;&lt;s&gt;")&amp;"&lt;/s&gt;&lt;/t&gt;","//s"),"mm","")))/10))</f>
        <v>5</v>
      </c>
      <c r="S183" t="str">
        <f>IF(OR('Model output'!P182="",ISNUMBER(SEARCH("Not identified", 'Model output'!P182)),ISNUMBER(SEARCH("Absent",'Model output'!P182)),AND(ISNUMBER(SEARCH("No",'Model output'!P182)),NOT(ISNUMBER(SEARCH("diagnostic",'Model output'!P182)))),ISNUMBER(SEARCH("Negative",'Model output'!P182))),"negative","positive")</f>
        <v>positive</v>
      </c>
      <c r="T183">
        <f>IF('Model output'!O182="","",'Model output'!O182)</f>
        <v>2</v>
      </c>
      <c r="U183" t="str">
        <f>IF('Model output'!Q182&lt;&gt;"",'Model output'!Q182,IF('Classification result'!S183="positive",IF(ISNUMBER(SEARCH("single",'Model output'!P182)),1,IF(OR(ISNUMBER(SEARCH("&lt;4",'Model output'!P182)),ISNUMBER(SEARCH("&lt; 4",'Model output'!P182)),ISNUMBER(SEARCH("less than 4",'Model output'!P182))),"&lt;4",IF(OR(ISNUMBER(SEARCH("&gt;4",'Model output'!P182)),ISNUMBER(SEARCH("&gt; 4",'Model output'!P182)),ISNUMBER(SEARCH("4 or more",'Model output'!P182))),"&gt;4",""))),""))</f>
        <v/>
      </c>
      <c r="V183" t="str">
        <f>IF(S183="negative","",IF(OR(ISNUMBER(SEARCH("Focal",'Model output'!P182)),'Classification result'!U183&lt;4,ISNUMBER(SEARCH("Focal",'Classification result'!U183)),ISNUMBER(SEARCH("&lt;4",'Classification result'!U183)),ISNUMBER(SEARCH("&lt; 4",'Classification result'!U183))),"minimal", IF(OR(ISNUMBER(SEARCH("Extensive",'Model output'!P182)),ISNUMBER(SEARCH("Extensive",'Classification result'!U183)),ISNUMBER(SEARCH("&gt;4",'Classification result'!U183)),ISNUMBER(SEARCH("&gt; 4",'Classification result'!U183)),ISNUMBER(SEARCH("4 or more",'Classification result'!U183))),"extensive","")))</f>
        <v/>
      </c>
      <c r="W183" t="str">
        <f>IF(OR('Model output'!R182="",ISNUMBER(SEARCH("Not identified", 'Model output'!R182)),ISNUMBER(SEARCH("Absent",'Model output'!R182)),ISNUMBER(SEARCH("No",'Model output'!R182)),ISNUMBER(SEARCH("Negative",'Model output'!R182)),ISNUMBER(SEARCH("None seen",'Model output'!R182)),ISNUMBER(SEARCH("Free",'Model output'!R182)),ISNUMBER(SEARCH("Cannot be assessed",'Model output'!R182))),"negative","positive")</f>
        <v>positive</v>
      </c>
      <c r="X183" t="str">
        <f>IF('Model output'!S182="","", IF('Model output'!S182= "[]", "", 'Model output'!S182))</f>
        <v>Not identified</v>
      </c>
      <c r="Y183" t="str">
        <f>IF(OR('Model output'!S182="",ISNUMBER(SEARCH("Absent",'Model output'!S182)),ISNUMBER(SEARCH("Not identified",'Model output'!S182)),ISNUMBER(SEARCH("No",'Model output'!S182)),ISNUMBER(SEARCH("negative",'Model output'!S182))),"negative",IF(Z183="positive","gETE", "positive"))</f>
        <v>negative</v>
      </c>
      <c r="Z183" t="str">
        <f>IF(OR('Model output'!S182="",ISNUMBER(SEARCH("Absent",'Model output'!S182)),ISNUMBER(SEARCH("Not identified",'Model output'!S182)),ISNUMBER(SEARCH("No",'Model output'!S182)),ISNUMBER(SEARCH("Minimal",'Model output'!S182)),ISNUMBER(SEARCH("negative",'Model output'!S182))),"negative",IF(OR(ISNUMBER(SEARCH("extensive",X183)),ISNUMBER(SEARCH("skeletal muscle",X183)),ISNUMBER(SEARCH("larynx",X183)),ISNUMBER(SEARCH("trachea",X183)),ISNUMBER(SEARCH("esophagus",X183)),ISNUMBER(SEARCH("recurrent laryngeal nerve",X183))),"positive","negative"))</f>
        <v>negative</v>
      </c>
      <c r="AA183" t="str">
        <f>IF('Model output'!T182="","", IF('Model output'!T182="[]", "", IF('Model output'!T182="Not mentioned", "No", "Yes")))</f>
        <v/>
      </c>
      <c r="AB183" t="str">
        <f>IF(AA183&lt;&gt;"Yes","",IF(OR('Model output'!U182="",'Model output'!U182="[]",ISNUMBER(SEARCH("Not identified",'Model output'!U182))),"",'Model output'!U182))</f>
        <v/>
      </c>
      <c r="AC183" s="1" t="str">
        <f>IF(OR('Model output'!V182="",'Model output'!V182="No",AND(ISERROR(SEARCH("Positive",'Model output'!V182)), ISNUMBER(SEARCH("Negative",'Model output'!V182))), ISNUMBER(SEARCH("Uninvolved",'Model output'!V182)), ISNUMBER(SEARCH("not involved",'Model output'!V182)), ISNUMBER(SEARCH("none",'Model output'!V182)), ISNUMBER(SEARCH("Free",'Model output'!V182)), ISNUMBER(SEARCH("1 mm",'Model output'!V182)), ISNUMBER(SEARCH("0.1 CM",'Model output'!V182)), ISNUMBER(SEARCH("less than 0.2 mm",'Model output'!V182)), ISNUMBER(SEARCH("less than 0.5 mm",'Model output'!V182)), ISNUMBER(SEARCH("abut",'Model output'!V182))), "negative", "positive")</f>
        <v>negative</v>
      </c>
      <c r="AE183" s="32" t="str" cm="1">
        <f t="array" aca="1" ref="AE183" ca="1">IF(OR(AC183="positive",Z183="positive",AND(OR(ISNUMBER(SEARCH("Follicular carcinoma",N183)),ISNUMBER(SEARCH("Follicular thyroid carcinoma",N183))),V183="extensive"),AND(AND(ISNUMBER(J183),J183&gt;0),AND(ISNUMBER(M183),M183&gt;3)),OR(H183="positive",AH183=1)),"high",IF(OR(ISNUMBER(SEARCH("lateral",G183,1)),ISNUMBER(SEARCH("positive",Y183,1)),ISNUMBER(SEARCH("tall",O183,1)),ISNUMBER(SEARCH("hobnail",O183,1)),ISNUMBER(SEARCH("cribriform",O183,1)),ISNUMBER(SEARCH("diffuse",O183,1)),ISNUMBER(SEARCH("columnar",O183,1)),ISNUMBER(SEARCH("solid",O183,1)),ISNUMBER(SEARCH("tall",N183,1)),ISNUMBER(SEARCH("hobnail",N183,1)),ISNUMBER(SEARCH("cribriform",N183,1)),ISNUMBER(SEARCH("diffuse",N183,1)),ISNUMBER(SEARCH("columnar",N183,1)),ISNUMBER(SEARCH("solid",N183,1)),AND(ISNUMBER(SEARCH("papillary",N183,1)),S183="positive"),AND(AND(ISNUMBER(J183),J183&gt;=5),M183=""),AND(AND(ISNUMBER(J183),J183&gt;=5),AND(ISNUMBER(M183),M183&gt;=1)),AND(ISNUMBER(SERACH("papillary",N183)),OR(Y183="positive",Z183="positive"), ISNUMBER(SEARCH("BRAF",AB183)))),"intermediate","low"))</f>
        <v>intermediate</v>
      </c>
      <c r="AF183" s="33" t="str">
        <f t="shared" si="30"/>
        <v>3a</v>
      </c>
      <c r="AG183" s="33" t="str">
        <f t="shared" si="31"/>
        <v>0</v>
      </c>
      <c r="AH183" s="33" t="str">
        <f t="shared" si="33"/>
        <v>0</v>
      </c>
      <c r="AI183" s="38" t="str">
        <f t="shared" si="34"/>
        <v>I</v>
      </c>
      <c r="AJ183" s="32" t="s">
        <v>958</v>
      </c>
      <c r="AK183" s="37" t="s">
        <v>967</v>
      </c>
      <c r="AL183" s="37" t="s">
        <v>962</v>
      </c>
      <c r="AM183" s="37" t="s">
        <v>965</v>
      </c>
      <c r="AN183" s="37" t="s">
        <v>70</v>
      </c>
      <c r="AO183" s="26">
        <f t="shared" ca="1" si="40"/>
        <v>1</v>
      </c>
      <c r="AP183" s="12">
        <f t="shared" si="41"/>
        <v>1</v>
      </c>
      <c r="AQ183" s="12">
        <f t="shared" si="42"/>
        <v>1</v>
      </c>
      <c r="AR183" s="12">
        <f t="shared" si="43"/>
        <v>1</v>
      </c>
      <c r="AS183" s="19">
        <f t="shared" si="35"/>
        <v>1</v>
      </c>
    </row>
    <row r="184" spans="1:45">
      <c r="A184" t="str">
        <f>'Model output'!A183</f>
        <v>TCGA-EM-A2P3</v>
      </c>
      <c r="B184" s="44">
        <v>47</v>
      </c>
      <c r="C184" s="1" t="str">
        <f>IF(OR(ISNUMBER(SEARCH("0",'Model output'!D183)), ISNUMBER(SEARCH("1",'Model output'!D183)), ISNUMBER(SEARCH("1a",'Model output'!D183)), ISNUMBER(SEARCH("1b",'Model output'!D183)), ISNUMBER(SEARCH("2",'Model output'!D183)), ISNUMBER(SEARCH("3",'Model output'!D183)), ISNUMBER(SEARCH("4a",'Model output'!D183)), ISNUMBER(SEARCH("4b",'Model output'!D183))), IF(ISNUMBER(SEARCH("pT",'Model output'!D183)),IF(OR(ISNUMBER(SEARCH("a",'Model output'!D183)),ISNUMBER(SEARCH("b",'Model output'!D183))),MID(SUBSTITUTE('Model output'!D183," ",""),SEARCH("pT",'Model output'!D183)+2,2),MID(SUBSTITUTE('Model output'!D183," ",""),SEARCH("pT",'Model output'!D183)+2,1)),IF(ISNUMBER(SEARCH("T",'Model output'!D183)),IF(OR(ISNUMBER(SEARCH("a",'Model output'!D183)),ISNUMBER(SEARCH("b",'Model output'!D183))),MID(SUBSTITUTE('Model output'!D183," ",""),SEARCH("T",'Model output'!D183)+1,2),MID(SUBSTITUTE('Model output'!D183," ",""),SEARCH("T",'Model output'!D183)+1,1)),SUBSTITUTE('Model output'!D183," ",""))),"")</f>
        <v>1b</v>
      </c>
      <c r="D184" s="1" t="str">
        <f>IF(ISNUMBER(SEARCH("lymph node",'Model output'!E183)),"1", IF(AND('Model output'!E183&lt;&gt;"",ISNUMBER('Model output'!E183),'Model output'!E183&gt;0),"1",IF(OR(ISNUMBER(SEARCH("0",'Model output'!E183)), ISNUMBER(SEARCH("1",'Model output'!E183)), ISNUMBER(SEARCH("1a",'Model output'!E183)), ISNUMBER(SEARCH("1b",'Model output'!E183)), ISNUMBER(SEARCH("X",'Model output'!E183))), IF(ISNUMBER(SEARCH("pN",'Model output'!E183)),IF(OR(ISNUMBER(SEARCH("a",'Model output'!E183)),ISNUMBER(SEARCH("b",'Model output'!E183))),MID(SUBSTITUTE('Model output'!E183," ",""),SEARCH("pN",'Model output'!E183)+2,2),MID(SUBSTITUTE('Model output'!E183," ",""),SEARCH("pN",'Model output'!E183)+2,1)),IF(ISNUMBER(SEARCH("N",'Model output'!E183)),IF(OR(ISNUMBER(SEARCH("a",'Model output'!E183)),ISNUMBER(SEARCH("b",'Model output'!E183))),MID(SUBSTITUTE('Model output'!E183," ",""),SEARCH("N",'Model output'!E183)+1,2),MID(SUBSTITUTE('Model output'!E183," ",""),SEARCH("N",'Model output'!E183)+1,1)),SUBSTITUTE('Model output'!E183," ",""))),"")))</f>
        <v>X</v>
      </c>
      <c r="E184" s="1" t="str">
        <f>IF(OR(ISNUMBER(SEARCH("Not applicable",'Model output'!F183)), ISNUMBER(SEARCH("N/A",'Model output'!F183))),"0",IF(OR(ISNUMBER(SEARCH("0",'Model output'!F183)), ISNUMBER(SEARCH("1",'Model output'!F183)), ISNUMBER(SEARCH("X",'Model output'!F183))), IF(ISNUMBER(SEARCH("pM",'Model output'!F183)),MID(SUBSTITUTE('Model output'!F183," ",""),SEARCH("pM",'Model output'!F183)+2,1),IF(ISNUMBER(SEARCH("M",'Model output'!F183)),MID(SUBSTITUTE('Model output'!F183," ",""),SEARCH("M",'Model output'!F183)+1,1),SUBSTITUTE('Model output'!F183," ",""))),""))</f>
        <v/>
      </c>
      <c r="F184" t="str">
        <f t="shared" si="29"/>
        <v>negative</v>
      </c>
      <c r="G184" t="str">
        <f>IF(OR('Model output'!G183="",AND(ISNUMBER('Model output'!J183),'Model output'!J183&lt;1)),"",IF(OR(ISNUMBER(SEARCH("lateral",'Model output'!G183)),ISNUMBER(SEARCH("cervical",'Model output'!G183)),ISNUMBER(SEARCH("jugular",'Model output'!G183)),ISNUMBER(SEARCH("left neck",'Model output'!G183)),ISNUMBER(SEARCH("left anterior neck",'Model output'!G183)),ISNUMBER(SEARCH("left posterior neck",'Model output'!G183)),ISNUMBER(SEARCH("right neck",'Model output'!G183)),ISNUMBER(SEARCH("right anterior neck",'Model output'!G183)),ISNUMBER(SEARCH("right posterior neck",'Model output'!G183)),AND(ISNUMBER(SEARCH("level",'Model output'!G183)),OR(,ISNUMBER(SEARCH("II",'Model output'!G183)),ISNUMBER(SEARCH("two",'Model output'!G183)),ISNUMBER(SEARCH("2",'Model output'!G183)),ISNUMBER(SEARCH("III",'Model output'!G183)),ISNUMBER(SEARCH("three",'Model output'!G183)),ISNUMBER(SEARCH("3",'Model output'!G183)),ISNUMBER(SEARCH("IV",'Model output'!G183)),ISNUMBER(SEARCH("four",'Model output'!G183)),ISNUMBER(SEARCH("4",'Model output'!G183)),AND(ISNUMBER(SEARCH("V ",'Model output'!G183)),NOT(ISNUMBER(SEARCH("VI",'Model output'!G183)))),ISNUMBER(SEARCH("five",'Model output'!G183)),ISNUMBER(SEARCH("5",'Model output'!G183))))), "lateral", "central"))</f>
        <v/>
      </c>
      <c r="H184" t="str">
        <f>IF('Model output'!H183="","negative",IF('Model output'!H183="[]", "negative", IF(OR(ISNUMBER(SEARCH("lymph node",'Model output'!H183)),ISNUMBER(SEARCH("Not mentioned",'Model output'!H183)),ISNUMBER(SEARCH("neck",'Model output'!H183)),ISNUMBER(SEARCH("Not applicable",'Model output'!H183))),"negative","positive")))</f>
        <v>negative</v>
      </c>
      <c r="I184">
        <f>IF('Model output'!I183="","",IF(ISNUMBER('Model output'!I183),'Model output'!I183,1))</f>
        <v>0</v>
      </c>
      <c r="J184">
        <f>IF('Model output'!J183="","",IF(AND(ISNUMBER('Model output'!J183),'Model output'!J183&lt;=I184),'Model output'!J183,IF(ISNUMBER(SEARCH("0/",'Model output'!J183)),0,1)))</f>
        <v>0</v>
      </c>
      <c r="K184" t="str" cm="1">
        <f t="array" ref="K184">IF(COUNT(FIND({0,1,2,3,4,5,6,7,8,9},'Model output'!K183))&gt;0,'Model output'!K183,"")</f>
        <v/>
      </c>
      <c r="L184" s="8" t="str">
        <f t="shared" si="32"/>
        <v/>
      </c>
      <c r="M184" t="str" cm="1">
        <f t="array" ref="M184">IF(L184="","",IF(ISNUMBER(SEARCH("cm",L184)),MAX(VALUE(SUBSTITUTE(_xlfn.FILTERXML("&lt;t&gt;&lt;s&gt;"&amp;SUBSTITUTE(L184,",","&lt;/s&gt;&lt;s&gt;")&amp;"&lt;/s&gt;&lt;/t&gt;","//s"),"cm",""))),MAX(VALUE(SUBSTITUTE(_xlfn.FILTERXML("&lt;t&gt;&lt;s&gt;"&amp;SUBSTITUTE(L184,",","&lt;/s&gt;&lt;s&gt;")&amp;"&lt;/s&gt;&lt;/t&gt;","//s"),"mm","")))/10))</f>
        <v/>
      </c>
      <c r="N184" t="str">
        <f>IF('Model output'!L183="","",'Model output'!L183)</f>
        <v>Papillary carcinoma</v>
      </c>
      <c r="O184" t="str">
        <f>IF('Model output'!M183="","",'Model output'!M183)</f>
        <v>Classical (usual), Follicular variant</v>
      </c>
      <c r="P184" t="str">
        <f>IF('Model output'!N183="","",'Model output'!N183)</f>
        <v>1.4cm</v>
      </c>
      <c r="Q184" t="str">
        <f t="shared" si="44"/>
        <v>1.4cm</v>
      </c>
      <c r="R184" cm="1">
        <f t="array" ref="R184">IF(Q184="","",IF(ISNUMBER(SEARCH("cm",Q184)),MAX(VALUE(SUBSTITUTE(_xlfn.FILTERXML("&lt;t&gt;&lt;s&gt;"&amp;SUBSTITUTE(Q184,",","&lt;/s&gt;&lt;s&gt;")&amp;"&lt;/s&gt;&lt;/t&gt;","//s"),"cm",""))),MAX(VALUE(SUBSTITUTE(_xlfn.FILTERXML("&lt;t&gt;&lt;s&gt;"&amp;SUBSTITUTE(Q184,",","&lt;/s&gt;&lt;s&gt;")&amp;"&lt;/s&gt;&lt;/t&gt;","//s"),"mm","")))/10))</f>
        <v>1.4</v>
      </c>
      <c r="S184" t="str">
        <f>IF(OR('Model output'!P183="",ISNUMBER(SEARCH("Not identified", 'Model output'!P183)),ISNUMBER(SEARCH("Absent",'Model output'!P183)),AND(ISNUMBER(SEARCH("No",'Model output'!P183)),NOT(ISNUMBER(SEARCH("diagnostic",'Model output'!P183)))),ISNUMBER(SEARCH("Negative",'Model output'!P183))),"negative","positive")</f>
        <v>negative</v>
      </c>
      <c r="T184">
        <f>IF('Model output'!O183="","",'Model output'!O183)</f>
        <v>2</v>
      </c>
      <c r="U184" t="str">
        <f>IF('Model output'!Q183&lt;&gt;"",'Model output'!Q183,IF('Classification result'!S184="positive",IF(ISNUMBER(SEARCH("single",'Model output'!P183)),1,IF(OR(ISNUMBER(SEARCH("&lt;4",'Model output'!P183)),ISNUMBER(SEARCH("&lt; 4",'Model output'!P183)),ISNUMBER(SEARCH("less than 4",'Model output'!P183))),"&lt;4",IF(OR(ISNUMBER(SEARCH("&gt;4",'Model output'!P183)),ISNUMBER(SEARCH("&gt; 4",'Model output'!P183)),ISNUMBER(SEARCH("4 or more",'Model output'!P183))),"&gt;4",""))),""))</f>
        <v/>
      </c>
      <c r="V184" t="str">
        <f>IF(S184="negative","",IF(OR(ISNUMBER(SEARCH("Focal",'Model output'!P183)),'Classification result'!U184&lt;4,ISNUMBER(SEARCH("Focal",'Classification result'!U184)),ISNUMBER(SEARCH("&lt;4",'Classification result'!U184)),ISNUMBER(SEARCH("&lt; 4",'Classification result'!U184))),"minimal", IF(OR(ISNUMBER(SEARCH("Extensive",'Model output'!P183)),ISNUMBER(SEARCH("Extensive",'Classification result'!U184)),ISNUMBER(SEARCH("&gt;4",'Classification result'!U184)),ISNUMBER(SEARCH("&gt; 4",'Classification result'!U184)),ISNUMBER(SEARCH("4 or more",'Classification result'!U184))),"extensive","")))</f>
        <v/>
      </c>
      <c r="W184" t="str">
        <f>IF(OR('Model output'!R183="",ISNUMBER(SEARCH("Not identified", 'Model output'!R183)),ISNUMBER(SEARCH("Absent",'Model output'!R183)),ISNUMBER(SEARCH("No",'Model output'!R183)),ISNUMBER(SEARCH("Negative",'Model output'!R183)),ISNUMBER(SEARCH("None seen",'Model output'!R183)),ISNUMBER(SEARCH("Free",'Model output'!R183)),ISNUMBER(SEARCH("Cannot be assessed",'Model output'!R183))),"negative","positive")</f>
        <v>positive</v>
      </c>
      <c r="X184" t="str">
        <f>IF('Model output'!S183="","", IF('Model output'!S183= "[]", "", 'Model output'!S183))</f>
        <v>Not identified</v>
      </c>
      <c r="Y184" t="str">
        <f>IF(OR('Model output'!S183="",ISNUMBER(SEARCH("Absent",'Model output'!S183)),ISNUMBER(SEARCH("Not identified",'Model output'!S183)),ISNUMBER(SEARCH("No",'Model output'!S183)),ISNUMBER(SEARCH("negative",'Model output'!S183))),"negative",IF(Z184="positive","gETE", "positive"))</f>
        <v>negative</v>
      </c>
      <c r="Z184" t="str">
        <f>IF(OR('Model output'!S183="",ISNUMBER(SEARCH("Absent",'Model output'!S183)),ISNUMBER(SEARCH("Not identified",'Model output'!S183)),ISNUMBER(SEARCH("No",'Model output'!S183)),ISNUMBER(SEARCH("Minimal",'Model output'!S183)),ISNUMBER(SEARCH("negative",'Model output'!S183))),"negative",IF(OR(ISNUMBER(SEARCH("extensive",X184)),ISNUMBER(SEARCH("skeletal muscle",X184)),ISNUMBER(SEARCH("larynx",X184)),ISNUMBER(SEARCH("trachea",X184)),ISNUMBER(SEARCH("esophagus",X184)),ISNUMBER(SEARCH("recurrent laryngeal nerve",X184))),"positive","negative"))</f>
        <v>negative</v>
      </c>
      <c r="AA184" t="str">
        <f>IF('Model output'!T183="","", IF('Model output'!T183="[]", "", IF('Model output'!T183="Not mentioned", "No", "Yes")))</f>
        <v/>
      </c>
      <c r="AB184" t="str">
        <f>IF(AA184&lt;&gt;"Yes","",IF(OR('Model output'!U183="",'Model output'!U183="[]",ISNUMBER(SEARCH("Not identified",'Model output'!U183))),"",'Model output'!U183))</f>
        <v/>
      </c>
      <c r="AC184" s="1" t="str">
        <f>IF(OR('Model output'!V183="",'Model output'!V183="No",AND(ISERROR(SEARCH("Positive",'Model output'!V183)), ISNUMBER(SEARCH("Negative",'Model output'!V183))), ISNUMBER(SEARCH("Uninvolved",'Model output'!V183)), ISNUMBER(SEARCH("not involved",'Model output'!V183)), ISNUMBER(SEARCH("none",'Model output'!V183)), ISNUMBER(SEARCH("Free",'Model output'!V183)), ISNUMBER(SEARCH("1 mm",'Model output'!V183)), ISNUMBER(SEARCH("0.1 CM",'Model output'!V183)), ISNUMBER(SEARCH("less than 0.2 mm",'Model output'!V183)), ISNUMBER(SEARCH("less than 0.5 mm",'Model output'!V183)), ISNUMBER(SEARCH("abut",'Model output'!V183))), "negative", "positive")</f>
        <v>negative</v>
      </c>
      <c r="AE184" s="32" t="str" cm="1">
        <f t="array" aca="1" ref="AE184" ca="1">IF(OR(AC184="positive",Z184="positive",AND(OR(ISNUMBER(SEARCH("Follicular carcinoma",N184)),ISNUMBER(SEARCH("Follicular thyroid carcinoma",N184))),V184="extensive"),AND(AND(ISNUMBER(J184),J184&gt;0),AND(ISNUMBER(M184),M184&gt;3)),OR(H184="positive",AH184=1)),"high",IF(OR(ISNUMBER(SEARCH("lateral",G184,1)),ISNUMBER(SEARCH("positive",Y184,1)),ISNUMBER(SEARCH("tall",O184,1)),ISNUMBER(SEARCH("hobnail",O184,1)),ISNUMBER(SEARCH("cribriform",O184,1)),ISNUMBER(SEARCH("diffuse",O184,1)),ISNUMBER(SEARCH("columnar",O184,1)),ISNUMBER(SEARCH("solid",O184,1)),ISNUMBER(SEARCH("tall",N184,1)),ISNUMBER(SEARCH("hobnail",N184,1)),ISNUMBER(SEARCH("cribriform",N184,1)),ISNUMBER(SEARCH("diffuse",N184,1)),ISNUMBER(SEARCH("columnar",N184,1)),ISNUMBER(SEARCH("solid",N184,1)),AND(ISNUMBER(SEARCH("papillary",N184,1)),S184="positive"),AND(AND(ISNUMBER(J184),J184&gt;=5),M184=""),AND(AND(ISNUMBER(J184),J184&gt;=5),AND(ISNUMBER(M184),M184&gt;=1)),AND(ISNUMBER(SERACH("papillary",N184)),OR(Y184="positive",Z184="positive"), ISNUMBER(SEARCH("BRAF",AB184)))),"intermediate","low"))</f>
        <v>low</v>
      </c>
      <c r="AF184" s="33" t="str">
        <f t="shared" si="30"/>
        <v>1b</v>
      </c>
      <c r="AG184" s="33" t="str">
        <f t="shared" si="31"/>
        <v>0</v>
      </c>
      <c r="AH184" s="33" t="str">
        <f t="shared" si="33"/>
        <v>0</v>
      </c>
      <c r="AI184" s="38" t="str">
        <f t="shared" si="34"/>
        <v>I</v>
      </c>
      <c r="AJ184" s="32" t="s">
        <v>957</v>
      </c>
      <c r="AK184" s="37" t="s">
        <v>961</v>
      </c>
      <c r="AL184" s="37" t="s">
        <v>965</v>
      </c>
      <c r="AM184" s="37" t="s">
        <v>965</v>
      </c>
      <c r="AN184" s="37" t="s">
        <v>70</v>
      </c>
      <c r="AO184" s="26">
        <f t="shared" ca="1" si="40"/>
        <v>1</v>
      </c>
      <c r="AP184" s="12">
        <f t="shared" si="41"/>
        <v>1</v>
      </c>
      <c r="AQ184" s="12">
        <f t="shared" si="42"/>
        <v>1</v>
      </c>
      <c r="AR184" s="12">
        <f t="shared" si="43"/>
        <v>1</v>
      </c>
      <c r="AS184" s="19">
        <f t="shared" si="35"/>
        <v>1</v>
      </c>
    </row>
    <row r="185" spans="1:45">
      <c r="A185" t="str">
        <f>'Model output'!A184</f>
        <v>TCGA-EM-A3AI</v>
      </c>
      <c r="B185" s="44">
        <v>67</v>
      </c>
      <c r="C185" s="1" t="str">
        <f>IF(OR(ISNUMBER(SEARCH("0",'Model output'!D184)), ISNUMBER(SEARCH("1",'Model output'!D184)), ISNUMBER(SEARCH("1a",'Model output'!D184)), ISNUMBER(SEARCH("1b",'Model output'!D184)), ISNUMBER(SEARCH("2",'Model output'!D184)), ISNUMBER(SEARCH("3",'Model output'!D184)), ISNUMBER(SEARCH("4a",'Model output'!D184)), ISNUMBER(SEARCH("4b",'Model output'!D184))), IF(ISNUMBER(SEARCH("pT",'Model output'!D184)),IF(OR(ISNUMBER(SEARCH("a",'Model output'!D184)),ISNUMBER(SEARCH("b",'Model output'!D184))),MID(SUBSTITUTE('Model output'!D184," ",""),SEARCH("pT",'Model output'!D184)+2,2),MID(SUBSTITUTE('Model output'!D184," ",""),SEARCH("pT",'Model output'!D184)+2,1)),IF(ISNUMBER(SEARCH("T",'Model output'!D184)),IF(OR(ISNUMBER(SEARCH("a",'Model output'!D184)),ISNUMBER(SEARCH("b",'Model output'!D184))),MID(SUBSTITUTE('Model output'!D184," ",""),SEARCH("T",'Model output'!D184)+1,2),MID(SUBSTITUTE('Model output'!D184," ",""),SEARCH("T",'Model output'!D184)+1,1)),SUBSTITUTE('Model output'!D184," ",""))),"")</f>
        <v>2</v>
      </c>
      <c r="D185" s="1" t="str">
        <f>IF(ISNUMBER(SEARCH("lymph node",'Model output'!E184)),"1", IF(AND('Model output'!E184&lt;&gt;"",ISNUMBER('Model output'!E184),'Model output'!E184&gt;0),"1",IF(OR(ISNUMBER(SEARCH("0",'Model output'!E184)), ISNUMBER(SEARCH("1",'Model output'!E184)), ISNUMBER(SEARCH("1a",'Model output'!E184)), ISNUMBER(SEARCH("1b",'Model output'!E184)), ISNUMBER(SEARCH("X",'Model output'!E184))), IF(ISNUMBER(SEARCH("pN",'Model output'!E184)),IF(OR(ISNUMBER(SEARCH("a",'Model output'!E184)),ISNUMBER(SEARCH("b",'Model output'!E184))),MID(SUBSTITUTE('Model output'!E184," ",""),SEARCH("pN",'Model output'!E184)+2,2),MID(SUBSTITUTE('Model output'!E184," ",""),SEARCH("pN",'Model output'!E184)+2,1)),IF(ISNUMBER(SEARCH("N",'Model output'!E184)),IF(OR(ISNUMBER(SEARCH("a",'Model output'!E184)),ISNUMBER(SEARCH("b",'Model output'!E184))),MID(SUBSTITUTE('Model output'!E184," ",""),SEARCH("N",'Model output'!E184)+1,2),MID(SUBSTITUTE('Model output'!E184," ",""),SEARCH("N",'Model output'!E184)+1,1)),SUBSTITUTE('Model output'!E184," ",""))),"")))</f>
        <v>X</v>
      </c>
      <c r="E185" s="1" t="str">
        <f>IF(OR(ISNUMBER(SEARCH("Not applicable",'Model output'!F184)), ISNUMBER(SEARCH("N/A",'Model output'!F184))),"0",IF(OR(ISNUMBER(SEARCH("0",'Model output'!F184)), ISNUMBER(SEARCH("1",'Model output'!F184)), ISNUMBER(SEARCH("X",'Model output'!F184))), IF(ISNUMBER(SEARCH("pM",'Model output'!F184)),MID(SUBSTITUTE('Model output'!F184," ",""),SEARCH("pM",'Model output'!F184)+2,1),IF(ISNUMBER(SEARCH("M",'Model output'!F184)),MID(SUBSTITUTE('Model output'!F184," ",""),SEARCH("M",'Model output'!F184)+1,1),SUBSTITUTE('Model output'!F184," ",""))),""))</f>
        <v/>
      </c>
      <c r="F185" t="str">
        <f t="shared" si="29"/>
        <v>negative</v>
      </c>
      <c r="G185" t="str">
        <f>IF(OR('Model output'!G184="",AND(ISNUMBER('Model output'!J184),'Model output'!J184&lt;1)),"",IF(OR(ISNUMBER(SEARCH("lateral",'Model output'!G184)),ISNUMBER(SEARCH("cervical",'Model output'!G184)),ISNUMBER(SEARCH("jugular",'Model output'!G184)),ISNUMBER(SEARCH("left neck",'Model output'!G184)),ISNUMBER(SEARCH("left anterior neck",'Model output'!G184)),ISNUMBER(SEARCH("left posterior neck",'Model output'!G184)),ISNUMBER(SEARCH("right neck",'Model output'!G184)),ISNUMBER(SEARCH("right anterior neck",'Model output'!G184)),ISNUMBER(SEARCH("right posterior neck",'Model output'!G184)),AND(ISNUMBER(SEARCH("level",'Model output'!G184)),OR(,ISNUMBER(SEARCH("II",'Model output'!G184)),ISNUMBER(SEARCH("two",'Model output'!G184)),ISNUMBER(SEARCH("2",'Model output'!G184)),ISNUMBER(SEARCH("III",'Model output'!G184)),ISNUMBER(SEARCH("three",'Model output'!G184)),ISNUMBER(SEARCH("3",'Model output'!G184)),ISNUMBER(SEARCH("IV",'Model output'!G184)),ISNUMBER(SEARCH("four",'Model output'!G184)),ISNUMBER(SEARCH("4",'Model output'!G184)),AND(ISNUMBER(SEARCH("V ",'Model output'!G184)),NOT(ISNUMBER(SEARCH("VI",'Model output'!G184)))),ISNUMBER(SEARCH("five",'Model output'!G184)),ISNUMBER(SEARCH("5",'Model output'!G184))))), "lateral", "central"))</f>
        <v/>
      </c>
      <c r="H185" t="str">
        <f>IF('Model output'!H184="","negative",IF('Model output'!H184="[]", "negative", IF(OR(ISNUMBER(SEARCH("lymph node",'Model output'!H184)),ISNUMBER(SEARCH("Not mentioned",'Model output'!H184)),ISNUMBER(SEARCH("neck",'Model output'!H184)),ISNUMBER(SEARCH("Not applicable",'Model output'!H184))),"negative","positive")))</f>
        <v>negative</v>
      </c>
      <c r="I185">
        <f>IF('Model output'!I184="","",IF(ISNUMBER('Model output'!I184),'Model output'!I184,1))</f>
        <v>0</v>
      </c>
      <c r="J185">
        <f>IF('Model output'!J184="","",IF(AND(ISNUMBER('Model output'!J184),'Model output'!J184&lt;=I185),'Model output'!J184,IF(ISNUMBER(SEARCH("0/",'Model output'!J184)),0,1)))</f>
        <v>0</v>
      </c>
      <c r="K185" t="str" cm="1">
        <f t="array" ref="K185">IF(COUNT(FIND({0,1,2,3,4,5,6,7,8,9},'Model output'!K184))&gt;0,'Model output'!K184,"")</f>
        <v/>
      </c>
      <c r="L185" s="8" t="str">
        <f t="shared" si="32"/>
        <v/>
      </c>
      <c r="M185" t="str" cm="1">
        <f t="array" ref="M185">IF(L185="","",IF(ISNUMBER(SEARCH("cm",L185)),MAX(VALUE(SUBSTITUTE(_xlfn.FILTERXML("&lt;t&gt;&lt;s&gt;"&amp;SUBSTITUTE(L185,",","&lt;/s&gt;&lt;s&gt;")&amp;"&lt;/s&gt;&lt;/t&gt;","//s"),"cm",""))),MAX(VALUE(SUBSTITUTE(_xlfn.FILTERXML("&lt;t&gt;&lt;s&gt;"&amp;SUBSTITUTE(L185,",","&lt;/s&gt;&lt;s&gt;")&amp;"&lt;/s&gt;&lt;/t&gt;","//s"),"mm","")))/10))</f>
        <v/>
      </c>
      <c r="N185" t="str">
        <f>IF('Model output'!L184="","",'Model output'!L184)</f>
        <v>Papillary carcinoma, follicular variant</v>
      </c>
      <c r="O185" t="str">
        <f>IF('Model output'!M184="","",'Model output'!M184)</f>
        <v>Follicular architecture, Classical cytomorphology, Oncocytic or oxyphilic cytomorphology</v>
      </c>
      <c r="P185" t="str">
        <f>IF('Model output'!N184="","",'Model output'!N184)</f>
        <v>2.3cm</v>
      </c>
      <c r="Q185" t="str">
        <f t="shared" si="44"/>
        <v>2.3cm</v>
      </c>
      <c r="R185" cm="1">
        <f t="array" ref="R185">IF(Q185="","",IF(ISNUMBER(SEARCH("cm",Q185)),MAX(VALUE(SUBSTITUTE(_xlfn.FILTERXML("&lt;t&gt;&lt;s&gt;"&amp;SUBSTITUTE(Q185,",","&lt;/s&gt;&lt;s&gt;")&amp;"&lt;/s&gt;&lt;/t&gt;","//s"),"cm",""))),MAX(VALUE(SUBSTITUTE(_xlfn.FILTERXML("&lt;t&gt;&lt;s&gt;"&amp;SUBSTITUTE(Q185,",","&lt;/s&gt;&lt;s&gt;")&amp;"&lt;/s&gt;&lt;/t&gt;","//s"),"mm","")))/10))</f>
        <v>2.2999999999999998</v>
      </c>
      <c r="S185" t="str">
        <f>IF(OR('Model output'!P184="",ISNUMBER(SEARCH("Not identified", 'Model output'!P184)),ISNUMBER(SEARCH("Absent",'Model output'!P184)),AND(ISNUMBER(SEARCH("No",'Model output'!P184)),NOT(ISNUMBER(SEARCH("diagnostic",'Model output'!P184)))),ISNUMBER(SEARCH("Negative",'Model output'!P184))),"negative","positive")</f>
        <v>negative</v>
      </c>
      <c r="T185" t="str">
        <f>IF('Model output'!O184="","",'Model output'!O184)</f>
        <v/>
      </c>
      <c r="U185" t="str">
        <f>IF('Model output'!Q184&lt;&gt;"",'Model output'!Q184,IF('Classification result'!S185="positive",IF(ISNUMBER(SEARCH("single",'Model output'!P184)),1,IF(OR(ISNUMBER(SEARCH("&lt;4",'Model output'!P184)),ISNUMBER(SEARCH("&lt; 4",'Model output'!P184)),ISNUMBER(SEARCH("less than 4",'Model output'!P184))),"&lt;4",IF(OR(ISNUMBER(SEARCH("&gt;4",'Model output'!P184)),ISNUMBER(SEARCH("&gt; 4",'Model output'!P184)),ISNUMBER(SEARCH("4 or more",'Model output'!P184))),"&gt;4",""))),""))</f>
        <v/>
      </c>
      <c r="V185" t="str">
        <f>IF(S185="negative","",IF(OR(ISNUMBER(SEARCH("Focal",'Model output'!P184)),'Classification result'!U185&lt;4,ISNUMBER(SEARCH("Focal",'Classification result'!U185)),ISNUMBER(SEARCH("&lt;4",'Classification result'!U185)),ISNUMBER(SEARCH("&lt; 4",'Classification result'!U185))),"minimal", IF(OR(ISNUMBER(SEARCH("Extensive",'Model output'!P184)),ISNUMBER(SEARCH("Extensive",'Classification result'!U185)),ISNUMBER(SEARCH("&gt;4",'Classification result'!U185)),ISNUMBER(SEARCH("&gt; 4",'Classification result'!U185)),ISNUMBER(SEARCH("4 or more",'Classification result'!U185))),"extensive","")))</f>
        <v/>
      </c>
      <c r="W185" t="str">
        <f>IF(OR('Model output'!R184="",ISNUMBER(SEARCH("Not identified", 'Model output'!R184)),ISNUMBER(SEARCH("Absent",'Model output'!R184)),ISNUMBER(SEARCH("No",'Model output'!R184)),ISNUMBER(SEARCH("Negative",'Model output'!R184)),ISNUMBER(SEARCH("None seen",'Model output'!R184)),ISNUMBER(SEARCH("Free",'Model output'!R184)),ISNUMBER(SEARCH("Cannot be assessed",'Model output'!R184))),"negative","positive")</f>
        <v>negative</v>
      </c>
      <c r="X185" t="str">
        <f>IF('Model output'!S184="","", IF('Model output'!S184= "[]", "", 'Model output'!S184))</f>
        <v>Not identified</v>
      </c>
      <c r="Y185" t="str">
        <f>IF(OR('Model output'!S184="",ISNUMBER(SEARCH("Absent",'Model output'!S184)),ISNUMBER(SEARCH("Not identified",'Model output'!S184)),ISNUMBER(SEARCH("No",'Model output'!S184)),ISNUMBER(SEARCH("negative",'Model output'!S184))),"negative",IF(Z185="positive","gETE", "positive"))</f>
        <v>negative</v>
      </c>
      <c r="Z185" t="str">
        <f>IF(OR('Model output'!S184="",ISNUMBER(SEARCH("Absent",'Model output'!S184)),ISNUMBER(SEARCH("Not identified",'Model output'!S184)),ISNUMBER(SEARCH("No",'Model output'!S184)),ISNUMBER(SEARCH("Minimal",'Model output'!S184)),ISNUMBER(SEARCH("negative",'Model output'!S184))),"negative",IF(OR(ISNUMBER(SEARCH("extensive",X185)),ISNUMBER(SEARCH("skeletal muscle",X185)),ISNUMBER(SEARCH("larynx",X185)),ISNUMBER(SEARCH("trachea",X185)),ISNUMBER(SEARCH("esophagus",X185)),ISNUMBER(SEARCH("recurrent laryngeal nerve",X185))),"positive","negative"))</f>
        <v>negative</v>
      </c>
      <c r="AA185" t="str">
        <f>IF('Model output'!T184="","", IF('Model output'!T184="[]", "", IF('Model output'!T184="Not mentioned", "No", "Yes")))</f>
        <v/>
      </c>
      <c r="AB185" t="str">
        <f>IF(AA185&lt;&gt;"Yes","",IF(OR('Model output'!U184="",'Model output'!U184="[]",ISNUMBER(SEARCH("Not identified",'Model output'!U184))),"",'Model output'!U184))</f>
        <v/>
      </c>
      <c r="AC185" s="1" t="str">
        <f>IF(OR('Model output'!V184="",'Model output'!V184="No",AND(ISERROR(SEARCH("Positive",'Model output'!V184)), ISNUMBER(SEARCH("Negative",'Model output'!V184))), ISNUMBER(SEARCH("Uninvolved",'Model output'!V184)), ISNUMBER(SEARCH("not involved",'Model output'!V184)), ISNUMBER(SEARCH("none",'Model output'!V184)), ISNUMBER(SEARCH("Free",'Model output'!V184)), ISNUMBER(SEARCH("1 mm",'Model output'!V184)), ISNUMBER(SEARCH("0.1 CM",'Model output'!V184)), ISNUMBER(SEARCH("less than 0.2 mm",'Model output'!V184)), ISNUMBER(SEARCH("less than 0.5 mm",'Model output'!V184)), ISNUMBER(SEARCH("abut",'Model output'!V184))), "negative", "positive")</f>
        <v>negative</v>
      </c>
      <c r="AE185" s="32" t="str" cm="1">
        <f t="array" aca="1" ref="AE185" ca="1">IF(OR(AC185="positive",Z185="positive",AND(OR(ISNUMBER(SEARCH("Follicular carcinoma",N185)),ISNUMBER(SEARCH("Follicular thyroid carcinoma",N185))),V185="extensive"),AND(AND(ISNUMBER(J185),J185&gt;0),AND(ISNUMBER(M185),M185&gt;3)),OR(H185="positive",AH185=1)),"high",IF(OR(ISNUMBER(SEARCH("lateral",G185,1)),ISNUMBER(SEARCH("positive",Y185,1)),ISNUMBER(SEARCH("tall",O185,1)),ISNUMBER(SEARCH("hobnail",O185,1)),ISNUMBER(SEARCH("cribriform",O185,1)),ISNUMBER(SEARCH("diffuse",O185,1)),ISNUMBER(SEARCH("columnar",O185,1)),ISNUMBER(SEARCH("solid",O185,1)),ISNUMBER(SEARCH("tall",N185,1)),ISNUMBER(SEARCH("hobnail",N185,1)),ISNUMBER(SEARCH("cribriform",N185,1)),ISNUMBER(SEARCH("diffuse",N185,1)),ISNUMBER(SEARCH("columnar",N185,1)),ISNUMBER(SEARCH("solid",N185,1)),AND(ISNUMBER(SEARCH("papillary",N185,1)),S185="positive"),AND(AND(ISNUMBER(J185),J185&gt;=5),M185=""),AND(AND(ISNUMBER(J185),J185&gt;=5),AND(ISNUMBER(M185),M185&gt;=1)),AND(ISNUMBER(SERACH("papillary",N185)),OR(Y185="positive",Z185="positive"), ISNUMBER(SEARCH("BRAF",AB185)))),"intermediate","low"))</f>
        <v>low</v>
      </c>
      <c r="AF185" s="33" t="str">
        <f t="shared" si="30"/>
        <v>2</v>
      </c>
      <c r="AG185" s="33" t="str">
        <f t="shared" si="31"/>
        <v>0</v>
      </c>
      <c r="AH185" s="33" t="str">
        <f t="shared" si="33"/>
        <v>0</v>
      </c>
      <c r="AI185" s="38" t="str">
        <f t="shared" si="34"/>
        <v>I</v>
      </c>
      <c r="AJ185" s="32" t="s">
        <v>957</v>
      </c>
      <c r="AK185" s="37" t="s">
        <v>964</v>
      </c>
      <c r="AL185" s="37" t="s">
        <v>965</v>
      </c>
      <c r="AM185" s="37" t="s">
        <v>965</v>
      </c>
      <c r="AN185" s="37" t="s">
        <v>70</v>
      </c>
      <c r="AO185" s="26">
        <f t="shared" ca="1" si="40"/>
        <v>1</v>
      </c>
      <c r="AP185" s="12">
        <f t="shared" si="41"/>
        <v>1</v>
      </c>
      <c r="AQ185" s="12">
        <f t="shared" si="42"/>
        <v>1</v>
      </c>
      <c r="AR185" s="12">
        <f t="shared" si="43"/>
        <v>1</v>
      </c>
      <c r="AS185" s="19">
        <f t="shared" si="35"/>
        <v>1</v>
      </c>
    </row>
    <row r="186" spans="1:45">
      <c r="A186" t="str">
        <f>'Model output'!A185</f>
        <v>TCGA-EM-A3AJ</v>
      </c>
      <c r="B186" s="44">
        <v>39</v>
      </c>
      <c r="C186" s="1" t="str">
        <f>IF(OR(ISNUMBER(SEARCH("0",'Model output'!D185)), ISNUMBER(SEARCH("1",'Model output'!D185)), ISNUMBER(SEARCH("1a",'Model output'!D185)), ISNUMBER(SEARCH("1b",'Model output'!D185)), ISNUMBER(SEARCH("2",'Model output'!D185)), ISNUMBER(SEARCH("3",'Model output'!D185)), ISNUMBER(SEARCH("4a",'Model output'!D185)), ISNUMBER(SEARCH("4b",'Model output'!D185))), IF(ISNUMBER(SEARCH("pT",'Model output'!D185)),IF(OR(ISNUMBER(SEARCH("a",'Model output'!D185)),ISNUMBER(SEARCH("b",'Model output'!D185))),MID(SUBSTITUTE('Model output'!D185," ",""),SEARCH("pT",'Model output'!D185)+2,2),MID(SUBSTITUTE('Model output'!D185," ",""),SEARCH("pT",'Model output'!D185)+2,1)),IF(ISNUMBER(SEARCH("T",'Model output'!D185)),IF(OR(ISNUMBER(SEARCH("a",'Model output'!D185)),ISNUMBER(SEARCH("b",'Model output'!D185))),MID(SUBSTITUTE('Model output'!D185," ",""),SEARCH("T",'Model output'!D185)+1,2),MID(SUBSTITUTE('Model output'!D185," ",""),SEARCH("T",'Model output'!D185)+1,1)),SUBSTITUTE('Model output'!D185," ",""))),"")</f>
        <v>3</v>
      </c>
      <c r="D186" s="1" t="str">
        <f>IF(ISNUMBER(SEARCH("lymph node",'Model output'!E185)),"1", IF(AND('Model output'!E185&lt;&gt;"",ISNUMBER('Model output'!E185),'Model output'!E185&gt;0),"1",IF(OR(ISNUMBER(SEARCH("0",'Model output'!E185)), ISNUMBER(SEARCH("1",'Model output'!E185)), ISNUMBER(SEARCH("1a",'Model output'!E185)), ISNUMBER(SEARCH("1b",'Model output'!E185)), ISNUMBER(SEARCH("X",'Model output'!E185))), IF(ISNUMBER(SEARCH("pN",'Model output'!E185)),IF(OR(ISNUMBER(SEARCH("a",'Model output'!E185)),ISNUMBER(SEARCH("b",'Model output'!E185))),MID(SUBSTITUTE('Model output'!E185," ",""),SEARCH("pN",'Model output'!E185)+2,2),MID(SUBSTITUTE('Model output'!E185," ",""),SEARCH("pN",'Model output'!E185)+2,1)),IF(ISNUMBER(SEARCH("N",'Model output'!E185)),IF(OR(ISNUMBER(SEARCH("a",'Model output'!E185)),ISNUMBER(SEARCH("b",'Model output'!E185))),MID(SUBSTITUTE('Model output'!E185," ",""),SEARCH("N",'Model output'!E185)+1,2),MID(SUBSTITUTE('Model output'!E185," ",""),SEARCH("N",'Model output'!E185)+1,1)),SUBSTITUTE('Model output'!E185," ",""))),"")))</f>
        <v>1a</v>
      </c>
      <c r="E186" s="1" t="str">
        <f>IF(OR(ISNUMBER(SEARCH("Not applicable",'Model output'!F185)), ISNUMBER(SEARCH("N/A",'Model output'!F185))),"0",IF(OR(ISNUMBER(SEARCH("0",'Model output'!F185)), ISNUMBER(SEARCH("1",'Model output'!F185)), ISNUMBER(SEARCH("X",'Model output'!F185))), IF(ISNUMBER(SEARCH("pM",'Model output'!F185)),MID(SUBSTITUTE('Model output'!F185," ",""),SEARCH("pM",'Model output'!F185)+2,1),IF(ISNUMBER(SEARCH("M",'Model output'!F185)),MID(SUBSTITUTE('Model output'!F185," ",""),SEARCH("M",'Model output'!F185)+1,1),SUBSTITUTE('Model output'!F185," ",""))),""))</f>
        <v/>
      </c>
      <c r="F186" t="str">
        <f t="shared" si="29"/>
        <v>positive</v>
      </c>
      <c r="G186" t="str">
        <f>IF(OR('Model output'!G185="",AND(ISNUMBER('Model output'!J185),'Model output'!J185&lt;1)),"",IF(OR(ISNUMBER(SEARCH("lateral",'Model output'!G185)),ISNUMBER(SEARCH("cervical",'Model output'!G185)),ISNUMBER(SEARCH("jugular",'Model output'!G185)),ISNUMBER(SEARCH("left neck",'Model output'!G185)),ISNUMBER(SEARCH("left anterior neck",'Model output'!G185)),ISNUMBER(SEARCH("left posterior neck",'Model output'!G185)),ISNUMBER(SEARCH("right neck",'Model output'!G185)),ISNUMBER(SEARCH("right anterior neck",'Model output'!G185)),ISNUMBER(SEARCH("right posterior neck",'Model output'!G185)),AND(ISNUMBER(SEARCH("level",'Model output'!G185)),OR(,ISNUMBER(SEARCH("II",'Model output'!G185)),ISNUMBER(SEARCH("two",'Model output'!G185)),ISNUMBER(SEARCH("2",'Model output'!G185)),ISNUMBER(SEARCH("III",'Model output'!G185)),ISNUMBER(SEARCH("three",'Model output'!G185)),ISNUMBER(SEARCH("3",'Model output'!G185)),ISNUMBER(SEARCH("IV",'Model output'!G185)),ISNUMBER(SEARCH("four",'Model output'!G185)),ISNUMBER(SEARCH("4",'Model output'!G185)),AND(ISNUMBER(SEARCH("V ",'Model output'!G185)),NOT(ISNUMBER(SEARCH("VI",'Model output'!G185)))),ISNUMBER(SEARCH("five",'Model output'!G185)),ISNUMBER(SEARCH("5",'Model output'!G185))))), "lateral", "central"))</f>
        <v>central</v>
      </c>
      <c r="H186" t="str">
        <f>IF('Model output'!H185="","negative",IF('Model output'!H185="[]", "negative", IF(OR(ISNUMBER(SEARCH("lymph node",'Model output'!H185)),ISNUMBER(SEARCH("Not mentioned",'Model output'!H185)),ISNUMBER(SEARCH("neck",'Model output'!H185)),ISNUMBER(SEARCH("Not applicable",'Model output'!H185))),"negative","positive")))</f>
        <v>negative</v>
      </c>
      <c r="I186">
        <f>IF('Model output'!I185="","",IF(ISNUMBER('Model output'!I185),'Model output'!I185,1))</f>
        <v>24</v>
      </c>
      <c r="J186">
        <f>IF('Model output'!J185="","",IF(AND(ISNUMBER('Model output'!J185),'Model output'!J185&lt;=I186),'Model output'!J185,IF(ISNUMBER(SEARCH("0/",'Model output'!J185)),0,1)))</f>
        <v>4</v>
      </c>
      <c r="K186" t="str" cm="1">
        <f t="array" ref="K186">IF(COUNT(FIND({0,1,2,3,4,5,6,7,8,9},'Model output'!K185))&gt;0,'Model output'!K185,"")</f>
        <v/>
      </c>
      <c r="L186" s="8" t="str">
        <f t="shared" si="32"/>
        <v/>
      </c>
      <c r="M186" t="str" cm="1">
        <f t="array" ref="M186">IF(L186="","",IF(ISNUMBER(SEARCH("cm",L186)),MAX(VALUE(SUBSTITUTE(_xlfn.FILTERXML("&lt;t&gt;&lt;s&gt;"&amp;SUBSTITUTE(L186,",","&lt;/s&gt;&lt;s&gt;")&amp;"&lt;/s&gt;&lt;/t&gt;","//s"),"cm",""))),MAX(VALUE(SUBSTITUTE(_xlfn.FILTERXML("&lt;t&gt;&lt;s&gt;"&amp;SUBSTITUTE(L186,",","&lt;/s&gt;&lt;s&gt;")&amp;"&lt;/s&gt;&lt;/t&gt;","//s"),"mm","")))/10))</f>
        <v/>
      </c>
      <c r="N186" t="str">
        <f>IF('Model output'!L185="","",'Model output'!L185)</f>
        <v>Papillary carcinoma, follicular variant</v>
      </c>
      <c r="O186" t="str">
        <f>IF('Model output'!M185="","",'Model output'!M185)</f>
        <v>Classical (usual), Papillary carcinoma, other with focal hobnail cell change</v>
      </c>
      <c r="P186" t="str">
        <f>IF('Model output'!N185="","",'Model output'!N185)</f>
        <v>4.1cm</v>
      </c>
      <c r="Q186" t="str">
        <f t="shared" si="44"/>
        <v>4.1cm</v>
      </c>
      <c r="R186" cm="1">
        <f t="array" ref="R186">IF(Q186="","",IF(ISNUMBER(SEARCH("cm",Q186)),MAX(VALUE(SUBSTITUTE(_xlfn.FILTERXML("&lt;t&gt;&lt;s&gt;"&amp;SUBSTITUTE(Q186,",","&lt;/s&gt;&lt;s&gt;")&amp;"&lt;/s&gt;&lt;/t&gt;","//s"),"cm",""))),MAX(VALUE(SUBSTITUTE(_xlfn.FILTERXML("&lt;t&gt;&lt;s&gt;"&amp;SUBSTITUTE(Q186,",","&lt;/s&gt;&lt;s&gt;")&amp;"&lt;/s&gt;&lt;/t&gt;","//s"),"mm","")))/10))</f>
        <v>4.0999999999999996</v>
      </c>
      <c r="S186" t="str">
        <f>IF(OR('Model output'!P185="",ISNUMBER(SEARCH("Not identified", 'Model output'!P185)),ISNUMBER(SEARCH("Absent",'Model output'!P185)),AND(ISNUMBER(SEARCH("No",'Model output'!P185)),NOT(ISNUMBER(SEARCH("diagnostic",'Model output'!P185)))),ISNUMBER(SEARCH("Negative",'Model output'!P185))),"negative","positive")</f>
        <v>negative</v>
      </c>
      <c r="T186" t="str">
        <f>IF('Model output'!O185="","",'Model output'!O185)</f>
        <v/>
      </c>
      <c r="U186" t="str">
        <f>IF('Model output'!Q185&lt;&gt;"",'Model output'!Q185,IF('Classification result'!S186="positive",IF(ISNUMBER(SEARCH("single",'Model output'!P185)),1,IF(OR(ISNUMBER(SEARCH("&lt;4",'Model output'!P185)),ISNUMBER(SEARCH("&lt; 4",'Model output'!P185)),ISNUMBER(SEARCH("less than 4",'Model output'!P185))),"&lt;4",IF(OR(ISNUMBER(SEARCH("&gt;4",'Model output'!P185)),ISNUMBER(SEARCH("&gt; 4",'Model output'!P185)),ISNUMBER(SEARCH("4 or more",'Model output'!P185))),"&gt;4",""))),""))</f>
        <v/>
      </c>
      <c r="V186" t="str">
        <f>IF(S186="negative","",IF(OR(ISNUMBER(SEARCH("Focal",'Model output'!P185)),'Classification result'!U186&lt;4,ISNUMBER(SEARCH("Focal",'Classification result'!U186)),ISNUMBER(SEARCH("&lt;4",'Classification result'!U186)),ISNUMBER(SEARCH("&lt; 4",'Classification result'!U186))),"minimal", IF(OR(ISNUMBER(SEARCH("Extensive",'Model output'!P185)),ISNUMBER(SEARCH("Extensive",'Classification result'!U186)),ISNUMBER(SEARCH("&gt;4",'Classification result'!U186)),ISNUMBER(SEARCH("&gt; 4",'Classification result'!U186)),ISNUMBER(SEARCH("4 or more",'Classification result'!U186))),"extensive","")))</f>
        <v/>
      </c>
      <c r="W186" t="str">
        <f>IF(OR('Model output'!R185="",ISNUMBER(SEARCH("Not identified", 'Model output'!R185)),ISNUMBER(SEARCH("Absent",'Model output'!R185)),ISNUMBER(SEARCH("No",'Model output'!R185)),ISNUMBER(SEARCH("Negative",'Model output'!R185)),ISNUMBER(SEARCH("None seen",'Model output'!R185)),ISNUMBER(SEARCH("Free",'Model output'!R185)),ISNUMBER(SEARCH("Cannot be assessed",'Model output'!R185))),"negative","positive")</f>
        <v>positive</v>
      </c>
      <c r="X186" t="str">
        <f>IF('Model output'!S185="","", IF('Model output'!S185= "[]", "", 'Model output'!S185))</f>
        <v>Not identified (first tumor), Cannot be assessed (second tumor)</v>
      </c>
      <c r="Y186" t="str">
        <f>IF(OR('Model output'!S185="",ISNUMBER(SEARCH("Absent",'Model output'!S185)),ISNUMBER(SEARCH("Not identified",'Model output'!S185)),ISNUMBER(SEARCH("No",'Model output'!S185)),ISNUMBER(SEARCH("negative",'Model output'!S185))),"negative",IF(Z186="positive","gETE", "positive"))</f>
        <v>negative</v>
      </c>
      <c r="Z186" t="str">
        <f>IF(OR('Model output'!S185="",ISNUMBER(SEARCH("Absent",'Model output'!S185)),ISNUMBER(SEARCH("Not identified",'Model output'!S185)),ISNUMBER(SEARCH("No",'Model output'!S185)),ISNUMBER(SEARCH("Minimal",'Model output'!S185)),ISNUMBER(SEARCH("negative",'Model output'!S185))),"negative",IF(OR(ISNUMBER(SEARCH("extensive",X186)),ISNUMBER(SEARCH("skeletal muscle",X186)),ISNUMBER(SEARCH("larynx",X186)),ISNUMBER(SEARCH("trachea",X186)),ISNUMBER(SEARCH("esophagus",X186)),ISNUMBER(SEARCH("recurrent laryngeal nerve",X186))),"positive","negative"))</f>
        <v>negative</v>
      </c>
      <c r="AA186" t="str">
        <f>IF('Model output'!T185="","", IF('Model output'!T185="[]", "", IF('Model output'!T185="Not mentioned", "No", "Yes")))</f>
        <v/>
      </c>
      <c r="AB186" t="str">
        <f>IF(AA186&lt;&gt;"Yes","",IF(OR('Model output'!U185="",'Model output'!U185="[]",ISNUMBER(SEARCH("Not identified",'Model output'!U185))),"",'Model output'!U185))</f>
        <v/>
      </c>
      <c r="AC186" s="1" t="str">
        <f>IF(OR('Model output'!V185="",'Model output'!V185="No",AND(ISERROR(SEARCH("Positive",'Model output'!V185)), ISNUMBER(SEARCH("Negative",'Model output'!V185))), ISNUMBER(SEARCH("Uninvolved",'Model output'!V185)), ISNUMBER(SEARCH("not involved",'Model output'!V185)), ISNUMBER(SEARCH("none",'Model output'!V185)), ISNUMBER(SEARCH("Free",'Model output'!V185)), ISNUMBER(SEARCH("1 mm",'Model output'!V185)), ISNUMBER(SEARCH("0.1 CM",'Model output'!V185)), ISNUMBER(SEARCH("less than 0.2 mm",'Model output'!V185)), ISNUMBER(SEARCH("less than 0.5 mm",'Model output'!V185)), ISNUMBER(SEARCH("abut",'Model output'!V185))), "negative", "positive")</f>
        <v>positive</v>
      </c>
      <c r="AE186" s="32" t="str" cm="1">
        <f t="array" ref="AE186">IF(OR(AC186="positive",Z186="positive",AND(OR(ISNUMBER(SEARCH("Follicular carcinoma",N186)),ISNUMBER(SEARCH("Follicular thyroid carcinoma",N186))),V186="extensive"),AND(AND(ISNUMBER(J186),J186&gt;0),AND(ISNUMBER(M186),M186&gt;3)),OR(H186="positive",AH186=1)),"high",IF(OR(ISNUMBER(SEARCH("lateral",G186,1)),ISNUMBER(SEARCH("positive",Y186,1)),ISNUMBER(SEARCH("tall",O186,1)),ISNUMBER(SEARCH("hobnail",O186,1)),ISNUMBER(SEARCH("cribriform",O186,1)),ISNUMBER(SEARCH("diffuse",O186,1)),ISNUMBER(SEARCH("columnar",O186,1)),ISNUMBER(SEARCH("solid",O186,1)),ISNUMBER(SEARCH("tall",N186,1)),ISNUMBER(SEARCH("hobnail",N186,1)),ISNUMBER(SEARCH("cribriform",N186,1)),ISNUMBER(SEARCH("diffuse",N186,1)),ISNUMBER(SEARCH("columnar",N186,1)),ISNUMBER(SEARCH("solid",N186,1)),AND(ISNUMBER(SEARCH("papillary",N186,1)),S186="positive"),AND(AND(ISNUMBER(J186),J186&gt;=5),M186=""),AND(AND(ISNUMBER(J186),J186&gt;=5),AND(ISNUMBER(M186),M186&gt;=1)),AND(ISNUMBER(SERACH("papillary",N186)),OR(Y186="positive",Z186="positive"), ISNUMBER(SEARCH("BRAF",AB186)))),"intermediate","low"))</f>
        <v>high</v>
      </c>
      <c r="AF186" s="33" t="str">
        <f t="shared" si="30"/>
        <v>3a</v>
      </c>
      <c r="AG186" s="33" t="str">
        <f t="shared" si="31"/>
        <v>1a</v>
      </c>
      <c r="AH186" s="33" t="str">
        <f t="shared" si="33"/>
        <v>0</v>
      </c>
      <c r="AI186" s="38" t="str">
        <f t="shared" si="34"/>
        <v>I</v>
      </c>
      <c r="AJ186" s="32" t="s">
        <v>956</v>
      </c>
      <c r="AK186" s="37" t="s">
        <v>967</v>
      </c>
      <c r="AL186" s="37" t="s">
        <v>966</v>
      </c>
      <c r="AM186" s="37" t="s">
        <v>965</v>
      </c>
      <c r="AN186" s="37" t="s">
        <v>70</v>
      </c>
      <c r="AO186" s="26">
        <f t="shared" si="40"/>
        <v>1</v>
      </c>
      <c r="AP186" s="12">
        <f t="shared" si="41"/>
        <v>1</v>
      </c>
      <c r="AQ186" s="12">
        <f t="shared" si="42"/>
        <v>1</v>
      </c>
      <c r="AR186" s="12">
        <f t="shared" si="43"/>
        <v>1</v>
      </c>
      <c r="AS186" s="19">
        <f t="shared" si="35"/>
        <v>1</v>
      </c>
    </row>
    <row r="187" spans="1:45">
      <c r="A187" t="str">
        <f>'Model output'!A186</f>
        <v>TCGA-EM-A3AK</v>
      </c>
      <c r="B187" s="44">
        <v>62</v>
      </c>
      <c r="C187" s="1" t="str">
        <f>IF(OR(ISNUMBER(SEARCH("0",'Model output'!D186)), ISNUMBER(SEARCH("1",'Model output'!D186)), ISNUMBER(SEARCH("1a",'Model output'!D186)), ISNUMBER(SEARCH("1b",'Model output'!D186)), ISNUMBER(SEARCH("2",'Model output'!D186)), ISNUMBER(SEARCH("3",'Model output'!D186)), ISNUMBER(SEARCH("4a",'Model output'!D186)), ISNUMBER(SEARCH("4b",'Model output'!D186))), IF(ISNUMBER(SEARCH("pT",'Model output'!D186)),IF(OR(ISNUMBER(SEARCH("a",'Model output'!D186)),ISNUMBER(SEARCH("b",'Model output'!D186))),MID(SUBSTITUTE('Model output'!D186," ",""),SEARCH("pT",'Model output'!D186)+2,2),MID(SUBSTITUTE('Model output'!D186," ",""),SEARCH("pT",'Model output'!D186)+2,1)),IF(ISNUMBER(SEARCH("T",'Model output'!D186)),IF(OR(ISNUMBER(SEARCH("a",'Model output'!D186)),ISNUMBER(SEARCH("b",'Model output'!D186))),MID(SUBSTITUTE('Model output'!D186," ",""),SEARCH("T",'Model output'!D186)+1,2),MID(SUBSTITUTE('Model output'!D186," ",""),SEARCH("T",'Model output'!D186)+1,1)),SUBSTITUTE('Model output'!D186," ",""))),"")</f>
        <v>1b</v>
      </c>
      <c r="D187" s="1" t="str">
        <f>IF(ISNUMBER(SEARCH("lymph node",'Model output'!E186)),"1", IF(AND('Model output'!E186&lt;&gt;"",ISNUMBER('Model output'!E186),'Model output'!E186&gt;0),"1",IF(OR(ISNUMBER(SEARCH("0",'Model output'!E186)), ISNUMBER(SEARCH("1",'Model output'!E186)), ISNUMBER(SEARCH("1a",'Model output'!E186)), ISNUMBER(SEARCH("1b",'Model output'!E186)), ISNUMBER(SEARCH("X",'Model output'!E186))), IF(ISNUMBER(SEARCH("pN",'Model output'!E186)),IF(OR(ISNUMBER(SEARCH("a",'Model output'!E186)),ISNUMBER(SEARCH("b",'Model output'!E186))),MID(SUBSTITUTE('Model output'!E186," ",""),SEARCH("pN",'Model output'!E186)+2,2),MID(SUBSTITUTE('Model output'!E186," ",""),SEARCH("pN",'Model output'!E186)+2,1)),IF(ISNUMBER(SEARCH("N",'Model output'!E186)),IF(OR(ISNUMBER(SEARCH("a",'Model output'!E186)),ISNUMBER(SEARCH("b",'Model output'!E186))),MID(SUBSTITUTE('Model output'!E186," ",""),SEARCH("N",'Model output'!E186)+1,2),MID(SUBSTITUTE('Model output'!E186," ",""),SEARCH("N",'Model output'!E186)+1,1)),SUBSTITUTE('Model output'!E186," ",""))),"")))</f>
        <v>0</v>
      </c>
      <c r="E187" s="1" t="str">
        <f>IF(OR(ISNUMBER(SEARCH("Not applicable",'Model output'!F186)), ISNUMBER(SEARCH("N/A",'Model output'!F186))),"0",IF(OR(ISNUMBER(SEARCH("0",'Model output'!F186)), ISNUMBER(SEARCH("1",'Model output'!F186)), ISNUMBER(SEARCH("X",'Model output'!F186))), IF(ISNUMBER(SEARCH("pM",'Model output'!F186)),MID(SUBSTITUTE('Model output'!F186," ",""),SEARCH("pM",'Model output'!F186)+2,1),IF(ISNUMBER(SEARCH("M",'Model output'!F186)),MID(SUBSTITUTE('Model output'!F186," ",""),SEARCH("M",'Model output'!F186)+1,1),SUBSTITUTE('Model output'!F186," ",""))),""))</f>
        <v>X</v>
      </c>
      <c r="F187" t="str">
        <f t="shared" si="29"/>
        <v>negative</v>
      </c>
      <c r="G187" t="str">
        <f>IF(OR('Model output'!G186="",AND(ISNUMBER('Model output'!J186),'Model output'!J186&lt;1)),"",IF(OR(ISNUMBER(SEARCH("lateral",'Model output'!G186)),ISNUMBER(SEARCH("cervical",'Model output'!G186)),ISNUMBER(SEARCH("jugular",'Model output'!G186)),ISNUMBER(SEARCH("left neck",'Model output'!G186)),ISNUMBER(SEARCH("left anterior neck",'Model output'!G186)),ISNUMBER(SEARCH("left posterior neck",'Model output'!G186)),ISNUMBER(SEARCH("right neck",'Model output'!G186)),ISNUMBER(SEARCH("right anterior neck",'Model output'!G186)),ISNUMBER(SEARCH("right posterior neck",'Model output'!G186)),AND(ISNUMBER(SEARCH("level",'Model output'!G186)),OR(,ISNUMBER(SEARCH("II",'Model output'!G186)),ISNUMBER(SEARCH("two",'Model output'!G186)),ISNUMBER(SEARCH("2",'Model output'!G186)),ISNUMBER(SEARCH("III",'Model output'!G186)),ISNUMBER(SEARCH("three",'Model output'!G186)),ISNUMBER(SEARCH("3",'Model output'!G186)),ISNUMBER(SEARCH("IV",'Model output'!G186)),ISNUMBER(SEARCH("four",'Model output'!G186)),ISNUMBER(SEARCH("4",'Model output'!G186)),AND(ISNUMBER(SEARCH("V ",'Model output'!G186)),NOT(ISNUMBER(SEARCH("VI",'Model output'!G186)))),ISNUMBER(SEARCH("five",'Model output'!G186)),ISNUMBER(SEARCH("5",'Model output'!G186))))), "lateral", "central"))</f>
        <v/>
      </c>
      <c r="H187" t="str">
        <f>IF('Model output'!H186="","negative",IF('Model output'!H186="[]", "negative", IF(OR(ISNUMBER(SEARCH("lymph node",'Model output'!H186)),ISNUMBER(SEARCH("Not mentioned",'Model output'!H186)),ISNUMBER(SEARCH("neck",'Model output'!H186)),ISNUMBER(SEARCH("Not applicable",'Model output'!H186))),"negative","positive")))</f>
        <v>negative</v>
      </c>
      <c r="I187">
        <f>IF('Model output'!I186="","",IF(ISNUMBER('Model output'!I186),'Model output'!I186,1))</f>
        <v>2</v>
      </c>
      <c r="J187">
        <f>IF('Model output'!J186="","",IF(AND(ISNUMBER('Model output'!J186),'Model output'!J186&lt;=I187),'Model output'!J186,IF(ISNUMBER(SEARCH("0/",'Model output'!J186)),0,1)))</f>
        <v>0</v>
      </c>
      <c r="K187" t="str" cm="1">
        <f t="array" ref="K187">IF(COUNT(FIND({0,1,2,3,4,5,6,7,8,9},'Model output'!K186))&gt;0,'Model output'!K186,"")</f>
        <v/>
      </c>
      <c r="L187" s="8" t="str">
        <f t="shared" si="32"/>
        <v/>
      </c>
      <c r="M187" t="str" cm="1">
        <f t="array" ref="M187">IF(L187="","",IF(ISNUMBER(SEARCH("cm",L187)),MAX(VALUE(SUBSTITUTE(_xlfn.FILTERXML("&lt;t&gt;&lt;s&gt;"&amp;SUBSTITUTE(L187,",","&lt;/s&gt;&lt;s&gt;")&amp;"&lt;/s&gt;&lt;/t&gt;","//s"),"cm",""))),MAX(VALUE(SUBSTITUTE(_xlfn.FILTERXML("&lt;t&gt;&lt;s&gt;"&amp;SUBSTITUTE(L187,",","&lt;/s&gt;&lt;s&gt;")&amp;"&lt;/s&gt;&lt;/t&gt;","//s"),"mm","")))/10))</f>
        <v/>
      </c>
      <c r="N187" t="str">
        <f>IF('Model output'!L186="","",'Model output'!L186)</f>
        <v>Papillary carcinoma</v>
      </c>
      <c r="O187" t="str">
        <f>IF('Model output'!M186="","",'Model output'!M186)</f>
        <v>Classical (usual), Follicular variant, Microcarcinoma</v>
      </c>
      <c r="P187" t="str">
        <f>IF('Model output'!N186="","",'Model output'!N186)</f>
        <v>2.0cm</v>
      </c>
      <c r="Q187" t="str">
        <f t="shared" si="44"/>
        <v>2.0cm</v>
      </c>
      <c r="R187" cm="1">
        <f t="array" ref="R187">IF(Q187="","",IF(ISNUMBER(SEARCH("cm",Q187)),MAX(VALUE(SUBSTITUTE(_xlfn.FILTERXML("&lt;t&gt;&lt;s&gt;"&amp;SUBSTITUTE(Q187,",","&lt;/s&gt;&lt;s&gt;")&amp;"&lt;/s&gt;&lt;/t&gt;","//s"),"cm",""))),MAX(VALUE(SUBSTITUTE(_xlfn.FILTERXML("&lt;t&gt;&lt;s&gt;"&amp;SUBSTITUTE(Q187,",","&lt;/s&gt;&lt;s&gt;")&amp;"&lt;/s&gt;&lt;/t&gt;","//s"),"mm","")))/10))</f>
        <v>2</v>
      </c>
      <c r="S187" t="str">
        <f>IF(OR('Model output'!P186="",ISNUMBER(SEARCH("Not identified", 'Model output'!P186)),ISNUMBER(SEARCH("Absent",'Model output'!P186)),AND(ISNUMBER(SEARCH("No",'Model output'!P186)),NOT(ISNUMBER(SEARCH("diagnostic",'Model output'!P186)))),ISNUMBER(SEARCH("Negative",'Model output'!P186))),"negative","positive")</f>
        <v>negative</v>
      </c>
      <c r="T187">
        <f>IF('Model output'!O186="","",'Model output'!O186)</f>
        <v>2</v>
      </c>
      <c r="U187" t="str">
        <f>IF('Model output'!Q186&lt;&gt;"",'Model output'!Q186,IF('Classification result'!S187="positive",IF(ISNUMBER(SEARCH("single",'Model output'!P186)),1,IF(OR(ISNUMBER(SEARCH("&lt;4",'Model output'!P186)),ISNUMBER(SEARCH("&lt; 4",'Model output'!P186)),ISNUMBER(SEARCH("less than 4",'Model output'!P186))),"&lt;4",IF(OR(ISNUMBER(SEARCH("&gt;4",'Model output'!P186)),ISNUMBER(SEARCH("&gt; 4",'Model output'!P186)),ISNUMBER(SEARCH("4 or more",'Model output'!P186))),"&gt;4",""))),""))</f>
        <v/>
      </c>
      <c r="V187" t="str">
        <f>IF(S187="negative","",IF(OR(ISNUMBER(SEARCH("Focal",'Model output'!P186)),'Classification result'!U187&lt;4,ISNUMBER(SEARCH("Focal",'Classification result'!U187)),ISNUMBER(SEARCH("&lt;4",'Classification result'!U187)),ISNUMBER(SEARCH("&lt; 4",'Classification result'!U187))),"minimal", IF(OR(ISNUMBER(SEARCH("Extensive",'Model output'!P186)),ISNUMBER(SEARCH("Extensive",'Classification result'!U187)),ISNUMBER(SEARCH("&gt;4",'Classification result'!U187)),ISNUMBER(SEARCH("&gt; 4",'Classification result'!U187)),ISNUMBER(SEARCH("4 or more",'Classification result'!U187))),"extensive","")))</f>
        <v/>
      </c>
      <c r="W187" t="str">
        <f>IF(OR('Model output'!R186="",ISNUMBER(SEARCH("Not identified", 'Model output'!R186)),ISNUMBER(SEARCH("Absent",'Model output'!R186)),ISNUMBER(SEARCH("No",'Model output'!R186)),ISNUMBER(SEARCH("Negative",'Model output'!R186)),ISNUMBER(SEARCH("None seen",'Model output'!R186)),ISNUMBER(SEARCH("Free",'Model output'!R186)),ISNUMBER(SEARCH("Cannot be assessed",'Model output'!R186))),"negative","positive")</f>
        <v>positive</v>
      </c>
      <c r="X187" t="str">
        <f>IF('Model output'!S186="","", IF('Model output'!S186= "[]", "", 'Model output'!S186))</f>
        <v>Not identified</v>
      </c>
      <c r="Y187" t="str">
        <f>IF(OR('Model output'!S186="",ISNUMBER(SEARCH("Absent",'Model output'!S186)),ISNUMBER(SEARCH("Not identified",'Model output'!S186)),ISNUMBER(SEARCH("No",'Model output'!S186)),ISNUMBER(SEARCH("negative",'Model output'!S186))),"negative",IF(Z187="positive","gETE", "positive"))</f>
        <v>negative</v>
      </c>
      <c r="Z187" t="str">
        <f>IF(OR('Model output'!S186="",ISNUMBER(SEARCH("Absent",'Model output'!S186)),ISNUMBER(SEARCH("Not identified",'Model output'!S186)),ISNUMBER(SEARCH("No",'Model output'!S186)),ISNUMBER(SEARCH("Minimal",'Model output'!S186)),ISNUMBER(SEARCH("negative",'Model output'!S186))),"negative",IF(OR(ISNUMBER(SEARCH("extensive",X187)),ISNUMBER(SEARCH("skeletal muscle",X187)),ISNUMBER(SEARCH("larynx",X187)),ISNUMBER(SEARCH("trachea",X187)),ISNUMBER(SEARCH("esophagus",X187)),ISNUMBER(SEARCH("recurrent laryngeal nerve",X187))),"positive","negative"))</f>
        <v>negative</v>
      </c>
      <c r="AA187" t="str">
        <f>IF('Model output'!T186="","", IF('Model output'!T186="[]", "", IF('Model output'!T186="Not mentioned", "No", "Yes")))</f>
        <v/>
      </c>
      <c r="AB187" t="str">
        <f>IF(AA187&lt;&gt;"Yes","",IF(OR('Model output'!U186="",'Model output'!U186="[]",ISNUMBER(SEARCH("Not identified",'Model output'!U186))),"",'Model output'!U186))</f>
        <v/>
      </c>
      <c r="AC187" s="1" t="str">
        <f>IF(OR('Model output'!V186="",'Model output'!V186="No",AND(ISERROR(SEARCH("Positive",'Model output'!V186)), ISNUMBER(SEARCH("Negative",'Model output'!V186))), ISNUMBER(SEARCH("Uninvolved",'Model output'!V186)), ISNUMBER(SEARCH("not involved",'Model output'!V186)), ISNUMBER(SEARCH("none",'Model output'!V186)), ISNUMBER(SEARCH("Free",'Model output'!V186)), ISNUMBER(SEARCH("1 mm",'Model output'!V186)), ISNUMBER(SEARCH("0.1 CM",'Model output'!V186)), ISNUMBER(SEARCH("less than 0.2 mm",'Model output'!V186)), ISNUMBER(SEARCH("less than 0.5 mm",'Model output'!V186)), ISNUMBER(SEARCH("abut",'Model output'!V186))), "negative", "positive")</f>
        <v>negative</v>
      </c>
      <c r="AE187" s="32" t="str" cm="1">
        <f t="array" aca="1" ref="AE187" ca="1">IF(OR(AC187="positive",Z187="positive",AND(OR(ISNUMBER(SEARCH("Follicular carcinoma",N187)),ISNUMBER(SEARCH("Follicular thyroid carcinoma",N187))),V187="extensive"),AND(AND(ISNUMBER(J187),J187&gt;0),AND(ISNUMBER(M187),M187&gt;3)),OR(H187="positive",AH187=1)),"high",IF(OR(ISNUMBER(SEARCH("lateral",G187,1)),ISNUMBER(SEARCH("positive",Y187,1)),ISNUMBER(SEARCH("tall",O187,1)),ISNUMBER(SEARCH("hobnail",O187,1)),ISNUMBER(SEARCH("cribriform",O187,1)),ISNUMBER(SEARCH("diffuse",O187,1)),ISNUMBER(SEARCH("columnar",O187,1)),ISNUMBER(SEARCH("solid",O187,1)),ISNUMBER(SEARCH("tall",N187,1)),ISNUMBER(SEARCH("hobnail",N187,1)),ISNUMBER(SEARCH("cribriform",N187,1)),ISNUMBER(SEARCH("diffuse",N187,1)),ISNUMBER(SEARCH("columnar",N187,1)),ISNUMBER(SEARCH("solid",N187,1)),AND(ISNUMBER(SEARCH("papillary",N187,1)),S187="positive"),AND(AND(ISNUMBER(J187),J187&gt;=5),M187=""),AND(AND(ISNUMBER(J187),J187&gt;=5),AND(ISNUMBER(M187),M187&gt;=1)),AND(ISNUMBER(SERACH("papillary",N187)),OR(Y187="positive",Z187="positive"), ISNUMBER(SEARCH("BRAF",AB187)))),"intermediate","low"))</f>
        <v>low</v>
      </c>
      <c r="AF187" s="33" t="str">
        <f t="shared" si="30"/>
        <v>1b</v>
      </c>
      <c r="AG187" s="33" t="str">
        <f t="shared" si="31"/>
        <v>0</v>
      </c>
      <c r="AH187" s="33" t="str">
        <f t="shared" si="33"/>
        <v>0</v>
      </c>
      <c r="AI187" s="38" t="str">
        <f t="shared" si="34"/>
        <v>I</v>
      </c>
      <c r="AJ187" s="32" t="s">
        <v>958</v>
      </c>
      <c r="AK187" s="37" t="s">
        <v>961</v>
      </c>
      <c r="AL187" s="37" t="s">
        <v>962</v>
      </c>
      <c r="AM187" s="37" t="s">
        <v>965</v>
      </c>
      <c r="AN187" s="37" t="s">
        <v>70</v>
      </c>
      <c r="AO187" s="26">
        <f t="shared" ca="1" si="40"/>
        <v>0</v>
      </c>
      <c r="AP187" s="12">
        <f t="shared" si="41"/>
        <v>1</v>
      </c>
      <c r="AQ187" s="12">
        <f t="shared" si="42"/>
        <v>1</v>
      </c>
      <c r="AR187" s="12">
        <f t="shared" si="43"/>
        <v>1</v>
      </c>
      <c r="AS187" s="19">
        <f t="shared" si="35"/>
        <v>1</v>
      </c>
    </row>
    <row r="188" spans="1:45">
      <c r="A188" t="str">
        <f>'Model output'!A187</f>
        <v>TCGA-EM-A3AL</v>
      </c>
      <c r="B188" s="44">
        <v>45</v>
      </c>
      <c r="C188" s="1" t="str">
        <f>IF(OR(ISNUMBER(SEARCH("0",'Model output'!D187)), ISNUMBER(SEARCH("1",'Model output'!D187)), ISNUMBER(SEARCH("1a",'Model output'!D187)), ISNUMBER(SEARCH("1b",'Model output'!D187)), ISNUMBER(SEARCH("2",'Model output'!D187)), ISNUMBER(SEARCH("3",'Model output'!D187)), ISNUMBER(SEARCH("4a",'Model output'!D187)), ISNUMBER(SEARCH("4b",'Model output'!D187))), IF(ISNUMBER(SEARCH("pT",'Model output'!D187)),IF(OR(ISNUMBER(SEARCH("a",'Model output'!D187)),ISNUMBER(SEARCH("b",'Model output'!D187))),MID(SUBSTITUTE('Model output'!D187," ",""),SEARCH("pT",'Model output'!D187)+2,2),MID(SUBSTITUTE('Model output'!D187," ",""),SEARCH("pT",'Model output'!D187)+2,1)),IF(ISNUMBER(SEARCH("T",'Model output'!D187)),IF(OR(ISNUMBER(SEARCH("a",'Model output'!D187)),ISNUMBER(SEARCH("b",'Model output'!D187))),MID(SUBSTITUTE('Model output'!D187," ",""),SEARCH("T",'Model output'!D187)+1,2),MID(SUBSTITUTE('Model output'!D187," ",""),SEARCH("T",'Model output'!D187)+1,1)),SUBSTITUTE('Model output'!D187," ",""))),"")</f>
        <v>1b</v>
      </c>
      <c r="D188" s="1" t="str">
        <f>IF(ISNUMBER(SEARCH("lymph node",'Model output'!E187)),"1", IF(AND('Model output'!E187&lt;&gt;"",ISNUMBER('Model output'!E187),'Model output'!E187&gt;0),"1",IF(OR(ISNUMBER(SEARCH("0",'Model output'!E187)), ISNUMBER(SEARCH("1",'Model output'!E187)), ISNUMBER(SEARCH("1a",'Model output'!E187)), ISNUMBER(SEARCH("1b",'Model output'!E187)), ISNUMBER(SEARCH("X",'Model output'!E187))), IF(ISNUMBER(SEARCH("pN",'Model output'!E187)),IF(OR(ISNUMBER(SEARCH("a",'Model output'!E187)),ISNUMBER(SEARCH("b",'Model output'!E187))),MID(SUBSTITUTE('Model output'!E187," ",""),SEARCH("pN",'Model output'!E187)+2,2),MID(SUBSTITUTE('Model output'!E187," ",""),SEARCH("pN",'Model output'!E187)+2,1)),IF(ISNUMBER(SEARCH("N",'Model output'!E187)),IF(OR(ISNUMBER(SEARCH("a",'Model output'!E187)),ISNUMBER(SEARCH("b",'Model output'!E187))),MID(SUBSTITUTE('Model output'!E187," ",""),SEARCH("N",'Model output'!E187)+1,2),MID(SUBSTITUTE('Model output'!E187," ",""),SEARCH("N",'Model output'!E187)+1,1)),SUBSTITUTE('Model output'!E187," ",""))),"")))</f>
        <v>0</v>
      </c>
      <c r="E188" s="1" t="str">
        <f>IF(OR(ISNUMBER(SEARCH("Not applicable",'Model output'!F187)), ISNUMBER(SEARCH("N/A",'Model output'!F187))),"0",IF(OR(ISNUMBER(SEARCH("0",'Model output'!F187)), ISNUMBER(SEARCH("1",'Model output'!F187)), ISNUMBER(SEARCH("X",'Model output'!F187))), IF(ISNUMBER(SEARCH("pM",'Model output'!F187)),MID(SUBSTITUTE('Model output'!F187," ",""),SEARCH("pM",'Model output'!F187)+2,1),IF(ISNUMBER(SEARCH("M",'Model output'!F187)),MID(SUBSTITUTE('Model output'!F187," ",""),SEARCH("M",'Model output'!F187)+1,1),SUBSTITUTE('Model output'!F187," ",""))),""))</f>
        <v/>
      </c>
      <c r="F188" t="str">
        <f t="shared" si="29"/>
        <v>negative</v>
      </c>
      <c r="G188" t="str">
        <f>IF(OR('Model output'!G187="",AND(ISNUMBER('Model output'!J187),'Model output'!J187&lt;1)),"",IF(OR(ISNUMBER(SEARCH("lateral",'Model output'!G187)),ISNUMBER(SEARCH("cervical",'Model output'!G187)),ISNUMBER(SEARCH("jugular",'Model output'!G187)),ISNUMBER(SEARCH("left neck",'Model output'!G187)),ISNUMBER(SEARCH("left anterior neck",'Model output'!G187)),ISNUMBER(SEARCH("left posterior neck",'Model output'!G187)),ISNUMBER(SEARCH("right neck",'Model output'!G187)),ISNUMBER(SEARCH("right anterior neck",'Model output'!G187)),ISNUMBER(SEARCH("right posterior neck",'Model output'!G187)),AND(ISNUMBER(SEARCH("level",'Model output'!G187)),OR(,ISNUMBER(SEARCH("II",'Model output'!G187)),ISNUMBER(SEARCH("two",'Model output'!G187)),ISNUMBER(SEARCH("2",'Model output'!G187)),ISNUMBER(SEARCH("III",'Model output'!G187)),ISNUMBER(SEARCH("three",'Model output'!G187)),ISNUMBER(SEARCH("3",'Model output'!G187)),ISNUMBER(SEARCH("IV",'Model output'!G187)),ISNUMBER(SEARCH("four",'Model output'!G187)),ISNUMBER(SEARCH("4",'Model output'!G187)),AND(ISNUMBER(SEARCH("V ",'Model output'!G187)),NOT(ISNUMBER(SEARCH("VI",'Model output'!G187)))),ISNUMBER(SEARCH("five",'Model output'!G187)),ISNUMBER(SEARCH("5",'Model output'!G187))))), "lateral", "central"))</f>
        <v/>
      </c>
      <c r="H188" t="str">
        <f>IF('Model output'!H187="","negative",IF('Model output'!H187="[]", "negative", IF(OR(ISNUMBER(SEARCH("lymph node",'Model output'!H187)),ISNUMBER(SEARCH("Not mentioned",'Model output'!H187)),ISNUMBER(SEARCH("neck",'Model output'!H187)),ISNUMBER(SEARCH("Not applicable",'Model output'!H187))),"negative","positive")))</f>
        <v>negative</v>
      </c>
      <c r="I188">
        <f>IF('Model output'!I187="","",IF(ISNUMBER('Model output'!I187),'Model output'!I187,1))</f>
        <v>14</v>
      </c>
      <c r="J188">
        <f>IF('Model output'!J187="","",IF(AND(ISNUMBER('Model output'!J187),'Model output'!J187&lt;=I188),'Model output'!J187,IF(ISNUMBER(SEARCH("0/",'Model output'!J187)),0,1)))</f>
        <v>0</v>
      </c>
      <c r="K188" t="str" cm="1">
        <f t="array" ref="K188">IF(COUNT(FIND({0,1,2,3,4,5,6,7,8,9},'Model output'!K187))&gt;0,'Model output'!K187,"")</f>
        <v/>
      </c>
      <c r="L188" s="8" t="str">
        <f t="shared" si="32"/>
        <v/>
      </c>
      <c r="M188" t="str" cm="1">
        <f t="array" ref="M188">IF(L188="","",IF(ISNUMBER(SEARCH("cm",L188)),MAX(VALUE(SUBSTITUTE(_xlfn.FILTERXML("&lt;t&gt;&lt;s&gt;"&amp;SUBSTITUTE(L188,",","&lt;/s&gt;&lt;s&gt;")&amp;"&lt;/s&gt;&lt;/t&gt;","//s"),"cm",""))),MAX(VALUE(SUBSTITUTE(_xlfn.FILTERXML("&lt;t&gt;&lt;s&gt;"&amp;SUBSTITUTE(L188,",","&lt;/s&gt;&lt;s&gt;")&amp;"&lt;/s&gt;&lt;/t&gt;","//s"),"mm","")))/10))</f>
        <v/>
      </c>
      <c r="N188" t="str">
        <f>IF('Model output'!L187="","",'Model output'!L187)</f>
        <v>Papillary carcinoma, follicular variant</v>
      </c>
      <c r="O188" t="str">
        <f>IF('Model output'!M187="","",'Model output'!M187)</f>
        <v>Follicular variant, Classical cytomorphology</v>
      </c>
      <c r="P188" t="str">
        <f>IF('Model output'!N187="","",'Model output'!N187)</f>
        <v>1.9cm</v>
      </c>
      <c r="Q188" t="str">
        <f t="shared" si="44"/>
        <v>1.9cm</v>
      </c>
      <c r="R188" cm="1">
        <f t="array" ref="R188">IF(Q188="","",IF(ISNUMBER(SEARCH("cm",Q188)),MAX(VALUE(SUBSTITUTE(_xlfn.FILTERXML("&lt;t&gt;&lt;s&gt;"&amp;SUBSTITUTE(Q188,",","&lt;/s&gt;&lt;s&gt;")&amp;"&lt;/s&gt;&lt;/t&gt;","//s"),"cm",""))),MAX(VALUE(SUBSTITUTE(_xlfn.FILTERXML("&lt;t&gt;&lt;s&gt;"&amp;SUBSTITUTE(Q188,",","&lt;/s&gt;&lt;s&gt;")&amp;"&lt;/s&gt;&lt;/t&gt;","//s"),"mm","")))/10))</f>
        <v>1.9</v>
      </c>
      <c r="S188" t="str">
        <f>IF(OR('Model output'!P187="",ISNUMBER(SEARCH("Not identified", 'Model output'!P187)),ISNUMBER(SEARCH("Absent",'Model output'!P187)),AND(ISNUMBER(SEARCH("No",'Model output'!P187)),NOT(ISNUMBER(SEARCH("diagnostic",'Model output'!P187)))),ISNUMBER(SEARCH("Negative",'Model output'!P187))),"negative","positive")</f>
        <v>negative</v>
      </c>
      <c r="T188">
        <f>IF('Model output'!O187="","",'Model output'!O187)</f>
        <v>2</v>
      </c>
      <c r="U188" t="str">
        <f>IF('Model output'!Q187&lt;&gt;"",'Model output'!Q187,IF('Classification result'!S188="positive",IF(ISNUMBER(SEARCH("single",'Model output'!P187)),1,IF(OR(ISNUMBER(SEARCH("&lt;4",'Model output'!P187)),ISNUMBER(SEARCH("&lt; 4",'Model output'!P187)),ISNUMBER(SEARCH("less than 4",'Model output'!P187))),"&lt;4",IF(OR(ISNUMBER(SEARCH("&gt;4",'Model output'!P187)),ISNUMBER(SEARCH("&gt; 4",'Model output'!P187)),ISNUMBER(SEARCH("4 or more",'Model output'!P187))),"&gt;4",""))),""))</f>
        <v/>
      </c>
      <c r="V188" t="str">
        <f>IF(S188="negative","",IF(OR(ISNUMBER(SEARCH("Focal",'Model output'!P187)),'Classification result'!U188&lt;4,ISNUMBER(SEARCH("Focal",'Classification result'!U188)),ISNUMBER(SEARCH("&lt;4",'Classification result'!U188)),ISNUMBER(SEARCH("&lt; 4",'Classification result'!U188))),"minimal", IF(OR(ISNUMBER(SEARCH("Extensive",'Model output'!P187)),ISNUMBER(SEARCH("Extensive",'Classification result'!U188)),ISNUMBER(SEARCH("&gt;4",'Classification result'!U188)),ISNUMBER(SEARCH("&gt; 4",'Classification result'!U188)),ISNUMBER(SEARCH("4 or more",'Classification result'!U188))),"extensive","")))</f>
        <v/>
      </c>
      <c r="W188" t="str">
        <f>IF(OR('Model output'!R187="",ISNUMBER(SEARCH("Not identified", 'Model output'!R187)),ISNUMBER(SEARCH("Absent",'Model output'!R187)),ISNUMBER(SEARCH("No",'Model output'!R187)),ISNUMBER(SEARCH("Negative",'Model output'!R187)),ISNUMBER(SEARCH("None seen",'Model output'!R187)),ISNUMBER(SEARCH("Free",'Model output'!R187)),ISNUMBER(SEARCH("Cannot be assessed",'Model output'!R187))),"negative","positive")</f>
        <v>positive</v>
      </c>
      <c r="X188" t="str">
        <f>IF('Model output'!S187="","", IF('Model output'!S187= "[]", "", 'Model output'!S187))</f>
        <v>Not identified</v>
      </c>
      <c r="Y188" t="str">
        <f>IF(OR('Model output'!S187="",ISNUMBER(SEARCH("Absent",'Model output'!S187)),ISNUMBER(SEARCH("Not identified",'Model output'!S187)),ISNUMBER(SEARCH("No",'Model output'!S187)),ISNUMBER(SEARCH("negative",'Model output'!S187))),"negative",IF(Z188="positive","gETE", "positive"))</f>
        <v>negative</v>
      </c>
      <c r="Z188" t="str">
        <f>IF(OR('Model output'!S187="",ISNUMBER(SEARCH("Absent",'Model output'!S187)),ISNUMBER(SEARCH("Not identified",'Model output'!S187)),ISNUMBER(SEARCH("No",'Model output'!S187)),ISNUMBER(SEARCH("Minimal",'Model output'!S187)),ISNUMBER(SEARCH("negative",'Model output'!S187))),"negative",IF(OR(ISNUMBER(SEARCH("extensive",X188)),ISNUMBER(SEARCH("skeletal muscle",X188)),ISNUMBER(SEARCH("larynx",X188)),ISNUMBER(SEARCH("trachea",X188)),ISNUMBER(SEARCH("esophagus",X188)),ISNUMBER(SEARCH("recurrent laryngeal nerve",X188))),"positive","negative"))</f>
        <v>negative</v>
      </c>
      <c r="AA188" t="str">
        <f>IF('Model output'!T187="","", IF('Model output'!T187="[]", "", IF('Model output'!T187="Not mentioned", "No", "Yes")))</f>
        <v/>
      </c>
      <c r="AB188" t="str">
        <f>IF(AA188&lt;&gt;"Yes","",IF(OR('Model output'!U187="",'Model output'!U187="[]",ISNUMBER(SEARCH("Not identified",'Model output'!U187))),"",'Model output'!U187))</f>
        <v/>
      </c>
      <c r="AC188" s="1" t="str">
        <f>IF(OR('Model output'!V187="",'Model output'!V187="No",AND(ISERROR(SEARCH("Positive",'Model output'!V187)), ISNUMBER(SEARCH("Negative",'Model output'!V187))), ISNUMBER(SEARCH("Uninvolved",'Model output'!V187)), ISNUMBER(SEARCH("not involved",'Model output'!V187)), ISNUMBER(SEARCH("none",'Model output'!V187)), ISNUMBER(SEARCH("Free",'Model output'!V187)), ISNUMBER(SEARCH("1 mm",'Model output'!V187)), ISNUMBER(SEARCH("0.1 CM",'Model output'!V187)), ISNUMBER(SEARCH("less than 0.2 mm",'Model output'!V187)), ISNUMBER(SEARCH("less than 0.5 mm",'Model output'!V187)), ISNUMBER(SEARCH("abut",'Model output'!V187))), "negative", "positive")</f>
        <v>negative</v>
      </c>
      <c r="AE188" s="32" t="str" cm="1">
        <f t="array" aca="1" ref="AE188" ca="1">IF(OR(AC188="positive",Z188="positive",AND(OR(ISNUMBER(SEARCH("Follicular carcinoma",N188)),ISNUMBER(SEARCH("Follicular thyroid carcinoma",N188))),V188="extensive"),AND(AND(ISNUMBER(J188),J188&gt;0),AND(ISNUMBER(M188),M188&gt;3)),OR(H188="positive",AH188=1)),"high",IF(OR(ISNUMBER(SEARCH("lateral",G188,1)),ISNUMBER(SEARCH("positive",Y188,1)),ISNUMBER(SEARCH("tall",O188,1)),ISNUMBER(SEARCH("hobnail",O188,1)),ISNUMBER(SEARCH("cribriform",O188,1)),ISNUMBER(SEARCH("diffuse",O188,1)),ISNUMBER(SEARCH("columnar",O188,1)),ISNUMBER(SEARCH("solid",O188,1)),ISNUMBER(SEARCH("tall",N188,1)),ISNUMBER(SEARCH("hobnail",N188,1)),ISNUMBER(SEARCH("cribriform",N188,1)),ISNUMBER(SEARCH("diffuse",N188,1)),ISNUMBER(SEARCH("columnar",N188,1)),ISNUMBER(SEARCH("solid",N188,1)),AND(ISNUMBER(SEARCH("papillary",N188,1)),S188="positive"),AND(AND(ISNUMBER(J188),J188&gt;=5),M188=""),AND(AND(ISNUMBER(J188),J188&gt;=5),AND(ISNUMBER(M188),M188&gt;=1)),AND(ISNUMBER(SERACH("papillary",N188)),OR(Y188="positive",Z188="positive"), ISNUMBER(SEARCH("BRAF",AB188)))),"intermediate","low"))</f>
        <v>low</v>
      </c>
      <c r="AF188" s="33" t="str">
        <f t="shared" si="30"/>
        <v>1b</v>
      </c>
      <c r="AG188" s="33" t="str">
        <f t="shared" si="31"/>
        <v>0</v>
      </c>
      <c r="AH188" s="33" t="str">
        <f t="shared" si="33"/>
        <v>0</v>
      </c>
      <c r="AI188" s="38" t="str">
        <f t="shared" si="34"/>
        <v>I</v>
      </c>
      <c r="AJ188" s="32" t="s">
        <v>957</v>
      </c>
      <c r="AK188" s="37" t="s">
        <v>961</v>
      </c>
      <c r="AL188" s="37" t="s">
        <v>962</v>
      </c>
      <c r="AM188" s="37" t="s">
        <v>965</v>
      </c>
      <c r="AN188" s="37" t="s">
        <v>70</v>
      </c>
      <c r="AO188" s="26">
        <f t="shared" ca="1" si="40"/>
        <v>1</v>
      </c>
      <c r="AP188" s="12">
        <f t="shared" si="41"/>
        <v>1</v>
      </c>
      <c r="AQ188" s="12">
        <f t="shared" si="42"/>
        <v>1</v>
      </c>
      <c r="AR188" s="12">
        <f t="shared" si="43"/>
        <v>1</v>
      </c>
      <c r="AS188" s="19">
        <f t="shared" si="35"/>
        <v>1</v>
      </c>
    </row>
    <row r="189" spans="1:45">
      <c r="A189" t="str">
        <f>'Model output'!A188</f>
        <v>TCGA-EM-A3AN</v>
      </c>
      <c r="B189" s="44">
        <v>36</v>
      </c>
      <c r="C189" s="1" t="str">
        <f>IF(OR(ISNUMBER(SEARCH("0",'Model output'!D188)), ISNUMBER(SEARCH("1",'Model output'!D188)), ISNUMBER(SEARCH("1a",'Model output'!D188)), ISNUMBER(SEARCH("1b",'Model output'!D188)), ISNUMBER(SEARCH("2",'Model output'!D188)), ISNUMBER(SEARCH("3",'Model output'!D188)), ISNUMBER(SEARCH("4a",'Model output'!D188)), ISNUMBER(SEARCH("4b",'Model output'!D188))), IF(ISNUMBER(SEARCH("pT",'Model output'!D188)),IF(OR(ISNUMBER(SEARCH("a",'Model output'!D188)),ISNUMBER(SEARCH("b",'Model output'!D188))),MID(SUBSTITUTE('Model output'!D188," ",""),SEARCH("pT",'Model output'!D188)+2,2),MID(SUBSTITUTE('Model output'!D188," ",""),SEARCH("pT",'Model output'!D188)+2,1)),IF(ISNUMBER(SEARCH("T",'Model output'!D188)),IF(OR(ISNUMBER(SEARCH("a",'Model output'!D188)),ISNUMBER(SEARCH("b",'Model output'!D188))),MID(SUBSTITUTE('Model output'!D188," ",""),SEARCH("T",'Model output'!D188)+1,2),MID(SUBSTITUTE('Model output'!D188," ",""),SEARCH("T",'Model output'!D188)+1,1)),SUBSTITUTE('Model output'!D188," ",""))),"")</f>
        <v>1b</v>
      </c>
      <c r="D189" s="1" t="str">
        <f>IF(ISNUMBER(SEARCH("lymph node",'Model output'!E188)),"1", IF(AND('Model output'!E188&lt;&gt;"",ISNUMBER('Model output'!E188),'Model output'!E188&gt;0),"1",IF(OR(ISNUMBER(SEARCH("0",'Model output'!E188)), ISNUMBER(SEARCH("1",'Model output'!E188)), ISNUMBER(SEARCH("1a",'Model output'!E188)), ISNUMBER(SEARCH("1b",'Model output'!E188)), ISNUMBER(SEARCH("X",'Model output'!E188))), IF(ISNUMBER(SEARCH("pN",'Model output'!E188)),IF(OR(ISNUMBER(SEARCH("a",'Model output'!E188)),ISNUMBER(SEARCH("b",'Model output'!E188))),MID(SUBSTITUTE('Model output'!E188," ",""),SEARCH("pN",'Model output'!E188)+2,2),MID(SUBSTITUTE('Model output'!E188," ",""),SEARCH("pN",'Model output'!E188)+2,1)),IF(ISNUMBER(SEARCH("N",'Model output'!E188)),IF(OR(ISNUMBER(SEARCH("a",'Model output'!E188)),ISNUMBER(SEARCH("b",'Model output'!E188))),MID(SUBSTITUTE('Model output'!E188," ",""),SEARCH("N",'Model output'!E188)+1,2),MID(SUBSTITUTE('Model output'!E188," ",""),SEARCH("N",'Model output'!E188)+1,1)),SUBSTITUTE('Model output'!E188," ",""))),"")))</f>
        <v>1b</v>
      </c>
      <c r="E189" s="1" t="str">
        <f>IF(OR(ISNUMBER(SEARCH("Not applicable",'Model output'!F188)), ISNUMBER(SEARCH("N/A",'Model output'!F188))),"0",IF(OR(ISNUMBER(SEARCH("0",'Model output'!F188)), ISNUMBER(SEARCH("1",'Model output'!F188)), ISNUMBER(SEARCH("X",'Model output'!F188))), IF(ISNUMBER(SEARCH("pM",'Model output'!F188)),MID(SUBSTITUTE('Model output'!F188," ",""),SEARCH("pM",'Model output'!F188)+2,1),IF(ISNUMBER(SEARCH("M",'Model output'!F188)),MID(SUBSTITUTE('Model output'!F188," ",""),SEARCH("M",'Model output'!F188)+1,1),SUBSTITUTE('Model output'!F188," ",""))),""))</f>
        <v/>
      </c>
      <c r="F189" t="str">
        <f t="shared" si="29"/>
        <v>positive</v>
      </c>
      <c r="G189" t="str">
        <f>IF(OR('Model output'!G188="",AND(ISNUMBER('Model output'!J188),'Model output'!J188&lt;1)),"",IF(OR(ISNUMBER(SEARCH("lateral",'Model output'!G188)),ISNUMBER(SEARCH("cervical",'Model output'!G188)),ISNUMBER(SEARCH("jugular",'Model output'!G188)),ISNUMBER(SEARCH("left neck",'Model output'!G188)),ISNUMBER(SEARCH("left anterior neck",'Model output'!G188)),ISNUMBER(SEARCH("left posterior neck",'Model output'!G188)),ISNUMBER(SEARCH("right neck",'Model output'!G188)),ISNUMBER(SEARCH("right anterior neck",'Model output'!G188)),ISNUMBER(SEARCH("right posterior neck",'Model output'!G188)),AND(ISNUMBER(SEARCH("level",'Model output'!G188)),OR(,ISNUMBER(SEARCH("II",'Model output'!G188)),ISNUMBER(SEARCH("two",'Model output'!G188)),ISNUMBER(SEARCH("2",'Model output'!G188)),ISNUMBER(SEARCH("III",'Model output'!G188)),ISNUMBER(SEARCH("three",'Model output'!G188)),ISNUMBER(SEARCH("3",'Model output'!G188)),ISNUMBER(SEARCH("IV",'Model output'!G188)),ISNUMBER(SEARCH("four",'Model output'!G188)),ISNUMBER(SEARCH("4",'Model output'!G188)),AND(ISNUMBER(SEARCH("V ",'Model output'!G188)),NOT(ISNUMBER(SEARCH("VI",'Model output'!G188)))),ISNUMBER(SEARCH("five",'Model output'!G188)),ISNUMBER(SEARCH("5",'Model output'!G188))))), "lateral", "central"))</f>
        <v>lateral</v>
      </c>
      <c r="H189" t="str">
        <f>IF('Model output'!H188="","negative",IF('Model output'!H188="[]", "negative", IF(OR(ISNUMBER(SEARCH("lymph node",'Model output'!H188)),ISNUMBER(SEARCH("Not mentioned",'Model output'!H188)),ISNUMBER(SEARCH("neck",'Model output'!H188)),ISNUMBER(SEARCH("Not applicable",'Model output'!H188))),"negative","positive")))</f>
        <v>negative</v>
      </c>
      <c r="I189">
        <f>IF('Model output'!I188="","",IF(ISNUMBER('Model output'!I188),'Model output'!I188,1))</f>
        <v>80</v>
      </c>
      <c r="J189">
        <f>IF('Model output'!J188="","",IF(AND(ISNUMBER('Model output'!J188),'Model output'!J188&lt;=I189),'Model output'!J188,IF(ISNUMBER(SEARCH("0/",'Model output'!J188)),0,1)))</f>
        <v>27</v>
      </c>
      <c r="K189" t="str" cm="1">
        <f t="array" ref="K189">IF(COUNT(FIND({0,1,2,3,4,5,6,7,8,9},'Model output'!K188))&gt;0,'Model output'!K188,"")</f>
        <v/>
      </c>
      <c r="L189" s="8" t="str">
        <f t="shared" si="32"/>
        <v/>
      </c>
      <c r="M189" t="str" cm="1">
        <f t="array" ref="M189">IF(L189="","",IF(ISNUMBER(SEARCH("cm",L189)),MAX(VALUE(SUBSTITUTE(_xlfn.FILTERXML("&lt;t&gt;&lt;s&gt;"&amp;SUBSTITUTE(L189,",","&lt;/s&gt;&lt;s&gt;")&amp;"&lt;/s&gt;&lt;/t&gt;","//s"),"cm",""))),MAX(VALUE(SUBSTITUTE(_xlfn.FILTERXML("&lt;t&gt;&lt;s&gt;"&amp;SUBSTITUTE(L189,",","&lt;/s&gt;&lt;s&gt;")&amp;"&lt;/s&gt;&lt;/t&gt;","//s"),"mm","")))/10))</f>
        <v/>
      </c>
      <c r="N189" t="str">
        <f>IF('Model output'!L188="","",'Model output'!L188)</f>
        <v>Papillary carcinoma</v>
      </c>
      <c r="O189" t="str">
        <f>IF('Model output'!M188="","",'Model output'!M188)</f>
        <v>Classical (usual), Follicular variant</v>
      </c>
      <c r="P189" t="str">
        <f>IF('Model output'!N188="","",'Model output'!N188)</f>
        <v>1.2cm</v>
      </c>
      <c r="Q189" t="str">
        <f t="shared" si="44"/>
        <v>1.2cm</v>
      </c>
      <c r="R189" cm="1">
        <f t="array" ref="R189">IF(Q189="","",IF(ISNUMBER(SEARCH("cm",Q189)),MAX(VALUE(SUBSTITUTE(_xlfn.FILTERXML("&lt;t&gt;&lt;s&gt;"&amp;SUBSTITUTE(Q189,",","&lt;/s&gt;&lt;s&gt;")&amp;"&lt;/s&gt;&lt;/t&gt;","//s"),"cm",""))),MAX(VALUE(SUBSTITUTE(_xlfn.FILTERXML("&lt;t&gt;&lt;s&gt;"&amp;SUBSTITUTE(Q189,",","&lt;/s&gt;&lt;s&gt;")&amp;"&lt;/s&gt;&lt;/t&gt;","//s"),"mm","")))/10))</f>
        <v>1.2</v>
      </c>
      <c r="S189" t="str">
        <f>IF(OR('Model output'!P188="",ISNUMBER(SEARCH("Not identified", 'Model output'!P188)),ISNUMBER(SEARCH("Absent",'Model output'!P188)),AND(ISNUMBER(SEARCH("No",'Model output'!P188)),NOT(ISNUMBER(SEARCH("diagnostic",'Model output'!P188)))),ISNUMBER(SEARCH("Negative",'Model output'!P188))),"negative","positive")</f>
        <v>positive</v>
      </c>
      <c r="T189" t="str">
        <f>IF('Model output'!O188="","",'Model output'!O188)</f>
        <v>Unifocal</v>
      </c>
      <c r="U189" t="str">
        <f>IF('Model output'!Q188&lt;&gt;"",'Model output'!Q188,IF('Classification result'!S189="positive",IF(ISNUMBER(SEARCH("single",'Model output'!P188)),1,IF(OR(ISNUMBER(SEARCH("&lt;4",'Model output'!P188)),ISNUMBER(SEARCH("&lt; 4",'Model output'!P188)),ISNUMBER(SEARCH("less than 4",'Model output'!P188))),"&lt;4",IF(OR(ISNUMBER(SEARCH("&gt;4",'Model output'!P188)),ISNUMBER(SEARCH("&gt; 4",'Model output'!P188)),ISNUMBER(SEARCH("4 or more",'Model output'!P188))),"&gt;4",""))),""))</f>
        <v/>
      </c>
      <c r="V189" t="str">
        <f>IF(S189="negative","",IF(OR(ISNUMBER(SEARCH("Focal",'Model output'!P188)),'Classification result'!U189&lt;4,ISNUMBER(SEARCH("Focal",'Classification result'!U189)),ISNUMBER(SEARCH("&lt;4",'Classification result'!U189)),ISNUMBER(SEARCH("&lt; 4",'Classification result'!U189))),"minimal", IF(OR(ISNUMBER(SEARCH("Extensive",'Model output'!P188)),ISNUMBER(SEARCH("Extensive",'Classification result'!U189)),ISNUMBER(SEARCH("&gt;4",'Classification result'!U189)),ISNUMBER(SEARCH("&gt; 4",'Classification result'!U189)),ISNUMBER(SEARCH("4 or more",'Classification result'!U189))),"extensive","")))</f>
        <v/>
      </c>
      <c r="W189" t="str">
        <f>IF(OR('Model output'!R188="",ISNUMBER(SEARCH("Not identified", 'Model output'!R188)),ISNUMBER(SEARCH("Absent",'Model output'!R188)),ISNUMBER(SEARCH("No",'Model output'!R188)),ISNUMBER(SEARCH("Negative",'Model output'!R188)),ISNUMBER(SEARCH("None seen",'Model output'!R188)),ISNUMBER(SEARCH("Free",'Model output'!R188)),ISNUMBER(SEARCH("Cannot be assessed",'Model output'!R188))),"negative","positive")</f>
        <v>positive</v>
      </c>
      <c r="X189" t="str">
        <f>IF('Model output'!S188="","", IF('Model output'!S188= "[]", "", 'Model output'!S188))</f>
        <v>Cannot be assessed</v>
      </c>
      <c r="Y189" t="str">
        <f>IF(OR('Model output'!S188="",ISNUMBER(SEARCH("Absent",'Model output'!S188)),ISNUMBER(SEARCH("Not identified",'Model output'!S188)),ISNUMBER(SEARCH("No",'Model output'!S188)),ISNUMBER(SEARCH("negative",'Model output'!S188))),"negative",IF(Z189="positive","gETE", "positive"))</f>
        <v>negative</v>
      </c>
      <c r="Z189" t="str">
        <f>IF(OR('Model output'!S188="",ISNUMBER(SEARCH("Absent",'Model output'!S188)),ISNUMBER(SEARCH("Not identified",'Model output'!S188)),ISNUMBER(SEARCH("No",'Model output'!S188)),ISNUMBER(SEARCH("Minimal",'Model output'!S188)),ISNUMBER(SEARCH("negative",'Model output'!S188))),"negative",IF(OR(ISNUMBER(SEARCH("extensive",X189)),ISNUMBER(SEARCH("skeletal muscle",X189)),ISNUMBER(SEARCH("larynx",X189)),ISNUMBER(SEARCH("trachea",X189)),ISNUMBER(SEARCH("esophagus",X189)),ISNUMBER(SEARCH("recurrent laryngeal nerve",X189))),"positive","negative"))</f>
        <v>negative</v>
      </c>
      <c r="AA189" t="str">
        <f>IF('Model output'!T188="","", IF('Model output'!T188="[]", "", IF('Model output'!T188="Not mentioned", "No", "Yes")))</f>
        <v/>
      </c>
      <c r="AB189" t="str">
        <f>IF(AA189&lt;&gt;"Yes","",IF(OR('Model output'!U188="",'Model output'!U188="[]",ISNUMBER(SEARCH("Not identified",'Model output'!U188))),"",'Model output'!U188))</f>
        <v/>
      </c>
      <c r="AC189" s="1" t="str">
        <f>IF(OR('Model output'!V188="",'Model output'!V188="No",AND(ISERROR(SEARCH("Positive",'Model output'!V188)), ISNUMBER(SEARCH("Negative",'Model output'!V188))), ISNUMBER(SEARCH("Uninvolved",'Model output'!V188)), ISNUMBER(SEARCH("not involved",'Model output'!V188)), ISNUMBER(SEARCH("none",'Model output'!V188)), ISNUMBER(SEARCH("Free",'Model output'!V188)), ISNUMBER(SEARCH("1 mm",'Model output'!V188)), ISNUMBER(SEARCH("0.1 CM",'Model output'!V188)), ISNUMBER(SEARCH("less than 0.2 mm",'Model output'!V188)), ISNUMBER(SEARCH("less than 0.5 mm",'Model output'!V188)), ISNUMBER(SEARCH("abut",'Model output'!V188))), "negative", "positive")</f>
        <v>positive</v>
      </c>
      <c r="AE189" s="32" t="str" cm="1">
        <f t="array" ref="AE189">IF(OR(AC189="positive",Z189="positive",AND(OR(ISNUMBER(SEARCH("Follicular carcinoma",N189)),ISNUMBER(SEARCH("Follicular thyroid carcinoma",N189))),V189="extensive"),AND(AND(ISNUMBER(J189),J189&gt;0),AND(ISNUMBER(M189),M189&gt;3)),OR(H189="positive",AH189=1)),"high",IF(OR(ISNUMBER(SEARCH("lateral",G189,1)),ISNUMBER(SEARCH("positive",Y189,1)),ISNUMBER(SEARCH("tall",O189,1)),ISNUMBER(SEARCH("hobnail",O189,1)),ISNUMBER(SEARCH("cribriform",O189,1)),ISNUMBER(SEARCH("diffuse",O189,1)),ISNUMBER(SEARCH("columnar",O189,1)),ISNUMBER(SEARCH("solid",O189,1)),ISNUMBER(SEARCH("tall",N189,1)),ISNUMBER(SEARCH("hobnail",N189,1)),ISNUMBER(SEARCH("cribriform",N189,1)),ISNUMBER(SEARCH("diffuse",N189,1)),ISNUMBER(SEARCH("columnar",N189,1)),ISNUMBER(SEARCH("solid",N189,1)),AND(ISNUMBER(SEARCH("papillary",N189,1)),S189="positive"),AND(AND(ISNUMBER(J189),J189&gt;=5),M189=""),AND(AND(ISNUMBER(J189),J189&gt;=5),AND(ISNUMBER(M189),M189&gt;=1)),AND(ISNUMBER(SERACH("papillary",N189)),OR(Y189="positive",Z189="positive"), ISNUMBER(SEARCH("BRAF",AB189)))),"intermediate","low"))</f>
        <v>high</v>
      </c>
      <c r="AF189" s="33" t="str">
        <f t="shared" si="30"/>
        <v>1b</v>
      </c>
      <c r="AG189" s="33" t="str">
        <f t="shared" si="31"/>
        <v>1b</v>
      </c>
      <c r="AH189" s="33" t="str">
        <f t="shared" si="33"/>
        <v>0</v>
      </c>
      <c r="AI189" s="38" t="str">
        <f t="shared" si="34"/>
        <v>I</v>
      </c>
      <c r="AJ189" s="32" t="s">
        <v>956</v>
      </c>
      <c r="AK189" s="37" t="s">
        <v>961</v>
      </c>
      <c r="AL189" s="37" t="s">
        <v>961</v>
      </c>
      <c r="AM189" s="37" t="s">
        <v>965</v>
      </c>
      <c r="AN189" s="37" t="s">
        <v>70</v>
      </c>
      <c r="AO189" s="26">
        <f t="shared" si="40"/>
        <v>1</v>
      </c>
      <c r="AP189" s="12">
        <f t="shared" si="41"/>
        <v>1</v>
      </c>
      <c r="AQ189" s="12">
        <f t="shared" si="42"/>
        <v>1</v>
      </c>
      <c r="AR189" s="12">
        <f t="shared" si="43"/>
        <v>1</v>
      </c>
      <c r="AS189" s="19">
        <f t="shared" si="35"/>
        <v>1</v>
      </c>
    </row>
    <row r="190" spans="1:45">
      <c r="A190" t="str">
        <f>'Model output'!A189</f>
        <v>TCGA-EM-A3AO</v>
      </c>
      <c r="B190" s="44">
        <v>61</v>
      </c>
      <c r="C190" s="1" t="str">
        <f>IF(OR(ISNUMBER(SEARCH("0",'Model output'!D189)), ISNUMBER(SEARCH("1",'Model output'!D189)), ISNUMBER(SEARCH("1a",'Model output'!D189)), ISNUMBER(SEARCH("1b",'Model output'!D189)), ISNUMBER(SEARCH("2",'Model output'!D189)), ISNUMBER(SEARCH("3",'Model output'!D189)), ISNUMBER(SEARCH("4a",'Model output'!D189)), ISNUMBER(SEARCH("4b",'Model output'!D189))), IF(ISNUMBER(SEARCH("pT",'Model output'!D189)),IF(OR(ISNUMBER(SEARCH("a",'Model output'!D189)),ISNUMBER(SEARCH("b",'Model output'!D189))),MID(SUBSTITUTE('Model output'!D189," ",""),SEARCH("pT",'Model output'!D189)+2,2),MID(SUBSTITUTE('Model output'!D189," ",""),SEARCH("pT",'Model output'!D189)+2,1)),IF(ISNUMBER(SEARCH("T",'Model output'!D189)),IF(OR(ISNUMBER(SEARCH("a",'Model output'!D189)),ISNUMBER(SEARCH("b",'Model output'!D189))),MID(SUBSTITUTE('Model output'!D189," ",""),SEARCH("T",'Model output'!D189)+1,2),MID(SUBSTITUTE('Model output'!D189," ",""),SEARCH("T",'Model output'!D189)+1,1)),SUBSTITUTE('Model output'!D189," ",""))),"")</f>
        <v>2</v>
      </c>
      <c r="D190" s="1" t="str">
        <f>IF(ISNUMBER(SEARCH("lymph node",'Model output'!E189)),"1", IF(AND('Model output'!E189&lt;&gt;"",ISNUMBER('Model output'!E189),'Model output'!E189&gt;0),"1",IF(OR(ISNUMBER(SEARCH("0",'Model output'!E189)), ISNUMBER(SEARCH("1",'Model output'!E189)), ISNUMBER(SEARCH("1a",'Model output'!E189)), ISNUMBER(SEARCH("1b",'Model output'!E189)), ISNUMBER(SEARCH("X",'Model output'!E189))), IF(ISNUMBER(SEARCH("pN",'Model output'!E189)),IF(OR(ISNUMBER(SEARCH("a",'Model output'!E189)),ISNUMBER(SEARCH("b",'Model output'!E189))),MID(SUBSTITUTE('Model output'!E189," ",""),SEARCH("pN",'Model output'!E189)+2,2),MID(SUBSTITUTE('Model output'!E189," ",""),SEARCH("pN",'Model output'!E189)+2,1)),IF(ISNUMBER(SEARCH("N",'Model output'!E189)),IF(OR(ISNUMBER(SEARCH("a",'Model output'!E189)),ISNUMBER(SEARCH("b",'Model output'!E189))),MID(SUBSTITUTE('Model output'!E189," ",""),SEARCH("N",'Model output'!E189)+1,2),MID(SUBSTITUTE('Model output'!E189," ",""),SEARCH("N",'Model output'!E189)+1,1)),SUBSTITUTE('Model output'!E189," ",""))),"")))</f>
        <v>1b</v>
      </c>
      <c r="E190" s="1" t="str">
        <f>IF(OR(ISNUMBER(SEARCH("Not applicable",'Model output'!F189)), ISNUMBER(SEARCH("N/A",'Model output'!F189))),"0",IF(OR(ISNUMBER(SEARCH("0",'Model output'!F189)), ISNUMBER(SEARCH("1",'Model output'!F189)), ISNUMBER(SEARCH("X",'Model output'!F189))), IF(ISNUMBER(SEARCH("pM",'Model output'!F189)),MID(SUBSTITUTE('Model output'!F189," ",""),SEARCH("pM",'Model output'!F189)+2,1),IF(ISNUMBER(SEARCH("M",'Model output'!F189)),MID(SUBSTITUTE('Model output'!F189," ",""),SEARCH("M",'Model output'!F189)+1,1),SUBSTITUTE('Model output'!F189," ",""))),""))</f>
        <v/>
      </c>
      <c r="F190" t="str">
        <f t="shared" si="29"/>
        <v>positive</v>
      </c>
      <c r="G190" t="str">
        <f>IF(OR('Model output'!G189="",AND(ISNUMBER('Model output'!J189),'Model output'!J189&lt;1)),"",IF(OR(ISNUMBER(SEARCH("lateral",'Model output'!G189)),ISNUMBER(SEARCH("cervical",'Model output'!G189)),ISNUMBER(SEARCH("jugular",'Model output'!G189)),ISNUMBER(SEARCH("left neck",'Model output'!G189)),ISNUMBER(SEARCH("left anterior neck",'Model output'!G189)),ISNUMBER(SEARCH("left posterior neck",'Model output'!G189)),ISNUMBER(SEARCH("right neck",'Model output'!G189)),ISNUMBER(SEARCH("right anterior neck",'Model output'!G189)),ISNUMBER(SEARCH("right posterior neck",'Model output'!G189)),AND(ISNUMBER(SEARCH("level",'Model output'!G189)),OR(,ISNUMBER(SEARCH("II",'Model output'!G189)),ISNUMBER(SEARCH("two",'Model output'!G189)),ISNUMBER(SEARCH("2",'Model output'!G189)),ISNUMBER(SEARCH("III",'Model output'!G189)),ISNUMBER(SEARCH("three",'Model output'!G189)),ISNUMBER(SEARCH("3",'Model output'!G189)),ISNUMBER(SEARCH("IV",'Model output'!G189)),ISNUMBER(SEARCH("four",'Model output'!G189)),ISNUMBER(SEARCH("4",'Model output'!G189)),AND(ISNUMBER(SEARCH("V ",'Model output'!G189)),NOT(ISNUMBER(SEARCH("VI",'Model output'!G189)))),ISNUMBER(SEARCH("five",'Model output'!G189)),ISNUMBER(SEARCH("5",'Model output'!G189))))), "lateral", "central"))</f>
        <v>lateral</v>
      </c>
      <c r="H190" t="str">
        <f>IF('Model output'!H189="","negative",IF('Model output'!H189="[]", "negative", IF(OR(ISNUMBER(SEARCH("lymph node",'Model output'!H189)),ISNUMBER(SEARCH("Not mentioned",'Model output'!H189)),ISNUMBER(SEARCH("neck",'Model output'!H189)),ISNUMBER(SEARCH("Not applicable",'Model output'!H189))),"negative","positive")))</f>
        <v>negative</v>
      </c>
      <c r="I190">
        <f>IF('Model output'!I189="","",IF(ISNUMBER('Model output'!I189),'Model output'!I189,1))</f>
        <v>28</v>
      </c>
      <c r="J190">
        <f>IF('Model output'!J189="","",IF(AND(ISNUMBER('Model output'!J189),'Model output'!J189&lt;=I190),'Model output'!J189,IF(ISNUMBER(SEARCH("0/",'Model output'!J189)),0,1)))</f>
        <v>10</v>
      </c>
      <c r="K190" t="str" cm="1">
        <f t="array" ref="K190">IF(COUNT(FIND({0,1,2,3,4,5,6,7,8,9},'Model output'!K189))&gt;0,'Model output'!K189,"")</f>
        <v/>
      </c>
      <c r="L190" s="8" t="str">
        <f t="shared" si="32"/>
        <v/>
      </c>
      <c r="M190" t="str" cm="1">
        <f t="array" ref="M190">IF(L190="","",IF(ISNUMBER(SEARCH("cm",L190)),MAX(VALUE(SUBSTITUTE(_xlfn.FILTERXML("&lt;t&gt;&lt;s&gt;"&amp;SUBSTITUTE(L190,",","&lt;/s&gt;&lt;s&gt;")&amp;"&lt;/s&gt;&lt;/t&gt;","//s"),"cm",""))),MAX(VALUE(SUBSTITUTE(_xlfn.FILTERXML("&lt;t&gt;&lt;s&gt;"&amp;SUBSTITUTE(L190,",","&lt;/s&gt;&lt;s&gt;")&amp;"&lt;/s&gt;&lt;/t&gt;","//s"),"mm","")))/10))</f>
        <v/>
      </c>
      <c r="N190" t="str">
        <f>IF('Model output'!L189="","",'Model output'!L189)</f>
        <v>Papillary carcinoma</v>
      </c>
      <c r="O190" t="str">
        <f>IF('Model output'!M189="","",'Model output'!M189)</f>
        <v>Classical, Follicular variant</v>
      </c>
      <c r="P190" t="str">
        <f>IF('Model output'!N189="","",'Model output'!N189)</f>
        <v>3.0 cm</v>
      </c>
      <c r="Q190" t="str">
        <f t="shared" si="44"/>
        <v>3.0cm</v>
      </c>
      <c r="R190" cm="1">
        <f t="array" ref="R190">IF(Q190="","",IF(ISNUMBER(SEARCH("cm",Q190)),MAX(VALUE(SUBSTITUTE(_xlfn.FILTERXML("&lt;t&gt;&lt;s&gt;"&amp;SUBSTITUTE(Q190,",","&lt;/s&gt;&lt;s&gt;")&amp;"&lt;/s&gt;&lt;/t&gt;","//s"),"cm",""))),MAX(VALUE(SUBSTITUTE(_xlfn.FILTERXML("&lt;t&gt;&lt;s&gt;"&amp;SUBSTITUTE(Q190,",","&lt;/s&gt;&lt;s&gt;")&amp;"&lt;/s&gt;&lt;/t&gt;","//s"),"mm","")))/10))</f>
        <v>3</v>
      </c>
      <c r="S190" t="str">
        <f>IF(OR('Model output'!P189="",ISNUMBER(SEARCH("Not identified", 'Model output'!P189)),ISNUMBER(SEARCH("Absent",'Model output'!P189)),AND(ISNUMBER(SEARCH("No",'Model output'!P189)),NOT(ISNUMBER(SEARCH("diagnostic",'Model output'!P189)))),ISNUMBER(SEARCH("Negative",'Model output'!P189))),"negative","positive")</f>
        <v>negative</v>
      </c>
      <c r="T190">
        <f>IF('Model output'!O189="","",'Model output'!O189)</f>
        <v>2</v>
      </c>
      <c r="U190" t="str">
        <f>IF('Model output'!Q189&lt;&gt;"",'Model output'!Q189,IF('Classification result'!S190="positive",IF(ISNUMBER(SEARCH("single",'Model output'!P189)),1,IF(OR(ISNUMBER(SEARCH("&lt;4",'Model output'!P189)),ISNUMBER(SEARCH("&lt; 4",'Model output'!P189)),ISNUMBER(SEARCH("less than 4",'Model output'!P189))),"&lt;4",IF(OR(ISNUMBER(SEARCH("&gt;4",'Model output'!P189)),ISNUMBER(SEARCH("&gt; 4",'Model output'!P189)),ISNUMBER(SEARCH("4 or more",'Model output'!P189))),"&gt;4",""))),""))</f>
        <v/>
      </c>
      <c r="V190" t="str">
        <f>IF(S190="negative","",IF(OR(ISNUMBER(SEARCH("Focal",'Model output'!P189)),'Classification result'!U190&lt;4,ISNUMBER(SEARCH("Focal",'Classification result'!U190)),ISNUMBER(SEARCH("&lt;4",'Classification result'!U190)),ISNUMBER(SEARCH("&lt; 4",'Classification result'!U190))),"minimal", IF(OR(ISNUMBER(SEARCH("Extensive",'Model output'!P189)),ISNUMBER(SEARCH("Extensive",'Classification result'!U190)),ISNUMBER(SEARCH("&gt;4",'Classification result'!U190)),ISNUMBER(SEARCH("&gt; 4",'Classification result'!U190)),ISNUMBER(SEARCH("4 or more",'Classification result'!U190))),"extensive","")))</f>
        <v/>
      </c>
      <c r="W190" t="str">
        <f>IF(OR('Model output'!R189="",ISNUMBER(SEARCH("Not identified", 'Model output'!R189)),ISNUMBER(SEARCH("Absent",'Model output'!R189)),ISNUMBER(SEARCH("No",'Model output'!R189)),ISNUMBER(SEARCH("Negative",'Model output'!R189)),ISNUMBER(SEARCH("None seen",'Model output'!R189)),ISNUMBER(SEARCH("Free",'Model output'!R189)),ISNUMBER(SEARCH("Cannot be assessed",'Model output'!R189))),"negative","positive")</f>
        <v>positive</v>
      </c>
      <c r="X190" t="str">
        <f>IF('Model output'!S189="","", IF('Model output'!S189= "[]", "", 'Model output'!S189))</f>
        <v/>
      </c>
      <c r="Y190" t="str">
        <f>IF(OR('Model output'!S189="",ISNUMBER(SEARCH("Absent",'Model output'!S189)),ISNUMBER(SEARCH("Not identified",'Model output'!S189)),ISNUMBER(SEARCH("No",'Model output'!S189)),ISNUMBER(SEARCH("negative",'Model output'!S189))),"negative",IF(Z190="positive","gETE", "positive"))</f>
        <v>negative</v>
      </c>
      <c r="Z190" t="str">
        <f>IF(OR('Model output'!S189="",ISNUMBER(SEARCH("Absent",'Model output'!S189)),ISNUMBER(SEARCH("Not identified",'Model output'!S189)),ISNUMBER(SEARCH("No",'Model output'!S189)),ISNUMBER(SEARCH("Minimal",'Model output'!S189)),ISNUMBER(SEARCH("negative",'Model output'!S189))),"negative",IF(OR(ISNUMBER(SEARCH("extensive",X190)),ISNUMBER(SEARCH("skeletal muscle",X190)),ISNUMBER(SEARCH("larynx",X190)),ISNUMBER(SEARCH("trachea",X190)),ISNUMBER(SEARCH("esophagus",X190)),ISNUMBER(SEARCH("recurrent laryngeal nerve",X190))),"positive","negative"))</f>
        <v>negative</v>
      </c>
      <c r="AA190" t="str">
        <f>IF('Model output'!T189="","", IF('Model output'!T189="[]", "", IF('Model output'!T189="Not mentioned", "No", "Yes")))</f>
        <v/>
      </c>
      <c r="AB190" t="str">
        <f>IF(AA190&lt;&gt;"Yes","",IF(OR('Model output'!U189="",'Model output'!U189="[]",ISNUMBER(SEARCH("Not identified",'Model output'!U189))),"",'Model output'!U189))</f>
        <v/>
      </c>
      <c r="AC190" s="1" t="str">
        <f>IF(OR('Model output'!V189="",'Model output'!V189="No",AND(ISERROR(SEARCH("Positive",'Model output'!V189)), ISNUMBER(SEARCH("Negative",'Model output'!V189))), ISNUMBER(SEARCH("Uninvolved",'Model output'!V189)), ISNUMBER(SEARCH("not involved",'Model output'!V189)), ISNUMBER(SEARCH("none",'Model output'!V189)), ISNUMBER(SEARCH("Free",'Model output'!V189)), ISNUMBER(SEARCH("1 mm",'Model output'!V189)), ISNUMBER(SEARCH("0.1 CM",'Model output'!V189)), ISNUMBER(SEARCH("less than 0.2 mm",'Model output'!V189)), ISNUMBER(SEARCH("less than 0.5 mm",'Model output'!V189)), ISNUMBER(SEARCH("abut",'Model output'!V189))), "negative", "positive")</f>
        <v>negative</v>
      </c>
      <c r="AE190" s="32" t="str" cm="1">
        <f t="array" aca="1" ref="AE190" ca="1">IF(OR(AC190="positive",Z190="positive",AND(OR(ISNUMBER(SEARCH("Follicular carcinoma",N190)),ISNUMBER(SEARCH("Follicular thyroid carcinoma",N190))),V190="extensive"),AND(AND(ISNUMBER(J190),J190&gt;0),AND(ISNUMBER(M190),M190&gt;3)),OR(H190="positive",AH190=1)),"high",IF(OR(ISNUMBER(SEARCH("lateral",G190,1)),ISNUMBER(SEARCH("positive",Y190,1)),ISNUMBER(SEARCH("tall",O190,1)),ISNUMBER(SEARCH("hobnail",O190,1)),ISNUMBER(SEARCH("cribriform",O190,1)),ISNUMBER(SEARCH("diffuse",O190,1)),ISNUMBER(SEARCH("columnar",O190,1)),ISNUMBER(SEARCH("solid",O190,1)),ISNUMBER(SEARCH("tall",N190,1)),ISNUMBER(SEARCH("hobnail",N190,1)),ISNUMBER(SEARCH("cribriform",N190,1)),ISNUMBER(SEARCH("diffuse",N190,1)),ISNUMBER(SEARCH("columnar",N190,1)),ISNUMBER(SEARCH("solid",N190,1)),AND(ISNUMBER(SEARCH("papillary",N190,1)),S190="positive"),AND(AND(ISNUMBER(J190),J190&gt;=5),M190=""),AND(AND(ISNUMBER(J190),J190&gt;=5),AND(ISNUMBER(M190),M190&gt;=1)),AND(ISNUMBER(SERACH("papillary",N190)),OR(Y190="positive",Z190="positive"), ISNUMBER(SEARCH("BRAF",AB190)))),"intermediate","low"))</f>
        <v>intermediate</v>
      </c>
      <c r="AF190" s="33" t="str">
        <f t="shared" si="30"/>
        <v>2</v>
      </c>
      <c r="AG190" s="33" t="str">
        <f t="shared" si="31"/>
        <v>1b</v>
      </c>
      <c r="AH190" s="33" t="str">
        <f t="shared" si="33"/>
        <v>0</v>
      </c>
      <c r="AI190" s="38" t="str">
        <f t="shared" si="34"/>
        <v>II</v>
      </c>
      <c r="AJ190" s="32" t="s">
        <v>956</v>
      </c>
      <c r="AK190" s="37" t="s">
        <v>964</v>
      </c>
      <c r="AL190" s="37" t="s">
        <v>961</v>
      </c>
      <c r="AM190" s="37" t="s">
        <v>965</v>
      </c>
      <c r="AN190" s="37" t="s">
        <v>963</v>
      </c>
      <c r="AO190" s="26">
        <f t="shared" ca="1" si="40"/>
        <v>0</v>
      </c>
      <c r="AP190" s="12">
        <f t="shared" si="41"/>
        <v>1</v>
      </c>
      <c r="AQ190" s="12">
        <f t="shared" si="42"/>
        <v>1</v>
      </c>
      <c r="AR190" s="12">
        <f t="shared" si="43"/>
        <v>1</v>
      </c>
      <c r="AS190" s="19">
        <f t="shared" si="35"/>
        <v>1</v>
      </c>
    </row>
    <row r="191" spans="1:45">
      <c r="A191" t="str">
        <f>'Model output'!A190</f>
        <v>TCGA-EM-A3AP</v>
      </c>
      <c r="B191" s="44">
        <v>31</v>
      </c>
      <c r="C191" s="1" t="str">
        <f>IF(OR(ISNUMBER(SEARCH("0",'Model output'!D190)), ISNUMBER(SEARCH("1",'Model output'!D190)), ISNUMBER(SEARCH("1a",'Model output'!D190)), ISNUMBER(SEARCH("1b",'Model output'!D190)), ISNUMBER(SEARCH("2",'Model output'!D190)), ISNUMBER(SEARCH("3",'Model output'!D190)), ISNUMBER(SEARCH("4a",'Model output'!D190)), ISNUMBER(SEARCH("4b",'Model output'!D190))), IF(ISNUMBER(SEARCH("pT",'Model output'!D190)),IF(OR(ISNUMBER(SEARCH("a",'Model output'!D190)),ISNUMBER(SEARCH("b",'Model output'!D190))),MID(SUBSTITUTE('Model output'!D190," ",""),SEARCH("pT",'Model output'!D190)+2,2),MID(SUBSTITUTE('Model output'!D190," ",""),SEARCH("pT",'Model output'!D190)+2,1)),IF(ISNUMBER(SEARCH("T",'Model output'!D190)),IF(OR(ISNUMBER(SEARCH("a",'Model output'!D190)),ISNUMBER(SEARCH("b",'Model output'!D190))),MID(SUBSTITUTE('Model output'!D190," ",""),SEARCH("T",'Model output'!D190)+1,2),MID(SUBSTITUTE('Model output'!D190," ",""),SEARCH("T",'Model output'!D190)+1,1)),SUBSTITUTE('Model output'!D190," ",""))),"")</f>
        <v>2</v>
      </c>
      <c r="D191" s="1" t="str">
        <f>IF(ISNUMBER(SEARCH("lymph node",'Model output'!E190)),"1", IF(AND('Model output'!E190&lt;&gt;"",ISNUMBER('Model output'!E190),'Model output'!E190&gt;0),"1",IF(OR(ISNUMBER(SEARCH("0",'Model output'!E190)), ISNUMBER(SEARCH("1",'Model output'!E190)), ISNUMBER(SEARCH("1a",'Model output'!E190)), ISNUMBER(SEARCH("1b",'Model output'!E190)), ISNUMBER(SEARCH("X",'Model output'!E190))), IF(ISNUMBER(SEARCH("pN",'Model output'!E190)),IF(OR(ISNUMBER(SEARCH("a",'Model output'!E190)),ISNUMBER(SEARCH("b",'Model output'!E190))),MID(SUBSTITUTE('Model output'!E190," ",""),SEARCH("pN",'Model output'!E190)+2,2),MID(SUBSTITUTE('Model output'!E190," ",""),SEARCH("pN",'Model output'!E190)+2,1)),IF(ISNUMBER(SEARCH("N",'Model output'!E190)),IF(OR(ISNUMBER(SEARCH("a",'Model output'!E190)),ISNUMBER(SEARCH("b",'Model output'!E190))),MID(SUBSTITUTE('Model output'!E190," ",""),SEARCH("N",'Model output'!E190)+1,2),MID(SUBSTITUTE('Model output'!E190," ",""),SEARCH("N",'Model output'!E190)+1,1)),SUBSTITUTE('Model output'!E190," ",""))),"")))</f>
        <v>X</v>
      </c>
      <c r="E191" s="1" t="str">
        <f>IF(OR(ISNUMBER(SEARCH("Not applicable",'Model output'!F190)), ISNUMBER(SEARCH("N/A",'Model output'!F190))),"0",IF(OR(ISNUMBER(SEARCH("0",'Model output'!F190)), ISNUMBER(SEARCH("1",'Model output'!F190)), ISNUMBER(SEARCH("X",'Model output'!F190))), IF(ISNUMBER(SEARCH("pM",'Model output'!F190)),MID(SUBSTITUTE('Model output'!F190," ",""),SEARCH("pM",'Model output'!F190)+2,1),IF(ISNUMBER(SEARCH("M",'Model output'!F190)),MID(SUBSTITUTE('Model output'!F190," ",""),SEARCH("M",'Model output'!F190)+1,1),SUBSTITUTE('Model output'!F190," ",""))),""))</f>
        <v/>
      </c>
      <c r="F191" t="str">
        <f t="shared" ref="F191:F254" si="45">IF(OR(G191&lt;&gt;"",AND(J191&lt;&gt;"",ISNUMBER(J191),J191&gt;0),AND(M191&lt;&gt;"",M191&gt;0)),"positive","negative")</f>
        <v>negative</v>
      </c>
      <c r="G191" t="str">
        <f>IF(OR('Model output'!G190="",AND(ISNUMBER('Model output'!J190),'Model output'!J190&lt;1)),"",IF(OR(ISNUMBER(SEARCH("lateral",'Model output'!G190)),ISNUMBER(SEARCH("cervical",'Model output'!G190)),ISNUMBER(SEARCH("jugular",'Model output'!G190)),ISNUMBER(SEARCH("left neck",'Model output'!G190)),ISNUMBER(SEARCH("left anterior neck",'Model output'!G190)),ISNUMBER(SEARCH("left posterior neck",'Model output'!G190)),ISNUMBER(SEARCH("right neck",'Model output'!G190)),ISNUMBER(SEARCH("right anterior neck",'Model output'!G190)),ISNUMBER(SEARCH("right posterior neck",'Model output'!G190)),AND(ISNUMBER(SEARCH("level",'Model output'!G190)),OR(,ISNUMBER(SEARCH("II",'Model output'!G190)),ISNUMBER(SEARCH("two",'Model output'!G190)),ISNUMBER(SEARCH("2",'Model output'!G190)),ISNUMBER(SEARCH("III",'Model output'!G190)),ISNUMBER(SEARCH("three",'Model output'!G190)),ISNUMBER(SEARCH("3",'Model output'!G190)),ISNUMBER(SEARCH("IV",'Model output'!G190)),ISNUMBER(SEARCH("four",'Model output'!G190)),ISNUMBER(SEARCH("4",'Model output'!G190)),AND(ISNUMBER(SEARCH("V ",'Model output'!G190)),NOT(ISNUMBER(SEARCH("VI",'Model output'!G190)))),ISNUMBER(SEARCH("five",'Model output'!G190)),ISNUMBER(SEARCH("5",'Model output'!G190))))), "lateral", "central"))</f>
        <v/>
      </c>
      <c r="H191" t="str">
        <f>IF('Model output'!H190="","negative",IF('Model output'!H190="[]", "negative", IF(OR(ISNUMBER(SEARCH("lymph node",'Model output'!H190)),ISNUMBER(SEARCH("Not mentioned",'Model output'!H190)),ISNUMBER(SEARCH("neck",'Model output'!H190)),ISNUMBER(SEARCH("Not applicable",'Model output'!H190))),"negative","positive")))</f>
        <v>negative</v>
      </c>
      <c r="I191">
        <f>IF('Model output'!I190="","",IF(ISNUMBER('Model output'!I190),'Model output'!I190,1))</f>
        <v>0</v>
      </c>
      <c r="J191">
        <f>IF('Model output'!J190="","",IF(AND(ISNUMBER('Model output'!J190),'Model output'!J190&lt;=I191),'Model output'!J190,IF(ISNUMBER(SEARCH("0/",'Model output'!J190)),0,1)))</f>
        <v>0</v>
      </c>
      <c r="K191" t="str" cm="1">
        <f t="array" ref="K191">IF(COUNT(FIND({0,1,2,3,4,5,6,7,8,9},'Model output'!K190))&gt;0,'Model output'!K190,"")</f>
        <v/>
      </c>
      <c r="L191" s="8" t="str">
        <f t="shared" ref="L191:L254" si="46">SUBSTITUTE(SUBSTITUTE(SUBSTITUTE(SUBSTITUTE(SUBSTITUTE(SUBSTITUTE(SUBSTITUTE(SUBSTITUTE(SUBSTITUTE(SUBSTITUTE(K191,"cm.","cm"), "up to", ""), "x", ","), "(LEVEL 4)", ""), "/", ","), "'',", ""), "'", ""), "[", ""), "]", ""), " ", "")</f>
        <v/>
      </c>
      <c r="M191" t="str" cm="1">
        <f t="array" ref="M191">IF(L191="","",IF(ISNUMBER(SEARCH("cm",L191)),MAX(VALUE(SUBSTITUTE(_xlfn.FILTERXML("&lt;t&gt;&lt;s&gt;"&amp;SUBSTITUTE(L191,",","&lt;/s&gt;&lt;s&gt;")&amp;"&lt;/s&gt;&lt;/t&gt;","//s"),"cm",""))),MAX(VALUE(SUBSTITUTE(_xlfn.FILTERXML("&lt;t&gt;&lt;s&gt;"&amp;SUBSTITUTE(L191,",","&lt;/s&gt;&lt;s&gt;")&amp;"&lt;/s&gt;&lt;/t&gt;","//s"),"mm","")))/10))</f>
        <v/>
      </c>
      <c r="N191" t="str">
        <f>IF('Model output'!L190="","",'Model output'!L190)</f>
        <v>Papillary carcinoma, follicular variant</v>
      </c>
      <c r="O191" t="str">
        <f>IF('Model output'!M190="","",'Model output'!M190)</f>
        <v/>
      </c>
      <c r="P191" t="str">
        <f>IF('Model output'!N190="","",'Model output'!N190)</f>
        <v>3.6cm</v>
      </c>
      <c r="Q191" t="str">
        <f t="shared" si="44"/>
        <v>3.6cm</v>
      </c>
      <c r="R191" cm="1">
        <f t="array" ref="R191">IF(Q191="","",IF(ISNUMBER(SEARCH("cm",Q191)),MAX(VALUE(SUBSTITUTE(_xlfn.FILTERXML("&lt;t&gt;&lt;s&gt;"&amp;SUBSTITUTE(Q191,",","&lt;/s&gt;&lt;s&gt;")&amp;"&lt;/s&gt;&lt;/t&gt;","//s"),"cm",""))),MAX(VALUE(SUBSTITUTE(_xlfn.FILTERXML("&lt;t&gt;&lt;s&gt;"&amp;SUBSTITUTE(Q191,",","&lt;/s&gt;&lt;s&gt;")&amp;"&lt;/s&gt;&lt;/t&gt;","//s"),"mm","")))/10))</f>
        <v>3.6</v>
      </c>
      <c r="S191" t="str">
        <f>IF(OR('Model output'!P190="",ISNUMBER(SEARCH("Not identified", 'Model output'!P190)),ISNUMBER(SEARCH("Absent",'Model output'!P190)),AND(ISNUMBER(SEARCH("No",'Model output'!P190)),NOT(ISNUMBER(SEARCH("diagnostic",'Model output'!P190)))),ISNUMBER(SEARCH("Negative",'Model output'!P190))),"negative","positive")</f>
        <v>negative</v>
      </c>
      <c r="T191">
        <f>IF('Model output'!O190="","",'Model output'!O190)</f>
        <v>1</v>
      </c>
      <c r="U191" t="str">
        <f>IF('Model output'!Q190&lt;&gt;"",'Model output'!Q190,IF('Classification result'!S191="positive",IF(ISNUMBER(SEARCH("single",'Model output'!P190)),1,IF(OR(ISNUMBER(SEARCH("&lt;4",'Model output'!P190)),ISNUMBER(SEARCH("&lt; 4",'Model output'!P190)),ISNUMBER(SEARCH("less than 4",'Model output'!P190))),"&lt;4",IF(OR(ISNUMBER(SEARCH("&gt;4",'Model output'!P190)),ISNUMBER(SEARCH("&gt; 4",'Model output'!P190)),ISNUMBER(SEARCH("4 or more",'Model output'!P190))),"&gt;4",""))),""))</f>
        <v/>
      </c>
      <c r="V191" t="str">
        <f>IF(S191="negative","",IF(OR(ISNUMBER(SEARCH("Focal",'Model output'!P190)),'Classification result'!U191&lt;4,ISNUMBER(SEARCH("Focal",'Classification result'!U191)),ISNUMBER(SEARCH("&lt;4",'Classification result'!U191)),ISNUMBER(SEARCH("&lt; 4",'Classification result'!U191))),"minimal", IF(OR(ISNUMBER(SEARCH("Extensive",'Model output'!P190)),ISNUMBER(SEARCH("Extensive",'Classification result'!U191)),ISNUMBER(SEARCH("&gt;4",'Classification result'!U191)),ISNUMBER(SEARCH("&gt; 4",'Classification result'!U191)),ISNUMBER(SEARCH("4 or more",'Classification result'!U191))),"extensive","")))</f>
        <v/>
      </c>
      <c r="W191" t="str">
        <f>IF(OR('Model output'!R190="",ISNUMBER(SEARCH("Not identified", 'Model output'!R190)),ISNUMBER(SEARCH("Absent",'Model output'!R190)),ISNUMBER(SEARCH("No",'Model output'!R190)),ISNUMBER(SEARCH("Negative",'Model output'!R190)),ISNUMBER(SEARCH("None seen",'Model output'!R190)),ISNUMBER(SEARCH("Free",'Model output'!R190)),ISNUMBER(SEARCH("Cannot be assessed",'Model output'!R190))),"negative","positive")</f>
        <v>negative</v>
      </c>
      <c r="X191" t="str">
        <f>IF('Model output'!S190="","", IF('Model output'!S190= "[]", "", 'Model output'!S190))</f>
        <v>Not identified</v>
      </c>
      <c r="Y191" t="str">
        <f>IF(OR('Model output'!S190="",ISNUMBER(SEARCH("Absent",'Model output'!S190)),ISNUMBER(SEARCH("Not identified",'Model output'!S190)),ISNUMBER(SEARCH("No",'Model output'!S190)),ISNUMBER(SEARCH("negative",'Model output'!S190))),"negative",IF(Z191="positive","gETE", "positive"))</f>
        <v>negative</v>
      </c>
      <c r="Z191" t="str">
        <f>IF(OR('Model output'!S190="",ISNUMBER(SEARCH("Absent",'Model output'!S190)),ISNUMBER(SEARCH("Not identified",'Model output'!S190)),ISNUMBER(SEARCH("No",'Model output'!S190)),ISNUMBER(SEARCH("Minimal",'Model output'!S190)),ISNUMBER(SEARCH("negative",'Model output'!S190))),"negative",IF(OR(ISNUMBER(SEARCH("extensive",X191)),ISNUMBER(SEARCH("skeletal muscle",X191)),ISNUMBER(SEARCH("larynx",X191)),ISNUMBER(SEARCH("trachea",X191)),ISNUMBER(SEARCH("esophagus",X191)),ISNUMBER(SEARCH("recurrent laryngeal nerve",X191))),"positive","negative"))</f>
        <v>negative</v>
      </c>
      <c r="AA191" t="str">
        <f>IF('Model output'!T190="","", IF('Model output'!T190="[]", "", IF('Model output'!T190="Not mentioned", "No", "Yes")))</f>
        <v/>
      </c>
      <c r="AB191" t="str">
        <f>IF(AA191&lt;&gt;"Yes","",IF(OR('Model output'!U190="",'Model output'!U190="[]",ISNUMBER(SEARCH("Not identified",'Model output'!U190))),"",'Model output'!U190))</f>
        <v/>
      </c>
      <c r="AC191" s="1" t="str">
        <f>IF(OR('Model output'!V190="",'Model output'!V190="No",AND(ISERROR(SEARCH("Positive",'Model output'!V190)), ISNUMBER(SEARCH("Negative",'Model output'!V190))), ISNUMBER(SEARCH("Uninvolved",'Model output'!V190)), ISNUMBER(SEARCH("not involved",'Model output'!V190)), ISNUMBER(SEARCH("none",'Model output'!V190)), ISNUMBER(SEARCH("Free",'Model output'!V190)), ISNUMBER(SEARCH("1 mm",'Model output'!V190)), ISNUMBER(SEARCH("0.1 CM",'Model output'!V190)), ISNUMBER(SEARCH("less than 0.2 mm",'Model output'!V190)), ISNUMBER(SEARCH("less than 0.5 mm",'Model output'!V190)), ISNUMBER(SEARCH("abut",'Model output'!V190))), "negative", "positive")</f>
        <v>negative</v>
      </c>
      <c r="AE191" s="32" t="str" cm="1">
        <f t="array" aca="1" ref="AE191" ca="1">IF(OR(AC191="positive",Z191="positive",AND(OR(ISNUMBER(SEARCH("Follicular carcinoma",N191)),ISNUMBER(SEARCH("Follicular thyroid carcinoma",N191))),V191="extensive"),AND(AND(ISNUMBER(J191),J191&gt;0),AND(ISNUMBER(M191),M191&gt;3)),OR(H191="positive",AH191=1)),"high",IF(OR(ISNUMBER(SEARCH("lateral",G191,1)),ISNUMBER(SEARCH("positive",Y191,1)),ISNUMBER(SEARCH("tall",O191,1)),ISNUMBER(SEARCH("hobnail",O191,1)),ISNUMBER(SEARCH("cribriform",O191,1)),ISNUMBER(SEARCH("diffuse",O191,1)),ISNUMBER(SEARCH("columnar",O191,1)),ISNUMBER(SEARCH("solid",O191,1)),ISNUMBER(SEARCH("tall",N191,1)),ISNUMBER(SEARCH("hobnail",N191,1)),ISNUMBER(SEARCH("cribriform",N191,1)),ISNUMBER(SEARCH("diffuse",N191,1)),ISNUMBER(SEARCH("columnar",N191,1)),ISNUMBER(SEARCH("solid",N191,1)),AND(ISNUMBER(SEARCH("papillary",N191,1)),S191="positive"),AND(AND(ISNUMBER(J191),J191&gt;=5),M191=""),AND(AND(ISNUMBER(J191),J191&gt;=5),AND(ISNUMBER(M191),M191&gt;=1)),AND(ISNUMBER(SERACH("papillary",N191)),OR(Y191="positive",Z191="positive"), ISNUMBER(SEARCH("BRAF",AB191)))),"intermediate","low"))</f>
        <v>low</v>
      </c>
      <c r="AF191" s="33" t="str">
        <f t="shared" ref="AF191:AF254" si="47">IF(AND(Z191="positive",OR(ISNUMBER(SEARCH("prevertebral",X191,1)),ISNUMBER(SEARCH("fascia",X191,1)),ISNUMBER(SEARCH("carotid artery",X191,1)),ISNUMBER(SEARCH("mediastinal",X191,1)))),"4b",
IF(AND(Z191="positive",OR(ISNUMBER(SEARCH("larynx",X191,1)),ISNUMBER(SEARCH("trachea",X191,1)),ISNUMBER(SEARCH("esophagus",X191,1)),ISNUMBER(SEARCH("recurrent laryngeal nerve",X191,1)),
ISNUMBER(SEARCH("RLN",X191,1)),)),"4a",
IF(OR(Z191="positive",ISNUMBER(SEARCH("strap",X191,1)),ISNUMBER(SEARCH("sternothyroid",X191,1)),ISNUMBER(SEARCH("sternohyoid",X191,1)),ISNUMBER(SEARCH("thyrohyoid",X191,1)),ISNUMBER(SEARCH("omohyoid",X191,1))),"3b",
IF(AND(C191&lt;&gt;"", N191=""),C191,
IF(OR(AND(R191&lt;&gt;"",R191&gt;4)),"3a",
IF(AND(R191&lt;&gt;"", R191&lt;=4,R191&gt;2),"2",
IF(AND(R191&lt;&gt;"",R191&lt;=2,R191&gt;1),"1b",
IF(AND(R191&lt;&gt;"",R191&lt;=1),"1a","x"
))))))))</f>
        <v>2</v>
      </c>
      <c r="AG191" s="33" t="str">
        <f t="shared" ref="AG191:AG254" si="48">IF(AND(ISNUMBER(J191),J191&gt;0),
IF(G191="lateral", "1b","1a"), "0")</f>
        <v>0</v>
      </c>
      <c r="AH191" s="33" t="str">
        <f t="shared" si="33"/>
        <v>0</v>
      </c>
      <c r="AI191" s="38" t="str">
        <f t="shared" si="34"/>
        <v>I</v>
      </c>
      <c r="AJ191" s="32" t="s">
        <v>957</v>
      </c>
      <c r="AK191" s="37" t="s">
        <v>964</v>
      </c>
      <c r="AL191" s="37" t="s">
        <v>965</v>
      </c>
      <c r="AM191" s="37" t="s">
        <v>965</v>
      </c>
      <c r="AN191" s="37" t="s">
        <v>70</v>
      </c>
      <c r="AO191" s="26">
        <f t="shared" ca="1" si="40"/>
        <v>1</v>
      </c>
      <c r="AP191" s="12">
        <f t="shared" si="41"/>
        <v>1</v>
      </c>
      <c r="AQ191" s="12">
        <f t="shared" si="42"/>
        <v>1</v>
      </c>
      <c r="AR191" s="12">
        <f t="shared" si="43"/>
        <v>1</v>
      </c>
      <c r="AS191" s="19">
        <f t="shared" si="35"/>
        <v>1</v>
      </c>
    </row>
    <row r="192" spans="1:45">
      <c r="A192" t="str">
        <f>'Model output'!A191</f>
        <v>TCGA-EM-A3AQ</v>
      </c>
      <c r="B192" s="44">
        <v>85</v>
      </c>
      <c r="C192" s="1" t="str">
        <f>IF(OR(ISNUMBER(SEARCH("0",'Model output'!D191)), ISNUMBER(SEARCH("1",'Model output'!D191)), ISNUMBER(SEARCH("1a",'Model output'!D191)), ISNUMBER(SEARCH("1b",'Model output'!D191)), ISNUMBER(SEARCH("2",'Model output'!D191)), ISNUMBER(SEARCH("3",'Model output'!D191)), ISNUMBER(SEARCH("4a",'Model output'!D191)), ISNUMBER(SEARCH("4b",'Model output'!D191))), IF(ISNUMBER(SEARCH("pT",'Model output'!D191)),IF(OR(ISNUMBER(SEARCH("a",'Model output'!D191)),ISNUMBER(SEARCH("b",'Model output'!D191))),MID(SUBSTITUTE('Model output'!D191," ",""),SEARCH("pT",'Model output'!D191)+2,2),MID(SUBSTITUTE('Model output'!D191," ",""),SEARCH("pT",'Model output'!D191)+2,1)),IF(ISNUMBER(SEARCH("T",'Model output'!D191)),IF(OR(ISNUMBER(SEARCH("a",'Model output'!D191)),ISNUMBER(SEARCH("b",'Model output'!D191))),MID(SUBSTITUTE('Model output'!D191," ",""),SEARCH("T",'Model output'!D191)+1,2),MID(SUBSTITUTE('Model output'!D191," ",""),SEARCH("T",'Model output'!D191)+1,1)),SUBSTITUTE('Model output'!D191," ",""))),"")</f>
        <v>1b</v>
      </c>
      <c r="D192" s="1" t="str">
        <f>IF(ISNUMBER(SEARCH("lymph node",'Model output'!E191)),"1", IF(AND('Model output'!E191&lt;&gt;"",ISNUMBER('Model output'!E191),'Model output'!E191&gt;0),"1",IF(OR(ISNUMBER(SEARCH("0",'Model output'!E191)), ISNUMBER(SEARCH("1",'Model output'!E191)), ISNUMBER(SEARCH("1a",'Model output'!E191)), ISNUMBER(SEARCH("1b",'Model output'!E191)), ISNUMBER(SEARCH("X",'Model output'!E191))), IF(ISNUMBER(SEARCH("pN",'Model output'!E191)),IF(OR(ISNUMBER(SEARCH("a",'Model output'!E191)),ISNUMBER(SEARCH("b",'Model output'!E191))),MID(SUBSTITUTE('Model output'!E191," ",""),SEARCH("pN",'Model output'!E191)+2,2),MID(SUBSTITUTE('Model output'!E191," ",""),SEARCH("pN",'Model output'!E191)+2,1)),IF(ISNUMBER(SEARCH("N",'Model output'!E191)),IF(OR(ISNUMBER(SEARCH("a",'Model output'!E191)),ISNUMBER(SEARCH("b",'Model output'!E191))),MID(SUBSTITUTE('Model output'!E191," ",""),SEARCH("N",'Model output'!E191)+1,2),MID(SUBSTITUTE('Model output'!E191," ",""),SEARCH("N",'Model output'!E191)+1,1)),SUBSTITUTE('Model output'!E191," ",""))),"")))</f>
        <v>0</v>
      </c>
      <c r="E192" s="1" t="str">
        <f>IF(OR(ISNUMBER(SEARCH("Not applicable",'Model output'!F191)), ISNUMBER(SEARCH("N/A",'Model output'!F191))),"0",IF(OR(ISNUMBER(SEARCH("0",'Model output'!F191)), ISNUMBER(SEARCH("1",'Model output'!F191)), ISNUMBER(SEARCH("X",'Model output'!F191))), IF(ISNUMBER(SEARCH("pM",'Model output'!F191)),MID(SUBSTITUTE('Model output'!F191," ",""),SEARCH("pM",'Model output'!F191)+2,1),IF(ISNUMBER(SEARCH("M",'Model output'!F191)),MID(SUBSTITUTE('Model output'!F191," ",""),SEARCH("M",'Model output'!F191)+1,1),SUBSTITUTE('Model output'!F191," ",""))),""))</f>
        <v/>
      </c>
      <c r="F192" t="str">
        <f t="shared" si="45"/>
        <v>negative</v>
      </c>
      <c r="G192" t="str">
        <f>IF(OR('Model output'!G191="",AND(ISNUMBER('Model output'!J191),'Model output'!J191&lt;1)),"",IF(OR(ISNUMBER(SEARCH("lateral",'Model output'!G191)),ISNUMBER(SEARCH("cervical",'Model output'!G191)),ISNUMBER(SEARCH("jugular",'Model output'!G191)),ISNUMBER(SEARCH("left neck",'Model output'!G191)),ISNUMBER(SEARCH("left anterior neck",'Model output'!G191)),ISNUMBER(SEARCH("left posterior neck",'Model output'!G191)),ISNUMBER(SEARCH("right neck",'Model output'!G191)),ISNUMBER(SEARCH("right anterior neck",'Model output'!G191)),ISNUMBER(SEARCH("right posterior neck",'Model output'!G191)),AND(ISNUMBER(SEARCH("level",'Model output'!G191)),OR(,ISNUMBER(SEARCH("II",'Model output'!G191)),ISNUMBER(SEARCH("two",'Model output'!G191)),ISNUMBER(SEARCH("2",'Model output'!G191)),ISNUMBER(SEARCH("III",'Model output'!G191)),ISNUMBER(SEARCH("three",'Model output'!G191)),ISNUMBER(SEARCH("3",'Model output'!G191)),ISNUMBER(SEARCH("IV",'Model output'!G191)),ISNUMBER(SEARCH("four",'Model output'!G191)),ISNUMBER(SEARCH("4",'Model output'!G191)),AND(ISNUMBER(SEARCH("V ",'Model output'!G191)),NOT(ISNUMBER(SEARCH("VI",'Model output'!G191)))),ISNUMBER(SEARCH("five",'Model output'!G191)),ISNUMBER(SEARCH("5",'Model output'!G191))))), "lateral", "central"))</f>
        <v/>
      </c>
      <c r="H192" t="str">
        <f>IF('Model output'!H191="","negative",IF('Model output'!H191="[]", "negative", IF(OR(ISNUMBER(SEARCH("lymph node",'Model output'!H191)),ISNUMBER(SEARCH("Not mentioned",'Model output'!H191)),ISNUMBER(SEARCH("neck",'Model output'!H191)),ISNUMBER(SEARCH("Not applicable",'Model output'!H191))),"negative","positive")))</f>
        <v>negative</v>
      </c>
      <c r="I192">
        <f>IF('Model output'!I191="","",IF(ISNUMBER('Model output'!I191),'Model output'!I191,1))</f>
        <v>3</v>
      </c>
      <c r="J192">
        <f>IF('Model output'!J191="","",IF(AND(ISNUMBER('Model output'!J191),'Model output'!J191&lt;=I192),'Model output'!J191,IF(ISNUMBER(SEARCH("0/",'Model output'!J191)),0,1)))</f>
        <v>0</v>
      </c>
      <c r="K192" t="str" cm="1">
        <f t="array" ref="K192">IF(COUNT(FIND({0,1,2,3,4,5,6,7,8,9},'Model output'!K191))&gt;0,'Model output'!K191,"")</f>
        <v/>
      </c>
      <c r="L192" s="8" t="str">
        <f t="shared" si="46"/>
        <v/>
      </c>
      <c r="M192" t="str" cm="1">
        <f t="array" ref="M192">IF(L192="","",IF(ISNUMBER(SEARCH("cm",L192)),MAX(VALUE(SUBSTITUTE(_xlfn.FILTERXML("&lt;t&gt;&lt;s&gt;"&amp;SUBSTITUTE(L192,",","&lt;/s&gt;&lt;s&gt;")&amp;"&lt;/s&gt;&lt;/t&gt;","//s"),"cm",""))),MAX(VALUE(SUBSTITUTE(_xlfn.FILTERXML("&lt;t&gt;&lt;s&gt;"&amp;SUBSTITUTE(L192,",","&lt;/s&gt;&lt;s&gt;")&amp;"&lt;/s&gt;&lt;/t&gt;","//s"),"mm","")))/10))</f>
        <v/>
      </c>
      <c r="N192" t="str">
        <f>IF('Model output'!L191="","",'Model output'!L191)</f>
        <v>Papillary carcinoma</v>
      </c>
      <c r="O192" t="str">
        <f>IF('Model output'!M191="","",'Model output'!M191)</f>
        <v>Classical (usual), Follicular variant, Microcarcinoma (occult, small or microscopic) variant</v>
      </c>
      <c r="P192" t="str">
        <f>IF('Model output'!N191="","",'Model output'!N191)</f>
        <v>1.3cm</v>
      </c>
      <c r="Q192" t="str">
        <f t="shared" si="44"/>
        <v>1.3cm</v>
      </c>
      <c r="R192" cm="1">
        <f t="array" ref="R192">IF(Q192="","",IF(ISNUMBER(SEARCH("cm",Q192)),MAX(VALUE(SUBSTITUTE(_xlfn.FILTERXML("&lt;t&gt;&lt;s&gt;"&amp;SUBSTITUTE(Q192,",","&lt;/s&gt;&lt;s&gt;")&amp;"&lt;/s&gt;&lt;/t&gt;","//s"),"cm",""))),MAX(VALUE(SUBSTITUTE(_xlfn.FILTERXML("&lt;t&gt;&lt;s&gt;"&amp;SUBSTITUTE(Q192,",","&lt;/s&gt;&lt;s&gt;")&amp;"&lt;/s&gt;&lt;/t&gt;","//s"),"mm","")))/10))</f>
        <v>1.3</v>
      </c>
      <c r="S192" t="str">
        <f>IF(OR('Model output'!P191="",ISNUMBER(SEARCH("Not identified", 'Model output'!P191)),ISNUMBER(SEARCH("Absent",'Model output'!P191)),AND(ISNUMBER(SEARCH("No",'Model output'!P191)),NOT(ISNUMBER(SEARCH("diagnostic",'Model output'!P191)))),ISNUMBER(SEARCH("Negative",'Model output'!P191))),"negative","positive")</f>
        <v>negative</v>
      </c>
      <c r="T192" t="str">
        <f>IF('Model output'!O191="","",'Model output'!O191)</f>
        <v/>
      </c>
      <c r="U192" t="str">
        <f>IF('Model output'!Q191&lt;&gt;"",'Model output'!Q191,IF('Classification result'!S192="positive",IF(ISNUMBER(SEARCH("single",'Model output'!P191)),1,IF(OR(ISNUMBER(SEARCH("&lt;4",'Model output'!P191)),ISNUMBER(SEARCH("&lt; 4",'Model output'!P191)),ISNUMBER(SEARCH("less than 4",'Model output'!P191))),"&lt;4",IF(OR(ISNUMBER(SEARCH("&gt;4",'Model output'!P191)),ISNUMBER(SEARCH("&gt; 4",'Model output'!P191)),ISNUMBER(SEARCH("4 or more",'Model output'!P191))),"&gt;4",""))),""))</f>
        <v/>
      </c>
      <c r="V192" t="str">
        <f>IF(S192="negative","",IF(OR(ISNUMBER(SEARCH("Focal",'Model output'!P191)),'Classification result'!U192&lt;4,ISNUMBER(SEARCH("Focal",'Classification result'!U192)),ISNUMBER(SEARCH("&lt;4",'Classification result'!U192)),ISNUMBER(SEARCH("&lt; 4",'Classification result'!U192))),"minimal", IF(OR(ISNUMBER(SEARCH("Extensive",'Model output'!P191)),ISNUMBER(SEARCH("Extensive",'Classification result'!U192)),ISNUMBER(SEARCH("&gt;4",'Classification result'!U192)),ISNUMBER(SEARCH("&gt; 4",'Classification result'!U192)),ISNUMBER(SEARCH("4 or more",'Classification result'!U192))),"extensive","")))</f>
        <v/>
      </c>
      <c r="W192" t="str">
        <f>IF(OR('Model output'!R191="",ISNUMBER(SEARCH("Not identified", 'Model output'!R191)),ISNUMBER(SEARCH("Absent",'Model output'!R191)),ISNUMBER(SEARCH("No",'Model output'!R191)),ISNUMBER(SEARCH("Negative",'Model output'!R191)),ISNUMBER(SEARCH("None seen",'Model output'!R191)),ISNUMBER(SEARCH("Free",'Model output'!R191)),ISNUMBER(SEARCH("Cannot be assessed",'Model output'!R191))),"negative","positive")</f>
        <v>positive</v>
      </c>
      <c r="X192" t="str">
        <f>IF('Model output'!S191="","", IF('Model output'!S191= "[]", "", 'Model output'!S191))</f>
        <v>Not identified</v>
      </c>
      <c r="Y192" t="str">
        <f>IF(OR('Model output'!S191="",ISNUMBER(SEARCH("Absent",'Model output'!S191)),ISNUMBER(SEARCH("Not identified",'Model output'!S191)),ISNUMBER(SEARCH("No",'Model output'!S191)),ISNUMBER(SEARCH("negative",'Model output'!S191))),"negative",IF(Z192="positive","gETE", "positive"))</f>
        <v>negative</v>
      </c>
      <c r="Z192" t="str">
        <f>IF(OR('Model output'!S191="",ISNUMBER(SEARCH("Absent",'Model output'!S191)),ISNUMBER(SEARCH("Not identified",'Model output'!S191)),ISNUMBER(SEARCH("No",'Model output'!S191)),ISNUMBER(SEARCH("Minimal",'Model output'!S191)),ISNUMBER(SEARCH("negative",'Model output'!S191))),"negative",IF(OR(ISNUMBER(SEARCH("extensive",X192)),ISNUMBER(SEARCH("skeletal muscle",X192)),ISNUMBER(SEARCH("larynx",X192)),ISNUMBER(SEARCH("trachea",X192)),ISNUMBER(SEARCH("esophagus",X192)),ISNUMBER(SEARCH("recurrent laryngeal nerve",X192))),"positive","negative"))</f>
        <v>negative</v>
      </c>
      <c r="AA192" t="str">
        <f>IF('Model output'!T191="","", IF('Model output'!T191="[]", "", IF('Model output'!T191="Not mentioned", "No", "Yes")))</f>
        <v/>
      </c>
      <c r="AB192" t="str">
        <f>IF(AA192&lt;&gt;"Yes","",IF(OR('Model output'!U191="",'Model output'!U191="[]",ISNUMBER(SEARCH("Not identified",'Model output'!U191))),"",'Model output'!U191))</f>
        <v/>
      </c>
      <c r="AC192" s="1" t="str">
        <f>IF(OR('Model output'!V191="",'Model output'!V191="No",AND(ISERROR(SEARCH("Positive",'Model output'!V191)), ISNUMBER(SEARCH("Negative",'Model output'!V191))), ISNUMBER(SEARCH("Uninvolved",'Model output'!V191)), ISNUMBER(SEARCH("not involved",'Model output'!V191)), ISNUMBER(SEARCH("none",'Model output'!V191)), ISNUMBER(SEARCH("Free",'Model output'!V191)), ISNUMBER(SEARCH("1 mm",'Model output'!V191)), ISNUMBER(SEARCH("0.1 CM",'Model output'!V191)), ISNUMBER(SEARCH("less than 0.2 mm",'Model output'!V191)), ISNUMBER(SEARCH("less than 0.5 mm",'Model output'!V191)), ISNUMBER(SEARCH("abut",'Model output'!V191))), "negative", "positive")</f>
        <v>negative</v>
      </c>
      <c r="AE192" s="32" t="str" cm="1">
        <f t="array" aca="1" ref="AE192" ca="1">IF(OR(AC192="positive",Z192="positive",AND(OR(ISNUMBER(SEARCH("Follicular carcinoma",N192)),ISNUMBER(SEARCH("Follicular thyroid carcinoma",N192))),V192="extensive"),AND(AND(ISNUMBER(J192),J192&gt;0),AND(ISNUMBER(M192),M192&gt;3)),OR(H192="positive",AH192=1)),"high",IF(OR(ISNUMBER(SEARCH("lateral",G192,1)),ISNUMBER(SEARCH("positive",Y192,1)),ISNUMBER(SEARCH("tall",O192,1)),ISNUMBER(SEARCH("hobnail",O192,1)),ISNUMBER(SEARCH("cribriform",O192,1)),ISNUMBER(SEARCH("diffuse",O192,1)),ISNUMBER(SEARCH("columnar",O192,1)),ISNUMBER(SEARCH("solid",O192,1)),ISNUMBER(SEARCH("tall",N192,1)),ISNUMBER(SEARCH("hobnail",N192,1)),ISNUMBER(SEARCH("cribriform",N192,1)),ISNUMBER(SEARCH("diffuse",N192,1)),ISNUMBER(SEARCH("columnar",N192,1)),ISNUMBER(SEARCH("solid",N192,1)),AND(ISNUMBER(SEARCH("papillary",N192,1)),S192="positive"),AND(AND(ISNUMBER(J192),J192&gt;=5),M192=""),AND(AND(ISNUMBER(J192),J192&gt;=5),AND(ISNUMBER(M192),M192&gt;=1)),AND(ISNUMBER(SERACH("papillary",N192)),OR(Y192="positive",Z192="positive"), ISNUMBER(SEARCH("BRAF",AB192)))),"intermediate","low"))</f>
        <v>low</v>
      </c>
      <c r="AF192" s="33" t="str">
        <f t="shared" si="47"/>
        <v>1b</v>
      </c>
      <c r="AG192" s="33" t="str">
        <f t="shared" si="48"/>
        <v>0</v>
      </c>
      <c r="AH192" s="33" t="str">
        <f t="shared" ref="AH192:AH255" si="49">IF(OR(H192="unknown"),"x",IF(H192="negative","0","1"))</f>
        <v>0</v>
      </c>
      <c r="AI192" s="38" t="str">
        <f t="shared" ref="AI192:AI255" si="50">IF(AND(B192&lt;55,AH192="0"),"I",
IF(AND(B192&lt;55,AH192="1"),"II",
IF(AH192="1","IVB",
IF(AND(AF192="4b",AH192="0"),"IVA",
IF(AND(AF192="4a",AH192="0"),"III",
IF(AND(OR(AF192="3a",AF192="3b",AF192="3"),AH192="0"),"II",
IF(AND(AF192="2",OR(AG192="1",AG192="1a",AG192="1b"),AH192="0"),"II",
IF(AND(OR(AF192="1a",AF192="1b",AF192="1"),OR(AG192="1",AG192="1a",AG192="1b"),AH192="0"),"II","I"
))))))))</f>
        <v>I</v>
      </c>
      <c r="AJ192" s="32" t="s">
        <v>957</v>
      </c>
      <c r="AK192" s="37" t="s">
        <v>961</v>
      </c>
      <c r="AL192" s="37" t="s">
        <v>962</v>
      </c>
      <c r="AM192" s="37" t="s">
        <v>965</v>
      </c>
      <c r="AN192" s="37" t="s">
        <v>70</v>
      </c>
      <c r="AO192" s="26">
        <f t="shared" ref="AO192:AO255" ca="1" si="51">IF(AE192=AJ192,1,0)</f>
        <v>1</v>
      </c>
      <c r="AP192" s="12">
        <f t="shared" ref="AP192:AP255" si="52">IF(AF192=AK192, 1, IF(AND(AF192="x", AK192="0"), 1, IF(AND(AF192="0", AK192="x"), 1, 0)))</f>
        <v>1</v>
      </c>
      <c r="AQ192" s="12">
        <f t="shared" ref="AQ192:AQ255" si="53">IF(AG192=AL192, 1, IF(AND(AG192="x", AL192="0"), 1, IF(AND(AG192="0", AL192="x"), 1, 0)))</f>
        <v>1</v>
      </c>
      <c r="AR192" s="12">
        <f t="shared" ref="AR192:AR255" si="54">IF(AH192=AM192, 1, IF(AND(AH192="x", AM192="0"), 1, IF(AND(AH192="0", AM192="x"), 1, 0)))</f>
        <v>1</v>
      </c>
      <c r="AS192" s="19">
        <f t="shared" si="35"/>
        <v>1</v>
      </c>
    </row>
    <row r="193" spans="1:45">
      <c r="A193" t="str">
        <f>'Model output'!A192</f>
        <v>TCGA-EM-A3AR</v>
      </c>
      <c r="B193" s="44">
        <v>41</v>
      </c>
      <c r="C193" s="1" t="str">
        <f>IF(OR(ISNUMBER(SEARCH("0",'Model output'!D192)), ISNUMBER(SEARCH("1",'Model output'!D192)), ISNUMBER(SEARCH("1a",'Model output'!D192)), ISNUMBER(SEARCH("1b",'Model output'!D192)), ISNUMBER(SEARCH("2",'Model output'!D192)), ISNUMBER(SEARCH("3",'Model output'!D192)), ISNUMBER(SEARCH("4a",'Model output'!D192)), ISNUMBER(SEARCH("4b",'Model output'!D192))), IF(ISNUMBER(SEARCH("pT",'Model output'!D192)),IF(OR(ISNUMBER(SEARCH("a",'Model output'!D192)),ISNUMBER(SEARCH("b",'Model output'!D192))),MID(SUBSTITUTE('Model output'!D192," ",""),SEARCH("pT",'Model output'!D192)+2,2),MID(SUBSTITUTE('Model output'!D192," ",""),SEARCH("pT",'Model output'!D192)+2,1)),IF(ISNUMBER(SEARCH("T",'Model output'!D192)),IF(OR(ISNUMBER(SEARCH("a",'Model output'!D192)),ISNUMBER(SEARCH("b",'Model output'!D192))),MID(SUBSTITUTE('Model output'!D192," ",""),SEARCH("T",'Model output'!D192)+1,2),MID(SUBSTITUTE('Model output'!D192," ",""),SEARCH("T",'Model output'!D192)+1,1)),SUBSTITUTE('Model output'!D192," ",""))),"")</f>
        <v>1b</v>
      </c>
      <c r="D193" s="1" t="str">
        <f>IF(ISNUMBER(SEARCH("lymph node",'Model output'!E192)),"1", IF(AND('Model output'!E192&lt;&gt;"",ISNUMBER('Model output'!E192),'Model output'!E192&gt;0),"1",IF(OR(ISNUMBER(SEARCH("0",'Model output'!E192)), ISNUMBER(SEARCH("1",'Model output'!E192)), ISNUMBER(SEARCH("1a",'Model output'!E192)), ISNUMBER(SEARCH("1b",'Model output'!E192)), ISNUMBER(SEARCH("X",'Model output'!E192))), IF(ISNUMBER(SEARCH("pN",'Model output'!E192)),IF(OR(ISNUMBER(SEARCH("a",'Model output'!E192)),ISNUMBER(SEARCH("b",'Model output'!E192))),MID(SUBSTITUTE('Model output'!E192," ",""),SEARCH("pN",'Model output'!E192)+2,2),MID(SUBSTITUTE('Model output'!E192," ",""),SEARCH("pN",'Model output'!E192)+2,1)),IF(ISNUMBER(SEARCH("N",'Model output'!E192)),IF(OR(ISNUMBER(SEARCH("a",'Model output'!E192)),ISNUMBER(SEARCH("b",'Model output'!E192))),MID(SUBSTITUTE('Model output'!E192," ",""),SEARCH("N",'Model output'!E192)+1,2),MID(SUBSTITUTE('Model output'!E192," ",""),SEARCH("N",'Model output'!E192)+1,1)),SUBSTITUTE('Model output'!E192," ",""))),"")))</f>
        <v>1a</v>
      </c>
      <c r="E193" s="1" t="str">
        <f>IF(OR(ISNUMBER(SEARCH("Not applicable",'Model output'!F192)), ISNUMBER(SEARCH("N/A",'Model output'!F192))),"0",IF(OR(ISNUMBER(SEARCH("0",'Model output'!F192)), ISNUMBER(SEARCH("1",'Model output'!F192)), ISNUMBER(SEARCH("X",'Model output'!F192))), IF(ISNUMBER(SEARCH("pM",'Model output'!F192)),MID(SUBSTITUTE('Model output'!F192," ",""),SEARCH("pM",'Model output'!F192)+2,1),IF(ISNUMBER(SEARCH("M",'Model output'!F192)),MID(SUBSTITUTE('Model output'!F192," ",""),SEARCH("M",'Model output'!F192)+1,1),SUBSTITUTE('Model output'!F192," ",""))),""))</f>
        <v>X</v>
      </c>
      <c r="F193" t="str">
        <f t="shared" si="45"/>
        <v>positive</v>
      </c>
      <c r="G193" t="str">
        <f>IF(OR('Model output'!G192="",AND(ISNUMBER('Model output'!J192),'Model output'!J192&lt;1)),"",IF(OR(ISNUMBER(SEARCH("lateral",'Model output'!G192)),ISNUMBER(SEARCH("cervical",'Model output'!G192)),ISNUMBER(SEARCH("jugular",'Model output'!G192)),ISNUMBER(SEARCH("left neck",'Model output'!G192)),ISNUMBER(SEARCH("left anterior neck",'Model output'!G192)),ISNUMBER(SEARCH("left posterior neck",'Model output'!G192)),ISNUMBER(SEARCH("right neck",'Model output'!G192)),ISNUMBER(SEARCH("right anterior neck",'Model output'!G192)),ISNUMBER(SEARCH("right posterior neck",'Model output'!G192)),AND(ISNUMBER(SEARCH("level",'Model output'!G192)),OR(,ISNUMBER(SEARCH("II",'Model output'!G192)),ISNUMBER(SEARCH("two",'Model output'!G192)),ISNUMBER(SEARCH("2",'Model output'!G192)),ISNUMBER(SEARCH("III",'Model output'!G192)),ISNUMBER(SEARCH("three",'Model output'!G192)),ISNUMBER(SEARCH("3",'Model output'!G192)),ISNUMBER(SEARCH("IV",'Model output'!G192)),ISNUMBER(SEARCH("four",'Model output'!G192)),ISNUMBER(SEARCH("4",'Model output'!G192)),AND(ISNUMBER(SEARCH("V ",'Model output'!G192)),NOT(ISNUMBER(SEARCH("VI",'Model output'!G192)))),ISNUMBER(SEARCH("five",'Model output'!G192)),ISNUMBER(SEARCH("5",'Model output'!G192))))), "lateral", "central"))</f>
        <v>central</v>
      </c>
      <c r="H193" t="str">
        <f>IF('Model output'!H192="","negative",IF('Model output'!H192="[]", "negative", IF(OR(ISNUMBER(SEARCH("lymph node",'Model output'!H192)),ISNUMBER(SEARCH("Not mentioned",'Model output'!H192)),ISNUMBER(SEARCH("neck",'Model output'!H192)),ISNUMBER(SEARCH("Not applicable",'Model output'!H192))),"negative","positive")))</f>
        <v>negative</v>
      </c>
      <c r="I193">
        <f>IF('Model output'!I192="","",IF(ISNUMBER('Model output'!I192),'Model output'!I192,1))</f>
        <v>1</v>
      </c>
      <c r="J193">
        <f>IF('Model output'!J192="","",IF(AND(ISNUMBER('Model output'!J192),'Model output'!J192&lt;=I193),'Model output'!J192,IF(ISNUMBER(SEARCH("0/",'Model output'!J192)),0,1)))</f>
        <v>1</v>
      </c>
      <c r="K193" t="str" cm="1">
        <f t="array" ref="K193">IF(COUNT(FIND({0,1,2,3,4,5,6,7,8,9},'Model output'!K192))&gt;0,'Model output'!K192,"")</f>
        <v/>
      </c>
      <c r="L193" s="8" t="str">
        <f t="shared" si="46"/>
        <v/>
      </c>
      <c r="M193" t="str" cm="1">
        <f t="array" ref="M193">IF(L193="","",IF(ISNUMBER(SEARCH("cm",L193)),MAX(VALUE(SUBSTITUTE(_xlfn.FILTERXML("&lt;t&gt;&lt;s&gt;"&amp;SUBSTITUTE(L193,",","&lt;/s&gt;&lt;s&gt;")&amp;"&lt;/s&gt;&lt;/t&gt;","//s"),"cm",""))),MAX(VALUE(SUBSTITUTE(_xlfn.FILTERXML("&lt;t&gt;&lt;s&gt;"&amp;SUBSTITUTE(L193,",","&lt;/s&gt;&lt;s&gt;")&amp;"&lt;/s&gt;&lt;/t&gt;","//s"),"mm","")))/10))</f>
        <v/>
      </c>
      <c r="N193" t="str">
        <f>IF('Model output'!L192="","",'Model output'!L192)</f>
        <v>Papillary carcinoma, classical (usual)</v>
      </c>
      <c r="O193" t="str">
        <f>IF('Model output'!M192="","",'Model output'!M192)</f>
        <v>Classical (papillary) architecture, Classical cytomorphology</v>
      </c>
      <c r="P193" t="str">
        <f>IF('Model output'!N192="","",'Model output'!N192)</f>
        <v>1.2cm</v>
      </c>
      <c r="Q193" t="str">
        <f t="shared" si="44"/>
        <v>1.2cm</v>
      </c>
      <c r="R193" cm="1">
        <f t="array" ref="R193">IF(Q193="","",IF(ISNUMBER(SEARCH("cm",Q193)),MAX(VALUE(SUBSTITUTE(_xlfn.FILTERXML("&lt;t&gt;&lt;s&gt;"&amp;SUBSTITUTE(Q193,",","&lt;/s&gt;&lt;s&gt;")&amp;"&lt;/s&gt;&lt;/t&gt;","//s"),"cm",""))),MAX(VALUE(SUBSTITUTE(_xlfn.FILTERXML("&lt;t&gt;&lt;s&gt;"&amp;SUBSTITUTE(Q193,",","&lt;/s&gt;&lt;s&gt;")&amp;"&lt;/s&gt;&lt;/t&gt;","//s"),"mm","")))/10))</f>
        <v>1.2</v>
      </c>
      <c r="S193" t="str">
        <f>IF(OR('Model output'!P192="",ISNUMBER(SEARCH("Not identified", 'Model output'!P192)),ISNUMBER(SEARCH("Absent",'Model output'!P192)),AND(ISNUMBER(SEARCH("No",'Model output'!P192)),NOT(ISNUMBER(SEARCH("diagnostic",'Model output'!P192)))),ISNUMBER(SEARCH("Negative",'Model output'!P192))),"negative","positive")</f>
        <v>positive</v>
      </c>
      <c r="T193" t="str">
        <f>IF('Model output'!O192="","",'Model output'!O192)</f>
        <v/>
      </c>
      <c r="U193" t="str">
        <f>IF('Model output'!Q192&lt;&gt;"",'Model output'!Q192,IF('Classification result'!S193="positive",IF(ISNUMBER(SEARCH("single",'Model output'!P192)),1,IF(OR(ISNUMBER(SEARCH("&lt;4",'Model output'!P192)),ISNUMBER(SEARCH("&lt; 4",'Model output'!P192)),ISNUMBER(SEARCH("less than 4",'Model output'!P192))),"&lt;4",IF(OR(ISNUMBER(SEARCH("&gt;4",'Model output'!P192)),ISNUMBER(SEARCH("&gt; 4",'Model output'!P192)),ISNUMBER(SEARCH("4 or more",'Model output'!P192))),"&gt;4",""))),""))</f>
        <v/>
      </c>
      <c r="V193" t="str">
        <f>IF(S193="negative","",IF(OR(ISNUMBER(SEARCH("Focal",'Model output'!P192)),'Classification result'!U193&lt;4,ISNUMBER(SEARCH("Focal",'Classification result'!U193)),ISNUMBER(SEARCH("&lt;4",'Classification result'!U193)),ISNUMBER(SEARCH("&lt; 4",'Classification result'!U193))),"minimal", IF(OR(ISNUMBER(SEARCH("Extensive",'Model output'!P192)),ISNUMBER(SEARCH("Extensive",'Classification result'!U193)),ISNUMBER(SEARCH("&gt;4",'Classification result'!U193)),ISNUMBER(SEARCH("&gt; 4",'Classification result'!U193)),ISNUMBER(SEARCH("4 or more",'Classification result'!U193))),"extensive","")))</f>
        <v/>
      </c>
      <c r="W193" t="str">
        <f>IF(OR('Model output'!R192="",ISNUMBER(SEARCH("Not identified", 'Model output'!R192)),ISNUMBER(SEARCH("Absent",'Model output'!R192)),ISNUMBER(SEARCH("No",'Model output'!R192)),ISNUMBER(SEARCH("Negative",'Model output'!R192)),ISNUMBER(SEARCH("None seen",'Model output'!R192)),ISNUMBER(SEARCH("Free",'Model output'!R192)),ISNUMBER(SEARCH("Cannot be assessed",'Model output'!R192))),"negative","positive")</f>
        <v>positive</v>
      </c>
      <c r="X193" t="str">
        <f>IF('Model output'!S192="","", IF('Model output'!S192= "[]", "", 'Model output'!S192))</f>
        <v>Not identified</v>
      </c>
      <c r="Y193" t="str">
        <f>IF(OR('Model output'!S192="",ISNUMBER(SEARCH("Absent",'Model output'!S192)),ISNUMBER(SEARCH("Not identified",'Model output'!S192)),ISNUMBER(SEARCH("No",'Model output'!S192)),ISNUMBER(SEARCH("negative",'Model output'!S192))),"negative",IF(Z193="positive","gETE", "positive"))</f>
        <v>negative</v>
      </c>
      <c r="Z193" t="str">
        <f>IF(OR('Model output'!S192="",ISNUMBER(SEARCH("Absent",'Model output'!S192)),ISNUMBER(SEARCH("Not identified",'Model output'!S192)),ISNUMBER(SEARCH("No",'Model output'!S192)),ISNUMBER(SEARCH("Minimal",'Model output'!S192)),ISNUMBER(SEARCH("negative",'Model output'!S192))),"negative",IF(OR(ISNUMBER(SEARCH("extensive",X193)),ISNUMBER(SEARCH("skeletal muscle",X193)),ISNUMBER(SEARCH("larynx",X193)),ISNUMBER(SEARCH("trachea",X193)),ISNUMBER(SEARCH("esophagus",X193)),ISNUMBER(SEARCH("recurrent laryngeal nerve",X193))),"positive","negative"))</f>
        <v>negative</v>
      </c>
      <c r="AA193" t="str">
        <f>IF('Model output'!T192="","", IF('Model output'!T192="[]", "", IF('Model output'!T192="Not mentioned", "No", "Yes")))</f>
        <v/>
      </c>
      <c r="AB193" t="str">
        <f>IF(AA193&lt;&gt;"Yes","",IF(OR('Model output'!U192="",'Model output'!U192="[]",ISNUMBER(SEARCH("Not identified",'Model output'!U192))),"",'Model output'!U192))</f>
        <v/>
      </c>
      <c r="AC193" s="1" t="str">
        <f>IF(OR('Model output'!V192="",'Model output'!V192="No",AND(ISERROR(SEARCH("Positive",'Model output'!V192)), ISNUMBER(SEARCH("Negative",'Model output'!V192))), ISNUMBER(SEARCH("Uninvolved",'Model output'!V192)), ISNUMBER(SEARCH("not involved",'Model output'!V192)), ISNUMBER(SEARCH("none",'Model output'!V192)), ISNUMBER(SEARCH("Free",'Model output'!V192)), ISNUMBER(SEARCH("1 mm",'Model output'!V192)), ISNUMBER(SEARCH("0.1 CM",'Model output'!V192)), ISNUMBER(SEARCH("less than 0.2 mm",'Model output'!V192)), ISNUMBER(SEARCH("less than 0.5 mm",'Model output'!V192)), ISNUMBER(SEARCH("abut",'Model output'!V192))), "negative", "positive")</f>
        <v>negative</v>
      </c>
      <c r="AE193" s="32" t="str" cm="1">
        <f t="array" aca="1" ref="AE193" ca="1">IF(OR(AC193="positive",Z193="positive",AND(OR(ISNUMBER(SEARCH("Follicular carcinoma",N193)),ISNUMBER(SEARCH("Follicular thyroid carcinoma",N193))),V193="extensive"),AND(AND(ISNUMBER(J193),J193&gt;0),AND(ISNUMBER(M193),M193&gt;3)),OR(H193="positive",AH193=1)),"high",IF(OR(ISNUMBER(SEARCH("lateral",G193,1)),ISNUMBER(SEARCH("positive",Y193,1)),ISNUMBER(SEARCH("tall",O193,1)),ISNUMBER(SEARCH("hobnail",O193,1)),ISNUMBER(SEARCH("cribriform",O193,1)),ISNUMBER(SEARCH("diffuse",O193,1)),ISNUMBER(SEARCH("columnar",O193,1)),ISNUMBER(SEARCH("solid",O193,1)),ISNUMBER(SEARCH("tall",N193,1)),ISNUMBER(SEARCH("hobnail",N193,1)),ISNUMBER(SEARCH("cribriform",N193,1)),ISNUMBER(SEARCH("diffuse",N193,1)),ISNUMBER(SEARCH("columnar",N193,1)),ISNUMBER(SEARCH("solid",N193,1)),AND(ISNUMBER(SEARCH("papillary",N193,1)),S193="positive"),AND(AND(ISNUMBER(J193),J193&gt;=5),M193=""),AND(AND(ISNUMBER(J193),J193&gt;=5),AND(ISNUMBER(M193),M193&gt;=1)),AND(ISNUMBER(SERACH("papillary",N193)),OR(Y193="positive",Z193="positive"), ISNUMBER(SEARCH("BRAF",AB193)))),"intermediate","low"))</f>
        <v>intermediate</v>
      </c>
      <c r="AF193" s="33" t="str">
        <f t="shared" si="47"/>
        <v>1b</v>
      </c>
      <c r="AG193" s="33" t="str">
        <f t="shared" si="48"/>
        <v>1a</v>
      </c>
      <c r="AH193" s="33" t="str">
        <f t="shared" si="49"/>
        <v>0</v>
      </c>
      <c r="AI193" s="38" t="str">
        <f t="shared" si="50"/>
        <v>I</v>
      </c>
      <c r="AJ193" s="32" t="s">
        <v>957</v>
      </c>
      <c r="AK193" s="37" t="s">
        <v>961</v>
      </c>
      <c r="AL193" s="37" t="s">
        <v>966</v>
      </c>
      <c r="AM193" s="37" t="s">
        <v>965</v>
      </c>
      <c r="AN193" s="37" t="s">
        <v>70</v>
      </c>
      <c r="AO193" s="26">
        <f t="shared" ca="1" si="51"/>
        <v>0</v>
      </c>
      <c r="AP193" s="12">
        <f t="shared" si="52"/>
        <v>1</v>
      </c>
      <c r="AQ193" s="12">
        <f t="shared" si="53"/>
        <v>1</v>
      </c>
      <c r="AR193" s="12">
        <f t="shared" si="54"/>
        <v>1</v>
      </c>
      <c r="AS193" s="19">
        <f t="shared" si="35"/>
        <v>1</v>
      </c>
    </row>
    <row r="194" spans="1:45">
      <c r="A194" t="str">
        <f>'Model output'!A193</f>
        <v>TCGA-EM-A3FJ</v>
      </c>
      <c r="B194" s="44">
        <v>24</v>
      </c>
      <c r="C194" s="1" t="str">
        <f>IF(OR(ISNUMBER(SEARCH("0",'Model output'!D193)), ISNUMBER(SEARCH("1",'Model output'!D193)), ISNUMBER(SEARCH("1a",'Model output'!D193)), ISNUMBER(SEARCH("1b",'Model output'!D193)), ISNUMBER(SEARCH("2",'Model output'!D193)), ISNUMBER(SEARCH("3",'Model output'!D193)), ISNUMBER(SEARCH("4a",'Model output'!D193)), ISNUMBER(SEARCH("4b",'Model output'!D193))), IF(ISNUMBER(SEARCH("pT",'Model output'!D193)),IF(OR(ISNUMBER(SEARCH("a",'Model output'!D193)),ISNUMBER(SEARCH("b",'Model output'!D193))),MID(SUBSTITUTE('Model output'!D193," ",""),SEARCH("pT",'Model output'!D193)+2,2),MID(SUBSTITUTE('Model output'!D193," ",""),SEARCH("pT",'Model output'!D193)+2,1)),IF(ISNUMBER(SEARCH("T",'Model output'!D193)),IF(OR(ISNUMBER(SEARCH("a",'Model output'!D193)),ISNUMBER(SEARCH("b",'Model output'!D193))),MID(SUBSTITUTE('Model output'!D193," ",""),SEARCH("T",'Model output'!D193)+1,2),MID(SUBSTITUTE('Model output'!D193," ",""),SEARCH("T",'Model output'!D193)+1,1)),SUBSTITUTE('Model output'!D193," ",""))),"")</f>
        <v>1</v>
      </c>
      <c r="D194" s="1" t="str">
        <f>IF(ISNUMBER(SEARCH("lymph node",'Model output'!E193)),"1", IF(AND('Model output'!E193&lt;&gt;"",ISNUMBER('Model output'!E193),'Model output'!E193&gt;0),"1",IF(OR(ISNUMBER(SEARCH("0",'Model output'!E193)), ISNUMBER(SEARCH("1",'Model output'!E193)), ISNUMBER(SEARCH("1a",'Model output'!E193)), ISNUMBER(SEARCH("1b",'Model output'!E193)), ISNUMBER(SEARCH("X",'Model output'!E193))), IF(ISNUMBER(SEARCH("pN",'Model output'!E193)),IF(OR(ISNUMBER(SEARCH("a",'Model output'!E193)),ISNUMBER(SEARCH("b",'Model output'!E193))),MID(SUBSTITUTE('Model output'!E193," ",""),SEARCH("pN",'Model output'!E193)+2,2),MID(SUBSTITUTE('Model output'!E193," ",""),SEARCH("pN",'Model output'!E193)+2,1)),IF(ISNUMBER(SEARCH("N",'Model output'!E193)),IF(OR(ISNUMBER(SEARCH("a",'Model output'!E193)),ISNUMBER(SEARCH("b",'Model output'!E193))),MID(SUBSTITUTE('Model output'!E193," ",""),SEARCH("N",'Model output'!E193)+1,2),MID(SUBSTITUTE('Model output'!E193," ",""),SEARCH("N",'Model output'!E193)+1,1)),SUBSTITUTE('Model output'!E193," ",""))),"")))</f>
        <v>1b</v>
      </c>
      <c r="E194" s="1" t="str">
        <f>IF(OR(ISNUMBER(SEARCH("Not applicable",'Model output'!F193)), ISNUMBER(SEARCH("N/A",'Model output'!F193))),"0",IF(OR(ISNUMBER(SEARCH("0",'Model output'!F193)), ISNUMBER(SEARCH("1",'Model output'!F193)), ISNUMBER(SEARCH("X",'Model output'!F193))), IF(ISNUMBER(SEARCH("pM",'Model output'!F193)),MID(SUBSTITUTE('Model output'!F193," ",""),SEARCH("pM",'Model output'!F193)+2,1),IF(ISNUMBER(SEARCH("M",'Model output'!F193)),MID(SUBSTITUTE('Model output'!F193," ",""),SEARCH("M",'Model output'!F193)+1,1),SUBSTITUTE('Model output'!F193," ",""))),""))</f>
        <v>X</v>
      </c>
      <c r="F194" t="str">
        <f t="shared" si="45"/>
        <v>positive</v>
      </c>
      <c r="G194" t="str">
        <f>IF(OR('Model output'!G193="",AND(ISNUMBER('Model output'!J193),'Model output'!J193&lt;1)),"",IF(OR(ISNUMBER(SEARCH("lateral",'Model output'!G193)),ISNUMBER(SEARCH("cervical",'Model output'!G193)),ISNUMBER(SEARCH("jugular",'Model output'!G193)),ISNUMBER(SEARCH("left neck",'Model output'!G193)),ISNUMBER(SEARCH("left anterior neck",'Model output'!G193)),ISNUMBER(SEARCH("left posterior neck",'Model output'!G193)),ISNUMBER(SEARCH("right neck",'Model output'!G193)),ISNUMBER(SEARCH("right anterior neck",'Model output'!G193)),ISNUMBER(SEARCH("right posterior neck",'Model output'!G193)),AND(ISNUMBER(SEARCH("level",'Model output'!G193)),OR(,ISNUMBER(SEARCH("II",'Model output'!G193)),ISNUMBER(SEARCH("two",'Model output'!G193)),ISNUMBER(SEARCH("2",'Model output'!G193)),ISNUMBER(SEARCH("III",'Model output'!G193)),ISNUMBER(SEARCH("three",'Model output'!G193)),ISNUMBER(SEARCH("3",'Model output'!G193)),ISNUMBER(SEARCH("IV",'Model output'!G193)),ISNUMBER(SEARCH("four",'Model output'!G193)),ISNUMBER(SEARCH("4",'Model output'!G193)),AND(ISNUMBER(SEARCH("V ",'Model output'!G193)),NOT(ISNUMBER(SEARCH("VI",'Model output'!G193)))),ISNUMBER(SEARCH("five",'Model output'!G193)),ISNUMBER(SEARCH("5",'Model output'!G193))))), "lateral", "central"))</f>
        <v>lateral</v>
      </c>
      <c r="H194" t="str">
        <f>IF('Model output'!H193="","negative",IF('Model output'!H193="[]", "negative", IF(OR(ISNUMBER(SEARCH("lymph node",'Model output'!H193)),ISNUMBER(SEARCH("Not mentioned",'Model output'!H193)),ISNUMBER(SEARCH("neck",'Model output'!H193)),ISNUMBER(SEARCH("Not applicable",'Model output'!H193))),"negative","positive")))</f>
        <v>negative</v>
      </c>
      <c r="I194">
        <f>IF('Model output'!I193="","",IF(ISNUMBER('Model output'!I193),'Model output'!I193,1))</f>
        <v>33</v>
      </c>
      <c r="J194">
        <f>IF('Model output'!J193="","",IF(AND(ISNUMBER('Model output'!J193),'Model output'!J193&lt;=I194),'Model output'!J193,IF(ISNUMBER(SEARCH("0/",'Model output'!J193)),0,1)))</f>
        <v>12</v>
      </c>
      <c r="K194" t="str" cm="1">
        <f t="array" ref="K194">IF(COUNT(FIND({0,1,2,3,4,5,6,7,8,9},'Model output'!K193))&gt;0,'Model output'!K193,"")</f>
        <v>1.6 x 0.9 x 0.6 cm</v>
      </c>
      <c r="L194" s="8" t="str">
        <f t="shared" si="46"/>
        <v>1.6,0.9,0.6cm</v>
      </c>
      <c r="M194" cm="1">
        <f t="array" ref="M194">IF(L194="","",IF(ISNUMBER(SEARCH("cm",L194)),MAX(VALUE(SUBSTITUTE(_xlfn.FILTERXML("&lt;t&gt;&lt;s&gt;"&amp;SUBSTITUTE(L194,",","&lt;/s&gt;&lt;s&gt;")&amp;"&lt;/s&gt;&lt;/t&gt;","//s"),"cm",""))),MAX(VALUE(SUBSTITUTE(_xlfn.FILTERXML("&lt;t&gt;&lt;s&gt;"&amp;SUBSTITUTE(L194,",","&lt;/s&gt;&lt;s&gt;")&amp;"&lt;/s&gt;&lt;/t&gt;","//s"),"mm","")))/10))</f>
        <v>1.6</v>
      </c>
      <c r="N194" t="str">
        <f>IF('Model output'!L193="","",'Model output'!L193)</f>
        <v>Papillary carcinoma, classical type</v>
      </c>
      <c r="O194" t="str">
        <f>IF('Model output'!M193="","",'Model output'!M193)</f>
        <v/>
      </c>
      <c r="P194" t="str">
        <f>IF('Model output'!N193="","",'Model output'!N193)</f>
        <v>1.0 cm</v>
      </c>
      <c r="Q194" t="str">
        <f t="shared" si="44"/>
        <v>1.0cm</v>
      </c>
      <c r="R194" cm="1">
        <f t="array" ref="R194">IF(Q194="","",IF(ISNUMBER(SEARCH("cm",Q194)),MAX(VALUE(SUBSTITUTE(_xlfn.FILTERXML("&lt;t&gt;&lt;s&gt;"&amp;SUBSTITUTE(Q194,",","&lt;/s&gt;&lt;s&gt;")&amp;"&lt;/s&gt;&lt;/t&gt;","//s"),"cm",""))),MAX(VALUE(SUBSTITUTE(_xlfn.FILTERXML("&lt;t&gt;&lt;s&gt;"&amp;SUBSTITUTE(Q194,",","&lt;/s&gt;&lt;s&gt;")&amp;"&lt;/s&gt;&lt;/t&gt;","//s"),"mm","")))/10))</f>
        <v>1</v>
      </c>
      <c r="S194" t="str">
        <f>IF(OR('Model output'!P193="",ISNUMBER(SEARCH("Not identified", 'Model output'!P193)),ISNUMBER(SEARCH("Absent",'Model output'!P193)),AND(ISNUMBER(SEARCH("No",'Model output'!P193)),NOT(ISNUMBER(SEARCH("diagnostic",'Model output'!P193)))),ISNUMBER(SEARCH("Negative",'Model output'!P193))),"negative","positive")</f>
        <v>negative</v>
      </c>
      <c r="T194" t="str">
        <f>IF('Model output'!O193="","",'Model output'!O193)</f>
        <v/>
      </c>
      <c r="U194" t="str">
        <f>IF('Model output'!Q193&lt;&gt;"",'Model output'!Q193,IF('Classification result'!S194="positive",IF(ISNUMBER(SEARCH("single",'Model output'!P193)),1,IF(OR(ISNUMBER(SEARCH("&lt;4",'Model output'!P193)),ISNUMBER(SEARCH("&lt; 4",'Model output'!P193)),ISNUMBER(SEARCH("less than 4",'Model output'!P193))),"&lt;4",IF(OR(ISNUMBER(SEARCH("&gt;4",'Model output'!P193)),ISNUMBER(SEARCH("&gt; 4",'Model output'!P193)),ISNUMBER(SEARCH("4 or more",'Model output'!P193))),"&gt;4",""))),""))</f>
        <v/>
      </c>
      <c r="V194" t="str">
        <f>IF(S194="negative","",IF(OR(ISNUMBER(SEARCH("Focal",'Model output'!P193)),'Classification result'!U194&lt;4,ISNUMBER(SEARCH("Focal",'Classification result'!U194)),ISNUMBER(SEARCH("&lt;4",'Classification result'!U194)),ISNUMBER(SEARCH("&lt; 4",'Classification result'!U194))),"minimal", IF(OR(ISNUMBER(SEARCH("Extensive",'Model output'!P193)),ISNUMBER(SEARCH("Extensive",'Classification result'!U194)),ISNUMBER(SEARCH("&gt;4",'Classification result'!U194)),ISNUMBER(SEARCH("&gt; 4",'Classification result'!U194)),ISNUMBER(SEARCH("4 or more",'Classification result'!U194))),"extensive","")))</f>
        <v/>
      </c>
      <c r="W194" t="str">
        <f>IF(OR('Model output'!R193="",ISNUMBER(SEARCH("Not identified", 'Model output'!R193)),ISNUMBER(SEARCH("Absent",'Model output'!R193)),ISNUMBER(SEARCH("No",'Model output'!R193)),ISNUMBER(SEARCH("Negative",'Model output'!R193)),ISNUMBER(SEARCH("None seen",'Model output'!R193)),ISNUMBER(SEARCH("Free",'Model output'!R193)),ISNUMBER(SEARCH("Cannot be assessed",'Model output'!R193))),"negative","positive")</f>
        <v>positive</v>
      </c>
      <c r="X194" t="str">
        <f>IF('Model output'!S193="","", IF('Model output'!S193= "[]", "", 'Model output'!S193))</f>
        <v>Absent</v>
      </c>
      <c r="Y194" t="str">
        <f>IF(OR('Model output'!S193="",ISNUMBER(SEARCH("Absent",'Model output'!S193)),ISNUMBER(SEARCH("Not identified",'Model output'!S193)),ISNUMBER(SEARCH("No",'Model output'!S193)),ISNUMBER(SEARCH("negative",'Model output'!S193))),"negative",IF(Z194="positive","gETE", "positive"))</f>
        <v>negative</v>
      </c>
      <c r="Z194" t="str">
        <f>IF(OR('Model output'!S193="",ISNUMBER(SEARCH("Absent",'Model output'!S193)),ISNUMBER(SEARCH("Not identified",'Model output'!S193)),ISNUMBER(SEARCH("No",'Model output'!S193)),ISNUMBER(SEARCH("Minimal",'Model output'!S193)),ISNUMBER(SEARCH("negative",'Model output'!S193))),"negative",IF(OR(ISNUMBER(SEARCH("extensive",X194)),ISNUMBER(SEARCH("skeletal muscle",X194)),ISNUMBER(SEARCH("larynx",X194)),ISNUMBER(SEARCH("trachea",X194)),ISNUMBER(SEARCH("esophagus",X194)),ISNUMBER(SEARCH("recurrent laryngeal nerve",X194))),"positive","negative"))</f>
        <v>negative</v>
      </c>
      <c r="AA194" t="str">
        <f>IF('Model output'!T193="","", IF('Model output'!T193="[]", "", IF('Model output'!T193="Not mentioned", "No", "Yes")))</f>
        <v/>
      </c>
      <c r="AB194" t="str">
        <f>IF(AA194&lt;&gt;"Yes","",IF(OR('Model output'!U193="",'Model output'!U193="[]",ISNUMBER(SEARCH("Not identified",'Model output'!U193))),"",'Model output'!U193))</f>
        <v/>
      </c>
      <c r="AC194" s="1" t="str">
        <f>IF(OR('Model output'!V193="",'Model output'!V193="No",AND(ISERROR(SEARCH("Positive",'Model output'!V193)), ISNUMBER(SEARCH("Negative",'Model output'!V193))), ISNUMBER(SEARCH("Uninvolved",'Model output'!V193)), ISNUMBER(SEARCH("not involved",'Model output'!V193)), ISNUMBER(SEARCH("none",'Model output'!V193)), ISNUMBER(SEARCH("Free",'Model output'!V193)), ISNUMBER(SEARCH("1 mm",'Model output'!V193)), ISNUMBER(SEARCH("0.1 CM",'Model output'!V193)), ISNUMBER(SEARCH("less than 0.2 mm",'Model output'!V193)), ISNUMBER(SEARCH("less than 0.5 mm",'Model output'!V193)), ISNUMBER(SEARCH("abut",'Model output'!V193))), "negative", "positive")</f>
        <v>negative</v>
      </c>
      <c r="AE194" s="32" t="str" cm="1">
        <f t="array" aca="1" ref="AE194" ca="1">IF(OR(AC194="positive",Z194="positive",AND(OR(ISNUMBER(SEARCH("Follicular carcinoma",N194)),ISNUMBER(SEARCH("Follicular thyroid carcinoma",N194))),V194="extensive"),AND(AND(ISNUMBER(J194),J194&gt;0),AND(ISNUMBER(M194),M194&gt;3)),OR(H194="positive",AH194=1)),"high",IF(OR(ISNUMBER(SEARCH("lateral",G194,1)),ISNUMBER(SEARCH("positive",Y194,1)),ISNUMBER(SEARCH("tall",O194,1)),ISNUMBER(SEARCH("hobnail",O194,1)),ISNUMBER(SEARCH("cribriform",O194,1)),ISNUMBER(SEARCH("diffuse",O194,1)),ISNUMBER(SEARCH("columnar",O194,1)),ISNUMBER(SEARCH("solid",O194,1)),ISNUMBER(SEARCH("tall",N194,1)),ISNUMBER(SEARCH("hobnail",N194,1)),ISNUMBER(SEARCH("cribriform",N194,1)),ISNUMBER(SEARCH("diffuse",N194,1)),ISNUMBER(SEARCH("columnar",N194,1)),ISNUMBER(SEARCH("solid",N194,1)),AND(ISNUMBER(SEARCH("papillary",N194,1)),S194="positive"),AND(AND(ISNUMBER(J194),J194&gt;=5),M194=""),AND(AND(ISNUMBER(J194),J194&gt;=5),AND(ISNUMBER(M194),M194&gt;=1)),AND(ISNUMBER(SERACH("papillary",N194)),OR(Y194="positive",Z194="positive"), ISNUMBER(SEARCH("BRAF",AB194)))),"intermediate","low"))</f>
        <v>intermediate</v>
      </c>
      <c r="AF194" s="33" t="str">
        <f t="shared" si="47"/>
        <v>1a</v>
      </c>
      <c r="AG194" s="33" t="str">
        <f t="shared" si="48"/>
        <v>1b</v>
      </c>
      <c r="AH194" s="33" t="str">
        <f t="shared" si="49"/>
        <v>0</v>
      </c>
      <c r="AI194" s="38" t="str">
        <f t="shared" si="50"/>
        <v>I</v>
      </c>
      <c r="AJ194" s="32" t="s">
        <v>958</v>
      </c>
      <c r="AK194" s="37" t="s">
        <v>966</v>
      </c>
      <c r="AL194" s="37" t="s">
        <v>961</v>
      </c>
      <c r="AM194" s="37" t="s">
        <v>965</v>
      </c>
      <c r="AN194" s="37" t="s">
        <v>70</v>
      </c>
      <c r="AO194" s="26">
        <f t="shared" ca="1" si="51"/>
        <v>1</v>
      </c>
      <c r="AP194" s="12">
        <f t="shared" si="52"/>
        <v>1</v>
      </c>
      <c r="AQ194" s="12">
        <f t="shared" si="53"/>
        <v>1</v>
      </c>
      <c r="AR194" s="12">
        <f t="shared" si="54"/>
        <v>1</v>
      </c>
      <c r="AS194" s="19">
        <f t="shared" si="35"/>
        <v>1</v>
      </c>
    </row>
    <row r="195" spans="1:45">
      <c r="A195" t="str">
        <f>'Model output'!A194</f>
        <v>TCGA-EM-A3FK</v>
      </c>
      <c r="B195" s="44">
        <v>30</v>
      </c>
      <c r="C195" s="1" t="str">
        <f>IF(OR(ISNUMBER(SEARCH("0",'Model output'!D194)), ISNUMBER(SEARCH("1",'Model output'!D194)), ISNUMBER(SEARCH("1a",'Model output'!D194)), ISNUMBER(SEARCH("1b",'Model output'!D194)), ISNUMBER(SEARCH("2",'Model output'!D194)), ISNUMBER(SEARCH("3",'Model output'!D194)), ISNUMBER(SEARCH("4a",'Model output'!D194)), ISNUMBER(SEARCH("4b",'Model output'!D194))), IF(ISNUMBER(SEARCH("pT",'Model output'!D194)),IF(OR(ISNUMBER(SEARCH("a",'Model output'!D194)),ISNUMBER(SEARCH("b",'Model output'!D194))),MID(SUBSTITUTE('Model output'!D194," ",""),SEARCH("pT",'Model output'!D194)+2,2),MID(SUBSTITUTE('Model output'!D194," ",""),SEARCH("pT",'Model output'!D194)+2,1)),IF(ISNUMBER(SEARCH("T",'Model output'!D194)),IF(OR(ISNUMBER(SEARCH("a",'Model output'!D194)),ISNUMBER(SEARCH("b",'Model output'!D194))),MID(SUBSTITUTE('Model output'!D194," ",""),SEARCH("T",'Model output'!D194)+1,2),MID(SUBSTITUTE('Model output'!D194," ",""),SEARCH("T",'Model output'!D194)+1,1)),SUBSTITUTE('Model output'!D194," ",""))),"")</f>
        <v>1</v>
      </c>
      <c r="D195" s="1" t="str">
        <f>IF(ISNUMBER(SEARCH("lymph node",'Model output'!E194)),"1", IF(AND('Model output'!E194&lt;&gt;"",ISNUMBER('Model output'!E194),'Model output'!E194&gt;0),"1",IF(OR(ISNUMBER(SEARCH("0",'Model output'!E194)), ISNUMBER(SEARCH("1",'Model output'!E194)), ISNUMBER(SEARCH("1a",'Model output'!E194)), ISNUMBER(SEARCH("1b",'Model output'!E194)), ISNUMBER(SEARCH("X",'Model output'!E194))), IF(ISNUMBER(SEARCH("pN",'Model output'!E194)),IF(OR(ISNUMBER(SEARCH("a",'Model output'!E194)),ISNUMBER(SEARCH("b",'Model output'!E194))),MID(SUBSTITUTE('Model output'!E194," ",""),SEARCH("pN",'Model output'!E194)+2,2),MID(SUBSTITUTE('Model output'!E194," ",""),SEARCH("pN",'Model output'!E194)+2,1)),IF(ISNUMBER(SEARCH("N",'Model output'!E194)),IF(OR(ISNUMBER(SEARCH("a",'Model output'!E194)),ISNUMBER(SEARCH("b",'Model output'!E194))),MID(SUBSTITUTE('Model output'!E194," ",""),SEARCH("N",'Model output'!E194)+1,2),MID(SUBSTITUTE('Model output'!E194," ",""),SEARCH("N",'Model output'!E194)+1,1)),SUBSTITUTE('Model output'!E194," ",""))),"")))</f>
        <v>1b</v>
      </c>
      <c r="E195" s="1" t="str">
        <f>IF(OR(ISNUMBER(SEARCH("Not applicable",'Model output'!F194)), ISNUMBER(SEARCH("N/A",'Model output'!F194))),"0",IF(OR(ISNUMBER(SEARCH("0",'Model output'!F194)), ISNUMBER(SEARCH("1",'Model output'!F194)), ISNUMBER(SEARCH("X",'Model output'!F194))), IF(ISNUMBER(SEARCH("pM",'Model output'!F194)),MID(SUBSTITUTE('Model output'!F194," ",""),SEARCH("pM",'Model output'!F194)+2,1),IF(ISNUMBER(SEARCH("M",'Model output'!F194)),MID(SUBSTITUTE('Model output'!F194," ",""),SEARCH("M",'Model output'!F194)+1,1),SUBSTITUTE('Model output'!F194," ",""))),""))</f>
        <v/>
      </c>
      <c r="F195" t="str">
        <f t="shared" si="45"/>
        <v>positive</v>
      </c>
      <c r="G195" t="str">
        <f>IF(OR('Model output'!G194="",AND(ISNUMBER('Model output'!J194),'Model output'!J194&lt;1)),"",IF(OR(ISNUMBER(SEARCH("lateral",'Model output'!G194)),ISNUMBER(SEARCH("cervical",'Model output'!G194)),ISNUMBER(SEARCH("jugular",'Model output'!G194)),ISNUMBER(SEARCH("left neck",'Model output'!G194)),ISNUMBER(SEARCH("left anterior neck",'Model output'!G194)),ISNUMBER(SEARCH("left posterior neck",'Model output'!G194)),ISNUMBER(SEARCH("right neck",'Model output'!G194)),ISNUMBER(SEARCH("right anterior neck",'Model output'!G194)),ISNUMBER(SEARCH("right posterior neck",'Model output'!G194)),AND(ISNUMBER(SEARCH("level",'Model output'!G194)),OR(,ISNUMBER(SEARCH("II",'Model output'!G194)),ISNUMBER(SEARCH("two",'Model output'!G194)),ISNUMBER(SEARCH("2",'Model output'!G194)),ISNUMBER(SEARCH("III",'Model output'!G194)),ISNUMBER(SEARCH("three",'Model output'!G194)),ISNUMBER(SEARCH("3",'Model output'!G194)),ISNUMBER(SEARCH("IV",'Model output'!G194)),ISNUMBER(SEARCH("four",'Model output'!G194)),ISNUMBER(SEARCH("4",'Model output'!G194)),AND(ISNUMBER(SEARCH("V ",'Model output'!G194)),NOT(ISNUMBER(SEARCH("VI",'Model output'!G194)))),ISNUMBER(SEARCH("five",'Model output'!G194)),ISNUMBER(SEARCH("5",'Model output'!G194))))), "lateral", "central"))</f>
        <v>lateral</v>
      </c>
      <c r="H195" t="str">
        <f>IF('Model output'!H194="","negative",IF('Model output'!H194="[]", "negative", IF(OR(ISNUMBER(SEARCH("lymph node",'Model output'!H194)),ISNUMBER(SEARCH("Not mentioned",'Model output'!H194)),ISNUMBER(SEARCH("neck",'Model output'!H194)),ISNUMBER(SEARCH("Not applicable",'Model output'!H194))),"negative","positive")))</f>
        <v>negative</v>
      </c>
      <c r="I195">
        <f>IF('Model output'!I194="","",IF(ISNUMBER('Model output'!I194),'Model output'!I194,1))</f>
        <v>25</v>
      </c>
      <c r="J195">
        <f>IF('Model output'!J194="","",IF(AND(ISNUMBER('Model output'!J194),'Model output'!J194&lt;=I195),'Model output'!J194,IF(ISNUMBER(SEARCH("0/",'Model output'!J194)),0,1)))</f>
        <v>17</v>
      </c>
      <c r="K195" t="str" cm="1">
        <f t="array" ref="K195">IF(COUNT(FIND({0,1,2,3,4,5,6,7,8,9},'Model output'!K194))&gt;0,'Model output'!K194,"")</f>
        <v>0.5 cm</v>
      </c>
      <c r="L195" s="8" t="str">
        <f t="shared" si="46"/>
        <v>0.5cm</v>
      </c>
      <c r="M195" cm="1">
        <f t="array" ref="M195">IF(L195="","",IF(ISNUMBER(SEARCH("cm",L195)),MAX(VALUE(SUBSTITUTE(_xlfn.FILTERXML("&lt;t&gt;&lt;s&gt;"&amp;SUBSTITUTE(L195,",","&lt;/s&gt;&lt;s&gt;")&amp;"&lt;/s&gt;&lt;/t&gt;","//s"),"cm",""))),MAX(VALUE(SUBSTITUTE(_xlfn.FILTERXML("&lt;t&gt;&lt;s&gt;"&amp;SUBSTITUTE(L195,",","&lt;/s&gt;&lt;s&gt;")&amp;"&lt;/s&gt;&lt;/t&gt;","//s"),"mm","")))/10))</f>
        <v>0.5</v>
      </c>
      <c r="N195" t="str">
        <f>IF('Model output'!L194="","",'Model output'!L194)</f>
        <v>Papillary carcinoma, classical (usual)</v>
      </c>
      <c r="O195" t="str">
        <f>IF('Model output'!M194="","",'Model output'!M194)</f>
        <v/>
      </c>
      <c r="P195" t="str">
        <f>IF('Model output'!N194="","",'Model output'!N194)</f>
        <v>1.2cm</v>
      </c>
      <c r="Q195" t="str">
        <f t="shared" si="44"/>
        <v>1.2cm</v>
      </c>
      <c r="R195" cm="1">
        <f t="array" ref="R195">IF(Q195="","",IF(ISNUMBER(SEARCH("cm",Q195)),MAX(VALUE(SUBSTITUTE(_xlfn.FILTERXML("&lt;t&gt;&lt;s&gt;"&amp;SUBSTITUTE(Q195,",","&lt;/s&gt;&lt;s&gt;")&amp;"&lt;/s&gt;&lt;/t&gt;","//s"),"cm",""))),MAX(VALUE(SUBSTITUTE(_xlfn.FILTERXML("&lt;t&gt;&lt;s&gt;"&amp;SUBSTITUTE(Q195,",","&lt;/s&gt;&lt;s&gt;")&amp;"&lt;/s&gt;&lt;/t&gt;","//s"),"mm","")))/10))</f>
        <v>1.2</v>
      </c>
      <c r="S195" t="str">
        <f>IF(OR('Model output'!P194="",ISNUMBER(SEARCH("Not identified", 'Model output'!P194)),ISNUMBER(SEARCH("Absent",'Model output'!P194)),AND(ISNUMBER(SEARCH("No",'Model output'!P194)),NOT(ISNUMBER(SEARCH("diagnostic",'Model output'!P194)))),ISNUMBER(SEARCH("Negative",'Model output'!P194))),"negative","positive")</f>
        <v>positive</v>
      </c>
      <c r="T195" t="str">
        <f>IF('Model output'!O194="","",'Model output'!O194)</f>
        <v/>
      </c>
      <c r="U195" t="str">
        <f>IF('Model output'!Q194&lt;&gt;"",'Model output'!Q194,IF('Classification result'!S195="positive",IF(ISNUMBER(SEARCH("single",'Model output'!P194)),1,IF(OR(ISNUMBER(SEARCH("&lt;4",'Model output'!P194)),ISNUMBER(SEARCH("&lt; 4",'Model output'!P194)),ISNUMBER(SEARCH("less than 4",'Model output'!P194))),"&lt;4",IF(OR(ISNUMBER(SEARCH("&gt;4",'Model output'!P194)),ISNUMBER(SEARCH("&gt; 4",'Model output'!P194)),ISNUMBER(SEARCH("4 or more",'Model output'!P194))),"&gt;4",""))),""))</f>
        <v/>
      </c>
      <c r="V195" t="str">
        <f>IF(S195="negative","",IF(OR(ISNUMBER(SEARCH("Focal",'Model output'!P194)),'Classification result'!U195&lt;4,ISNUMBER(SEARCH("Focal",'Classification result'!U195)),ISNUMBER(SEARCH("&lt;4",'Classification result'!U195)),ISNUMBER(SEARCH("&lt; 4",'Classification result'!U195))),"minimal", IF(OR(ISNUMBER(SEARCH("Extensive",'Model output'!P194)),ISNUMBER(SEARCH("Extensive",'Classification result'!U195)),ISNUMBER(SEARCH("&gt;4",'Classification result'!U195)),ISNUMBER(SEARCH("&gt; 4",'Classification result'!U195)),ISNUMBER(SEARCH("4 or more",'Classification result'!U195))),"extensive","")))</f>
        <v/>
      </c>
      <c r="W195" t="str">
        <f>IF(OR('Model output'!R194="",ISNUMBER(SEARCH("Not identified", 'Model output'!R194)),ISNUMBER(SEARCH("Absent",'Model output'!R194)),ISNUMBER(SEARCH("No",'Model output'!R194)),ISNUMBER(SEARCH("Negative",'Model output'!R194)),ISNUMBER(SEARCH("None seen",'Model output'!R194)),ISNUMBER(SEARCH("Free",'Model output'!R194)),ISNUMBER(SEARCH("Cannot be assessed",'Model output'!R194))),"negative","positive")</f>
        <v>positive</v>
      </c>
      <c r="X195" t="str">
        <f>IF('Model output'!S194="","", IF('Model output'!S194= "[]", "", 'Model output'!S194))</f>
        <v>Not identified</v>
      </c>
      <c r="Y195" t="str">
        <f>IF(OR('Model output'!S194="",ISNUMBER(SEARCH("Absent",'Model output'!S194)),ISNUMBER(SEARCH("Not identified",'Model output'!S194)),ISNUMBER(SEARCH("No",'Model output'!S194)),ISNUMBER(SEARCH("negative",'Model output'!S194))),"negative",IF(Z195="positive","gETE", "positive"))</f>
        <v>negative</v>
      </c>
      <c r="Z195" t="str">
        <f>IF(OR('Model output'!S194="",ISNUMBER(SEARCH("Absent",'Model output'!S194)),ISNUMBER(SEARCH("Not identified",'Model output'!S194)),ISNUMBER(SEARCH("No",'Model output'!S194)),ISNUMBER(SEARCH("Minimal",'Model output'!S194)),ISNUMBER(SEARCH("negative",'Model output'!S194))),"negative",IF(OR(ISNUMBER(SEARCH("extensive",X195)),ISNUMBER(SEARCH("skeletal muscle",X195)),ISNUMBER(SEARCH("larynx",X195)),ISNUMBER(SEARCH("trachea",X195)),ISNUMBER(SEARCH("esophagus",X195)),ISNUMBER(SEARCH("recurrent laryngeal nerve",X195))),"positive","negative"))</f>
        <v>negative</v>
      </c>
      <c r="AA195" t="str">
        <f>IF('Model output'!T194="","", IF('Model output'!T194="[]", "", IF('Model output'!T194="Not mentioned", "No", "Yes")))</f>
        <v/>
      </c>
      <c r="AB195" t="str">
        <f>IF(AA195&lt;&gt;"Yes","",IF(OR('Model output'!U194="",'Model output'!U194="[]",ISNUMBER(SEARCH("Not identified",'Model output'!U194))),"",'Model output'!U194))</f>
        <v/>
      </c>
      <c r="AC195" s="1" t="str">
        <f>IF(OR('Model output'!V194="",'Model output'!V194="No",AND(ISERROR(SEARCH("Positive",'Model output'!V194)), ISNUMBER(SEARCH("Negative",'Model output'!V194))), ISNUMBER(SEARCH("Uninvolved",'Model output'!V194)), ISNUMBER(SEARCH("not involved",'Model output'!V194)), ISNUMBER(SEARCH("none",'Model output'!V194)), ISNUMBER(SEARCH("Free",'Model output'!V194)), ISNUMBER(SEARCH("1 mm",'Model output'!V194)), ISNUMBER(SEARCH("0.1 CM",'Model output'!V194)), ISNUMBER(SEARCH("less than 0.2 mm",'Model output'!V194)), ISNUMBER(SEARCH("less than 0.5 mm",'Model output'!V194)), ISNUMBER(SEARCH("abut",'Model output'!V194))), "negative", "positive")</f>
        <v>negative</v>
      </c>
      <c r="AE195" s="32" t="str" cm="1">
        <f t="array" aca="1" ref="AE195" ca="1">IF(OR(AC195="positive",Z195="positive",AND(OR(ISNUMBER(SEARCH("Follicular carcinoma",N195)),ISNUMBER(SEARCH("Follicular thyroid carcinoma",N195))),V195="extensive"),AND(AND(ISNUMBER(J195),J195&gt;0),AND(ISNUMBER(M195),M195&gt;3)),OR(H195="positive",AH195=1)),"high",IF(OR(ISNUMBER(SEARCH("lateral",G195,1)),ISNUMBER(SEARCH("positive",Y195,1)),ISNUMBER(SEARCH("tall",O195,1)),ISNUMBER(SEARCH("hobnail",O195,1)),ISNUMBER(SEARCH("cribriform",O195,1)),ISNUMBER(SEARCH("diffuse",O195,1)),ISNUMBER(SEARCH("columnar",O195,1)),ISNUMBER(SEARCH("solid",O195,1)),ISNUMBER(SEARCH("tall",N195,1)),ISNUMBER(SEARCH("hobnail",N195,1)),ISNUMBER(SEARCH("cribriform",N195,1)),ISNUMBER(SEARCH("diffuse",N195,1)),ISNUMBER(SEARCH("columnar",N195,1)),ISNUMBER(SEARCH("solid",N195,1)),AND(ISNUMBER(SEARCH("papillary",N195,1)),S195="positive"),AND(AND(ISNUMBER(J195),J195&gt;=5),M195=""),AND(AND(ISNUMBER(J195),J195&gt;=5),AND(ISNUMBER(M195),M195&gt;=1)),AND(ISNUMBER(SERACH("papillary",N195)),OR(Y195="positive",Z195="positive"), ISNUMBER(SEARCH("BRAF",AB195)))),"intermediate","low"))</f>
        <v>intermediate</v>
      </c>
      <c r="AF195" s="33" t="str">
        <f t="shared" si="47"/>
        <v>1b</v>
      </c>
      <c r="AG195" s="33" t="str">
        <f t="shared" si="48"/>
        <v>1b</v>
      </c>
      <c r="AH195" s="33" t="str">
        <f t="shared" si="49"/>
        <v>0</v>
      </c>
      <c r="AI195" s="38" t="str">
        <f t="shared" si="50"/>
        <v>I</v>
      </c>
      <c r="AJ195" s="32" t="s">
        <v>958</v>
      </c>
      <c r="AK195" s="37" t="s">
        <v>961</v>
      </c>
      <c r="AL195" s="37" t="s">
        <v>961</v>
      </c>
      <c r="AM195" s="37" t="s">
        <v>965</v>
      </c>
      <c r="AN195" s="37" t="s">
        <v>70</v>
      </c>
      <c r="AO195" s="26">
        <f t="shared" ca="1" si="51"/>
        <v>1</v>
      </c>
      <c r="AP195" s="12">
        <f t="shared" si="52"/>
        <v>1</v>
      </c>
      <c r="AQ195" s="12">
        <f t="shared" si="53"/>
        <v>1</v>
      </c>
      <c r="AR195" s="12">
        <f t="shared" si="54"/>
        <v>1</v>
      </c>
      <c r="AS195" s="19">
        <f t="shared" ref="AS195:AS258" si="55">IF(AI195=AN195,1,0)</f>
        <v>1</v>
      </c>
    </row>
    <row r="196" spans="1:45">
      <c r="A196" t="str">
        <f>'Model output'!A195</f>
        <v>TCGA-EM-A3FL</v>
      </c>
      <c r="B196" s="44">
        <v>63</v>
      </c>
      <c r="C196" s="1" t="str">
        <f>IF(OR(ISNUMBER(SEARCH("0",'Model output'!D195)), ISNUMBER(SEARCH("1",'Model output'!D195)), ISNUMBER(SEARCH("1a",'Model output'!D195)), ISNUMBER(SEARCH("1b",'Model output'!D195)), ISNUMBER(SEARCH("2",'Model output'!D195)), ISNUMBER(SEARCH("3",'Model output'!D195)), ISNUMBER(SEARCH("4a",'Model output'!D195)), ISNUMBER(SEARCH("4b",'Model output'!D195))), IF(ISNUMBER(SEARCH("pT",'Model output'!D195)),IF(OR(ISNUMBER(SEARCH("a",'Model output'!D195)),ISNUMBER(SEARCH("b",'Model output'!D195))),MID(SUBSTITUTE('Model output'!D195," ",""),SEARCH("pT",'Model output'!D195)+2,2),MID(SUBSTITUTE('Model output'!D195," ",""),SEARCH("pT",'Model output'!D195)+2,1)),IF(ISNUMBER(SEARCH("T",'Model output'!D195)),IF(OR(ISNUMBER(SEARCH("a",'Model output'!D195)),ISNUMBER(SEARCH("b",'Model output'!D195))),MID(SUBSTITUTE('Model output'!D195," ",""),SEARCH("T",'Model output'!D195)+1,2),MID(SUBSTITUTE('Model output'!D195," ",""),SEARCH("T",'Model output'!D195)+1,1)),SUBSTITUTE('Model output'!D195," ",""))),"")</f>
        <v>1b</v>
      </c>
      <c r="D196" s="1" t="str">
        <f>IF(ISNUMBER(SEARCH("lymph node",'Model output'!E195)),"1", IF(AND('Model output'!E195&lt;&gt;"",ISNUMBER('Model output'!E195),'Model output'!E195&gt;0),"1",IF(OR(ISNUMBER(SEARCH("0",'Model output'!E195)), ISNUMBER(SEARCH("1",'Model output'!E195)), ISNUMBER(SEARCH("1a",'Model output'!E195)), ISNUMBER(SEARCH("1b",'Model output'!E195)), ISNUMBER(SEARCH("X",'Model output'!E195))), IF(ISNUMBER(SEARCH("pN",'Model output'!E195)),IF(OR(ISNUMBER(SEARCH("a",'Model output'!E195)),ISNUMBER(SEARCH("b",'Model output'!E195))),MID(SUBSTITUTE('Model output'!E195," ",""),SEARCH("pN",'Model output'!E195)+2,2),MID(SUBSTITUTE('Model output'!E195," ",""),SEARCH("pN",'Model output'!E195)+2,1)),IF(ISNUMBER(SEARCH("N",'Model output'!E195)),IF(OR(ISNUMBER(SEARCH("a",'Model output'!E195)),ISNUMBER(SEARCH("b",'Model output'!E195))),MID(SUBSTITUTE('Model output'!E195," ",""),SEARCH("N",'Model output'!E195)+1,2),MID(SUBSTITUTE('Model output'!E195," ",""),SEARCH("N",'Model output'!E195)+1,1)),SUBSTITUTE('Model output'!E195," ",""))),"")))</f>
        <v>X</v>
      </c>
      <c r="E196" s="1" t="str">
        <f>IF(OR(ISNUMBER(SEARCH("Not applicable",'Model output'!F195)), ISNUMBER(SEARCH("N/A",'Model output'!F195))),"0",IF(OR(ISNUMBER(SEARCH("0",'Model output'!F195)), ISNUMBER(SEARCH("1",'Model output'!F195)), ISNUMBER(SEARCH("X",'Model output'!F195))), IF(ISNUMBER(SEARCH("pM",'Model output'!F195)),MID(SUBSTITUTE('Model output'!F195," ",""),SEARCH("pM",'Model output'!F195)+2,1),IF(ISNUMBER(SEARCH("M",'Model output'!F195)),MID(SUBSTITUTE('Model output'!F195," ",""),SEARCH("M",'Model output'!F195)+1,1),SUBSTITUTE('Model output'!F195," ",""))),""))</f>
        <v/>
      </c>
      <c r="F196" t="str">
        <f t="shared" si="45"/>
        <v>negative</v>
      </c>
      <c r="G196" t="str">
        <f>IF(OR('Model output'!G195="",AND(ISNUMBER('Model output'!J195),'Model output'!J195&lt;1)),"",IF(OR(ISNUMBER(SEARCH("lateral",'Model output'!G195)),ISNUMBER(SEARCH("cervical",'Model output'!G195)),ISNUMBER(SEARCH("jugular",'Model output'!G195)),ISNUMBER(SEARCH("left neck",'Model output'!G195)),ISNUMBER(SEARCH("left anterior neck",'Model output'!G195)),ISNUMBER(SEARCH("left posterior neck",'Model output'!G195)),ISNUMBER(SEARCH("right neck",'Model output'!G195)),ISNUMBER(SEARCH("right anterior neck",'Model output'!G195)),ISNUMBER(SEARCH("right posterior neck",'Model output'!G195)),AND(ISNUMBER(SEARCH("level",'Model output'!G195)),OR(,ISNUMBER(SEARCH("II",'Model output'!G195)),ISNUMBER(SEARCH("two",'Model output'!G195)),ISNUMBER(SEARCH("2",'Model output'!G195)),ISNUMBER(SEARCH("III",'Model output'!G195)),ISNUMBER(SEARCH("three",'Model output'!G195)),ISNUMBER(SEARCH("3",'Model output'!G195)),ISNUMBER(SEARCH("IV",'Model output'!G195)),ISNUMBER(SEARCH("four",'Model output'!G195)),ISNUMBER(SEARCH("4",'Model output'!G195)),AND(ISNUMBER(SEARCH("V ",'Model output'!G195)),NOT(ISNUMBER(SEARCH("VI",'Model output'!G195)))),ISNUMBER(SEARCH("five",'Model output'!G195)),ISNUMBER(SEARCH("5",'Model output'!G195))))), "lateral", "central"))</f>
        <v/>
      </c>
      <c r="H196" t="str">
        <f>IF('Model output'!H195="","negative",IF('Model output'!H195="[]", "negative", IF(OR(ISNUMBER(SEARCH("lymph node",'Model output'!H195)),ISNUMBER(SEARCH("Not mentioned",'Model output'!H195)),ISNUMBER(SEARCH("neck",'Model output'!H195)),ISNUMBER(SEARCH("Not applicable",'Model output'!H195))),"negative","positive")))</f>
        <v>negative</v>
      </c>
      <c r="I196">
        <f>IF('Model output'!I195="","",IF(ISNUMBER('Model output'!I195),'Model output'!I195,1))</f>
        <v>0</v>
      </c>
      <c r="J196">
        <f>IF('Model output'!J195="","",IF(AND(ISNUMBER('Model output'!J195),'Model output'!J195&lt;=I196),'Model output'!J195,IF(ISNUMBER(SEARCH("0/",'Model output'!J195)),0,1)))</f>
        <v>0</v>
      </c>
      <c r="K196" t="str" cm="1">
        <f t="array" ref="K196">IF(COUNT(FIND({0,1,2,3,4,5,6,7,8,9},'Model output'!K195))&gt;0,'Model output'!K195,"")</f>
        <v/>
      </c>
      <c r="L196" s="8" t="str">
        <f t="shared" si="46"/>
        <v/>
      </c>
      <c r="M196" t="str" cm="1">
        <f t="array" ref="M196">IF(L196="","",IF(ISNUMBER(SEARCH("cm",L196)),MAX(VALUE(SUBSTITUTE(_xlfn.FILTERXML("&lt;t&gt;&lt;s&gt;"&amp;SUBSTITUTE(L196,",","&lt;/s&gt;&lt;s&gt;")&amp;"&lt;/s&gt;&lt;/t&gt;","//s"),"cm",""))),MAX(VALUE(SUBSTITUTE(_xlfn.FILTERXML("&lt;t&gt;&lt;s&gt;"&amp;SUBSTITUTE(L196,",","&lt;/s&gt;&lt;s&gt;")&amp;"&lt;/s&gt;&lt;/t&gt;","//s"),"mm","")))/10))</f>
        <v/>
      </c>
      <c r="N196" t="str">
        <f>IF('Model output'!L195="","",'Model output'!L195)</f>
        <v>Papillary carcinoma, follicular variant</v>
      </c>
      <c r="O196" t="str">
        <f>IF('Model output'!M195="","",'Model output'!M195)</f>
        <v>Oncocytic or oxyphilic variant</v>
      </c>
      <c r="P196" t="str">
        <f>IF('Model output'!N195="","",'Model output'!N195)</f>
        <v>1.5cm</v>
      </c>
      <c r="Q196" t="str">
        <f t="shared" si="44"/>
        <v>1.5cm</v>
      </c>
      <c r="R196" cm="1">
        <f t="array" ref="R196">IF(Q196="","",IF(ISNUMBER(SEARCH("cm",Q196)),MAX(VALUE(SUBSTITUTE(_xlfn.FILTERXML("&lt;t&gt;&lt;s&gt;"&amp;SUBSTITUTE(Q196,",","&lt;/s&gt;&lt;s&gt;")&amp;"&lt;/s&gt;&lt;/t&gt;","//s"),"cm",""))),MAX(VALUE(SUBSTITUTE(_xlfn.FILTERXML("&lt;t&gt;&lt;s&gt;"&amp;SUBSTITUTE(Q196,",","&lt;/s&gt;&lt;s&gt;")&amp;"&lt;/s&gt;&lt;/t&gt;","//s"),"mm","")))/10))</f>
        <v>1.5</v>
      </c>
      <c r="S196" t="str">
        <f>IF(OR('Model output'!P195="",ISNUMBER(SEARCH("Not identified", 'Model output'!P195)),ISNUMBER(SEARCH("Absent",'Model output'!P195)),AND(ISNUMBER(SEARCH("No",'Model output'!P195)),NOT(ISNUMBER(SEARCH("diagnostic",'Model output'!P195)))),ISNUMBER(SEARCH("Negative",'Model output'!P195))),"negative","positive")</f>
        <v>negative</v>
      </c>
      <c r="T196">
        <f>IF('Model output'!O195="","",'Model output'!O195)</f>
        <v>2</v>
      </c>
      <c r="U196" t="str">
        <f>IF('Model output'!Q195&lt;&gt;"",'Model output'!Q195,IF('Classification result'!S196="positive",IF(ISNUMBER(SEARCH("single",'Model output'!P195)),1,IF(OR(ISNUMBER(SEARCH("&lt;4",'Model output'!P195)),ISNUMBER(SEARCH("&lt; 4",'Model output'!P195)),ISNUMBER(SEARCH("less than 4",'Model output'!P195))),"&lt;4",IF(OR(ISNUMBER(SEARCH("&gt;4",'Model output'!P195)),ISNUMBER(SEARCH("&gt; 4",'Model output'!P195)),ISNUMBER(SEARCH("4 or more",'Model output'!P195))),"&gt;4",""))),""))</f>
        <v/>
      </c>
      <c r="V196" t="str">
        <f>IF(S196="negative","",IF(OR(ISNUMBER(SEARCH("Focal",'Model output'!P195)),'Classification result'!U196&lt;4,ISNUMBER(SEARCH("Focal",'Classification result'!U196)),ISNUMBER(SEARCH("&lt;4",'Classification result'!U196)),ISNUMBER(SEARCH("&lt; 4",'Classification result'!U196))),"minimal", IF(OR(ISNUMBER(SEARCH("Extensive",'Model output'!P195)),ISNUMBER(SEARCH("Extensive",'Classification result'!U196)),ISNUMBER(SEARCH("&gt;4",'Classification result'!U196)),ISNUMBER(SEARCH("&gt; 4",'Classification result'!U196)),ISNUMBER(SEARCH("4 or more",'Classification result'!U196))),"extensive","")))</f>
        <v/>
      </c>
      <c r="W196" t="str">
        <f>IF(OR('Model output'!R195="",ISNUMBER(SEARCH("Not identified", 'Model output'!R195)),ISNUMBER(SEARCH("Absent",'Model output'!R195)),ISNUMBER(SEARCH("No",'Model output'!R195)),ISNUMBER(SEARCH("Negative",'Model output'!R195)),ISNUMBER(SEARCH("None seen",'Model output'!R195)),ISNUMBER(SEARCH("Free",'Model output'!R195)),ISNUMBER(SEARCH("Cannot be assessed",'Model output'!R195))),"negative","positive")</f>
        <v>negative</v>
      </c>
      <c r="X196" t="str">
        <f>IF('Model output'!S195="","", IF('Model output'!S195= "[]", "", 'Model output'!S195))</f>
        <v>Not identified</v>
      </c>
      <c r="Y196" t="str">
        <f>IF(OR('Model output'!S195="",ISNUMBER(SEARCH("Absent",'Model output'!S195)),ISNUMBER(SEARCH("Not identified",'Model output'!S195)),ISNUMBER(SEARCH("No",'Model output'!S195)),ISNUMBER(SEARCH("negative",'Model output'!S195))),"negative",IF(Z196="positive","gETE", "positive"))</f>
        <v>negative</v>
      </c>
      <c r="Z196" t="str">
        <f>IF(OR('Model output'!S195="",ISNUMBER(SEARCH("Absent",'Model output'!S195)),ISNUMBER(SEARCH("Not identified",'Model output'!S195)),ISNUMBER(SEARCH("No",'Model output'!S195)),ISNUMBER(SEARCH("Minimal",'Model output'!S195)),ISNUMBER(SEARCH("negative",'Model output'!S195))),"negative",IF(OR(ISNUMBER(SEARCH("extensive",X196)),ISNUMBER(SEARCH("skeletal muscle",X196)),ISNUMBER(SEARCH("larynx",X196)),ISNUMBER(SEARCH("trachea",X196)),ISNUMBER(SEARCH("esophagus",X196)),ISNUMBER(SEARCH("recurrent laryngeal nerve",X196))),"positive","negative"))</f>
        <v>negative</v>
      </c>
      <c r="AA196" t="str">
        <f>IF('Model output'!T195="","", IF('Model output'!T195="[]", "", IF('Model output'!T195="Not mentioned", "No", "Yes")))</f>
        <v/>
      </c>
      <c r="AB196" t="str">
        <f>IF(AA196&lt;&gt;"Yes","",IF(OR('Model output'!U195="",'Model output'!U195="[]",ISNUMBER(SEARCH("Not identified",'Model output'!U195))),"",'Model output'!U195))</f>
        <v/>
      </c>
      <c r="AC196" s="1" t="str">
        <f>IF(OR('Model output'!V195="",'Model output'!V195="No",AND(ISERROR(SEARCH("Positive",'Model output'!V195)), ISNUMBER(SEARCH("Negative",'Model output'!V195))), ISNUMBER(SEARCH("Uninvolved",'Model output'!V195)), ISNUMBER(SEARCH("not involved",'Model output'!V195)), ISNUMBER(SEARCH("none",'Model output'!V195)), ISNUMBER(SEARCH("Free",'Model output'!V195)), ISNUMBER(SEARCH("1 mm",'Model output'!V195)), ISNUMBER(SEARCH("0.1 CM",'Model output'!V195)), ISNUMBER(SEARCH("less than 0.2 mm",'Model output'!V195)), ISNUMBER(SEARCH("less than 0.5 mm",'Model output'!V195)), ISNUMBER(SEARCH("abut",'Model output'!V195))), "negative", "positive")</f>
        <v>negative</v>
      </c>
      <c r="AE196" s="32" t="str" cm="1">
        <f t="array" aca="1" ref="AE196" ca="1">IF(OR(AC196="positive",Z196="positive",AND(OR(ISNUMBER(SEARCH("Follicular carcinoma",N196)),ISNUMBER(SEARCH("Follicular thyroid carcinoma",N196))),V196="extensive"),AND(AND(ISNUMBER(J196),J196&gt;0),AND(ISNUMBER(M196),M196&gt;3)),OR(H196="positive",AH196=1)),"high",IF(OR(ISNUMBER(SEARCH("lateral",G196,1)),ISNUMBER(SEARCH("positive",Y196,1)),ISNUMBER(SEARCH("tall",O196,1)),ISNUMBER(SEARCH("hobnail",O196,1)),ISNUMBER(SEARCH("cribriform",O196,1)),ISNUMBER(SEARCH("diffuse",O196,1)),ISNUMBER(SEARCH("columnar",O196,1)),ISNUMBER(SEARCH("solid",O196,1)),ISNUMBER(SEARCH("tall",N196,1)),ISNUMBER(SEARCH("hobnail",N196,1)),ISNUMBER(SEARCH("cribriform",N196,1)),ISNUMBER(SEARCH("diffuse",N196,1)),ISNUMBER(SEARCH("columnar",N196,1)),ISNUMBER(SEARCH("solid",N196,1)),AND(ISNUMBER(SEARCH("papillary",N196,1)),S196="positive"),AND(AND(ISNUMBER(J196),J196&gt;=5),M196=""),AND(AND(ISNUMBER(J196),J196&gt;=5),AND(ISNUMBER(M196),M196&gt;=1)),AND(ISNUMBER(SERACH("papillary",N196)),OR(Y196="positive",Z196="positive"), ISNUMBER(SEARCH("BRAF",AB196)))),"intermediate","low"))</f>
        <v>low</v>
      </c>
      <c r="AF196" s="33" t="str">
        <f t="shared" si="47"/>
        <v>1b</v>
      </c>
      <c r="AG196" s="33" t="str">
        <f t="shared" si="48"/>
        <v>0</v>
      </c>
      <c r="AH196" s="33" t="str">
        <f t="shared" si="49"/>
        <v>0</v>
      </c>
      <c r="AI196" s="38" t="str">
        <f t="shared" si="50"/>
        <v>I</v>
      </c>
      <c r="AJ196" s="32" t="s">
        <v>957</v>
      </c>
      <c r="AK196" s="37" t="s">
        <v>961</v>
      </c>
      <c r="AL196" s="37" t="s">
        <v>965</v>
      </c>
      <c r="AM196" s="37" t="s">
        <v>965</v>
      </c>
      <c r="AN196" s="37" t="s">
        <v>70</v>
      </c>
      <c r="AO196" s="26">
        <f t="shared" ca="1" si="51"/>
        <v>1</v>
      </c>
      <c r="AP196" s="12">
        <f t="shared" si="52"/>
        <v>1</v>
      </c>
      <c r="AQ196" s="12">
        <f t="shared" si="53"/>
        <v>1</v>
      </c>
      <c r="AR196" s="12">
        <f t="shared" si="54"/>
        <v>1</v>
      </c>
      <c r="AS196" s="19">
        <f t="shared" si="55"/>
        <v>1</v>
      </c>
    </row>
    <row r="197" spans="1:45">
      <c r="A197" t="str">
        <f>'Model output'!A196</f>
        <v>TCGA-EM-A3FM</v>
      </c>
      <c r="B197" s="44">
        <v>57</v>
      </c>
      <c r="C197" s="1" t="str">
        <f>IF(OR(ISNUMBER(SEARCH("0",'Model output'!D196)), ISNUMBER(SEARCH("1",'Model output'!D196)), ISNUMBER(SEARCH("1a",'Model output'!D196)), ISNUMBER(SEARCH("1b",'Model output'!D196)), ISNUMBER(SEARCH("2",'Model output'!D196)), ISNUMBER(SEARCH("3",'Model output'!D196)), ISNUMBER(SEARCH("4a",'Model output'!D196)), ISNUMBER(SEARCH("4b",'Model output'!D196))), IF(ISNUMBER(SEARCH("pT",'Model output'!D196)),IF(OR(ISNUMBER(SEARCH("a",'Model output'!D196)),ISNUMBER(SEARCH("b",'Model output'!D196))),MID(SUBSTITUTE('Model output'!D196," ",""),SEARCH("pT",'Model output'!D196)+2,2),MID(SUBSTITUTE('Model output'!D196," ",""),SEARCH("pT",'Model output'!D196)+2,1)),IF(ISNUMBER(SEARCH("T",'Model output'!D196)),IF(OR(ISNUMBER(SEARCH("a",'Model output'!D196)),ISNUMBER(SEARCH("b",'Model output'!D196))),MID(SUBSTITUTE('Model output'!D196," ",""),SEARCH("T",'Model output'!D196)+1,2),MID(SUBSTITUTE('Model output'!D196," ",""),SEARCH("T",'Model output'!D196)+1,1)),SUBSTITUTE('Model output'!D196," ",""))),"")</f>
        <v>2</v>
      </c>
      <c r="D197" s="1" t="str">
        <f>IF(ISNUMBER(SEARCH("lymph node",'Model output'!E196)),"1", IF(AND('Model output'!E196&lt;&gt;"",ISNUMBER('Model output'!E196),'Model output'!E196&gt;0),"1",IF(OR(ISNUMBER(SEARCH("0",'Model output'!E196)), ISNUMBER(SEARCH("1",'Model output'!E196)), ISNUMBER(SEARCH("1a",'Model output'!E196)), ISNUMBER(SEARCH("1b",'Model output'!E196)), ISNUMBER(SEARCH("X",'Model output'!E196))), IF(ISNUMBER(SEARCH("pN",'Model output'!E196)),IF(OR(ISNUMBER(SEARCH("a",'Model output'!E196)),ISNUMBER(SEARCH("b",'Model output'!E196))),MID(SUBSTITUTE('Model output'!E196," ",""),SEARCH("pN",'Model output'!E196)+2,2),MID(SUBSTITUTE('Model output'!E196," ",""),SEARCH("pN",'Model output'!E196)+2,1)),IF(ISNUMBER(SEARCH("N",'Model output'!E196)),IF(OR(ISNUMBER(SEARCH("a",'Model output'!E196)),ISNUMBER(SEARCH("b",'Model output'!E196))),MID(SUBSTITUTE('Model output'!E196," ",""),SEARCH("N",'Model output'!E196)+1,2),MID(SUBSTITUTE('Model output'!E196," ",""),SEARCH("N",'Model output'!E196)+1,1)),SUBSTITUTE('Model output'!E196," ",""))),"")))</f>
        <v>1b</v>
      </c>
      <c r="E197" s="1" t="str">
        <f>IF(OR(ISNUMBER(SEARCH("Not applicable",'Model output'!F196)), ISNUMBER(SEARCH("N/A",'Model output'!F196))),"0",IF(OR(ISNUMBER(SEARCH("0",'Model output'!F196)), ISNUMBER(SEARCH("1",'Model output'!F196)), ISNUMBER(SEARCH("X",'Model output'!F196))), IF(ISNUMBER(SEARCH("pM",'Model output'!F196)),MID(SUBSTITUTE('Model output'!F196," ",""),SEARCH("pM",'Model output'!F196)+2,1),IF(ISNUMBER(SEARCH("M",'Model output'!F196)),MID(SUBSTITUTE('Model output'!F196," ",""),SEARCH("M",'Model output'!F196)+1,1),SUBSTITUTE('Model output'!F196," ",""))),""))</f>
        <v/>
      </c>
      <c r="F197" t="str">
        <f t="shared" si="45"/>
        <v>positive</v>
      </c>
      <c r="G197" t="str">
        <f>IF(OR('Model output'!G196="",AND(ISNUMBER('Model output'!J196),'Model output'!J196&lt;1)),"",IF(OR(ISNUMBER(SEARCH("lateral",'Model output'!G196)),ISNUMBER(SEARCH("cervical",'Model output'!G196)),ISNUMBER(SEARCH("jugular",'Model output'!G196)),ISNUMBER(SEARCH("left neck",'Model output'!G196)),ISNUMBER(SEARCH("left anterior neck",'Model output'!G196)),ISNUMBER(SEARCH("left posterior neck",'Model output'!G196)),ISNUMBER(SEARCH("right neck",'Model output'!G196)),ISNUMBER(SEARCH("right anterior neck",'Model output'!G196)),ISNUMBER(SEARCH("right posterior neck",'Model output'!G196)),AND(ISNUMBER(SEARCH("level",'Model output'!G196)),OR(,ISNUMBER(SEARCH("II",'Model output'!G196)),ISNUMBER(SEARCH("two",'Model output'!G196)),ISNUMBER(SEARCH("2",'Model output'!G196)),ISNUMBER(SEARCH("III",'Model output'!G196)),ISNUMBER(SEARCH("three",'Model output'!G196)),ISNUMBER(SEARCH("3",'Model output'!G196)),ISNUMBER(SEARCH("IV",'Model output'!G196)),ISNUMBER(SEARCH("four",'Model output'!G196)),ISNUMBER(SEARCH("4",'Model output'!G196)),AND(ISNUMBER(SEARCH("V ",'Model output'!G196)),NOT(ISNUMBER(SEARCH("VI",'Model output'!G196)))),ISNUMBER(SEARCH("five",'Model output'!G196)),ISNUMBER(SEARCH("5",'Model output'!G196))))), "lateral", "central"))</f>
        <v>lateral</v>
      </c>
      <c r="H197" t="str">
        <f>IF('Model output'!H196="","negative",IF('Model output'!H196="[]", "negative", IF(OR(ISNUMBER(SEARCH("lymph node",'Model output'!H196)),ISNUMBER(SEARCH("Not mentioned",'Model output'!H196)),ISNUMBER(SEARCH("neck",'Model output'!H196)),ISNUMBER(SEARCH("Not applicable",'Model output'!H196))),"negative","positive")))</f>
        <v>negative</v>
      </c>
      <c r="I197">
        <f>IF('Model output'!I196="","",IF(ISNUMBER('Model output'!I196),'Model output'!I196,1))</f>
        <v>53</v>
      </c>
      <c r="J197">
        <f>IF('Model output'!J196="","",IF(AND(ISNUMBER('Model output'!J196),'Model output'!J196&lt;=I197),'Model output'!J196,IF(ISNUMBER(SEARCH("0/",'Model output'!J196)),0,1)))</f>
        <v>17</v>
      </c>
      <c r="K197" t="str" cm="1">
        <f t="array" ref="K197">IF(COUNT(FIND({0,1,2,3,4,5,6,7,8,9},'Model output'!K196))&gt;0,'Model output'!K196,"")</f>
        <v>2.1 cm</v>
      </c>
      <c r="L197" s="8" t="str">
        <f t="shared" si="46"/>
        <v>2.1cm</v>
      </c>
      <c r="M197" cm="1">
        <f t="array" ref="M197">IF(L197="","",IF(ISNUMBER(SEARCH("cm",L197)),MAX(VALUE(SUBSTITUTE(_xlfn.FILTERXML("&lt;t&gt;&lt;s&gt;"&amp;SUBSTITUTE(L197,",","&lt;/s&gt;&lt;s&gt;")&amp;"&lt;/s&gt;&lt;/t&gt;","//s"),"cm",""))),MAX(VALUE(SUBSTITUTE(_xlfn.FILTERXML("&lt;t&gt;&lt;s&gt;"&amp;SUBSTITUTE(L197,",","&lt;/s&gt;&lt;s&gt;")&amp;"&lt;/s&gt;&lt;/t&gt;","//s"),"mm","")))/10))</f>
        <v>2.1</v>
      </c>
      <c r="N197" t="str">
        <f>IF('Model output'!L196="","",'Model output'!L196)</f>
        <v>Papillary carcinoma, classical (usual)</v>
      </c>
      <c r="O197" t="str">
        <f>IF('Model output'!M196="","",'Model output'!M196)</f>
        <v>with focal tall cell change (5%), follicular variant</v>
      </c>
      <c r="P197" t="str">
        <f>IF('Model output'!N196="","",'Model output'!N196)</f>
        <v>2.2cm</v>
      </c>
      <c r="Q197" t="str">
        <f t="shared" si="44"/>
        <v>2.2cm</v>
      </c>
      <c r="R197" cm="1">
        <f t="array" ref="R197">IF(Q197="","",IF(ISNUMBER(SEARCH("cm",Q197)),MAX(VALUE(SUBSTITUTE(_xlfn.FILTERXML("&lt;t&gt;&lt;s&gt;"&amp;SUBSTITUTE(Q197,",","&lt;/s&gt;&lt;s&gt;")&amp;"&lt;/s&gt;&lt;/t&gt;","//s"),"cm",""))),MAX(VALUE(SUBSTITUTE(_xlfn.FILTERXML("&lt;t&gt;&lt;s&gt;"&amp;SUBSTITUTE(Q197,",","&lt;/s&gt;&lt;s&gt;")&amp;"&lt;/s&gt;&lt;/t&gt;","//s"),"mm","")))/10))</f>
        <v>2.2000000000000002</v>
      </c>
      <c r="S197" t="str">
        <f>IF(OR('Model output'!P196="",ISNUMBER(SEARCH("Not identified", 'Model output'!P196)),ISNUMBER(SEARCH("Absent",'Model output'!P196)),AND(ISNUMBER(SEARCH("No",'Model output'!P196)),NOT(ISNUMBER(SEARCH("diagnostic",'Model output'!P196)))),ISNUMBER(SEARCH("Negative",'Model output'!P196))),"negative","positive")</f>
        <v>positive</v>
      </c>
      <c r="T197" t="str">
        <f>IF('Model output'!O196="","",'Model output'!O196)</f>
        <v/>
      </c>
      <c r="U197" t="str">
        <f>IF('Model output'!Q196&lt;&gt;"",'Model output'!Q196,IF('Classification result'!S197="positive",IF(ISNUMBER(SEARCH("single",'Model output'!P196)),1,IF(OR(ISNUMBER(SEARCH("&lt;4",'Model output'!P196)),ISNUMBER(SEARCH("&lt; 4",'Model output'!P196)),ISNUMBER(SEARCH("less than 4",'Model output'!P196))),"&lt;4",IF(OR(ISNUMBER(SEARCH("&gt;4",'Model output'!P196)),ISNUMBER(SEARCH("&gt; 4",'Model output'!P196)),ISNUMBER(SEARCH("4 or more",'Model output'!P196))),"&gt;4",""))),""))</f>
        <v/>
      </c>
      <c r="V197" t="str">
        <f>IF(S197="negative","",IF(OR(ISNUMBER(SEARCH("Focal",'Model output'!P196)),'Classification result'!U197&lt;4,ISNUMBER(SEARCH("Focal",'Classification result'!U197)),ISNUMBER(SEARCH("&lt;4",'Classification result'!U197)),ISNUMBER(SEARCH("&lt; 4",'Classification result'!U197))),"minimal", IF(OR(ISNUMBER(SEARCH("Extensive",'Model output'!P196)),ISNUMBER(SEARCH("Extensive",'Classification result'!U197)),ISNUMBER(SEARCH("&gt;4",'Classification result'!U197)),ISNUMBER(SEARCH("&gt; 4",'Classification result'!U197)),ISNUMBER(SEARCH("4 or more",'Classification result'!U197))),"extensive","")))</f>
        <v/>
      </c>
      <c r="W197" t="str">
        <f>IF(OR('Model output'!R196="",ISNUMBER(SEARCH("Not identified", 'Model output'!R196)),ISNUMBER(SEARCH("Absent",'Model output'!R196)),ISNUMBER(SEARCH("No",'Model output'!R196)),ISNUMBER(SEARCH("Negative",'Model output'!R196)),ISNUMBER(SEARCH("None seen",'Model output'!R196)),ISNUMBER(SEARCH("Free",'Model output'!R196)),ISNUMBER(SEARCH("Cannot be assessed",'Model output'!R196))),"negative","positive")</f>
        <v>positive</v>
      </c>
      <c r="X197" t="str">
        <f>IF('Model output'!S196="","", IF('Model output'!S196= "[]", "", 'Model output'!S196))</f>
        <v>Not identified</v>
      </c>
      <c r="Y197" t="str">
        <f>IF(OR('Model output'!S196="",ISNUMBER(SEARCH("Absent",'Model output'!S196)),ISNUMBER(SEARCH("Not identified",'Model output'!S196)),ISNUMBER(SEARCH("No",'Model output'!S196)),ISNUMBER(SEARCH("negative",'Model output'!S196))),"negative",IF(Z197="positive","gETE", "positive"))</f>
        <v>negative</v>
      </c>
      <c r="Z197" t="str">
        <f>IF(OR('Model output'!S196="",ISNUMBER(SEARCH("Absent",'Model output'!S196)),ISNUMBER(SEARCH("Not identified",'Model output'!S196)),ISNUMBER(SEARCH("No",'Model output'!S196)),ISNUMBER(SEARCH("Minimal",'Model output'!S196)),ISNUMBER(SEARCH("negative",'Model output'!S196))),"negative",IF(OR(ISNUMBER(SEARCH("extensive",X197)),ISNUMBER(SEARCH("skeletal muscle",X197)),ISNUMBER(SEARCH("larynx",X197)),ISNUMBER(SEARCH("trachea",X197)),ISNUMBER(SEARCH("esophagus",X197)),ISNUMBER(SEARCH("recurrent laryngeal nerve",X197))),"positive","negative"))</f>
        <v>negative</v>
      </c>
      <c r="AA197" t="str">
        <f>IF('Model output'!T196="","", IF('Model output'!T196="[]", "", IF('Model output'!T196="Not mentioned", "No", "Yes")))</f>
        <v/>
      </c>
      <c r="AB197" t="str">
        <f>IF(AA197&lt;&gt;"Yes","",IF(OR('Model output'!U196="",'Model output'!U196="[]",ISNUMBER(SEARCH("Not identified",'Model output'!U196))),"",'Model output'!U196))</f>
        <v/>
      </c>
      <c r="AC197" s="1" t="str">
        <f>IF(OR('Model output'!V196="",'Model output'!V196="No",AND(ISERROR(SEARCH("Positive",'Model output'!V196)), ISNUMBER(SEARCH("Negative",'Model output'!V196))), ISNUMBER(SEARCH("Uninvolved",'Model output'!V196)), ISNUMBER(SEARCH("not involved",'Model output'!V196)), ISNUMBER(SEARCH("none",'Model output'!V196)), ISNUMBER(SEARCH("Free",'Model output'!V196)), ISNUMBER(SEARCH("1 mm",'Model output'!V196)), ISNUMBER(SEARCH("0.1 CM",'Model output'!V196)), ISNUMBER(SEARCH("less than 0.2 mm",'Model output'!V196)), ISNUMBER(SEARCH("less than 0.5 mm",'Model output'!V196)), ISNUMBER(SEARCH("abut",'Model output'!V196))), "negative", "positive")</f>
        <v>negative</v>
      </c>
      <c r="AE197" s="32" t="str" cm="1">
        <f t="array" aca="1" ref="AE197" ca="1">IF(OR(AC197="positive",Z197="positive",AND(OR(ISNUMBER(SEARCH("Follicular carcinoma",N197)),ISNUMBER(SEARCH("Follicular thyroid carcinoma",N197))),V197="extensive"),AND(AND(ISNUMBER(J197),J197&gt;0),AND(ISNUMBER(M197),M197&gt;3)),OR(H197="positive",AH197=1)),"high",IF(OR(ISNUMBER(SEARCH("lateral",G197,1)),ISNUMBER(SEARCH("positive",Y197,1)),ISNUMBER(SEARCH("tall",O197,1)),ISNUMBER(SEARCH("hobnail",O197,1)),ISNUMBER(SEARCH("cribriform",O197,1)),ISNUMBER(SEARCH("diffuse",O197,1)),ISNUMBER(SEARCH("columnar",O197,1)),ISNUMBER(SEARCH("solid",O197,1)),ISNUMBER(SEARCH("tall",N197,1)),ISNUMBER(SEARCH("hobnail",N197,1)),ISNUMBER(SEARCH("cribriform",N197,1)),ISNUMBER(SEARCH("diffuse",N197,1)),ISNUMBER(SEARCH("columnar",N197,1)),ISNUMBER(SEARCH("solid",N197,1)),AND(ISNUMBER(SEARCH("papillary",N197,1)),S197="positive"),AND(AND(ISNUMBER(J197),J197&gt;=5),M197=""),AND(AND(ISNUMBER(J197),J197&gt;=5),AND(ISNUMBER(M197),M197&gt;=1)),AND(ISNUMBER(SERACH("papillary",N197)),OR(Y197="positive",Z197="positive"), ISNUMBER(SEARCH("BRAF",AB197)))),"intermediate","low"))</f>
        <v>intermediate</v>
      </c>
      <c r="AF197" s="33" t="str">
        <f t="shared" si="47"/>
        <v>2</v>
      </c>
      <c r="AG197" s="33" t="str">
        <f t="shared" si="48"/>
        <v>1b</v>
      </c>
      <c r="AH197" s="33" t="str">
        <f t="shared" si="49"/>
        <v>0</v>
      </c>
      <c r="AI197" s="38" t="str">
        <f t="shared" si="50"/>
        <v>II</v>
      </c>
      <c r="AJ197" s="32" t="s">
        <v>958</v>
      </c>
      <c r="AK197" s="37" t="s">
        <v>964</v>
      </c>
      <c r="AL197" s="37" t="s">
        <v>961</v>
      </c>
      <c r="AM197" s="37" t="s">
        <v>965</v>
      </c>
      <c r="AN197" s="37" t="s">
        <v>963</v>
      </c>
      <c r="AO197" s="26">
        <f t="shared" ca="1" si="51"/>
        <v>1</v>
      </c>
      <c r="AP197" s="12">
        <f t="shared" si="52"/>
        <v>1</v>
      </c>
      <c r="AQ197" s="12">
        <f t="shared" si="53"/>
        <v>1</v>
      </c>
      <c r="AR197" s="12">
        <f t="shared" si="54"/>
        <v>1</v>
      </c>
      <c r="AS197" s="19">
        <f t="shared" si="55"/>
        <v>1</v>
      </c>
    </row>
    <row r="198" spans="1:45">
      <c r="A198" t="str">
        <f>'Model output'!A197</f>
        <v>TCGA-EM-A3FN</v>
      </c>
      <c r="B198" s="44">
        <v>42</v>
      </c>
      <c r="C198" s="1" t="str">
        <f>IF(OR(ISNUMBER(SEARCH("0",'Model output'!D197)), ISNUMBER(SEARCH("1",'Model output'!D197)), ISNUMBER(SEARCH("1a",'Model output'!D197)), ISNUMBER(SEARCH("1b",'Model output'!D197)), ISNUMBER(SEARCH("2",'Model output'!D197)), ISNUMBER(SEARCH("3",'Model output'!D197)), ISNUMBER(SEARCH("4a",'Model output'!D197)), ISNUMBER(SEARCH("4b",'Model output'!D197))), IF(ISNUMBER(SEARCH("pT",'Model output'!D197)),IF(OR(ISNUMBER(SEARCH("a",'Model output'!D197)),ISNUMBER(SEARCH("b",'Model output'!D197))),MID(SUBSTITUTE('Model output'!D197," ",""),SEARCH("pT",'Model output'!D197)+2,2),MID(SUBSTITUTE('Model output'!D197," ",""),SEARCH("pT",'Model output'!D197)+2,1)),IF(ISNUMBER(SEARCH("T",'Model output'!D197)),IF(OR(ISNUMBER(SEARCH("a",'Model output'!D197)),ISNUMBER(SEARCH("b",'Model output'!D197))),MID(SUBSTITUTE('Model output'!D197," ",""),SEARCH("T",'Model output'!D197)+1,2),MID(SUBSTITUTE('Model output'!D197," ",""),SEARCH("T",'Model output'!D197)+1,1)),SUBSTITUTE('Model output'!D197," ",""))),"")</f>
        <v>3</v>
      </c>
      <c r="D198" s="1" t="str">
        <f>IF(ISNUMBER(SEARCH("lymph node",'Model output'!E197)),"1", IF(AND('Model output'!E197&lt;&gt;"",ISNUMBER('Model output'!E197),'Model output'!E197&gt;0),"1",IF(OR(ISNUMBER(SEARCH("0",'Model output'!E197)), ISNUMBER(SEARCH("1",'Model output'!E197)), ISNUMBER(SEARCH("1a",'Model output'!E197)), ISNUMBER(SEARCH("1b",'Model output'!E197)), ISNUMBER(SEARCH("X",'Model output'!E197))), IF(ISNUMBER(SEARCH("pN",'Model output'!E197)),IF(OR(ISNUMBER(SEARCH("a",'Model output'!E197)),ISNUMBER(SEARCH("b",'Model output'!E197))),MID(SUBSTITUTE('Model output'!E197," ",""),SEARCH("pN",'Model output'!E197)+2,2),MID(SUBSTITUTE('Model output'!E197," ",""),SEARCH("pN",'Model output'!E197)+2,1)),IF(ISNUMBER(SEARCH("N",'Model output'!E197)),IF(OR(ISNUMBER(SEARCH("a",'Model output'!E197)),ISNUMBER(SEARCH("b",'Model output'!E197))),MID(SUBSTITUTE('Model output'!E197," ",""),SEARCH("N",'Model output'!E197)+1,2),MID(SUBSTITUTE('Model output'!E197," ",""),SEARCH("N",'Model output'!E197)+1,1)),SUBSTITUTE('Model output'!E197," ",""))),"")))</f>
        <v>0</v>
      </c>
      <c r="E198" s="1" t="str">
        <f>IF(OR(ISNUMBER(SEARCH("Not applicable",'Model output'!F197)), ISNUMBER(SEARCH("N/A",'Model output'!F197))),"0",IF(OR(ISNUMBER(SEARCH("0",'Model output'!F197)), ISNUMBER(SEARCH("1",'Model output'!F197)), ISNUMBER(SEARCH("X",'Model output'!F197))), IF(ISNUMBER(SEARCH("pM",'Model output'!F197)),MID(SUBSTITUTE('Model output'!F197," ",""),SEARCH("pM",'Model output'!F197)+2,1),IF(ISNUMBER(SEARCH("M",'Model output'!F197)),MID(SUBSTITUTE('Model output'!F197," ",""),SEARCH("M",'Model output'!F197)+1,1),SUBSTITUTE('Model output'!F197," ",""))),""))</f>
        <v/>
      </c>
      <c r="F198" t="str">
        <f t="shared" si="45"/>
        <v>negative</v>
      </c>
      <c r="G198" t="str">
        <f>IF(OR('Model output'!G197="",AND(ISNUMBER('Model output'!J197),'Model output'!J197&lt;1)),"",IF(OR(ISNUMBER(SEARCH("lateral",'Model output'!G197)),ISNUMBER(SEARCH("cervical",'Model output'!G197)),ISNUMBER(SEARCH("jugular",'Model output'!G197)),ISNUMBER(SEARCH("left neck",'Model output'!G197)),ISNUMBER(SEARCH("left anterior neck",'Model output'!G197)),ISNUMBER(SEARCH("left posterior neck",'Model output'!G197)),ISNUMBER(SEARCH("right neck",'Model output'!G197)),ISNUMBER(SEARCH("right anterior neck",'Model output'!G197)),ISNUMBER(SEARCH("right posterior neck",'Model output'!G197)),AND(ISNUMBER(SEARCH("level",'Model output'!G197)),OR(,ISNUMBER(SEARCH("II",'Model output'!G197)),ISNUMBER(SEARCH("two",'Model output'!G197)),ISNUMBER(SEARCH("2",'Model output'!G197)),ISNUMBER(SEARCH("III",'Model output'!G197)),ISNUMBER(SEARCH("three",'Model output'!G197)),ISNUMBER(SEARCH("3",'Model output'!G197)),ISNUMBER(SEARCH("IV",'Model output'!G197)),ISNUMBER(SEARCH("four",'Model output'!G197)),ISNUMBER(SEARCH("4",'Model output'!G197)),AND(ISNUMBER(SEARCH("V ",'Model output'!G197)),NOT(ISNUMBER(SEARCH("VI",'Model output'!G197)))),ISNUMBER(SEARCH("five",'Model output'!G197)),ISNUMBER(SEARCH("5",'Model output'!G197))))), "lateral", "central"))</f>
        <v/>
      </c>
      <c r="H198" t="str">
        <f>IF('Model output'!H197="","negative",IF('Model output'!H197="[]", "negative", IF(OR(ISNUMBER(SEARCH("lymph node",'Model output'!H197)),ISNUMBER(SEARCH("Not mentioned",'Model output'!H197)),ISNUMBER(SEARCH("neck",'Model output'!H197)),ISNUMBER(SEARCH("Not applicable",'Model output'!H197))),"negative","positive")))</f>
        <v>negative</v>
      </c>
      <c r="I198">
        <f>IF('Model output'!I197="","",IF(ISNUMBER('Model output'!I197),'Model output'!I197,1))</f>
        <v>2</v>
      </c>
      <c r="J198">
        <f>IF('Model output'!J197="","",IF(AND(ISNUMBER('Model output'!J197),'Model output'!J197&lt;=I198),'Model output'!J197,IF(ISNUMBER(SEARCH("0/",'Model output'!J197)),0,1)))</f>
        <v>0</v>
      </c>
      <c r="K198" t="str" cm="1">
        <f t="array" ref="K198">IF(COUNT(FIND({0,1,2,3,4,5,6,7,8,9},'Model output'!K197))&gt;0,'Model output'!K197,"")</f>
        <v/>
      </c>
      <c r="L198" s="8" t="str">
        <f t="shared" si="46"/>
        <v/>
      </c>
      <c r="M198" t="str" cm="1">
        <f t="array" ref="M198">IF(L198="","",IF(ISNUMBER(SEARCH("cm",L198)),MAX(VALUE(SUBSTITUTE(_xlfn.FILTERXML("&lt;t&gt;&lt;s&gt;"&amp;SUBSTITUTE(L198,",","&lt;/s&gt;&lt;s&gt;")&amp;"&lt;/s&gt;&lt;/t&gt;","//s"),"cm",""))),MAX(VALUE(SUBSTITUTE(_xlfn.FILTERXML("&lt;t&gt;&lt;s&gt;"&amp;SUBSTITUTE(L198,",","&lt;/s&gt;&lt;s&gt;")&amp;"&lt;/s&gt;&lt;/t&gt;","//s"),"mm","")))/10))</f>
        <v/>
      </c>
      <c r="N198" t="str">
        <f>IF('Model output'!L197="","",'Model output'!L197)</f>
        <v>Papillary carcinoma, follicular variant</v>
      </c>
      <c r="O198" t="str">
        <f>IF('Model output'!M197="","",'Model output'!M197)</f>
        <v>Follicular variant, Microcarcinoma (occult, small or microscopic) variant</v>
      </c>
      <c r="P198" t="str">
        <f>IF('Model output'!N197="","",'Model output'!N197)</f>
        <v>4.2cm</v>
      </c>
      <c r="Q198" t="str">
        <f t="shared" si="44"/>
        <v>4.2cm</v>
      </c>
      <c r="R198" cm="1">
        <f t="array" ref="R198">IF(Q198="","",IF(ISNUMBER(SEARCH("cm",Q198)),MAX(VALUE(SUBSTITUTE(_xlfn.FILTERXML("&lt;t&gt;&lt;s&gt;"&amp;SUBSTITUTE(Q198,",","&lt;/s&gt;&lt;s&gt;")&amp;"&lt;/s&gt;&lt;/t&gt;","//s"),"cm",""))),MAX(VALUE(SUBSTITUTE(_xlfn.FILTERXML("&lt;t&gt;&lt;s&gt;"&amp;SUBSTITUTE(Q198,",","&lt;/s&gt;&lt;s&gt;")&amp;"&lt;/s&gt;&lt;/t&gt;","//s"),"mm","")))/10))</f>
        <v>4.2</v>
      </c>
      <c r="S198" t="str">
        <f>IF(OR('Model output'!P197="",ISNUMBER(SEARCH("Not identified", 'Model output'!P197)),ISNUMBER(SEARCH("Absent",'Model output'!P197)),AND(ISNUMBER(SEARCH("No",'Model output'!P197)),NOT(ISNUMBER(SEARCH("diagnostic",'Model output'!P197)))),ISNUMBER(SEARCH("Negative",'Model output'!P197))),"negative","positive")</f>
        <v>negative</v>
      </c>
      <c r="T198" t="str">
        <f>IF('Model output'!O197="","",'Model output'!O197)</f>
        <v/>
      </c>
      <c r="U198" t="str">
        <f>IF('Model output'!Q197&lt;&gt;"",'Model output'!Q197,IF('Classification result'!S198="positive",IF(ISNUMBER(SEARCH("single",'Model output'!P197)),1,IF(OR(ISNUMBER(SEARCH("&lt;4",'Model output'!P197)),ISNUMBER(SEARCH("&lt; 4",'Model output'!P197)),ISNUMBER(SEARCH("less than 4",'Model output'!P197))),"&lt;4",IF(OR(ISNUMBER(SEARCH("&gt;4",'Model output'!P197)),ISNUMBER(SEARCH("&gt; 4",'Model output'!P197)),ISNUMBER(SEARCH("4 or more",'Model output'!P197))),"&gt;4",""))),""))</f>
        <v/>
      </c>
      <c r="V198" t="str">
        <f>IF(S198="negative","",IF(OR(ISNUMBER(SEARCH("Focal",'Model output'!P197)),'Classification result'!U198&lt;4,ISNUMBER(SEARCH("Focal",'Classification result'!U198)),ISNUMBER(SEARCH("&lt;4",'Classification result'!U198)),ISNUMBER(SEARCH("&lt; 4",'Classification result'!U198))),"minimal", IF(OR(ISNUMBER(SEARCH("Extensive",'Model output'!P197)),ISNUMBER(SEARCH("Extensive",'Classification result'!U198)),ISNUMBER(SEARCH("&gt;4",'Classification result'!U198)),ISNUMBER(SEARCH("&gt; 4",'Classification result'!U198)),ISNUMBER(SEARCH("4 or more",'Classification result'!U198))),"extensive","")))</f>
        <v/>
      </c>
      <c r="W198" t="str">
        <f>IF(OR('Model output'!R197="",ISNUMBER(SEARCH("Not identified", 'Model output'!R197)),ISNUMBER(SEARCH("Absent",'Model output'!R197)),ISNUMBER(SEARCH("No",'Model output'!R197)),ISNUMBER(SEARCH("Negative",'Model output'!R197)),ISNUMBER(SEARCH("None seen",'Model output'!R197)),ISNUMBER(SEARCH("Free",'Model output'!R197)),ISNUMBER(SEARCH("Cannot be assessed",'Model output'!R197))),"negative","positive")</f>
        <v>positive</v>
      </c>
      <c r="X198" t="str">
        <f>IF('Model output'!S197="","", IF('Model output'!S197= "[]", "", 'Model output'!S197))</f>
        <v>Not identified</v>
      </c>
      <c r="Y198" t="str">
        <f>IF(OR('Model output'!S197="",ISNUMBER(SEARCH("Absent",'Model output'!S197)),ISNUMBER(SEARCH("Not identified",'Model output'!S197)),ISNUMBER(SEARCH("No",'Model output'!S197)),ISNUMBER(SEARCH("negative",'Model output'!S197))),"negative",IF(Z198="positive","gETE", "positive"))</f>
        <v>negative</v>
      </c>
      <c r="Z198" t="str">
        <f>IF(OR('Model output'!S197="",ISNUMBER(SEARCH("Absent",'Model output'!S197)),ISNUMBER(SEARCH("Not identified",'Model output'!S197)),ISNUMBER(SEARCH("No",'Model output'!S197)),ISNUMBER(SEARCH("Minimal",'Model output'!S197)),ISNUMBER(SEARCH("negative",'Model output'!S197))),"negative",IF(OR(ISNUMBER(SEARCH("extensive",X198)),ISNUMBER(SEARCH("skeletal muscle",X198)),ISNUMBER(SEARCH("larynx",X198)),ISNUMBER(SEARCH("trachea",X198)),ISNUMBER(SEARCH("esophagus",X198)),ISNUMBER(SEARCH("recurrent laryngeal nerve",X198))),"positive","negative"))</f>
        <v>negative</v>
      </c>
      <c r="AA198" t="str">
        <f>IF('Model output'!T197="","", IF('Model output'!T197="[]", "", IF('Model output'!T197="Not mentioned", "No", "Yes")))</f>
        <v/>
      </c>
      <c r="AB198" t="str">
        <f>IF(AA198&lt;&gt;"Yes","",IF(OR('Model output'!U197="",'Model output'!U197="[]",ISNUMBER(SEARCH("Not identified",'Model output'!U197))),"",'Model output'!U197))</f>
        <v/>
      </c>
      <c r="AC198" s="1" t="str">
        <f>IF(OR('Model output'!V197="",'Model output'!V197="No",AND(ISERROR(SEARCH("Positive",'Model output'!V197)), ISNUMBER(SEARCH("Negative",'Model output'!V197))), ISNUMBER(SEARCH("Uninvolved",'Model output'!V197)), ISNUMBER(SEARCH("not involved",'Model output'!V197)), ISNUMBER(SEARCH("none",'Model output'!V197)), ISNUMBER(SEARCH("Free",'Model output'!V197)), ISNUMBER(SEARCH("1 mm",'Model output'!V197)), ISNUMBER(SEARCH("0.1 CM",'Model output'!V197)), ISNUMBER(SEARCH("less than 0.2 mm",'Model output'!V197)), ISNUMBER(SEARCH("less than 0.5 mm",'Model output'!V197)), ISNUMBER(SEARCH("abut",'Model output'!V197))), "negative", "positive")</f>
        <v>negative</v>
      </c>
      <c r="AE198" s="32" t="str" cm="1">
        <f t="array" aca="1" ref="AE198" ca="1">IF(OR(AC198="positive",Z198="positive",AND(OR(ISNUMBER(SEARCH("Follicular carcinoma",N198)),ISNUMBER(SEARCH("Follicular thyroid carcinoma",N198))),V198="extensive"),AND(AND(ISNUMBER(J198),J198&gt;0),AND(ISNUMBER(M198),M198&gt;3)),OR(H198="positive",AH198=1)),"high",IF(OR(ISNUMBER(SEARCH("lateral",G198,1)),ISNUMBER(SEARCH("positive",Y198,1)),ISNUMBER(SEARCH("tall",O198,1)),ISNUMBER(SEARCH("hobnail",O198,1)),ISNUMBER(SEARCH("cribriform",O198,1)),ISNUMBER(SEARCH("diffuse",O198,1)),ISNUMBER(SEARCH("columnar",O198,1)),ISNUMBER(SEARCH("solid",O198,1)),ISNUMBER(SEARCH("tall",N198,1)),ISNUMBER(SEARCH("hobnail",N198,1)),ISNUMBER(SEARCH("cribriform",N198,1)),ISNUMBER(SEARCH("diffuse",N198,1)),ISNUMBER(SEARCH("columnar",N198,1)),ISNUMBER(SEARCH("solid",N198,1)),AND(ISNUMBER(SEARCH("papillary",N198,1)),S198="positive"),AND(AND(ISNUMBER(J198),J198&gt;=5),M198=""),AND(AND(ISNUMBER(J198),J198&gt;=5),AND(ISNUMBER(M198),M198&gt;=1)),AND(ISNUMBER(SERACH("papillary",N198)),OR(Y198="positive",Z198="positive"), ISNUMBER(SEARCH("BRAF",AB198)))),"intermediate","low"))</f>
        <v>low</v>
      </c>
      <c r="AF198" s="33" t="str">
        <f t="shared" si="47"/>
        <v>3a</v>
      </c>
      <c r="AG198" s="33" t="str">
        <f t="shared" si="48"/>
        <v>0</v>
      </c>
      <c r="AH198" s="33" t="str">
        <f t="shared" si="49"/>
        <v>0</v>
      </c>
      <c r="AI198" s="38" t="str">
        <f t="shared" si="50"/>
        <v>I</v>
      </c>
      <c r="AJ198" s="32" t="s">
        <v>957</v>
      </c>
      <c r="AK198" s="37" t="s">
        <v>967</v>
      </c>
      <c r="AL198" s="37" t="s">
        <v>962</v>
      </c>
      <c r="AM198" s="37" t="s">
        <v>965</v>
      </c>
      <c r="AN198" s="37" t="s">
        <v>70</v>
      </c>
      <c r="AO198" s="26">
        <f t="shared" ca="1" si="51"/>
        <v>1</v>
      </c>
      <c r="AP198" s="12">
        <f t="shared" si="52"/>
        <v>1</v>
      </c>
      <c r="AQ198" s="12">
        <f t="shared" si="53"/>
        <v>1</v>
      </c>
      <c r="AR198" s="12">
        <f t="shared" si="54"/>
        <v>1</v>
      </c>
      <c r="AS198" s="19">
        <f t="shared" si="55"/>
        <v>1</v>
      </c>
    </row>
    <row r="199" spans="1:45">
      <c r="A199" t="str">
        <f>'Model output'!A198</f>
        <v>TCGA-EM-A3FO</v>
      </c>
      <c r="B199" s="44">
        <v>40</v>
      </c>
      <c r="C199" s="1" t="str">
        <f>IF(OR(ISNUMBER(SEARCH("0",'Model output'!D198)), ISNUMBER(SEARCH("1",'Model output'!D198)), ISNUMBER(SEARCH("1a",'Model output'!D198)), ISNUMBER(SEARCH("1b",'Model output'!D198)), ISNUMBER(SEARCH("2",'Model output'!D198)), ISNUMBER(SEARCH("3",'Model output'!D198)), ISNUMBER(SEARCH("4a",'Model output'!D198)), ISNUMBER(SEARCH("4b",'Model output'!D198))), IF(ISNUMBER(SEARCH("pT",'Model output'!D198)),IF(OR(ISNUMBER(SEARCH("a",'Model output'!D198)),ISNUMBER(SEARCH("b",'Model output'!D198))),MID(SUBSTITUTE('Model output'!D198," ",""),SEARCH("pT",'Model output'!D198)+2,2),MID(SUBSTITUTE('Model output'!D198," ",""),SEARCH("pT",'Model output'!D198)+2,1)),IF(ISNUMBER(SEARCH("T",'Model output'!D198)),IF(OR(ISNUMBER(SEARCH("a",'Model output'!D198)),ISNUMBER(SEARCH("b",'Model output'!D198))),MID(SUBSTITUTE('Model output'!D198," ",""),SEARCH("T",'Model output'!D198)+1,2),MID(SUBSTITUTE('Model output'!D198," ",""),SEARCH("T",'Model output'!D198)+1,1)),SUBSTITUTE('Model output'!D198," ",""))),"")</f>
        <v>3</v>
      </c>
      <c r="D199" s="1" t="str">
        <f>IF(ISNUMBER(SEARCH("lymph node",'Model output'!E198)),"1", IF(AND('Model output'!E198&lt;&gt;"",ISNUMBER('Model output'!E198),'Model output'!E198&gt;0),"1",IF(OR(ISNUMBER(SEARCH("0",'Model output'!E198)), ISNUMBER(SEARCH("1",'Model output'!E198)), ISNUMBER(SEARCH("1a",'Model output'!E198)), ISNUMBER(SEARCH("1b",'Model output'!E198)), ISNUMBER(SEARCH("X",'Model output'!E198))), IF(ISNUMBER(SEARCH("pN",'Model output'!E198)),IF(OR(ISNUMBER(SEARCH("a",'Model output'!E198)),ISNUMBER(SEARCH("b",'Model output'!E198))),MID(SUBSTITUTE('Model output'!E198," ",""),SEARCH("pN",'Model output'!E198)+2,2),MID(SUBSTITUTE('Model output'!E198," ",""),SEARCH("pN",'Model output'!E198)+2,1)),IF(ISNUMBER(SEARCH("N",'Model output'!E198)),IF(OR(ISNUMBER(SEARCH("a",'Model output'!E198)),ISNUMBER(SEARCH("b",'Model output'!E198))),MID(SUBSTITUTE('Model output'!E198," ",""),SEARCH("N",'Model output'!E198)+1,2),MID(SUBSTITUTE('Model output'!E198," ",""),SEARCH("N",'Model output'!E198)+1,1)),SUBSTITUTE('Model output'!E198," ",""))),"")))</f>
        <v>0</v>
      </c>
      <c r="E199" s="1" t="str">
        <f>IF(OR(ISNUMBER(SEARCH("Not applicable",'Model output'!F198)), ISNUMBER(SEARCH("N/A",'Model output'!F198))),"0",IF(OR(ISNUMBER(SEARCH("0",'Model output'!F198)), ISNUMBER(SEARCH("1",'Model output'!F198)), ISNUMBER(SEARCH("X",'Model output'!F198))), IF(ISNUMBER(SEARCH("pM",'Model output'!F198)),MID(SUBSTITUTE('Model output'!F198," ",""),SEARCH("pM",'Model output'!F198)+2,1),IF(ISNUMBER(SEARCH("M",'Model output'!F198)),MID(SUBSTITUTE('Model output'!F198," ",""),SEARCH("M",'Model output'!F198)+1,1),SUBSTITUTE('Model output'!F198," ",""))),""))</f>
        <v/>
      </c>
      <c r="F199" t="str">
        <f t="shared" si="45"/>
        <v>negative</v>
      </c>
      <c r="G199" t="str">
        <f>IF(OR('Model output'!G198="",AND(ISNUMBER('Model output'!J198),'Model output'!J198&lt;1)),"",IF(OR(ISNUMBER(SEARCH("lateral",'Model output'!G198)),ISNUMBER(SEARCH("cervical",'Model output'!G198)),ISNUMBER(SEARCH("jugular",'Model output'!G198)),ISNUMBER(SEARCH("left neck",'Model output'!G198)),ISNUMBER(SEARCH("left anterior neck",'Model output'!G198)),ISNUMBER(SEARCH("left posterior neck",'Model output'!G198)),ISNUMBER(SEARCH("right neck",'Model output'!G198)),ISNUMBER(SEARCH("right anterior neck",'Model output'!G198)),ISNUMBER(SEARCH("right posterior neck",'Model output'!G198)),AND(ISNUMBER(SEARCH("level",'Model output'!G198)),OR(,ISNUMBER(SEARCH("II",'Model output'!G198)),ISNUMBER(SEARCH("two",'Model output'!G198)),ISNUMBER(SEARCH("2",'Model output'!G198)),ISNUMBER(SEARCH("III",'Model output'!G198)),ISNUMBER(SEARCH("three",'Model output'!G198)),ISNUMBER(SEARCH("3",'Model output'!G198)),ISNUMBER(SEARCH("IV",'Model output'!G198)),ISNUMBER(SEARCH("four",'Model output'!G198)),ISNUMBER(SEARCH("4",'Model output'!G198)),AND(ISNUMBER(SEARCH("V ",'Model output'!G198)),NOT(ISNUMBER(SEARCH("VI",'Model output'!G198)))),ISNUMBER(SEARCH("five",'Model output'!G198)),ISNUMBER(SEARCH("5",'Model output'!G198))))), "lateral", "central"))</f>
        <v/>
      </c>
      <c r="H199" t="str">
        <f>IF('Model output'!H198="","negative",IF('Model output'!H198="[]", "negative", IF(OR(ISNUMBER(SEARCH("lymph node",'Model output'!H198)),ISNUMBER(SEARCH("Not mentioned",'Model output'!H198)),ISNUMBER(SEARCH("neck",'Model output'!H198)),ISNUMBER(SEARCH("Not applicable",'Model output'!H198))),"negative","positive")))</f>
        <v>negative</v>
      </c>
      <c r="I199">
        <f>IF('Model output'!I198="","",IF(ISNUMBER('Model output'!I198),'Model output'!I198,1))</f>
        <v>3</v>
      </c>
      <c r="J199">
        <f>IF('Model output'!J198="","",IF(AND(ISNUMBER('Model output'!J198),'Model output'!J198&lt;=I199),'Model output'!J198,IF(ISNUMBER(SEARCH("0/",'Model output'!J198)),0,1)))</f>
        <v>0</v>
      </c>
      <c r="K199" t="str" cm="1">
        <f t="array" ref="K199">IF(COUNT(FIND({0,1,2,3,4,5,6,7,8,9},'Model output'!K198))&gt;0,'Model output'!K198,"")</f>
        <v/>
      </c>
      <c r="L199" s="8" t="str">
        <f t="shared" si="46"/>
        <v/>
      </c>
      <c r="M199" t="str" cm="1">
        <f t="array" ref="M199">IF(L199="","",IF(ISNUMBER(SEARCH("cm",L199)),MAX(VALUE(SUBSTITUTE(_xlfn.FILTERXML("&lt;t&gt;&lt;s&gt;"&amp;SUBSTITUTE(L199,",","&lt;/s&gt;&lt;s&gt;")&amp;"&lt;/s&gt;&lt;/t&gt;","//s"),"cm",""))),MAX(VALUE(SUBSTITUTE(_xlfn.FILTERXML("&lt;t&gt;&lt;s&gt;"&amp;SUBSTITUTE(L199,",","&lt;/s&gt;&lt;s&gt;")&amp;"&lt;/s&gt;&lt;/t&gt;","//s"),"mm","")))/10))</f>
        <v/>
      </c>
      <c r="N199" t="str">
        <f>IF('Model output'!L198="","",'Model output'!L198)</f>
        <v>Papillary carcinoma</v>
      </c>
      <c r="O199" t="str">
        <f>IF('Model output'!M198="","",'Model output'!M198)</f>
        <v>Classical (usual), Follicular variant, Tall cell, Hobnail cell, Columnar cell, Clear cell</v>
      </c>
      <c r="P199" t="str">
        <f>IF('Model output'!N198="","",'Model output'!N198)</f>
        <v>4.4cm</v>
      </c>
      <c r="Q199" t="str">
        <f t="shared" si="44"/>
        <v>4.4cm</v>
      </c>
      <c r="R199" cm="1">
        <f t="array" ref="R199">IF(Q199="","",IF(ISNUMBER(SEARCH("cm",Q199)),MAX(VALUE(SUBSTITUTE(_xlfn.FILTERXML("&lt;t&gt;&lt;s&gt;"&amp;SUBSTITUTE(Q199,",","&lt;/s&gt;&lt;s&gt;")&amp;"&lt;/s&gt;&lt;/t&gt;","//s"),"cm",""))),MAX(VALUE(SUBSTITUTE(_xlfn.FILTERXML("&lt;t&gt;&lt;s&gt;"&amp;SUBSTITUTE(Q199,",","&lt;/s&gt;&lt;s&gt;")&amp;"&lt;/s&gt;&lt;/t&gt;","//s"),"mm","")))/10))</f>
        <v>4.4000000000000004</v>
      </c>
      <c r="S199" t="str">
        <f>IF(OR('Model output'!P198="",ISNUMBER(SEARCH("Not identified", 'Model output'!P198)),ISNUMBER(SEARCH("Absent",'Model output'!P198)),AND(ISNUMBER(SEARCH("No",'Model output'!P198)),NOT(ISNUMBER(SEARCH("diagnostic",'Model output'!P198)))),ISNUMBER(SEARCH("Negative",'Model output'!P198))),"negative","positive")</f>
        <v>positive</v>
      </c>
      <c r="T199" t="str">
        <f>IF('Model output'!O198="","",'Model output'!O198)</f>
        <v/>
      </c>
      <c r="U199" t="str">
        <f>IF('Model output'!Q198&lt;&gt;"",'Model output'!Q198,IF('Classification result'!S199="positive",IF(ISNUMBER(SEARCH("single",'Model output'!P198)),1,IF(OR(ISNUMBER(SEARCH("&lt;4",'Model output'!P198)),ISNUMBER(SEARCH("&lt; 4",'Model output'!P198)),ISNUMBER(SEARCH("less than 4",'Model output'!P198))),"&lt;4",IF(OR(ISNUMBER(SEARCH("&gt;4",'Model output'!P198)),ISNUMBER(SEARCH("&gt; 4",'Model output'!P198)),ISNUMBER(SEARCH("4 or more",'Model output'!P198))),"&gt;4",""))),""))</f>
        <v>&lt;4</v>
      </c>
      <c r="V199" t="str">
        <f>IF(S199="negative","",IF(OR(ISNUMBER(SEARCH("Focal",'Model output'!P198)),'Classification result'!U199&lt;4,ISNUMBER(SEARCH("Focal",'Classification result'!U199)),ISNUMBER(SEARCH("&lt;4",'Classification result'!U199)),ISNUMBER(SEARCH("&lt; 4",'Classification result'!U199))),"minimal", IF(OR(ISNUMBER(SEARCH("Extensive",'Model output'!P198)),ISNUMBER(SEARCH("Extensive",'Classification result'!U199)),ISNUMBER(SEARCH("&gt;4",'Classification result'!U199)),ISNUMBER(SEARCH("&gt; 4",'Classification result'!U199)),ISNUMBER(SEARCH("4 or more",'Classification result'!U199))),"extensive","")))</f>
        <v>minimal</v>
      </c>
      <c r="W199" t="str">
        <f>IF(OR('Model output'!R198="",ISNUMBER(SEARCH("Not identified", 'Model output'!R198)),ISNUMBER(SEARCH("Absent",'Model output'!R198)),ISNUMBER(SEARCH("No",'Model output'!R198)),ISNUMBER(SEARCH("Negative",'Model output'!R198)),ISNUMBER(SEARCH("None seen",'Model output'!R198)),ISNUMBER(SEARCH("Free",'Model output'!R198)),ISNUMBER(SEARCH("Cannot be assessed",'Model output'!R198))),"negative","positive")</f>
        <v>positive</v>
      </c>
      <c r="X199" t="str">
        <f>IF('Model output'!S198="","", IF('Model output'!S198= "[]", "", 'Model output'!S198))</f>
        <v>Not identified</v>
      </c>
      <c r="Y199" t="str">
        <f>IF(OR('Model output'!S198="",ISNUMBER(SEARCH("Absent",'Model output'!S198)),ISNUMBER(SEARCH("Not identified",'Model output'!S198)),ISNUMBER(SEARCH("No",'Model output'!S198)),ISNUMBER(SEARCH("negative",'Model output'!S198))),"negative",IF(Z199="positive","gETE", "positive"))</f>
        <v>negative</v>
      </c>
      <c r="Z199" t="str">
        <f>IF(OR('Model output'!S198="",ISNUMBER(SEARCH("Absent",'Model output'!S198)),ISNUMBER(SEARCH("Not identified",'Model output'!S198)),ISNUMBER(SEARCH("No",'Model output'!S198)),ISNUMBER(SEARCH("Minimal",'Model output'!S198)),ISNUMBER(SEARCH("negative",'Model output'!S198))),"negative",IF(OR(ISNUMBER(SEARCH("extensive",X199)),ISNUMBER(SEARCH("skeletal muscle",X199)),ISNUMBER(SEARCH("larynx",X199)),ISNUMBER(SEARCH("trachea",X199)),ISNUMBER(SEARCH("esophagus",X199)),ISNUMBER(SEARCH("recurrent laryngeal nerve",X199))),"positive","negative"))</f>
        <v>negative</v>
      </c>
      <c r="AA199" t="str">
        <f>IF('Model output'!T198="","", IF('Model output'!T198="[]", "", IF('Model output'!T198="Not mentioned", "No", "Yes")))</f>
        <v/>
      </c>
      <c r="AB199" t="str">
        <f>IF(AA199&lt;&gt;"Yes","",IF(OR('Model output'!U198="",'Model output'!U198="[]",ISNUMBER(SEARCH("Not identified",'Model output'!U198))),"",'Model output'!U198))</f>
        <v/>
      </c>
      <c r="AC199" s="1" t="str">
        <f>IF(OR('Model output'!V198="",'Model output'!V198="No",AND(ISERROR(SEARCH("Positive",'Model output'!V198)), ISNUMBER(SEARCH("Negative",'Model output'!V198))), ISNUMBER(SEARCH("Uninvolved",'Model output'!V198)), ISNUMBER(SEARCH("not involved",'Model output'!V198)), ISNUMBER(SEARCH("none",'Model output'!V198)), ISNUMBER(SEARCH("Free",'Model output'!V198)), ISNUMBER(SEARCH("1 mm",'Model output'!V198)), ISNUMBER(SEARCH("0.1 CM",'Model output'!V198)), ISNUMBER(SEARCH("less than 0.2 mm",'Model output'!V198)), ISNUMBER(SEARCH("less than 0.5 mm",'Model output'!V198)), ISNUMBER(SEARCH("abut",'Model output'!V198))), "negative", "positive")</f>
        <v>negative</v>
      </c>
      <c r="AE199" s="32" t="str" cm="1">
        <f t="array" aca="1" ref="AE199" ca="1">IF(OR(AC199="positive",Z199="positive",AND(OR(ISNUMBER(SEARCH("Follicular carcinoma",N199)),ISNUMBER(SEARCH("Follicular thyroid carcinoma",N199))),V199="extensive"),AND(AND(ISNUMBER(J199),J199&gt;0),AND(ISNUMBER(M199),M199&gt;3)),OR(H199="positive",AH199=1)),"high",IF(OR(ISNUMBER(SEARCH("lateral",G199,1)),ISNUMBER(SEARCH("positive",Y199,1)),ISNUMBER(SEARCH("tall",O199,1)),ISNUMBER(SEARCH("hobnail",O199,1)),ISNUMBER(SEARCH("cribriform",O199,1)),ISNUMBER(SEARCH("diffuse",O199,1)),ISNUMBER(SEARCH("columnar",O199,1)),ISNUMBER(SEARCH("solid",O199,1)),ISNUMBER(SEARCH("tall",N199,1)),ISNUMBER(SEARCH("hobnail",N199,1)),ISNUMBER(SEARCH("cribriform",N199,1)),ISNUMBER(SEARCH("diffuse",N199,1)),ISNUMBER(SEARCH("columnar",N199,1)),ISNUMBER(SEARCH("solid",N199,1)),AND(ISNUMBER(SEARCH("papillary",N199,1)),S199="positive"),AND(AND(ISNUMBER(J199),J199&gt;=5),M199=""),AND(AND(ISNUMBER(J199),J199&gt;=5),AND(ISNUMBER(M199),M199&gt;=1)),AND(ISNUMBER(SERACH("papillary",N199)),OR(Y199="positive",Z199="positive"), ISNUMBER(SEARCH("BRAF",AB199)))),"intermediate","low"))</f>
        <v>intermediate</v>
      </c>
      <c r="AF199" s="33" t="str">
        <f t="shared" si="47"/>
        <v>3a</v>
      </c>
      <c r="AG199" s="33" t="str">
        <f t="shared" si="48"/>
        <v>0</v>
      </c>
      <c r="AH199" s="33" t="str">
        <f t="shared" si="49"/>
        <v>0</v>
      </c>
      <c r="AI199" s="38" t="str">
        <f t="shared" si="50"/>
        <v>I</v>
      </c>
      <c r="AJ199" s="32" t="s">
        <v>958</v>
      </c>
      <c r="AK199" s="37" t="s">
        <v>967</v>
      </c>
      <c r="AL199" s="37" t="s">
        <v>962</v>
      </c>
      <c r="AM199" s="37" t="s">
        <v>965</v>
      </c>
      <c r="AN199" s="37" t="s">
        <v>70</v>
      </c>
      <c r="AO199" s="26">
        <f t="shared" ca="1" si="51"/>
        <v>1</v>
      </c>
      <c r="AP199" s="12">
        <f t="shared" si="52"/>
        <v>1</v>
      </c>
      <c r="AQ199" s="12">
        <f t="shared" si="53"/>
        <v>1</v>
      </c>
      <c r="AR199" s="12">
        <f t="shared" si="54"/>
        <v>1</v>
      </c>
      <c r="AS199" s="19">
        <f t="shared" si="55"/>
        <v>1</v>
      </c>
    </row>
    <row r="200" spans="1:45">
      <c r="A200" t="str">
        <f>'Model output'!A199</f>
        <v>TCGA-EM-A3FP</v>
      </c>
      <c r="B200" s="44">
        <v>71</v>
      </c>
      <c r="C200" s="1" t="str">
        <f>IF(OR(ISNUMBER(SEARCH("0",'Model output'!D199)), ISNUMBER(SEARCH("1",'Model output'!D199)), ISNUMBER(SEARCH("1a",'Model output'!D199)), ISNUMBER(SEARCH("1b",'Model output'!D199)), ISNUMBER(SEARCH("2",'Model output'!D199)), ISNUMBER(SEARCH("3",'Model output'!D199)), ISNUMBER(SEARCH("4a",'Model output'!D199)), ISNUMBER(SEARCH("4b",'Model output'!D199))), IF(ISNUMBER(SEARCH("pT",'Model output'!D199)),IF(OR(ISNUMBER(SEARCH("a",'Model output'!D199)),ISNUMBER(SEARCH("b",'Model output'!D199))),MID(SUBSTITUTE('Model output'!D199," ",""),SEARCH("pT",'Model output'!D199)+2,2),MID(SUBSTITUTE('Model output'!D199," ",""),SEARCH("pT",'Model output'!D199)+2,1)),IF(ISNUMBER(SEARCH("T",'Model output'!D199)),IF(OR(ISNUMBER(SEARCH("a",'Model output'!D199)),ISNUMBER(SEARCH("b",'Model output'!D199))),MID(SUBSTITUTE('Model output'!D199," ",""),SEARCH("T",'Model output'!D199)+1,2),MID(SUBSTITUTE('Model output'!D199," ",""),SEARCH("T",'Model output'!D199)+1,1)),SUBSTITUTE('Model output'!D199," ",""))),"")</f>
        <v>2</v>
      </c>
      <c r="D200" s="1" t="str">
        <f>IF(ISNUMBER(SEARCH("lymph node",'Model output'!E199)),"1", IF(AND('Model output'!E199&lt;&gt;"",ISNUMBER('Model output'!E199),'Model output'!E199&gt;0),"1",IF(OR(ISNUMBER(SEARCH("0",'Model output'!E199)), ISNUMBER(SEARCH("1",'Model output'!E199)), ISNUMBER(SEARCH("1a",'Model output'!E199)), ISNUMBER(SEARCH("1b",'Model output'!E199)), ISNUMBER(SEARCH("X",'Model output'!E199))), IF(ISNUMBER(SEARCH("pN",'Model output'!E199)),IF(OR(ISNUMBER(SEARCH("a",'Model output'!E199)),ISNUMBER(SEARCH("b",'Model output'!E199))),MID(SUBSTITUTE('Model output'!E199," ",""),SEARCH("pN",'Model output'!E199)+2,2),MID(SUBSTITUTE('Model output'!E199," ",""),SEARCH("pN",'Model output'!E199)+2,1)),IF(ISNUMBER(SEARCH("N",'Model output'!E199)),IF(OR(ISNUMBER(SEARCH("a",'Model output'!E199)),ISNUMBER(SEARCH("b",'Model output'!E199))),MID(SUBSTITUTE('Model output'!E199," ",""),SEARCH("N",'Model output'!E199)+1,2),MID(SUBSTITUTE('Model output'!E199," ",""),SEARCH("N",'Model output'!E199)+1,1)),SUBSTITUTE('Model output'!E199," ",""))),"")))</f>
        <v>0</v>
      </c>
      <c r="E200" s="1" t="str">
        <f>IF(OR(ISNUMBER(SEARCH("Not applicable",'Model output'!F199)), ISNUMBER(SEARCH("N/A",'Model output'!F199))),"0",IF(OR(ISNUMBER(SEARCH("0",'Model output'!F199)), ISNUMBER(SEARCH("1",'Model output'!F199)), ISNUMBER(SEARCH("X",'Model output'!F199))), IF(ISNUMBER(SEARCH("pM",'Model output'!F199)),MID(SUBSTITUTE('Model output'!F199," ",""),SEARCH("pM",'Model output'!F199)+2,1),IF(ISNUMBER(SEARCH("M",'Model output'!F199)),MID(SUBSTITUTE('Model output'!F199," ",""),SEARCH("M",'Model output'!F199)+1,1),SUBSTITUTE('Model output'!F199," ",""))),""))</f>
        <v/>
      </c>
      <c r="F200" t="str">
        <f t="shared" si="45"/>
        <v>negative</v>
      </c>
      <c r="G200" t="str">
        <f>IF(OR('Model output'!G199="",AND(ISNUMBER('Model output'!J199),'Model output'!J199&lt;1)),"",IF(OR(ISNUMBER(SEARCH("lateral",'Model output'!G199)),ISNUMBER(SEARCH("cervical",'Model output'!G199)),ISNUMBER(SEARCH("jugular",'Model output'!G199)),ISNUMBER(SEARCH("left neck",'Model output'!G199)),ISNUMBER(SEARCH("left anterior neck",'Model output'!G199)),ISNUMBER(SEARCH("left posterior neck",'Model output'!G199)),ISNUMBER(SEARCH("right neck",'Model output'!G199)),ISNUMBER(SEARCH("right anterior neck",'Model output'!G199)),ISNUMBER(SEARCH("right posterior neck",'Model output'!G199)),AND(ISNUMBER(SEARCH("level",'Model output'!G199)),OR(,ISNUMBER(SEARCH("II",'Model output'!G199)),ISNUMBER(SEARCH("two",'Model output'!G199)),ISNUMBER(SEARCH("2",'Model output'!G199)),ISNUMBER(SEARCH("III",'Model output'!G199)),ISNUMBER(SEARCH("three",'Model output'!G199)),ISNUMBER(SEARCH("3",'Model output'!G199)),ISNUMBER(SEARCH("IV",'Model output'!G199)),ISNUMBER(SEARCH("four",'Model output'!G199)),ISNUMBER(SEARCH("4",'Model output'!G199)),AND(ISNUMBER(SEARCH("V ",'Model output'!G199)),NOT(ISNUMBER(SEARCH("VI",'Model output'!G199)))),ISNUMBER(SEARCH("five",'Model output'!G199)),ISNUMBER(SEARCH("5",'Model output'!G199))))), "lateral", "central"))</f>
        <v/>
      </c>
      <c r="H200" t="str">
        <f>IF('Model output'!H199="","negative",IF('Model output'!H199="[]", "negative", IF(OR(ISNUMBER(SEARCH("lymph node",'Model output'!H199)),ISNUMBER(SEARCH("Not mentioned",'Model output'!H199)),ISNUMBER(SEARCH("neck",'Model output'!H199)),ISNUMBER(SEARCH("Not applicable",'Model output'!H199))),"negative","positive")))</f>
        <v>negative</v>
      </c>
      <c r="I200">
        <f>IF('Model output'!I199="","",IF(ISNUMBER('Model output'!I199),'Model output'!I199,1))</f>
        <v>3</v>
      </c>
      <c r="J200">
        <f>IF('Model output'!J199="","",IF(AND(ISNUMBER('Model output'!J199),'Model output'!J199&lt;=I200),'Model output'!J199,IF(ISNUMBER(SEARCH("0/",'Model output'!J199)),0,1)))</f>
        <v>0</v>
      </c>
      <c r="K200" t="str" cm="1">
        <f t="array" ref="K200">IF(COUNT(FIND({0,1,2,3,4,5,6,7,8,9},'Model output'!K199))&gt;0,'Model output'!K199,"")</f>
        <v/>
      </c>
      <c r="L200" s="8" t="str">
        <f t="shared" si="46"/>
        <v/>
      </c>
      <c r="M200" t="str" cm="1">
        <f t="array" ref="M200">IF(L200="","",IF(ISNUMBER(SEARCH("cm",L200)),MAX(VALUE(SUBSTITUTE(_xlfn.FILTERXML("&lt;t&gt;&lt;s&gt;"&amp;SUBSTITUTE(L200,",","&lt;/s&gt;&lt;s&gt;")&amp;"&lt;/s&gt;&lt;/t&gt;","//s"),"cm",""))),MAX(VALUE(SUBSTITUTE(_xlfn.FILTERXML("&lt;t&gt;&lt;s&gt;"&amp;SUBSTITUTE(L200,",","&lt;/s&gt;&lt;s&gt;")&amp;"&lt;/s&gt;&lt;/t&gt;","//s"),"mm","")))/10))</f>
        <v/>
      </c>
      <c r="N200" t="str">
        <f>IF('Model output'!L199="","",'Model output'!L199)</f>
        <v>Papillary carcinoma, follicular variant</v>
      </c>
      <c r="O200" t="str">
        <f>IF('Model output'!M199="","",'Model output'!M199)</f>
        <v>Follicular architecture, Classical cytomorphology</v>
      </c>
      <c r="P200" t="str">
        <f>IF('Model output'!N199="","",'Model output'!N199)</f>
        <v>2.2cm</v>
      </c>
      <c r="Q200" t="str">
        <f t="shared" si="44"/>
        <v>2.2cm</v>
      </c>
      <c r="R200" cm="1">
        <f t="array" ref="R200">IF(Q200="","",IF(ISNUMBER(SEARCH("cm",Q200)),MAX(VALUE(SUBSTITUTE(_xlfn.FILTERXML("&lt;t&gt;&lt;s&gt;"&amp;SUBSTITUTE(Q200,",","&lt;/s&gt;&lt;s&gt;")&amp;"&lt;/s&gt;&lt;/t&gt;","//s"),"cm",""))),MAX(VALUE(SUBSTITUTE(_xlfn.FILTERXML("&lt;t&gt;&lt;s&gt;"&amp;SUBSTITUTE(Q200,",","&lt;/s&gt;&lt;s&gt;")&amp;"&lt;/s&gt;&lt;/t&gt;","//s"),"mm","")))/10))</f>
        <v>2.2000000000000002</v>
      </c>
      <c r="S200" t="str">
        <f>IF(OR('Model output'!P199="",ISNUMBER(SEARCH("Not identified", 'Model output'!P199)),ISNUMBER(SEARCH("Absent",'Model output'!P199)),AND(ISNUMBER(SEARCH("No",'Model output'!P199)),NOT(ISNUMBER(SEARCH("diagnostic",'Model output'!P199)))),ISNUMBER(SEARCH("Negative",'Model output'!P199))),"negative","positive")</f>
        <v>negative</v>
      </c>
      <c r="T200">
        <f>IF('Model output'!O199="","",'Model output'!O199)</f>
        <v>2</v>
      </c>
      <c r="U200" t="str">
        <f>IF('Model output'!Q199&lt;&gt;"",'Model output'!Q199,IF('Classification result'!S200="positive",IF(ISNUMBER(SEARCH("single",'Model output'!P199)),1,IF(OR(ISNUMBER(SEARCH("&lt;4",'Model output'!P199)),ISNUMBER(SEARCH("&lt; 4",'Model output'!P199)),ISNUMBER(SEARCH("less than 4",'Model output'!P199))),"&lt;4",IF(OR(ISNUMBER(SEARCH("&gt;4",'Model output'!P199)),ISNUMBER(SEARCH("&gt; 4",'Model output'!P199)),ISNUMBER(SEARCH("4 or more",'Model output'!P199))),"&gt;4",""))),""))</f>
        <v/>
      </c>
      <c r="V200" t="str">
        <f>IF(S200="negative","",IF(OR(ISNUMBER(SEARCH("Focal",'Model output'!P199)),'Classification result'!U200&lt;4,ISNUMBER(SEARCH("Focal",'Classification result'!U200)),ISNUMBER(SEARCH("&lt;4",'Classification result'!U200)),ISNUMBER(SEARCH("&lt; 4",'Classification result'!U200))),"minimal", IF(OR(ISNUMBER(SEARCH("Extensive",'Model output'!P199)),ISNUMBER(SEARCH("Extensive",'Classification result'!U200)),ISNUMBER(SEARCH("&gt;4",'Classification result'!U200)),ISNUMBER(SEARCH("&gt; 4",'Classification result'!U200)),ISNUMBER(SEARCH("4 or more",'Classification result'!U200))),"extensive","")))</f>
        <v/>
      </c>
      <c r="W200" t="str">
        <f>IF(OR('Model output'!R199="",ISNUMBER(SEARCH("Not identified", 'Model output'!R199)),ISNUMBER(SEARCH("Absent",'Model output'!R199)),ISNUMBER(SEARCH("No",'Model output'!R199)),ISNUMBER(SEARCH("Negative",'Model output'!R199)),ISNUMBER(SEARCH("None seen",'Model output'!R199)),ISNUMBER(SEARCH("Free",'Model output'!R199)),ISNUMBER(SEARCH("Cannot be assessed",'Model output'!R199))),"negative","positive")</f>
        <v>positive</v>
      </c>
      <c r="X200" t="str">
        <f>IF('Model output'!S199="","", IF('Model output'!S199= "[]", "", 'Model output'!S199))</f>
        <v>Not identified</v>
      </c>
      <c r="Y200" t="str">
        <f>IF(OR('Model output'!S199="",ISNUMBER(SEARCH("Absent",'Model output'!S199)),ISNUMBER(SEARCH("Not identified",'Model output'!S199)),ISNUMBER(SEARCH("No",'Model output'!S199)),ISNUMBER(SEARCH("negative",'Model output'!S199))),"negative",IF(Z200="positive","gETE", "positive"))</f>
        <v>negative</v>
      </c>
      <c r="Z200" t="str">
        <f>IF(OR('Model output'!S199="",ISNUMBER(SEARCH("Absent",'Model output'!S199)),ISNUMBER(SEARCH("Not identified",'Model output'!S199)),ISNUMBER(SEARCH("No",'Model output'!S199)),ISNUMBER(SEARCH("Minimal",'Model output'!S199)),ISNUMBER(SEARCH("negative",'Model output'!S199))),"negative",IF(OR(ISNUMBER(SEARCH("extensive",X200)),ISNUMBER(SEARCH("skeletal muscle",X200)),ISNUMBER(SEARCH("larynx",X200)),ISNUMBER(SEARCH("trachea",X200)),ISNUMBER(SEARCH("esophagus",X200)),ISNUMBER(SEARCH("recurrent laryngeal nerve",X200))),"positive","negative"))</f>
        <v>negative</v>
      </c>
      <c r="AA200" t="str">
        <f>IF('Model output'!T199="","", IF('Model output'!T199="[]", "", IF('Model output'!T199="Not mentioned", "No", "Yes")))</f>
        <v/>
      </c>
      <c r="AB200" t="str">
        <f>IF(AA200&lt;&gt;"Yes","",IF(OR('Model output'!U199="",'Model output'!U199="[]",ISNUMBER(SEARCH("Not identified",'Model output'!U199))),"",'Model output'!U199))</f>
        <v/>
      </c>
      <c r="AC200" s="1" t="str">
        <f>IF(OR('Model output'!V199="",'Model output'!V199="No",AND(ISERROR(SEARCH("Positive",'Model output'!V199)), ISNUMBER(SEARCH("Negative",'Model output'!V199))), ISNUMBER(SEARCH("Uninvolved",'Model output'!V199)), ISNUMBER(SEARCH("not involved",'Model output'!V199)), ISNUMBER(SEARCH("none",'Model output'!V199)), ISNUMBER(SEARCH("Free",'Model output'!V199)), ISNUMBER(SEARCH("1 mm",'Model output'!V199)), ISNUMBER(SEARCH("0.1 CM",'Model output'!V199)), ISNUMBER(SEARCH("less than 0.2 mm",'Model output'!V199)), ISNUMBER(SEARCH("less than 0.5 mm",'Model output'!V199)), ISNUMBER(SEARCH("abut",'Model output'!V199))), "negative", "positive")</f>
        <v>negative</v>
      </c>
      <c r="AE200" s="32" t="str" cm="1">
        <f t="array" aca="1" ref="AE200" ca="1">IF(OR(AC200="positive",Z200="positive",AND(OR(ISNUMBER(SEARCH("Follicular carcinoma",N200)),ISNUMBER(SEARCH("Follicular thyroid carcinoma",N200))),V200="extensive"),AND(AND(ISNUMBER(J200),J200&gt;0),AND(ISNUMBER(M200),M200&gt;3)),OR(H200="positive",AH200=1)),"high",IF(OR(ISNUMBER(SEARCH("lateral",G200,1)),ISNUMBER(SEARCH("positive",Y200,1)),ISNUMBER(SEARCH("tall",O200,1)),ISNUMBER(SEARCH("hobnail",O200,1)),ISNUMBER(SEARCH("cribriform",O200,1)),ISNUMBER(SEARCH("diffuse",O200,1)),ISNUMBER(SEARCH("columnar",O200,1)),ISNUMBER(SEARCH("solid",O200,1)),ISNUMBER(SEARCH("tall",N200,1)),ISNUMBER(SEARCH("hobnail",N200,1)),ISNUMBER(SEARCH("cribriform",N200,1)),ISNUMBER(SEARCH("diffuse",N200,1)),ISNUMBER(SEARCH("columnar",N200,1)),ISNUMBER(SEARCH("solid",N200,1)),AND(ISNUMBER(SEARCH("papillary",N200,1)),S200="positive"),AND(AND(ISNUMBER(J200),J200&gt;=5),M200=""),AND(AND(ISNUMBER(J200),J200&gt;=5),AND(ISNUMBER(M200),M200&gt;=1)),AND(ISNUMBER(SERACH("papillary",N200)),OR(Y200="positive",Z200="positive"), ISNUMBER(SEARCH("BRAF",AB200)))),"intermediate","low"))</f>
        <v>low</v>
      </c>
      <c r="AF200" s="33" t="str">
        <f t="shared" si="47"/>
        <v>2</v>
      </c>
      <c r="AG200" s="33" t="str">
        <f t="shared" si="48"/>
        <v>0</v>
      </c>
      <c r="AH200" s="33" t="str">
        <f t="shared" si="49"/>
        <v>0</v>
      </c>
      <c r="AI200" s="38" t="str">
        <f t="shared" si="50"/>
        <v>I</v>
      </c>
      <c r="AJ200" s="32" t="s">
        <v>957</v>
      </c>
      <c r="AK200" s="37" t="s">
        <v>964</v>
      </c>
      <c r="AL200" s="37" t="s">
        <v>962</v>
      </c>
      <c r="AM200" s="37" t="s">
        <v>965</v>
      </c>
      <c r="AN200" s="37" t="s">
        <v>70</v>
      </c>
      <c r="AO200" s="26">
        <f t="shared" ca="1" si="51"/>
        <v>1</v>
      </c>
      <c r="AP200" s="12">
        <f t="shared" si="52"/>
        <v>1</v>
      </c>
      <c r="AQ200" s="12">
        <f t="shared" si="53"/>
        <v>1</v>
      </c>
      <c r="AR200" s="12">
        <f t="shared" si="54"/>
        <v>1</v>
      </c>
      <c r="AS200" s="19">
        <f t="shared" si="55"/>
        <v>1</v>
      </c>
    </row>
    <row r="201" spans="1:45">
      <c r="A201" t="str">
        <f>'Model output'!A200</f>
        <v>TCGA-EM-A3FQ</v>
      </c>
      <c r="B201" s="44">
        <v>19</v>
      </c>
      <c r="C201" s="1" t="str">
        <f>IF(OR(ISNUMBER(SEARCH("0",'Model output'!D200)), ISNUMBER(SEARCH("1",'Model output'!D200)), ISNUMBER(SEARCH("1a",'Model output'!D200)), ISNUMBER(SEARCH("1b",'Model output'!D200)), ISNUMBER(SEARCH("2",'Model output'!D200)), ISNUMBER(SEARCH("3",'Model output'!D200)), ISNUMBER(SEARCH("4a",'Model output'!D200)), ISNUMBER(SEARCH("4b",'Model output'!D200))), IF(ISNUMBER(SEARCH("pT",'Model output'!D200)),IF(OR(ISNUMBER(SEARCH("a",'Model output'!D200)),ISNUMBER(SEARCH("b",'Model output'!D200))),MID(SUBSTITUTE('Model output'!D200," ",""),SEARCH("pT",'Model output'!D200)+2,2),MID(SUBSTITUTE('Model output'!D200," ",""),SEARCH("pT",'Model output'!D200)+2,1)),IF(ISNUMBER(SEARCH("T",'Model output'!D200)),IF(OR(ISNUMBER(SEARCH("a",'Model output'!D200)),ISNUMBER(SEARCH("b",'Model output'!D200))),MID(SUBSTITUTE('Model output'!D200," ",""),SEARCH("T",'Model output'!D200)+1,2),MID(SUBSTITUTE('Model output'!D200," ",""),SEARCH("T",'Model output'!D200)+1,1)),SUBSTITUTE('Model output'!D200," ",""))),"")</f>
        <v>3</v>
      </c>
      <c r="D201" s="1" t="str">
        <f>IF(ISNUMBER(SEARCH("lymph node",'Model output'!E200)),"1", IF(AND('Model output'!E200&lt;&gt;"",ISNUMBER('Model output'!E200),'Model output'!E200&gt;0),"1",IF(OR(ISNUMBER(SEARCH("0",'Model output'!E200)), ISNUMBER(SEARCH("1",'Model output'!E200)), ISNUMBER(SEARCH("1a",'Model output'!E200)), ISNUMBER(SEARCH("1b",'Model output'!E200)), ISNUMBER(SEARCH("X",'Model output'!E200))), IF(ISNUMBER(SEARCH("pN",'Model output'!E200)),IF(OR(ISNUMBER(SEARCH("a",'Model output'!E200)),ISNUMBER(SEARCH("b",'Model output'!E200))),MID(SUBSTITUTE('Model output'!E200," ",""),SEARCH("pN",'Model output'!E200)+2,2),MID(SUBSTITUTE('Model output'!E200," ",""),SEARCH("pN",'Model output'!E200)+2,1)),IF(ISNUMBER(SEARCH("N",'Model output'!E200)),IF(OR(ISNUMBER(SEARCH("a",'Model output'!E200)),ISNUMBER(SEARCH("b",'Model output'!E200))),MID(SUBSTITUTE('Model output'!E200," ",""),SEARCH("N",'Model output'!E200)+1,2),MID(SUBSTITUTE('Model output'!E200," ",""),SEARCH("N",'Model output'!E200)+1,1)),SUBSTITUTE('Model output'!E200," ",""))),"")))</f>
        <v>1b</v>
      </c>
      <c r="E201" s="1" t="str">
        <f>IF(OR(ISNUMBER(SEARCH("Not applicable",'Model output'!F200)), ISNUMBER(SEARCH("N/A",'Model output'!F200))),"0",IF(OR(ISNUMBER(SEARCH("0",'Model output'!F200)), ISNUMBER(SEARCH("1",'Model output'!F200)), ISNUMBER(SEARCH("X",'Model output'!F200))), IF(ISNUMBER(SEARCH("pM",'Model output'!F200)),MID(SUBSTITUTE('Model output'!F200," ",""),SEARCH("pM",'Model output'!F200)+2,1),IF(ISNUMBER(SEARCH("M",'Model output'!F200)),MID(SUBSTITUTE('Model output'!F200," ",""),SEARCH("M",'Model output'!F200)+1,1),SUBSTITUTE('Model output'!F200," ",""))),""))</f>
        <v/>
      </c>
      <c r="F201" t="str">
        <f t="shared" si="45"/>
        <v>positive</v>
      </c>
      <c r="G201" t="str">
        <f>IF(OR('Model output'!G200="",AND(ISNUMBER('Model output'!J200),'Model output'!J200&lt;1)),"",IF(OR(ISNUMBER(SEARCH("lateral",'Model output'!G200)),ISNUMBER(SEARCH("cervical",'Model output'!G200)),ISNUMBER(SEARCH("jugular",'Model output'!G200)),ISNUMBER(SEARCH("left neck",'Model output'!G200)),ISNUMBER(SEARCH("left anterior neck",'Model output'!G200)),ISNUMBER(SEARCH("left posterior neck",'Model output'!G200)),ISNUMBER(SEARCH("right neck",'Model output'!G200)),ISNUMBER(SEARCH("right anterior neck",'Model output'!G200)),ISNUMBER(SEARCH("right posterior neck",'Model output'!G200)),AND(ISNUMBER(SEARCH("level",'Model output'!G200)),OR(,ISNUMBER(SEARCH("II",'Model output'!G200)),ISNUMBER(SEARCH("two",'Model output'!G200)),ISNUMBER(SEARCH("2",'Model output'!G200)),ISNUMBER(SEARCH("III",'Model output'!G200)),ISNUMBER(SEARCH("three",'Model output'!G200)),ISNUMBER(SEARCH("3",'Model output'!G200)),ISNUMBER(SEARCH("IV",'Model output'!G200)),ISNUMBER(SEARCH("four",'Model output'!G200)),ISNUMBER(SEARCH("4",'Model output'!G200)),AND(ISNUMBER(SEARCH("V ",'Model output'!G200)),NOT(ISNUMBER(SEARCH("VI",'Model output'!G200)))),ISNUMBER(SEARCH("five",'Model output'!G200)),ISNUMBER(SEARCH("5",'Model output'!G200))))), "lateral", "central"))</f>
        <v>lateral</v>
      </c>
      <c r="H201" t="str">
        <f>IF('Model output'!H200="","negative",IF('Model output'!H200="[]", "negative", IF(OR(ISNUMBER(SEARCH("lymph node",'Model output'!H200)),ISNUMBER(SEARCH("Not mentioned",'Model output'!H200)),ISNUMBER(SEARCH("neck",'Model output'!H200)),ISNUMBER(SEARCH("Not applicable",'Model output'!H200))),"negative","positive")))</f>
        <v>negative</v>
      </c>
      <c r="I201">
        <f>IF('Model output'!I200="","",IF(ISNUMBER('Model output'!I200),'Model output'!I200,1))</f>
        <v>66</v>
      </c>
      <c r="J201">
        <f>IF('Model output'!J200="","",IF(AND(ISNUMBER('Model output'!J200),'Model output'!J200&lt;=I201),'Model output'!J200,IF(ISNUMBER(SEARCH("0/",'Model output'!J200)),0,1)))</f>
        <v>41</v>
      </c>
      <c r="K201" t="str" cm="1">
        <f t="array" ref="K201">IF(COUNT(FIND({0,1,2,3,4,5,6,7,8,9},'Model output'!K200))&gt;0,'Model output'!K200,"")</f>
        <v/>
      </c>
      <c r="L201" s="8" t="str">
        <f t="shared" si="46"/>
        <v/>
      </c>
      <c r="M201" t="str" cm="1">
        <f t="array" ref="M201">IF(L201="","",IF(ISNUMBER(SEARCH("cm",L201)),MAX(VALUE(SUBSTITUTE(_xlfn.FILTERXML("&lt;t&gt;&lt;s&gt;"&amp;SUBSTITUTE(L201,",","&lt;/s&gt;&lt;s&gt;")&amp;"&lt;/s&gt;&lt;/t&gt;","//s"),"cm",""))),MAX(VALUE(SUBSTITUTE(_xlfn.FILTERXML("&lt;t&gt;&lt;s&gt;"&amp;SUBSTITUTE(L201,",","&lt;/s&gt;&lt;s&gt;")&amp;"&lt;/s&gt;&lt;/t&gt;","//s"),"mm","")))/10))</f>
        <v/>
      </c>
      <c r="N201" t="str">
        <f>IF('Model output'!L200="","",'Model output'!L200)</f>
        <v>Papillary carcinoma, Classical (usual), Cribriform-morular variant</v>
      </c>
      <c r="O201" t="str">
        <f>IF('Model output'!M200="","",'Model output'!M200)</f>
        <v>Classical, Cribriform-morular</v>
      </c>
      <c r="P201" t="str">
        <f>IF('Model output'!N200="","",'Model output'!N200)</f>
        <v>4.8cm</v>
      </c>
      <c r="Q201" t="str">
        <f t="shared" si="44"/>
        <v>4.8cm</v>
      </c>
      <c r="R201" cm="1">
        <f t="array" ref="R201">IF(Q201="","",IF(ISNUMBER(SEARCH("cm",Q201)),MAX(VALUE(SUBSTITUTE(_xlfn.FILTERXML("&lt;t&gt;&lt;s&gt;"&amp;SUBSTITUTE(Q201,",","&lt;/s&gt;&lt;s&gt;")&amp;"&lt;/s&gt;&lt;/t&gt;","//s"),"cm",""))),MAX(VALUE(SUBSTITUTE(_xlfn.FILTERXML("&lt;t&gt;&lt;s&gt;"&amp;SUBSTITUTE(Q201,",","&lt;/s&gt;&lt;s&gt;")&amp;"&lt;/s&gt;&lt;/t&gt;","//s"),"mm","")))/10))</f>
        <v>4.8</v>
      </c>
      <c r="S201" t="str">
        <f>IF(OR('Model output'!P200="",ISNUMBER(SEARCH("Not identified", 'Model output'!P200)),ISNUMBER(SEARCH("Absent",'Model output'!P200)),AND(ISNUMBER(SEARCH("No",'Model output'!P200)),NOT(ISNUMBER(SEARCH("diagnostic",'Model output'!P200)))),ISNUMBER(SEARCH("Negative",'Model output'!P200))),"negative","positive")</f>
        <v>negative</v>
      </c>
      <c r="T201" t="str">
        <f>IF('Model output'!O200="","",'Model output'!O200)</f>
        <v/>
      </c>
      <c r="U201" t="str">
        <f>IF('Model output'!Q200&lt;&gt;"",'Model output'!Q200,IF('Classification result'!S201="positive",IF(ISNUMBER(SEARCH("single",'Model output'!P200)),1,IF(OR(ISNUMBER(SEARCH("&lt;4",'Model output'!P200)),ISNUMBER(SEARCH("&lt; 4",'Model output'!P200)),ISNUMBER(SEARCH("less than 4",'Model output'!P200))),"&lt;4",IF(OR(ISNUMBER(SEARCH("&gt;4",'Model output'!P200)),ISNUMBER(SEARCH("&gt; 4",'Model output'!P200)),ISNUMBER(SEARCH("4 or more",'Model output'!P200))),"&gt;4",""))),""))</f>
        <v/>
      </c>
      <c r="V201" t="str">
        <f>IF(S201="negative","",IF(OR(ISNUMBER(SEARCH("Focal",'Model output'!P200)),'Classification result'!U201&lt;4,ISNUMBER(SEARCH("Focal",'Classification result'!U201)),ISNUMBER(SEARCH("&lt;4",'Classification result'!U201)),ISNUMBER(SEARCH("&lt; 4",'Classification result'!U201))),"minimal", IF(OR(ISNUMBER(SEARCH("Extensive",'Model output'!P200)),ISNUMBER(SEARCH("Extensive",'Classification result'!U201)),ISNUMBER(SEARCH("&gt;4",'Classification result'!U201)),ISNUMBER(SEARCH("&gt; 4",'Classification result'!U201)),ISNUMBER(SEARCH("4 or more",'Classification result'!U201))),"extensive","")))</f>
        <v/>
      </c>
      <c r="W201" t="str">
        <f>IF(OR('Model output'!R200="",ISNUMBER(SEARCH("Not identified", 'Model output'!R200)),ISNUMBER(SEARCH("Absent",'Model output'!R200)),ISNUMBER(SEARCH("No",'Model output'!R200)),ISNUMBER(SEARCH("Negative",'Model output'!R200)),ISNUMBER(SEARCH("None seen",'Model output'!R200)),ISNUMBER(SEARCH("Free",'Model output'!R200)),ISNUMBER(SEARCH("Cannot be assessed",'Model output'!R200))),"negative","positive")</f>
        <v>positive</v>
      </c>
      <c r="X201" t="str">
        <f>IF('Model output'!S200="","", IF('Model output'!S200= "[]", "", 'Model output'!S200))</f>
        <v>Not identified</v>
      </c>
      <c r="Y201" t="str">
        <f>IF(OR('Model output'!S200="",ISNUMBER(SEARCH("Absent",'Model output'!S200)),ISNUMBER(SEARCH("Not identified",'Model output'!S200)),ISNUMBER(SEARCH("No",'Model output'!S200)),ISNUMBER(SEARCH("negative",'Model output'!S200))),"negative",IF(Z201="positive","gETE", "positive"))</f>
        <v>negative</v>
      </c>
      <c r="Z201" t="str">
        <f>IF(OR('Model output'!S200="",ISNUMBER(SEARCH("Absent",'Model output'!S200)),ISNUMBER(SEARCH("Not identified",'Model output'!S200)),ISNUMBER(SEARCH("No",'Model output'!S200)),ISNUMBER(SEARCH("Minimal",'Model output'!S200)),ISNUMBER(SEARCH("negative",'Model output'!S200))),"negative",IF(OR(ISNUMBER(SEARCH("extensive",X201)),ISNUMBER(SEARCH("skeletal muscle",X201)),ISNUMBER(SEARCH("larynx",X201)),ISNUMBER(SEARCH("trachea",X201)),ISNUMBER(SEARCH("esophagus",X201)),ISNUMBER(SEARCH("recurrent laryngeal nerve",X201))),"positive","negative"))</f>
        <v>negative</v>
      </c>
      <c r="AA201" t="str">
        <f>IF('Model output'!T200="","", IF('Model output'!T200="[]", "", IF('Model output'!T200="Not mentioned", "No", "Yes")))</f>
        <v/>
      </c>
      <c r="AB201" t="str">
        <f>IF(AA201&lt;&gt;"Yes","",IF(OR('Model output'!U200="",'Model output'!U200="[]",ISNUMBER(SEARCH("Not identified",'Model output'!U200))),"",'Model output'!U200))</f>
        <v/>
      </c>
      <c r="AC201" s="1" t="str">
        <f>IF(OR('Model output'!V200="",'Model output'!V200="No",AND(ISERROR(SEARCH("Positive",'Model output'!V200)), ISNUMBER(SEARCH("Negative",'Model output'!V200))), ISNUMBER(SEARCH("Uninvolved",'Model output'!V200)), ISNUMBER(SEARCH("not involved",'Model output'!V200)), ISNUMBER(SEARCH("none",'Model output'!V200)), ISNUMBER(SEARCH("Free",'Model output'!V200)), ISNUMBER(SEARCH("1 mm",'Model output'!V200)), ISNUMBER(SEARCH("0.1 CM",'Model output'!V200)), ISNUMBER(SEARCH("less than 0.2 mm",'Model output'!V200)), ISNUMBER(SEARCH("less than 0.5 mm",'Model output'!V200)), ISNUMBER(SEARCH("abut",'Model output'!V200))), "negative", "positive")</f>
        <v>negative</v>
      </c>
      <c r="AE201" s="32" t="str" cm="1">
        <f t="array" aca="1" ref="AE201" ca="1">IF(OR(AC201="positive",Z201="positive",AND(OR(ISNUMBER(SEARCH("Follicular carcinoma",N201)),ISNUMBER(SEARCH("Follicular thyroid carcinoma",N201))),V201="extensive"),AND(AND(ISNUMBER(J201),J201&gt;0),AND(ISNUMBER(M201),M201&gt;3)),OR(H201="positive",AH201=1)),"high",IF(OR(ISNUMBER(SEARCH("lateral",G201,1)),ISNUMBER(SEARCH("positive",Y201,1)),ISNUMBER(SEARCH("tall",O201,1)),ISNUMBER(SEARCH("hobnail",O201,1)),ISNUMBER(SEARCH("cribriform",O201,1)),ISNUMBER(SEARCH("diffuse",O201,1)),ISNUMBER(SEARCH("columnar",O201,1)),ISNUMBER(SEARCH("solid",O201,1)),ISNUMBER(SEARCH("tall",N201,1)),ISNUMBER(SEARCH("hobnail",N201,1)),ISNUMBER(SEARCH("cribriform",N201,1)),ISNUMBER(SEARCH("diffuse",N201,1)),ISNUMBER(SEARCH("columnar",N201,1)),ISNUMBER(SEARCH("solid",N201,1)),AND(ISNUMBER(SEARCH("papillary",N201,1)),S201="positive"),AND(AND(ISNUMBER(J201),J201&gt;=5),M201=""),AND(AND(ISNUMBER(J201),J201&gt;=5),AND(ISNUMBER(M201),M201&gt;=1)),AND(ISNUMBER(SERACH("papillary",N201)),OR(Y201="positive",Z201="positive"), ISNUMBER(SEARCH("BRAF",AB201)))),"intermediate","low"))</f>
        <v>intermediate</v>
      </c>
      <c r="AF201" s="33" t="str">
        <f t="shared" si="47"/>
        <v>3a</v>
      </c>
      <c r="AG201" s="33" t="str">
        <f t="shared" si="48"/>
        <v>1b</v>
      </c>
      <c r="AH201" s="33" t="str">
        <f t="shared" si="49"/>
        <v>0</v>
      </c>
      <c r="AI201" s="38" t="str">
        <f t="shared" si="50"/>
        <v>I</v>
      </c>
      <c r="AJ201" s="32" t="s">
        <v>958</v>
      </c>
      <c r="AK201" s="37" t="s">
        <v>967</v>
      </c>
      <c r="AL201" s="37" t="s">
        <v>961</v>
      </c>
      <c r="AM201" s="37" t="s">
        <v>965</v>
      </c>
      <c r="AN201" s="37" t="s">
        <v>70</v>
      </c>
      <c r="AO201" s="26">
        <f t="shared" ca="1" si="51"/>
        <v>1</v>
      </c>
      <c r="AP201" s="12">
        <f t="shared" si="52"/>
        <v>1</v>
      </c>
      <c r="AQ201" s="12">
        <f t="shared" si="53"/>
        <v>1</v>
      </c>
      <c r="AR201" s="12">
        <f t="shared" si="54"/>
        <v>1</v>
      </c>
      <c r="AS201" s="19">
        <f t="shared" si="55"/>
        <v>1</v>
      </c>
    </row>
    <row r="202" spans="1:45">
      <c r="A202" t="str">
        <f>'Model output'!A201</f>
        <v>TCGA-EM-A3FR</v>
      </c>
      <c r="B202" s="44">
        <v>55</v>
      </c>
      <c r="C202" s="1" t="str">
        <f>IF(OR(ISNUMBER(SEARCH("0",'Model output'!D201)), ISNUMBER(SEARCH("1",'Model output'!D201)), ISNUMBER(SEARCH("1a",'Model output'!D201)), ISNUMBER(SEARCH("1b",'Model output'!D201)), ISNUMBER(SEARCH("2",'Model output'!D201)), ISNUMBER(SEARCH("3",'Model output'!D201)), ISNUMBER(SEARCH("4a",'Model output'!D201)), ISNUMBER(SEARCH("4b",'Model output'!D201))), IF(ISNUMBER(SEARCH("pT",'Model output'!D201)),IF(OR(ISNUMBER(SEARCH("a",'Model output'!D201)),ISNUMBER(SEARCH("b",'Model output'!D201))),MID(SUBSTITUTE('Model output'!D201," ",""),SEARCH("pT",'Model output'!D201)+2,2),MID(SUBSTITUTE('Model output'!D201," ",""),SEARCH("pT",'Model output'!D201)+2,1)),IF(ISNUMBER(SEARCH("T",'Model output'!D201)),IF(OR(ISNUMBER(SEARCH("a",'Model output'!D201)),ISNUMBER(SEARCH("b",'Model output'!D201))),MID(SUBSTITUTE('Model output'!D201," ",""),SEARCH("T",'Model output'!D201)+1,2),MID(SUBSTITUTE('Model output'!D201," ",""),SEARCH("T",'Model output'!D201)+1,1)),SUBSTITUTE('Model output'!D201," ",""))),"")</f>
        <v>2</v>
      </c>
      <c r="D202" s="1" t="str">
        <f>IF(ISNUMBER(SEARCH("lymph node",'Model output'!E201)),"1", IF(AND('Model output'!E201&lt;&gt;"",ISNUMBER('Model output'!E201),'Model output'!E201&gt;0),"1",IF(OR(ISNUMBER(SEARCH("0",'Model output'!E201)), ISNUMBER(SEARCH("1",'Model output'!E201)), ISNUMBER(SEARCH("1a",'Model output'!E201)), ISNUMBER(SEARCH("1b",'Model output'!E201)), ISNUMBER(SEARCH("X",'Model output'!E201))), IF(ISNUMBER(SEARCH("pN",'Model output'!E201)),IF(OR(ISNUMBER(SEARCH("a",'Model output'!E201)),ISNUMBER(SEARCH("b",'Model output'!E201))),MID(SUBSTITUTE('Model output'!E201," ",""),SEARCH("pN",'Model output'!E201)+2,2),MID(SUBSTITUTE('Model output'!E201," ",""),SEARCH("pN",'Model output'!E201)+2,1)),IF(ISNUMBER(SEARCH("N",'Model output'!E201)),IF(OR(ISNUMBER(SEARCH("a",'Model output'!E201)),ISNUMBER(SEARCH("b",'Model output'!E201))),MID(SUBSTITUTE('Model output'!E201," ",""),SEARCH("N",'Model output'!E201)+1,2),MID(SUBSTITUTE('Model output'!E201," ",""),SEARCH("N",'Model output'!E201)+1,1)),SUBSTITUTE('Model output'!E201," ",""))),"")))</f>
        <v>1a</v>
      </c>
      <c r="E202" s="1" t="str">
        <f>IF(OR(ISNUMBER(SEARCH("Not applicable",'Model output'!F201)), ISNUMBER(SEARCH("N/A",'Model output'!F201))),"0",IF(OR(ISNUMBER(SEARCH("0",'Model output'!F201)), ISNUMBER(SEARCH("1",'Model output'!F201)), ISNUMBER(SEARCH("X",'Model output'!F201))), IF(ISNUMBER(SEARCH("pM",'Model output'!F201)),MID(SUBSTITUTE('Model output'!F201," ",""),SEARCH("pM",'Model output'!F201)+2,1),IF(ISNUMBER(SEARCH("M",'Model output'!F201)),MID(SUBSTITUTE('Model output'!F201," ",""),SEARCH("M",'Model output'!F201)+1,1),SUBSTITUTE('Model output'!F201," ",""))),""))</f>
        <v/>
      </c>
      <c r="F202" t="str">
        <f t="shared" si="45"/>
        <v>positive</v>
      </c>
      <c r="G202" t="str">
        <f>IF(OR('Model output'!G201="",AND(ISNUMBER('Model output'!J201),'Model output'!J201&lt;1)),"",IF(OR(ISNUMBER(SEARCH("lateral",'Model output'!G201)),ISNUMBER(SEARCH("cervical",'Model output'!G201)),ISNUMBER(SEARCH("jugular",'Model output'!G201)),ISNUMBER(SEARCH("left neck",'Model output'!G201)),ISNUMBER(SEARCH("left anterior neck",'Model output'!G201)),ISNUMBER(SEARCH("left posterior neck",'Model output'!G201)),ISNUMBER(SEARCH("right neck",'Model output'!G201)),ISNUMBER(SEARCH("right anterior neck",'Model output'!G201)),ISNUMBER(SEARCH("right posterior neck",'Model output'!G201)),AND(ISNUMBER(SEARCH("level",'Model output'!G201)),OR(,ISNUMBER(SEARCH("II",'Model output'!G201)),ISNUMBER(SEARCH("two",'Model output'!G201)),ISNUMBER(SEARCH("2",'Model output'!G201)),ISNUMBER(SEARCH("III",'Model output'!G201)),ISNUMBER(SEARCH("three",'Model output'!G201)),ISNUMBER(SEARCH("3",'Model output'!G201)),ISNUMBER(SEARCH("IV",'Model output'!G201)),ISNUMBER(SEARCH("four",'Model output'!G201)),ISNUMBER(SEARCH("4",'Model output'!G201)),AND(ISNUMBER(SEARCH("V ",'Model output'!G201)),NOT(ISNUMBER(SEARCH("VI",'Model output'!G201)))),ISNUMBER(SEARCH("five",'Model output'!G201)),ISNUMBER(SEARCH("5",'Model output'!G201))))), "lateral", "central"))</f>
        <v>central</v>
      </c>
      <c r="H202" t="str">
        <f>IF('Model output'!H201="","negative",IF('Model output'!H201="[]", "negative", IF(OR(ISNUMBER(SEARCH("lymph node",'Model output'!H201)),ISNUMBER(SEARCH("Not mentioned",'Model output'!H201)),ISNUMBER(SEARCH("neck",'Model output'!H201)),ISNUMBER(SEARCH("Not applicable",'Model output'!H201))),"negative","positive")))</f>
        <v>negative</v>
      </c>
      <c r="I202">
        <f>IF('Model output'!I201="","",IF(ISNUMBER('Model output'!I201),'Model output'!I201,1))</f>
        <v>7</v>
      </c>
      <c r="J202">
        <f>IF('Model output'!J201="","",IF(AND(ISNUMBER('Model output'!J201),'Model output'!J201&lt;=I202),'Model output'!J201,IF(ISNUMBER(SEARCH("0/",'Model output'!J201)),0,1)))</f>
        <v>2</v>
      </c>
      <c r="K202" t="str" cm="1">
        <f t="array" ref="K202">IF(COUNT(FIND({0,1,2,3,4,5,6,7,8,9},'Model output'!K201))&gt;0,'Model output'!K201,"")</f>
        <v/>
      </c>
      <c r="L202" s="8" t="str">
        <f t="shared" si="46"/>
        <v/>
      </c>
      <c r="M202" t="str" cm="1">
        <f t="array" ref="M202">IF(L202="","",IF(ISNUMBER(SEARCH("cm",L202)),MAX(VALUE(SUBSTITUTE(_xlfn.FILTERXML("&lt;t&gt;&lt;s&gt;"&amp;SUBSTITUTE(L202,",","&lt;/s&gt;&lt;s&gt;")&amp;"&lt;/s&gt;&lt;/t&gt;","//s"),"cm",""))),MAX(VALUE(SUBSTITUTE(_xlfn.FILTERXML("&lt;t&gt;&lt;s&gt;"&amp;SUBSTITUTE(L202,",","&lt;/s&gt;&lt;s&gt;")&amp;"&lt;/s&gt;&lt;/t&gt;","//s"),"mm","")))/10))</f>
        <v/>
      </c>
      <c r="N202" t="str">
        <f>IF('Model output'!L201="","",'Model output'!L201)</f>
        <v>Papillary carcinoma, classical (usual)</v>
      </c>
      <c r="O202" t="str">
        <f>IF('Model output'!M201="","",'Model output'!M201)</f>
        <v>Classical (papillary), Tall cell changes (&lt;5%)</v>
      </c>
      <c r="P202" t="str">
        <f>IF('Model output'!N201="","",'Model output'!N201)</f>
        <v>3.0cm</v>
      </c>
      <c r="Q202" t="str">
        <f t="shared" si="44"/>
        <v>3.0cm</v>
      </c>
      <c r="R202" cm="1">
        <f t="array" ref="R202">IF(Q202="","",IF(ISNUMBER(SEARCH("cm",Q202)),MAX(VALUE(SUBSTITUTE(_xlfn.FILTERXML("&lt;t&gt;&lt;s&gt;"&amp;SUBSTITUTE(Q202,",","&lt;/s&gt;&lt;s&gt;")&amp;"&lt;/s&gt;&lt;/t&gt;","//s"),"cm",""))),MAX(VALUE(SUBSTITUTE(_xlfn.FILTERXML("&lt;t&gt;&lt;s&gt;"&amp;SUBSTITUTE(Q202,",","&lt;/s&gt;&lt;s&gt;")&amp;"&lt;/s&gt;&lt;/t&gt;","//s"),"mm","")))/10))</f>
        <v>3</v>
      </c>
      <c r="S202" t="str">
        <f>IF(OR('Model output'!P201="",ISNUMBER(SEARCH("Not identified", 'Model output'!P201)),ISNUMBER(SEARCH("Absent",'Model output'!P201)),AND(ISNUMBER(SEARCH("No",'Model output'!P201)),NOT(ISNUMBER(SEARCH("diagnostic",'Model output'!P201)))),ISNUMBER(SEARCH("Negative",'Model output'!P201))),"negative","positive")</f>
        <v>negative</v>
      </c>
      <c r="T202" t="str">
        <f>IF('Model output'!O201="","",'Model output'!O201)</f>
        <v/>
      </c>
      <c r="U202" t="str">
        <f>IF('Model output'!Q201&lt;&gt;"",'Model output'!Q201,IF('Classification result'!S202="positive",IF(ISNUMBER(SEARCH("single",'Model output'!P201)),1,IF(OR(ISNUMBER(SEARCH("&lt;4",'Model output'!P201)),ISNUMBER(SEARCH("&lt; 4",'Model output'!P201)),ISNUMBER(SEARCH("less than 4",'Model output'!P201))),"&lt;4",IF(OR(ISNUMBER(SEARCH("&gt;4",'Model output'!P201)),ISNUMBER(SEARCH("&gt; 4",'Model output'!P201)),ISNUMBER(SEARCH("4 or more",'Model output'!P201))),"&gt;4",""))),""))</f>
        <v/>
      </c>
      <c r="V202" t="str">
        <f>IF(S202="negative","",IF(OR(ISNUMBER(SEARCH("Focal",'Model output'!P201)),'Classification result'!U202&lt;4,ISNUMBER(SEARCH("Focal",'Classification result'!U202)),ISNUMBER(SEARCH("&lt;4",'Classification result'!U202)),ISNUMBER(SEARCH("&lt; 4",'Classification result'!U202))),"minimal", IF(OR(ISNUMBER(SEARCH("Extensive",'Model output'!P201)),ISNUMBER(SEARCH("Extensive",'Classification result'!U202)),ISNUMBER(SEARCH("&gt;4",'Classification result'!U202)),ISNUMBER(SEARCH("&gt; 4",'Classification result'!U202)),ISNUMBER(SEARCH("4 or more",'Classification result'!U202))),"extensive","")))</f>
        <v/>
      </c>
      <c r="W202" t="str">
        <f>IF(OR('Model output'!R201="",ISNUMBER(SEARCH("Not identified", 'Model output'!R201)),ISNUMBER(SEARCH("Absent",'Model output'!R201)),ISNUMBER(SEARCH("No",'Model output'!R201)),ISNUMBER(SEARCH("Negative",'Model output'!R201)),ISNUMBER(SEARCH("None seen",'Model output'!R201)),ISNUMBER(SEARCH("Free",'Model output'!R201)),ISNUMBER(SEARCH("Cannot be assessed",'Model output'!R201))),"negative","positive")</f>
        <v>positive</v>
      </c>
      <c r="X202" t="str">
        <f>IF('Model output'!S201="","", IF('Model output'!S201= "[]", "", 'Model output'!S201))</f>
        <v>Not identified</v>
      </c>
      <c r="Y202" t="str">
        <f>IF(OR('Model output'!S201="",ISNUMBER(SEARCH("Absent",'Model output'!S201)),ISNUMBER(SEARCH("Not identified",'Model output'!S201)),ISNUMBER(SEARCH("No",'Model output'!S201)),ISNUMBER(SEARCH("negative",'Model output'!S201))),"negative",IF(Z202="positive","gETE", "positive"))</f>
        <v>negative</v>
      </c>
      <c r="Z202" t="str">
        <f>IF(OR('Model output'!S201="",ISNUMBER(SEARCH("Absent",'Model output'!S201)),ISNUMBER(SEARCH("Not identified",'Model output'!S201)),ISNUMBER(SEARCH("No",'Model output'!S201)),ISNUMBER(SEARCH("Minimal",'Model output'!S201)),ISNUMBER(SEARCH("negative",'Model output'!S201))),"negative",IF(OR(ISNUMBER(SEARCH("extensive",X202)),ISNUMBER(SEARCH("skeletal muscle",X202)),ISNUMBER(SEARCH("larynx",X202)),ISNUMBER(SEARCH("trachea",X202)),ISNUMBER(SEARCH("esophagus",X202)),ISNUMBER(SEARCH("recurrent laryngeal nerve",X202))),"positive","negative"))</f>
        <v>negative</v>
      </c>
      <c r="AA202" t="str">
        <f>IF('Model output'!T201="","", IF('Model output'!T201="[]", "", IF('Model output'!T201="Not mentioned", "No", "Yes")))</f>
        <v/>
      </c>
      <c r="AB202" t="str">
        <f>IF(AA202&lt;&gt;"Yes","",IF(OR('Model output'!U201="",'Model output'!U201="[]",ISNUMBER(SEARCH("Not identified",'Model output'!U201))),"",'Model output'!U201))</f>
        <v/>
      </c>
      <c r="AC202" s="1" t="str">
        <f>IF(OR('Model output'!V201="",'Model output'!V201="No",AND(ISERROR(SEARCH("Positive",'Model output'!V201)), ISNUMBER(SEARCH("Negative",'Model output'!V201))), ISNUMBER(SEARCH("Uninvolved",'Model output'!V201)), ISNUMBER(SEARCH("not involved",'Model output'!V201)), ISNUMBER(SEARCH("none",'Model output'!V201)), ISNUMBER(SEARCH("Free",'Model output'!V201)), ISNUMBER(SEARCH("1 mm",'Model output'!V201)), ISNUMBER(SEARCH("0.1 CM",'Model output'!V201)), ISNUMBER(SEARCH("less than 0.2 mm",'Model output'!V201)), ISNUMBER(SEARCH("less than 0.5 mm",'Model output'!V201)), ISNUMBER(SEARCH("abut",'Model output'!V201))), "negative", "positive")</f>
        <v>negative</v>
      </c>
      <c r="AE202" s="32" t="str" cm="1">
        <f t="array" aca="1" ref="AE202" ca="1">IF(OR(AC202="positive",Z202="positive",AND(OR(ISNUMBER(SEARCH("Follicular carcinoma",N202)),ISNUMBER(SEARCH("Follicular thyroid carcinoma",N202))),V202="extensive"),AND(AND(ISNUMBER(J202),J202&gt;0),AND(ISNUMBER(M202),M202&gt;3)),OR(H202="positive",AH202=1)),"high",IF(OR(ISNUMBER(SEARCH("lateral",G202,1)),ISNUMBER(SEARCH("positive",Y202,1)),ISNUMBER(SEARCH("tall",O202,1)),ISNUMBER(SEARCH("hobnail",O202,1)),ISNUMBER(SEARCH("cribriform",O202,1)),ISNUMBER(SEARCH("diffuse",O202,1)),ISNUMBER(SEARCH("columnar",O202,1)),ISNUMBER(SEARCH("solid",O202,1)),ISNUMBER(SEARCH("tall",N202,1)),ISNUMBER(SEARCH("hobnail",N202,1)),ISNUMBER(SEARCH("cribriform",N202,1)),ISNUMBER(SEARCH("diffuse",N202,1)),ISNUMBER(SEARCH("columnar",N202,1)),ISNUMBER(SEARCH("solid",N202,1)),AND(ISNUMBER(SEARCH("papillary",N202,1)),S202="positive"),AND(AND(ISNUMBER(J202),J202&gt;=5),M202=""),AND(AND(ISNUMBER(J202),J202&gt;=5),AND(ISNUMBER(M202),M202&gt;=1)),AND(ISNUMBER(SERACH("papillary",N202)),OR(Y202="positive",Z202="positive"), ISNUMBER(SEARCH("BRAF",AB202)))),"intermediate","low"))</f>
        <v>intermediate</v>
      </c>
      <c r="AF202" s="33" t="str">
        <f t="shared" si="47"/>
        <v>2</v>
      </c>
      <c r="AG202" s="33" t="str">
        <f t="shared" si="48"/>
        <v>1a</v>
      </c>
      <c r="AH202" s="33" t="str">
        <f t="shared" si="49"/>
        <v>0</v>
      </c>
      <c r="AI202" s="38" t="str">
        <f t="shared" si="50"/>
        <v>II</v>
      </c>
      <c r="AJ202" s="32" t="s">
        <v>957</v>
      </c>
      <c r="AK202" s="37" t="s">
        <v>964</v>
      </c>
      <c r="AL202" s="37" t="s">
        <v>966</v>
      </c>
      <c r="AM202" s="37" t="s">
        <v>965</v>
      </c>
      <c r="AN202" s="37" t="s">
        <v>963</v>
      </c>
      <c r="AO202" s="26">
        <f t="shared" ca="1" si="51"/>
        <v>0</v>
      </c>
      <c r="AP202" s="12">
        <f t="shared" si="52"/>
        <v>1</v>
      </c>
      <c r="AQ202" s="12">
        <f t="shared" si="53"/>
        <v>1</v>
      </c>
      <c r="AR202" s="12">
        <f t="shared" si="54"/>
        <v>1</v>
      </c>
      <c r="AS202" s="19">
        <f t="shared" si="55"/>
        <v>1</v>
      </c>
    </row>
    <row r="203" spans="1:45">
      <c r="A203" t="str">
        <f>'Model output'!A202</f>
        <v>TCGA-EM-A3O3</v>
      </c>
      <c r="B203" s="44">
        <v>83</v>
      </c>
      <c r="C203" s="1" t="str">
        <f>IF(OR(ISNUMBER(SEARCH("0",'Model output'!D202)), ISNUMBER(SEARCH("1",'Model output'!D202)), ISNUMBER(SEARCH("1a",'Model output'!D202)), ISNUMBER(SEARCH("1b",'Model output'!D202)), ISNUMBER(SEARCH("2",'Model output'!D202)), ISNUMBER(SEARCH("3",'Model output'!D202)), ISNUMBER(SEARCH("4a",'Model output'!D202)), ISNUMBER(SEARCH("4b",'Model output'!D202))), IF(ISNUMBER(SEARCH("pT",'Model output'!D202)),IF(OR(ISNUMBER(SEARCH("a",'Model output'!D202)),ISNUMBER(SEARCH("b",'Model output'!D202))),MID(SUBSTITUTE('Model output'!D202," ",""),SEARCH("pT",'Model output'!D202)+2,2),MID(SUBSTITUTE('Model output'!D202," ",""),SEARCH("pT",'Model output'!D202)+2,1)),IF(ISNUMBER(SEARCH("T",'Model output'!D202)),IF(OR(ISNUMBER(SEARCH("a",'Model output'!D202)),ISNUMBER(SEARCH("b",'Model output'!D202))),MID(SUBSTITUTE('Model output'!D202," ",""),SEARCH("T",'Model output'!D202)+1,2),MID(SUBSTITUTE('Model output'!D202," ",""),SEARCH("T",'Model output'!D202)+1,1)),SUBSTITUTE('Model output'!D202," ",""))),"")</f>
        <v>2</v>
      </c>
      <c r="D203" s="1" t="str">
        <f>IF(ISNUMBER(SEARCH("lymph node",'Model output'!E202)),"1", IF(AND('Model output'!E202&lt;&gt;"",ISNUMBER('Model output'!E202),'Model output'!E202&gt;0),"1",IF(OR(ISNUMBER(SEARCH("0",'Model output'!E202)), ISNUMBER(SEARCH("1",'Model output'!E202)), ISNUMBER(SEARCH("1a",'Model output'!E202)), ISNUMBER(SEARCH("1b",'Model output'!E202)), ISNUMBER(SEARCH("X",'Model output'!E202))), IF(ISNUMBER(SEARCH("pN",'Model output'!E202)),IF(OR(ISNUMBER(SEARCH("a",'Model output'!E202)),ISNUMBER(SEARCH("b",'Model output'!E202))),MID(SUBSTITUTE('Model output'!E202," ",""),SEARCH("pN",'Model output'!E202)+2,2),MID(SUBSTITUTE('Model output'!E202," ",""),SEARCH("pN",'Model output'!E202)+2,1)),IF(ISNUMBER(SEARCH("N",'Model output'!E202)),IF(OR(ISNUMBER(SEARCH("a",'Model output'!E202)),ISNUMBER(SEARCH("b",'Model output'!E202))),MID(SUBSTITUTE('Model output'!E202," ",""),SEARCH("N",'Model output'!E202)+1,2),MID(SUBSTITUTE('Model output'!E202," ",""),SEARCH("N",'Model output'!E202)+1,1)),SUBSTITUTE('Model output'!E202," ",""))),"")))</f>
        <v>1a</v>
      </c>
      <c r="E203" s="1" t="str">
        <f>IF(OR(ISNUMBER(SEARCH("Not applicable",'Model output'!F202)), ISNUMBER(SEARCH("N/A",'Model output'!F202))),"0",IF(OR(ISNUMBER(SEARCH("0",'Model output'!F202)), ISNUMBER(SEARCH("1",'Model output'!F202)), ISNUMBER(SEARCH("X",'Model output'!F202))), IF(ISNUMBER(SEARCH("pM",'Model output'!F202)),MID(SUBSTITUTE('Model output'!F202," ",""),SEARCH("pM",'Model output'!F202)+2,1),IF(ISNUMBER(SEARCH("M",'Model output'!F202)),MID(SUBSTITUTE('Model output'!F202," ",""),SEARCH("M",'Model output'!F202)+1,1),SUBSTITUTE('Model output'!F202," ",""))),""))</f>
        <v/>
      </c>
      <c r="F203" t="str">
        <f t="shared" si="45"/>
        <v>positive</v>
      </c>
      <c r="G203" t="str">
        <f>IF(OR('Model output'!G202="",AND(ISNUMBER('Model output'!J202),'Model output'!J202&lt;1)),"",IF(OR(ISNUMBER(SEARCH("lateral",'Model output'!G202)),ISNUMBER(SEARCH("cervical",'Model output'!G202)),ISNUMBER(SEARCH("jugular",'Model output'!G202)),ISNUMBER(SEARCH("left neck",'Model output'!G202)),ISNUMBER(SEARCH("left anterior neck",'Model output'!G202)),ISNUMBER(SEARCH("left posterior neck",'Model output'!G202)),ISNUMBER(SEARCH("right neck",'Model output'!G202)),ISNUMBER(SEARCH("right anterior neck",'Model output'!G202)),ISNUMBER(SEARCH("right posterior neck",'Model output'!G202)),AND(ISNUMBER(SEARCH("level",'Model output'!G202)),OR(,ISNUMBER(SEARCH("II",'Model output'!G202)),ISNUMBER(SEARCH("two",'Model output'!G202)),ISNUMBER(SEARCH("2",'Model output'!G202)),ISNUMBER(SEARCH("III",'Model output'!G202)),ISNUMBER(SEARCH("three",'Model output'!G202)),ISNUMBER(SEARCH("3",'Model output'!G202)),ISNUMBER(SEARCH("IV",'Model output'!G202)),ISNUMBER(SEARCH("four",'Model output'!G202)),ISNUMBER(SEARCH("4",'Model output'!G202)),AND(ISNUMBER(SEARCH("V ",'Model output'!G202)),NOT(ISNUMBER(SEARCH("VI",'Model output'!G202)))),ISNUMBER(SEARCH("five",'Model output'!G202)),ISNUMBER(SEARCH("5",'Model output'!G202))))), "lateral", "central"))</f>
        <v>central</v>
      </c>
      <c r="H203" t="str">
        <f>IF('Model output'!H202="","negative",IF('Model output'!H202="[]", "negative", IF(OR(ISNUMBER(SEARCH("lymph node",'Model output'!H202)),ISNUMBER(SEARCH("Not mentioned",'Model output'!H202)),ISNUMBER(SEARCH("neck",'Model output'!H202)),ISNUMBER(SEARCH("Not applicable",'Model output'!H202))),"negative","positive")))</f>
        <v>negative</v>
      </c>
      <c r="I203">
        <f>IF('Model output'!I202="","",IF(ISNUMBER('Model output'!I202),'Model output'!I202,1))</f>
        <v>16</v>
      </c>
      <c r="J203">
        <f>IF('Model output'!J202="","",IF(AND(ISNUMBER('Model output'!J202),'Model output'!J202&lt;=I203),'Model output'!J202,IF(ISNUMBER(SEARCH("0/",'Model output'!J202)),0,1)))</f>
        <v>3</v>
      </c>
      <c r="K203" t="str" cm="1">
        <f t="array" ref="K203">IF(COUNT(FIND({0,1,2,3,4,5,6,7,8,9},'Model output'!K202))&gt;0,'Model output'!K202,"")</f>
        <v/>
      </c>
      <c r="L203" s="8" t="str">
        <f t="shared" si="46"/>
        <v/>
      </c>
      <c r="M203" t="str" cm="1">
        <f t="array" ref="M203">IF(L203="","",IF(ISNUMBER(SEARCH("cm",L203)),MAX(VALUE(SUBSTITUTE(_xlfn.FILTERXML("&lt;t&gt;&lt;s&gt;"&amp;SUBSTITUTE(L203,",","&lt;/s&gt;&lt;s&gt;")&amp;"&lt;/s&gt;&lt;/t&gt;","//s"),"cm",""))),MAX(VALUE(SUBSTITUTE(_xlfn.FILTERXML("&lt;t&gt;&lt;s&gt;"&amp;SUBSTITUTE(L203,",","&lt;/s&gt;&lt;s&gt;")&amp;"&lt;/s&gt;&lt;/t&gt;","//s"),"mm","")))/10))</f>
        <v/>
      </c>
      <c r="N203" t="str">
        <f>IF('Model output'!L202="","",'Model output'!L202)</f>
        <v>Papillary carcinoma, classical.</v>
      </c>
      <c r="O203" t="str">
        <f>IF('Model output'!M202="","",'Model output'!M202)</f>
        <v>Classical (usual) with focal Warthin-like and hobnail cell change, and cribriform-morular architecture</v>
      </c>
      <c r="P203" t="str">
        <f>IF('Model output'!N202="","",'Model output'!N202)</f>
        <v>3.1 cm</v>
      </c>
      <c r="Q203" t="str">
        <f t="shared" si="44"/>
        <v>3.1cm</v>
      </c>
      <c r="R203" cm="1">
        <f t="array" ref="R203">IF(Q203="","",IF(ISNUMBER(SEARCH("cm",Q203)),MAX(VALUE(SUBSTITUTE(_xlfn.FILTERXML("&lt;t&gt;&lt;s&gt;"&amp;SUBSTITUTE(Q203,",","&lt;/s&gt;&lt;s&gt;")&amp;"&lt;/s&gt;&lt;/t&gt;","//s"),"cm",""))),MAX(VALUE(SUBSTITUTE(_xlfn.FILTERXML("&lt;t&gt;&lt;s&gt;"&amp;SUBSTITUTE(Q203,",","&lt;/s&gt;&lt;s&gt;")&amp;"&lt;/s&gt;&lt;/t&gt;","//s"),"mm","")))/10))</f>
        <v>3.1</v>
      </c>
      <c r="S203" t="str">
        <f>IF(OR('Model output'!P202="",ISNUMBER(SEARCH("Not identified", 'Model output'!P202)),ISNUMBER(SEARCH("Absent",'Model output'!P202)),AND(ISNUMBER(SEARCH("No",'Model output'!P202)),NOT(ISNUMBER(SEARCH("diagnostic",'Model output'!P202)))),ISNUMBER(SEARCH("Negative",'Model output'!P202))),"negative","positive")</f>
        <v>negative</v>
      </c>
      <c r="T203" t="str">
        <f>IF('Model output'!O202="","",'Model output'!O202)</f>
        <v/>
      </c>
      <c r="U203" t="str">
        <f>IF('Model output'!Q202&lt;&gt;"",'Model output'!Q202,IF('Classification result'!S203="positive",IF(ISNUMBER(SEARCH("single",'Model output'!P202)),1,IF(OR(ISNUMBER(SEARCH("&lt;4",'Model output'!P202)),ISNUMBER(SEARCH("&lt; 4",'Model output'!P202)),ISNUMBER(SEARCH("less than 4",'Model output'!P202))),"&lt;4",IF(OR(ISNUMBER(SEARCH("&gt;4",'Model output'!P202)),ISNUMBER(SEARCH("&gt; 4",'Model output'!P202)),ISNUMBER(SEARCH("4 or more",'Model output'!P202))),"&gt;4",""))),""))</f>
        <v/>
      </c>
      <c r="V203" t="str">
        <f>IF(S203="negative","",IF(OR(ISNUMBER(SEARCH("Focal",'Model output'!P202)),'Classification result'!U203&lt;4,ISNUMBER(SEARCH("Focal",'Classification result'!U203)),ISNUMBER(SEARCH("&lt;4",'Classification result'!U203)),ISNUMBER(SEARCH("&lt; 4",'Classification result'!U203))),"minimal", IF(OR(ISNUMBER(SEARCH("Extensive",'Model output'!P202)),ISNUMBER(SEARCH("Extensive",'Classification result'!U203)),ISNUMBER(SEARCH("&gt;4",'Classification result'!U203)),ISNUMBER(SEARCH("&gt; 4",'Classification result'!U203)),ISNUMBER(SEARCH("4 or more",'Classification result'!U203))),"extensive","")))</f>
        <v/>
      </c>
      <c r="W203" t="str">
        <f>IF(OR('Model output'!R202="",ISNUMBER(SEARCH("Not identified", 'Model output'!R202)),ISNUMBER(SEARCH("Absent",'Model output'!R202)),ISNUMBER(SEARCH("No",'Model output'!R202)),ISNUMBER(SEARCH("Negative",'Model output'!R202)),ISNUMBER(SEARCH("None seen",'Model output'!R202)),ISNUMBER(SEARCH("Free",'Model output'!R202)),ISNUMBER(SEARCH("Cannot be assessed",'Model output'!R202))),"negative","positive")</f>
        <v>positive</v>
      </c>
      <c r="X203" t="str">
        <f>IF('Model output'!S202="","", IF('Model output'!S202= "[]", "", 'Model output'!S202))</f>
        <v>Not identified</v>
      </c>
      <c r="Y203" t="str">
        <f>IF(OR('Model output'!S202="",ISNUMBER(SEARCH("Absent",'Model output'!S202)),ISNUMBER(SEARCH("Not identified",'Model output'!S202)),ISNUMBER(SEARCH("No",'Model output'!S202)),ISNUMBER(SEARCH("negative",'Model output'!S202))),"negative",IF(Z203="positive","gETE", "positive"))</f>
        <v>negative</v>
      </c>
      <c r="Z203" t="str">
        <f>IF(OR('Model output'!S202="",ISNUMBER(SEARCH("Absent",'Model output'!S202)),ISNUMBER(SEARCH("Not identified",'Model output'!S202)),ISNUMBER(SEARCH("No",'Model output'!S202)),ISNUMBER(SEARCH("Minimal",'Model output'!S202)),ISNUMBER(SEARCH("negative",'Model output'!S202))),"negative",IF(OR(ISNUMBER(SEARCH("extensive",X203)),ISNUMBER(SEARCH("skeletal muscle",X203)),ISNUMBER(SEARCH("larynx",X203)),ISNUMBER(SEARCH("trachea",X203)),ISNUMBER(SEARCH("esophagus",X203)),ISNUMBER(SEARCH("recurrent laryngeal nerve",X203))),"positive","negative"))</f>
        <v>negative</v>
      </c>
      <c r="AA203" t="str">
        <f>IF('Model output'!T202="","", IF('Model output'!T202="[]", "", IF('Model output'!T202="Not mentioned", "No", "Yes")))</f>
        <v/>
      </c>
      <c r="AB203" t="str">
        <f>IF(AA203&lt;&gt;"Yes","",IF(OR('Model output'!U202="",'Model output'!U202="[]",ISNUMBER(SEARCH("Not identified",'Model output'!U202))),"",'Model output'!U202))</f>
        <v/>
      </c>
      <c r="AC203" s="1" t="str">
        <f>IF(OR('Model output'!V202="",'Model output'!V202="No",AND(ISERROR(SEARCH("Positive",'Model output'!V202)), ISNUMBER(SEARCH("Negative",'Model output'!V202))), ISNUMBER(SEARCH("Uninvolved",'Model output'!V202)), ISNUMBER(SEARCH("not involved",'Model output'!V202)), ISNUMBER(SEARCH("none",'Model output'!V202)), ISNUMBER(SEARCH("Free",'Model output'!V202)), ISNUMBER(SEARCH("1 mm",'Model output'!V202)), ISNUMBER(SEARCH("0.1 CM",'Model output'!V202)), ISNUMBER(SEARCH("less than 0.2 mm",'Model output'!V202)), ISNUMBER(SEARCH("less than 0.5 mm",'Model output'!V202)), ISNUMBER(SEARCH("abut",'Model output'!V202))), "negative", "positive")</f>
        <v>negative</v>
      </c>
      <c r="AE203" s="32" t="str" cm="1">
        <f t="array" aca="1" ref="AE203" ca="1">IF(OR(AC203="positive",Z203="positive",AND(OR(ISNUMBER(SEARCH("Follicular carcinoma",N203)),ISNUMBER(SEARCH("Follicular thyroid carcinoma",N203))),V203="extensive"),AND(AND(ISNUMBER(J203),J203&gt;0),AND(ISNUMBER(M203),M203&gt;3)),OR(H203="positive",AH203=1)),"high",IF(OR(ISNUMBER(SEARCH("lateral",G203,1)),ISNUMBER(SEARCH("positive",Y203,1)),ISNUMBER(SEARCH("tall",O203,1)),ISNUMBER(SEARCH("hobnail",O203,1)),ISNUMBER(SEARCH("cribriform",O203,1)),ISNUMBER(SEARCH("diffuse",O203,1)),ISNUMBER(SEARCH("columnar",O203,1)),ISNUMBER(SEARCH("solid",O203,1)),ISNUMBER(SEARCH("tall",N203,1)),ISNUMBER(SEARCH("hobnail",N203,1)),ISNUMBER(SEARCH("cribriform",N203,1)),ISNUMBER(SEARCH("diffuse",N203,1)),ISNUMBER(SEARCH("columnar",N203,1)),ISNUMBER(SEARCH("solid",N203,1)),AND(ISNUMBER(SEARCH("papillary",N203,1)),S203="positive"),AND(AND(ISNUMBER(J203),J203&gt;=5),M203=""),AND(AND(ISNUMBER(J203),J203&gt;=5),AND(ISNUMBER(M203),M203&gt;=1)),AND(ISNUMBER(SERACH("papillary",N203)),OR(Y203="positive",Z203="positive"), ISNUMBER(SEARCH("BRAF",AB203)))),"intermediate","low"))</f>
        <v>intermediate</v>
      </c>
      <c r="AF203" s="33" t="str">
        <f t="shared" si="47"/>
        <v>2</v>
      </c>
      <c r="AG203" s="33" t="str">
        <f t="shared" si="48"/>
        <v>1a</v>
      </c>
      <c r="AH203" s="33" t="str">
        <f t="shared" si="49"/>
        <v>0</v>
      </c>
      <c r="AI203" s="38" t="str">
        <f t="shared" si="50"/>
        <v>II</v>
      </c>
      <c r="AJ203" s="32" t="s">
        <v>958</v>
      </c>
      <c r="AK203" s="37" t="s">
        <v>964</v>
      </c>
      <c r="AL203" s="37" t="s">
        <v>966</v>
      </c>
      <c r="AM203" s="37" t="s">
        <v>965</v>
      </c>
      <c r="AN203" s="37" t="s">
        <v>963</v>
      </c>
      <c r="AO203" s="26">
        <f t="shared" ca="1" si="51"/>
        <v>1</v>
      </c>
      <c r="AP203" s="12">
        <f t="shared" si="52"/>
        <v>1</v>
      </c>
      <c r="AQ203" s="12">
        <f t="shared" si="53"/>
        <v>1</v>
      </c>
      <c r="AR203" s="12">
        <f t="shared" si="54"/>
        <v>1</v>
      </c>
      <c r="AS203" s="19">
        <f t="shared" si="55"/>
        <v>1</v>
      </c>
    </row>
    <row r="204" spans="1:45">
      <c r="A204" t="str">
        <f>'Model output'!A203</f>
        <v>TCGA-EM-A3O6</v>
      </c>
      <c r="B204" s="44">
        <v>54</v>
      </c>
      <c r="C204" s="1" t="str">
        <f>IF(OR(ISNUMBER(SEARCH("0",'Model output'!D203)), ISNUMBER(SEARCH("1",'Model output'!D203)), ISNUMBER(SEARCH("1a",'Model output'!D203)), ISNUMBER(SEARCH("1b",'Model output'!D203)), ISNUMBER(SEARCH("2",'Model output'!D203)), ISNUMBER(SEARCH("3",'Model output'!D203)), ISNUMBER(SEARCH("4a",'Model output'!D203)), ISNUMBER(SEARCH("4b",'Model output'!D203))), IF(ISNUMBER(SEARCH("pT",'Model output'!D203)),IF(OR(ISNUMBER(SEARCH("a",'Model output'!D203)),ISNUMBER(SEARCH("b",'Model output'!D203))),MID(SUBSTITUTE('Model output'!D203," ",""),SEARCH("pT",'Model output'!D203)+2,2),MID(SUBSTITUTE('Model output'!D203," ",""),SEARCH("pT",'Model output'!D203)+2,1)),IF(ISNUMBER(SEARCH("T",'Model output'!D203)),IF(OR(ISNUMBER(SEARCH("a",'Model output'!D203)),ISNUMBER(SEARCH("b",'Model output'!D203))),MID(SUBSTITUTE('Model output'!D203," ",""),SEARCH("T",'Model output'!D203)+1,2),MID(SUBSTITUTE('Model output'!D203," ",""),SEARCH("T",'Model output'!D203)+1,1)),SUBSTITUTE('Model output'!D203," ",""))),"")</f>
        <v>2</v>
      </c>
      <c r="D204" s="1" t="str">
        <f>IF(ISNUMBER(SEARCH("lymph node",'Model output'!E203)),"1", IF(AND('Model output'!E203&lt;&gt;"",ISNUMBER('Model output'!E203),'Model output'!E203&gt;0),"1",IF(OR(ISNUMBER(SEARCH("0",'Model output'!E203)), ISNUMBER(SEARCH("1",'Model output'!E203)), ISNUMBER(SEARCH("1a",'Model output'!E203)), ISNUMBER(SEARCH("1b",'Model output'!E203)), ISNUMBER(SEARCH("X",'Model output'!E203))), IF(ISNUMBER(SEARCH("pN",'Model output'!E203)),IF(OR(ISNUMBER(SEARCH("a",'Model output'!E203)),ISNUMBER(SEARCH("b",'Model output'!E203))),MID(SUBSTITUTE('Model output'!E203," ",""),SEARCH("pN",'Model output'!E203)+2,2),MID(SUBSTITUTE('Model output'!E203," ",""),SEARCH("pN",'Model output'!E203)+2,1)),IF(ISNUMBER(SEARCH("N",'Model output'!E203)),IF(OR(ISNUMBER(SEARCH("a",'Model output'!E203)),ISNUMBER(SEARCH("b",'Model output'!E203))),MID(SUBSTITUTE('Model output'!E203," ",""),SEARCH("N",'Model output'!E203)+1,2),MID(SUBSTITUTE('Model output'!E203," ",""),SEARCH("N",'Model output'!E203)+1,1)),SUBSTITUTE('Model output'!E203," ",""))),"")))</f>
        <v>X</v>
      </c>
      <c r="E204" s="1" t="str">
        <f>IF(OR(ISNUMBER(SEARCH("Not applicable",'Model output'!F203)), ISNUMBER(SEARCH("N/A",'Model output'!F203))),"0",IF(OR(ISNUMBER(SEARCH("0",'Model output'!F203)), ISNUMBER(SEARCH("1",'Model output'!F203)), ISNUMBER(SEARCH("X",'Model output'!F203))), IF(ISNUMBER(SEARCH("pM",'Model output'!F203)),MID(SUBSTITUTE('Model output'!F203," ",""),SEARCH("pM",'Model output'!F203)+2,1),IF(ISNUMBER(SEARCH("M",'Model output'!F203)),MID(SUBSTITUTE('Model output'!F203," ",""),SEARCH("M",'Model output'!F203)+1,1),SUBSTITUTE('Model output'!F203," ",""))),""))</f>
        <v/>
      </c>
      <c r="F204" t="str">
        <f t="shared" si="45"/>
        <v>negative</v>
      </c>
      <c r="G204" t="str">
        <f>IF(OR('Model output'!G203="",AND(ISNUMBER('Model output'!J203),'Model output'!J203&lt;1)),"",IF(OR(ISNUMBER(SEARCH("lateral",'Model output'!G203)),ISNUMBER(SEARCH("cervical",'Model output'!G203)),ISNUMBER(SEARCH("jugular",'Model output'!G203)),ISNUMBER(SEARCH("left neck",'Model output'!G203)),ISNUMBER(SEARCH("left anterior neck",'Model output'!G203)),ISNUMBER(SEARCH("left posterior neck",'Model output'!G203)),ISNUMBER(SEARCH("right neck",'Model output'!G203)),ISNUMBER(SEARCH("right anterior neck",'Model output'!G203)),ISNUMBER(SEARCH("right posterior neck",'Model output'!G203)),AND(ISNUMBER(SEARCH("level",'Model output'!G203)),OR(,ISNUMBER(SEARCH("II",'Model output'!G203)),ISNUMBER(SEARCH("two",'Model output'!G203)),ISNUMBER(SEARCH("2",'Model output'!G203)),ISNUMBER(SEARCH("III",'Model output'!G203)),ISNUMBER(SEARCH("three",'Model output'!G203)),ISNUMBER(SEARCH("3",'Model output'!G203)),ISNUMBER(SEARCH("IV",'Model output'!G203)),ISNUMBER(SEARCH("four",'Model output'!G203)),ISNUMBER(SEARCH("4",'Model output'!G203)),AND(ISNUMBER(SEARCH("V ",'Model output'!G203)),NOT(ISNUMBER(SEARCH("VI",'Model output'!G203)))),ISNUMBER(SEARCH("five",'Model output'!G203)),ISNUMBER(SEARCH("5",'Model output'!G203))))), "lateral", "central"))</f>
        <v/>
      </c>
      <c r="H204" t="str">
        <f>IF('Model output'!H203="","negative",IF('Model output'!H203="[]", "negative", IF(OR(ISNUMBER(SEARCH("lymph node",'Model output'!H203)),ISNUMBER(SEARCH("Not mentioned",'Model output'!H203)),ISNUMBER(SEARCH("neck",'Model output'!H203)),ISNUMBER(SEARCH("Not applicable",'Model output'!H203))),"negative","positive")))</f>
        <v>negative</v>
      </c>
      <c r="I204">
        <f>IF('Model output'!I203="","",IF(ISNUMBER('Model output'!I203),'Model output'!I203,1))</f>
        <v>0</v>
      </c>
      <c r="J204">
        <f>IF('Model output'!J203="","",IF(AND(ISNUMBER('Model output'!J203),'Model output'!J203&lt;=I204),'Model output'!J203,IF(ISNUMBER(SEARCH("0/",'Model output'!J203)),0,1)))</f>
        <v>0</v>
      </c>
      <c r="K204" t="str" cm="1">
        <f t="array" ref="K204">IF(COUNT(FIND({0,1,2,3,4,5,6,7,8,9},'Model output'!K203))&gt;0,'Model output'!K203,"")</f>
        <v/>
      </c>
      <c r="L204" s="8" t="str">
        <f t="shared" si="46"/>
        <v/>
      </c>
      <c r="M204" t="str" cm="1">
        <f t="array" ref="M204">IF(L204="","",IF(ISNUMBER(SEARCH("cm",L204)),MAX(VALUE(SUBSTITUTE(_xlfn.FILTERXML("&lt;t&gt;&lt;s&gt;"&amp;SUBSTITUTE(L204,",","&lt;/s&gt;&lt;s&gt;")&amp;"&lt;/s&gt;&lt;/t&gt;","//s"),"cm",""))),MAX(VALUE(SUBSTITUTE(_xlfn.FILTERXML("&lt;t&gt;&lt;s&gt;"&amp;SUBSTITUTE(L204,",","&lt;/s&gt;&lt;s&gt;")&amp;"&lt;/s&gt;&lt;/t&gt;","//s"),"mm","")))/10))</f>
        <v/>
      </c>
      <c r="N204" t="str">
        <f>IF('Model output'!L203="","",'Model output'!L203)</f>
        <v>Papillary carcinoma, follicular variant</v>
      </c>
      <c r="O204" t="str">
        <f>IF('Model output'!M203="","",'Model output'!M203)</f>
        <v>Follicular architecture, Classical cytomorphology, Oncocytic or oxyphilic cytomorphology</v>
      </c>
      <c r="P204" t="str">
        <f>IF('Model output'!N203="","",'Model output'!N203)</f>
        <v>4.0cm</v>
      </c>
      <c r="Q204" t="str">
        <f t="shared" si="44"/>
        <v>4.0cm</v>
      </c>
      <c r="R204" cm="1">
        <f t="array" ref="R204">IF(Q204="","",IF(ISNUMBER(SEARCH("cm",Q204)),MAX(VALUE(SUBSTITUTE(_xlfn.FILTERXML("&lt;t&gt;&lt;s&gt;"&amp;SUBSTITUTE(Q204,",","&lt;/s&gt;&lt;s&gt;")&amp;"&lt;/s&gt;&lt;/t&gt;","//s"),"cm",""))),MAX(VALUE(SUBSTITUTE(_xlfn.FILTERXML("&lt;t&gt;&lt;s&gt;"&amp;SUBSTITUTE(Q204,",","&lt;/s&gt;&lt;s&gt;")&amp;"&lt;/s&gt;&lt;/t&gt;","//s"),"mm","")))/10))</f>
        <v>4</v>
      </c>
      <c r="S204" t="str">
        <f>IF(OR('Model output'!P203="",ISNUMBER(SEARCH("Not identified", 'Model output'!P203)),ISNUMBER(SEARCH("Absent",'Model output'!P203)),AND(ISNUMBER(SEARCH("No",'Model output'!P203)),NOT(ISNUMBER(SEARCH("diagnostic",'Model output'!P203)))),ISNUMBER(SEARCH("Negative",'Model output'!P203))),"negative","positive")</f>
        <v>negative</v>
      </c>
      <c r="T204">
        <f>IF('Model output'!O203="","",'Model output'!O203)</f>
        <v>1</v>
      </c>
      <c r="U204" t="str">
        <f>IF('Model output'!Q203&lt;&gt;"",'Model output'!Q203,IF('Classification result'!S204="positive",IF(ISNUMBER(SEARCH("single",'Model output'!P203)),1,IF(OR(ISNUMBER(SEARCH("&lt;4",'Model output'!P203)),ISNUMBER(SEARCH("&lt; 4",'Model output'!P203)),ISNUMBER(SEARCH("less than 4",'Model output'!P203))),"&lt;4",IF(OR(ISNUMBER(SEARCH("&gt;4",'Model output'!P203)),ISNUMBER(SEARCH("&gt; 4",'Model output'!P203)),ISNUMBER(SEARCH("4 or more",'Model output'!P203))),"&gt;4",""))),""))</f>
        <v/>
      </c>
      <c r="V204" t="str">
        <f>IF(S204="negative","",IF(OR(ISNUMBER(SEARCH("Focal",'Model output'!P203)),'Classification result'!U204&lt;4,ISNUMBER(SEARCH("Focal",'Classification result'!U204)),ISNUMBER(SEARCH("&lt;4",'Classification result'!U204)),ISNUMBER(SEARCH("&lt; 4",'Classification result'!U204))),"minimal", IF(OR(ISNUMBER(SEARCH("Extensive",'Model output'!P203)),ISNUMBER(SEARCH("Extensive",'Classification result'!U204)),ISNUMBER(SEARCH("&gt;4",'Classification result'!U204)),ISNUMBER(SEARCH("&gt; 4",'Classification result'!U204)),ISNUMBER(SEARCH("4 or more",'Classification result'!U204))),"extensive","")))</f>
        <v/>
      </c>
      <c r="W204" t="str">
        <f>IF(OR('Model output'!R203="",ISNUMBER(SEARCH("Not identified", 'Model output'!R203)),ISNUMBER(SEARCH("Absent",'Model output'!R203)),ISNUMBER(SEARCH("No",'Model output'!R203)),ISNUMBER(SEARCH("Negative",'Model output'!R203)),ISNUMBER(SEARCH("None seen",'Model output'!R203)),ISNUMBER(SEARCH("Free",'Model output'!R203)),ISNUMBER(SEARCH("Cannot be assessed",'Model output'!R203))),"negative","positive")</f>
        <v>negative</v>
      </c>
      <c r="X204" t="str">
        <f>IF('Model output'!S203="","", IF('Model output'!S203= "[]", "", 'Model output'!S203))</f>
        <v>Not identified</v>
      </c>
      <c r="Y204" t="str">
        <f>IF(OR('Model output'!S203="",ISNUMBER(SEARCH("Absent",'Model output'!S203)),ISNUMBER(SEARCH("Not identified",'Model output'!S203)),ISNUMBER(SEARCH("No",'Model output'!S203)),ISNUMBER(SEARCH("negative",'Model output'!S203))),"negative",IF(Z204="positive","gETE", "positive"))</f>
        <v>negative</v>
      </c>
      <c r="Z204" t="str">
        <f>IF(OR('Model output'!S203="",ISNUMBER(SEARCH("Absent",'Model output'!S203)),ISNUMBER(SEARCH("Not identified",'Model output'!S203)),ISNUMBER(SEARCH("No",'Model output'!S203)),ISNUMBER(SEARCH("Minimal",'Model output'!S203)),ISNUMBER(SEARCH("negative",'Model output'!S203))),"negative",IF(OR(ISNUMBER(SEARCH("extensive",X204)),ISNUMBER(SEARCH("skeletal muscle",X204)),ISNUMBER(SEARCH("larynx",X204)),ISNUMBER(SEARCH("trachea",X204)),ISNUMBER(SEARCH("esophagus",X204)),ISNUMBER(SEARCH("recurrent laryngeal nerve",X204))),"positive","negative"))</f>
        <v>negative</v>
      </c>
      <c r="AA204" t="str">
        <f>IF('Model output'!T203="","", IF('Model output'!T203="[]", "", IF('Model output'!T203="Not mentioned", "No", "Yes")))</f>
        <v/>
      </c>
      <c r="AB204" t="str">
        <f>IF(AA204&lt;&gt;"Yes","",IF(OR('Model output'!U203="",'Model output'!U203="[]",ISNUMBER(SEARCH("Not identified",'Model output'!U203))),"",'Model output'!U203))</f>
        <v/>
      </c>
      <c r="AC204" s="1" t="str">
        <f>IF(OR('Model output'!V203="",'Model output'!V203="No",AND(ISERROR(SEARCH("Positive",'Model output'!V203)), ISNUMBER(SEARCH("Negative",'Model output'!V203))), ISNUMBER(SEARCH("Uninvolved",'Model output'!V203)), ISNUMBER(SEARCH("not involved",'Model output'!V203)), ISNUMBER(SEARCH("none",'Model output'!V203)), ISNUMBER(SEARCH("Free",'Model output'!V203)), ISNUMBER(SEARCH("1 mm",'Model output'!V203)), ISNUMBER(SEARCH("0.1 CM",'Model output'!V203)), ISNUMBER(SEARCH("less than 0.2 mm",'Model output'!V203)), ISNUMBER(SEARCH("less than 0.5 mm",'Model output'!V203)), ISNUMBER(SEARCH("abut",'Model output'!V203))), "negative", "positive")</f>
        <v>negative</v>
      </c>
      <c r="AE204" s="32" t="str" cm="1">
        <f t="array" aca="1" ref="AE204" ca="1">IF(OR(AC204="positive",Z204="positive",AND(OR(ISNUMBER(SEARCH("Follicular carcinoma",N204)),ISNUMBER(SEARCH("Follicular thyroid carcinoma",N204))),V204="extensive"),AND(AND(ISNUMBER(J204),J204&gt;0),AND(ISNUMBER(M204),M204&gt;3)),OR(H204="positive",AH204=1)),"high",IF(OR(ISNUMBER(SEARCH("lateral",G204,1)),ISNUMBER(SEARCH("positive",Y204,1)),ISNUMBER(SEARCH("tall",O204,1)),ISNUMBER(SEARCH("hobnail",O204,1)),ISNUMBER(SEARCH("cribriform",O204,1)),ISNUMBER(SEARCH("diffuse",O204,1)),ISNUMBER(SEARCH("columnar",O204,1)),ISNUMBER(SEARCH("solid",O204,1)),ISNUMBER(SEARCH("tall",N204,1)),ISNUMBER(SEARCH("hobnail",N204,1)),ISNUMBER(SEARCH("cribriform",N204,1)),ISNUMBER(SEARCH("diffuse",N204,1)),ISNUMBER(SEARCH("columnar",N204,1)),ISNUMBER(SEARCH("solid",N204,1)),AND(ISNUMBER(SEARCH("papillary",N204,1)),S204="positive"),AND(AND(ISNUMBER(J204),J204&gt;=5),M204=""),AND(AND(ISNUMBER(J204),J204&gt;=5),AND(ISNUMBER(M204),M204&gt;=1)),AND(ISNUMBER(SERACH("papillary",N204)),OR(Y204="positive",Z204="positive"), ISNUMBER(SEARCH("BRAF",AB204)))),"intermediate","low"))</f>
        <v>low</v>
      </c>
      <c r="AF204" s="33" t="str">
        <f t="shared" si="47"/>
        <v>2</v>
      </c>
      <c r="AG204" s="33" t="str">
        <f t="shared" si="48"/>
        <v>0</v>
      </c>
      <c r="AH204" s="33" t="str">
        <f t="shared" si="49"/>
        <v>0</v>
      </c>
      <c r="AI204" s="38" t="str">
        <f t="shared" si="50"/>
        <v>I</v>
      </c>
      <c r="AJ204" s="32" t="s">
        <v>957</v>
      </c>
      <c r="AK204" s="37" t="s">
        <v>964</v>
      </c>
      <c r="AL204" s="37" t="s">
        <v>965</v>
      </c>
      <c r="AM204" s="37" t="s">
        <v>965</v>
      </c>
      <c r="AN204" s="37" t="s">
        <v>70</v>
      </c>
      <c r="AO204" s="26">
        <f t="shared" ca="1" si="51"/>
        <v>1</v>
      </c>
      <c r="AP204" s="12">
        <f t="shared" si="52"/>
        <v>1</v>
      </c>
      <c r="AQ204" s="12">
        <f t="shared" si="53"/>
        <v>1</v>
      </c>
      <c r="AR204" s="12">
        <f t="shared" si="54"/>
        <v>1</v>
      </c>
      <c r="AS204" s="19">
        <f t="shared" si="55"/>
        <v>1</v>
      </c>
    </row>
    <row r="205" spans="1:45">
      <c r="A205" t="str">
        <f>'Model output'!A204</f>
        <v>TCGA-EM-A3O7</v>
      </c>
      <c r="B205" s="44">
        <v>46</v>
      </c>
      <c r="C205" s="1" t="str">
        <f>IF(OR(ISNUMBER(SEARCH("0",'Model output'!D204)), ISNUMBER(SEARCH("1",'Model output'!D204)), ISNUMBER(SEARCH("1a",'Model output'!D204)), ISNUMBER(SEARCH("1b",'Model output'!D204)), ISNUMBER(SEARCH("2",'Model output'!D204)), ISNUMBER(SEARCH("3",'Model output'!D204)), ISNUMBER(SEARCH("4a",'Model output'!D204)), ISNUMBER(SEARCH("4b",'Model output'!D204))), IF(ISNUMBER(SEARCH("pT",'Model output'!D204)),IF(OR(ISNUMBER(SEARCH("a",'Model output'!D204)),ISNUMBER(SEARCH("b",'Model output'!D204))),MID(SUBSTITUTE('Model output'!D204," ",""),SEARCH("pT",'Model output'!D204)+2,2),MID(SUBSTITUTE('Model output'!D204," ",""),SEARCH("pT",'Model output'!D204)+2,1)),IF(ISNUMBER(SEARCH("T",'Model output'!D204)),IF(OR(ISNUMBER(SEARCH("a",'Model output'!D204)),ISNUMBER(SEARCH("b",'Model output'!D204))),MID(SUBSTITUTE('Model output'!D204," ",""),SEARCH("T",'Model output'!D204)+1,2),MID(SUBSTITUTE('Model output'!D204," ",""),SEARCH("T",'Model output'!D204)+1,1)),SUBSTITUTE('Model output'!D204," ",""))),"")</f>
        <v>3</v>
      </c>
      <c r="D205" s="1" t="str">
        <f>IF(ISNUMBER(SEARCH("lymph node",'Model output'!E204)),"1", IF(AND('Model output'!E204&lt;&gt;"",ISNUMBER('Model output'!E204),'Model output'!E204&gt;0),"1",IF(OR(ISNUMBER(SEARCH("0",'Model output'!E204)), ISNUMBER(SEARCH("1",'Model output'!E204)), ISNUMBER(SEARCH("1a",'Model output'!E204)), ISNUMBER(SEARCH("1b",'Model output'!E204)), ISNUMBER(SEARCH("X",'Model output'!E204))), IF(ISNUMBER(SEARCH("pN",'Model output'!E204)),IF(OR(ISNUMBER(SEARCH("a",'Model output'!E204)),ISNUMBER(SEARCH("b",'Model output'!E204))),MID(SUBSTITUTE('Model output'!E204," ",""),SEARCH("pN",'Model output'!E204)+2,2),MID(SUBSTITUTE('Model output'!E204," ",""),SEARCH("pN",'Model output'!E204)+2,1)),IF(ISNUMBER(SEARCH("N",'Model output'!E204)),IF(OR(ISNUMBER(SEARCH("a",'Model output'!E204)),ISNUMBER(SEARCH("b",'Model output'!E204))),MID(SUBSTITUTE('Model output'!E204," ",""),SEARCH("N",'Model output'!E204)+1,2),MID(SUBSTITUTE('Model output'!E204," ",""),SEARCH("N",'Model output'!E204)+1,1)),SUBSTITUTE('Model output'!E204," ",""))),"")))</f>
        <v>X</v>
      </c>
      <c r="E205" s="1" t="str">
        <f>IF(OR(ISNUMBER(SEARCH("Not applicable",'Model output'!F204)), ISNUMBER(SEARCH("N/A",'Model output'!F204))),"0",IF(OR(ISNUMBER(SEARCH("0",'Model output'!F204)), ISNUMBER(SEARCH("1",'Model output'!F204)), ISNUMBER(SEARCH("X",'Model output'!F204))), IF(ISNUMBER(SEARCH("pM",'Model output'!F204)),MID(SUBSTITUTE('Model output'!F204," ",""),SEARCH("pM",'Model output'!F204)+2,1),IF(ISNUMBER(SEARCH("M",'Model output'!F204)),MID(SUBSTITUTE('Model output'!F204," ",""),SEARCH("M",'Model output'!F204)+1,1),SUBSTITUTE('Model output'!F204," ",""))),""))</f>
        <v/>
      </c>
      <c r="F205" t="str">
        <f t="shared" si="45"/>
        <v>negative</v>
      </c>
      <c r="G205" t="str">
        <f>IF(OR('Model output'!G204="",AND(ISNUMBER('Model output'!J204),'Model output'!J204&lt;1)),"",IF(OR(ISNUMBER(SEARCH("lateral",'Model output'!G204)),ISNUMBER(SEARCH("cervical",'Model output'!G204)),ISNUMBER(SEARCH("jugular",'Model output'!G204)),ISNUMBER(SEARCH("left neck",'Model output'!G204)),ISNUMBER(SEARCH("left anterior neck",'Model output'!G204)),ISNUMBER(SEARCH("left posterior neck",'Model output'!G204)),ISNUMBER(SEARCH("right neck",'Model output'!G204)),ISNUMBER(SEARCH("right anterior neck",'Model output'!G204)),ISNUMBER(SEARCH("right posterior neck",'Model output'!G204)),AND(ISNUMBER(SEARCH("level",'Model output'!G204)),OR(,ISNUMBER(SEARCH("II",'Model output'!G204)),ISNUMBER(SEARCH("two",'Model output'!G204)),ISNUMBER(SEARCH("2",'Model output'!G204)),ISNUMBER(SEARCH("III",'Model output'!G204)),ISNUMBER(SEARCH("three",'Model output'!G204)),ISNUMBER(SEARCH("3",'Model output'!G204)),ISNUMBER(SEARCH("IV",'Model output'!G204)),ISNUMBER(SEARCH("four",'Model output'!G204)),ISNUMBER(SEARCH("4",'Model output'!G204)),AND(ISNUMBER(SEARCH("V ",'Model output'!G204)),NOT(ISNUMBER(SEARCH("VI",'Model output'!G204)))),ISNUMBER(SEARCH("five",'Model output'!G204)),ISNUMBER(SEARCH("5",'Model output'!G204))))), "lateral", "central"))</f>
        <v/>
      </c>
      <c r="H205" t="str">
        <f>IF('Model output'!H204="","negative",IF('Model output'!H204="[]", "negative", IF(OR(ISNUMBER(SEARCH("lymph node",'Model output'!H204)),ISNUMBER(SEARCH("Not mentioned",'Model output'!H204)),ISNUMBER(SEARCH("neck",'Model output'!H204)),ISNUMBER(SEARCH("Not applicable",'Model output'!H204))),"negative","positive")))</f>
        <v>negative</v>
      </c>
      <c r="I205">
        <f>IF('Model output'!I204="","",IF(ISNUMBER('Model output'!I204),'Model output'!I204,1))</f>
        <v>0</v>
      </c>
      <c r="J205">
        <f>IF('Model output'!J204="","",IF(AND(ISNUMBER('Model output'!J204),'Model output'!J204&lt;=I205),'Model output'!J204,IF(ISNUMBER(SEARCH("0/",'Model output'!J204)),0,1)))</f>
        <v>0</v>
      </c>
      <c r="K205" t="str" cm="1">
        <f t="array" ref="K205">IF(COUNT(FIND({0,1,2,3,4,5,6,7,8,9},'Model output'!K204))&gt;0,'Model output'!K204,"")</f>
        <v/>
      </c>
      <c r="L205" s="8" t="str">
        <f t="shared" si="46"/>
        <v/>
      </c>
      <c r="M205" t="str" cm="1">
        <f t="array" ref="M205">IF(L205="","",IF(ISNUMBER(SEARCH("cm",L205)),MAX(VALUE(SUBSTITUTE(_xlfn.FILTERXML("&lt;t&gt;&lt;s&gt;"&amp;SUBSTITUTE(L205,",","&lt;/s&gt;&lt;s&gt;")&amp;"&lt;/s&gt;&lt;/t&gt;","//s"),"cm",""))),MAX(VALUE(SUBSTITUTE(_xlfn.FILTERXML("&lt;t&gt;&lt;s&gt;"&amp;SUBSTITUTE(L205,",","&lt;/s&gt;&lt;s&gt;")&amp;"&lt;/s&gt;&lt;/t&gt;","//s"),"mm","")))/10))</f>
        <v/>
      </c>
      <c r="N205" t="str">
        <f>IF('Model output'!L204="","",'Model output'!L204)</f>
        <v>Papillary carcinoma, classical (usual)</v>
      </c>
      <c r="O205" t="str">
        <f>IF('Model output'!M204="","",'Model output'!M204)</f>
        <v>Follicular variant</v>
      </c>
      <c r="P205" t="str">
        <f>IF('Model output'!N204="","",'Model output'!N204)</f>
        <v>5.0cm</v>
      </c>
      <c r="Q205" t="str">
        <f t="shared" si="44"/>
        <v>5.0cm</v>
      </c>
      <c r="R205" cm="1">
        <f t="array" ref="R205">IF(Q205="","",IF(ISNUMBER(SEARCH("cm",Q205)),MAX(VALUE(SUBSTITUTE(_xlfn.FILTERXML("&lt;t&gt;&lt;s&gt;"&amp;SUBSTITUTE(Q205,",","&lt;/s&gt;&lt;s&gt;")&amp;"&lt;/s&gt;&lt;/t&gt;","//s"),"cm",""))),MAX(VALUE(SUBSTITUTE(_xlfn.FILTERXML("&lt;t&gt;&lt;s&gt;"&amp;SUBSTITUTE(Q205,",","&lt;/s&gt;&lt;s&gt;")&amp;"&lt;/s&gt;&lt;/t&gt;","//s"),"mm","")))/10))</f>
        <v>5</v>
      </c>
      <c r="S205" t="str">
        <f>IF(OR('Model output'!P204="",ISNUMBER(SEARCH("Not identified", 'Model output'!P204)),ISNUMBER(SEARCH("Absent",'Model output'!P204)),AND(ISNUMBER(SEARCH("No",'Model output'!P204)),NOT(ISNUMBER(SEARCH("diagnostic",'Model output'!P204)))),ISNUMBER(SEARCH("Negative",'Model output'!P204))),"negative","positive")</f>
        <v>negative</v>
      </c>
      <c r="T205">
        <f>IF('Model output'!O204="","",'Model output'!O204)</f>
        <v>2</v>
      </c>
      <c r="U205" t="str">
        <f>IF('Model output'!Q204&lt;&gt;"",'Model output'!Q204,IF('Classification result'!S205="positive",IF(ISNUMBER(SEARCH("single",'Model output'!P204)),1,IF(OR(ISNUMBER(SEARCH("&lt;4",'Model output'!P204)),ISNUMBER(SEARCH("&lt; 4",'Model output'!P204)),ISNUMBER(SEARCH("less than 4",'Model output'!P204))),"&lt;4",IF(OR(ISNUMBER(SEARCH("&gt;4",'Model output'!P204)),ISNUMBER(SEARCH("&gt; 4",'Model output'!P204)),ISNUMBER(SEARCH("4 or more",'Model output'!P204))),"&gt;4",""))),""))</f>
        <v/>
      </c>
      <c r="V205" t="str">
        <f>IF(S205="negative","",IF(OR(ISNUMBER(SEARCH("Focal",'Model output'!P204)),'Classification result'!U205&lt;4,ISNUMBER(SEARCH("Focal",'Classification result'!U205)),ISNUMBER(SEARCH("&lt;4",'Classification result'!U205)),ISNUMBER(SEARCH("&lt; 4",'Classification result'!U205))),"minimal", IF(OR(ISNUMBER(SEARCH("Extensive",'Model output'!P204)),ISNUMBER(SEARCH("Extensive",'Classification result'!U205)),ISNUMBER(SEARCH("&gt;4",'Classification result'!U205)),ISNUMBER(SEARCH("&gt; 4",'Classification result'!U205)),ISNUMBER(SEARCH("4 or more",'Classification result'!U205))),"extensive","")))</f>
        <v/>
      </c>
      <c r="W205" t="str">
        <f>IF(OR('Model output'!R204="",ISNUMBER(SEARCH("Not identified", 'Model output'!R204)),ISNUMBER(SEARCH("Absent",'Model output'!R204)),ISNUMBER(SEARCH("No",'Model output'!R204)),ISNUMBER(SEARCH("Negative",'Model output'!R204)),ISNUMBER(SEARCH("None seen",'Model output'!R204)),ISNUMBER(SEARCH("Free",'Model output'!R204)),ISNUMBER(SEARCH("Cannot be assessed",'Model output'!R204))),"negative","positive")</f>
        <v>negative</v>
      </c>
      <c r="X205" t="str">
        <f>IF('Model output'!S204="","", IF('Model output'!S204= "[]", "", 'Model output'!S204))</f>
        <v>Not identified</v>
      </c>
      <c r="Y205" t="str">
        <f>IF(OR('Model output'!S204="",ISNUMBER(SEARCH("Absent",'Model output'!S204)),ISNUMBER(SEARCH("Not identified",'Model output'!S204)),ISNUMBER(SEARCH("No",'Model output'!S204)),ISNUMBER(SEARCH("negative",'Model output'!S204))),"negative",IF(Z205="positive","gETE", "positive"))</f>
        <v>negative</v>
      </c>
      <c r="Z205" t="str">
        <f>IF(OR('Model output'!S204="",ISNUMBER(SEARCH("Absent",'Model output'!S204)),ISNUMBER(SEARCH("Not identified",'Model output'!S204)),ISNUMBER(SEARCH("No",'Model output'!S204)),ISNUMBER(SEARCH("Minimal",'Model output'!S204)),ISNUMBER(SEARCH("negative",'Model output'!S204))),"negative",IF(OR(ISNUMBER(SEARCH("extensive",X205)),ISNUMBER(SEARCH("skeletal muscle",X205)),ISNUMBER(SEARCH("larynx",X205)),ISNUMBER(SEARCH("trachea",X205)),ISNUMBER(SEARCH("esophagus",X205)),ISNUMBER(SEARCH("recurrent laryngeal nerve",X205))),"positive","negative"))</f>
        <v>negative</v>
      </c>
      <c r="AA205" t="str">
        <f>IF('Model output'!T204="","", IF('Model output'!T204="[]", "", IF('Model output'!T204="Not mentioned", "No", "Yes")))</f>
        <v/>
      </c>
      <c r="AB205" t="str">
        <f>IF(AA205&lt;&gt;"Yes","",IF(OR('Model output'!U204="",'Model output'!U204="[]",ISNUMBER(SEARCH("Not identified",'Model output'!U204))),"",'Model output'!U204))</f>
        <v/>
      </c>
      <c r="AC205" s="1" t="str">
        <f>IF(OR('Model output'!V204="",'Model output'!V204="No",AND(ISERROR(SEARCH("Positive",'Model output'!V204)), ISNUMBER(SEARCH("Negative",'Model output'!V204))), ISNUMBER(SEARCH("Uninvolved",'Model output'!V204)), ISNUMBER(SEARCH("not involved",'Model output'!V204)), ISNUMBER(SEARCH("none",'Model output'!V204)), ISNUMBER(SEARCH("Free",'Model output'!V204)), ISNUMBER(SEARCH("1 mm",'Model output'!V204)), ISNUMBER(SEARCH("0.1 CM",'Model output'!V204)), ISNUMBER(SEARCH("less than 0.2 mm",'Model output'!V204)), ISNUMBER(SEARCH("less than 0.5 mm",'Model output'!V204)), ISNUMBER(SEARCH("abut",'Model output'!V204))), "negative", "positive")</f>
        <v>negative</v>
      </c>
      <c r="AE205" s="32" t="str" cm="1">
        <f t="array" aca="1" ref="AE205" ca="1">IF(OR(AC205="positive",Z205="positive",AND(OR(ISNUMBER(SEARCH("Follicular carcinoma",N205)),ISNUMBER(SEARCH("Follicular thyroid carcinoma",N205))),V205="extensive"),AND(AND(ISNUMBER(J205),J205&gt;0),AND(ISNUMBER(M205),M205&gt;3)),OR(H205="positive",AH205=1)),"high",IF(OR(ISNUMBER(SEARCH("lateral",G205,1)),ISNUMBER(SEARCH("positive",Y205,1)),ISNUMBER(SEARCH("tall",O205,1)),ISNUMBER(SEARCH("hobnail",O205,1)),ISNUMBER(SEARCH("cribriform",O205,1)),ISNUMBER(SEARCH("diffuse",O205,1)),ISNUMBER(SEARCH("columnar",O205,1)),ISNUMBER(SEARCH("solid",O205,1)),ISNUMBER(SEARCH("tall",N205,1)),ISNUMBER(SEARCH("hobnail",N205,1)),ISNUMBER(SEARCH("cribriform",N205,1)),ISNUMBER(SEARCH("diffuse",N205,1)),ISNUMBER(SEARCH("columnar",N205,1)),ISNUMBER(SEARCH("solid",N205,1)),AND(ISNUMBER(SEARCH("papillary",N205,1)),S205="positive"),AND(AND(ISNUMBER(J205),J205&gt;=5),M205=""),AND(AND(ISNUMBER(J205),J205&gt;=5),AND(ISNUMBER(M205),M205&gt;=1)),AND(ISNUMBER(SERACH("papillary",N205)),OR(Y205="positive",Z205="positive"), ISNUMBER(SEARCH("BRAF",AB205)))),"intermediate","low"))</f>
        <v>low</v>
      </c>
      <c r="AF205" s="33" t="str">
        <f t="shared" si="47"/>
        <v>3a</v>
      </c>
      <c r="AG205" s="33" t="str">
        <f t="shared" si="48"/>
        <v>0</v>
      </c>
      <c r="AH205" s="33" t="str">
        <f t="shared" si="49"/>
        <v>0</v>
      </c>
      <c r="AI205" s="38" t="str">
        <f t="shared" si="50"/>
        <v>I</v>
      </c>
      <c r="AJ205" s="32" t="s">
        <v>957</v>
      </c>
      <c r="AK205" s="37" t="s">
        <v>967</v>
      </c>
      <c r="AL205" s="37" t="s">
        <v>965</v>
      </c>
      <c r="AM205" s="37" t="s">
        <v>965</v>
      </c>
      <c r="AN205" s="37" t="s">
        <v>70</v>
      </c>
      <c r="AO205" s="26">
        <f t="shared" ca="1" si="51"/>
        <v>1</v>
      </c>
      <c r="AP205" s="12">
        <f t="shared" si="52"/>
        <v>1</v>
      </c>
      <c r="AQ205" s="12">
        <f t="shared" si="53"/>
        <v>1</v>
      </c>
      <c r="AR205" s="12">
        <f t="shared" si="54"/>
        <v>1</v>
      </c>
      <c r="AS205" s="19">
        <f t="shared" si="55"/>
        <v>1</v>
      </c>
    </row>
    <row r="206" spans="1:45">
      <c r="A206" t="str">
        <f>'Model output'!A205</f>
        <v>TCGA-EM-A3O8</v>
      </c>
      <c r="B206" s="44">
        <v>33</v>
      </c>
      <c r="C206" s="1" t="str">
        <f>IF(OR(ISNUMBER(SEARCH("0",'Model output'!D205)), ISNUMBER(SEARCH("1",'Model output'!D205)), ISNUMBER(SEARCH("1a",'Model output'!D205)), ISNUMBER(SEARCH("1b",'Model output'!D205)), ISNUMBER(SEARCH("2",'Model output'!D205)), ISNUMBER(SEARCH("3",'Model output'!D205)), ISNUMBER(SEARCH("4a",'Model output'!D205)), ISNUMBER(SEARCH("4b",'Model output'!D205))), IF(ISNUMBER(SEARCH("pT",'Model output'!D205)),IF(OR(ISNUMBER(SEARCH("a",'Model output'!D205)),ISNUMBER(SEARCH("b",'Model output'!D205))),MID(SUBSTITUTE('Model output'!D205," ",""),SEARCH("pT",'Model output'!D205)+2,2),MID(SUBSTITUTE('Model output'!D205," ",""),SEARCH("pT",'Model output'!D205)+2,1)),IF(ISNUMBER(SEARCH("T",'Model output'!D205)),IF(OR(ISNUMBER(SEARCH("a",'Model output'!D205)),ISNUMBER(SEARCH("b",'Model output'!D205))),MID(SUBSTITUTE('Model output'!D205," ",""),SEARCH("T",'Model output'!D205)+1,2),MID(SUBSTITUTE('Model output'!D205," ",""),SEARCH("T",'Model output'!D205)+1,1)),SUBSTITUTE('Model output'!D205," ",""))),"")</f>
        <v>1b</v>
      </c>
      <c r="D206" s="1" t="str">
        <f>IF(ISNUMBER(SEARCH("lymph node",'Model output'!E205)),"1", IF(AND('Model output'!E205&lt;&gt;"",ISNUMBER('Model output'!E205),'Model output'!E205&gt;0),"1",IF(OR(ISNUMBER(SEARCH("0",'Model output'!E205)), ISNUMBER(SEARCH("1",'Model output'!E205)), ISNUMBER(SEARCH("1a",'Model output'!E205)), ISNUMBER(SEARCH("1b",'Model output'!E205)), ISNUMBER(SEARCH("X",'Model output'!E205))), IF(ISNUMBER(SEARCH("pN",'Model output'!E205)),IF(OR(ISNUMBER(SEARCH("a",'Model output'!E205)),ISNUMBER(SEARCH("b",'Model output'!E205))),MID(SUBSTITUTE('Model output'!E205," ",""),SEARCH("pN",'Model output'!E205)+2,2),MID(SUBSTITUTE('Model output'!E205," ",""),SEARCH("pN",'Model output'!E205)+2,1)),IF(ISNUMBER(SEARCH("N",'Model output'!E205)),IF(OR(ISNUMBER(SEARCH("a",'Model output'!E205)),ISNUMBER(SEARCH("b",'Model output'!E205))),MID(SUBSTITUTE('Model output'!E205," ",""),SEARCH("N",'Model output'!E205)+1,2),MID(SUBSTITUTE('Model output'!E205," ",""),SEARCH("N",'Model output'!E205)+1,1)),SUBSTITUTE('Model output'!E205," ",""))),"")))</f>
        <v>0</v>
      </c>
      <c r="E206" s="1" t="str">
        <f>IF(OR(ISNUMBER(SEARCH("Not applicable",'Model output'!F205)), ISNUMBER(SEARCH("N/A",'Model output'!F205))),"0",IF(OR(ISNUMBER(SEARCH("0",'Model output'!F205)), ISNUMBER(SEARCH("1",'Model output'!F205)), ISNUMBER(SEARCH("X",'Model output'!F205))), IF(ISNUMBER(SEARCH("pM",'Model output'!F205)),MID(SUBSTITUTE('Model output'!F205," ",""),SEARCH("pM",'Model output'!F205)+2,1),IF(ISNUMBER(SEARCH("M",'Model output'!F205)),MID(SUBSTITUTE('Model output'!F205," ",""),SEARCH("M",'Model output'!F205)+1,1),SUBSTITUTE('Model output'!F205," ",""))),""))</f>
        <v/>
      </c>
      <c r="F206" t="str">
        <f t="shared" si="45"/>
        <v>negative</v>
      </c>
      <c r="G206" t="str">
        <f>IF(OR('Model output'!G205="",AND(ISNUMBER('Model output'!J205),'Model output'!J205&lt;1)),"",IF(OR(ISNUMBER(SEARCH("lateral",'Model output'!G205)),ISNUMBER(SEARCH("cervical",'Model output'!G205)),ISNUMBER(SEARCH("jugular",'Model output'!G205)),ISNUMBER(SEARCH("left neck",'Model output'!G205)),ISNUMBER(SEARCH("left anterior neck",'Model output'!G205)),ISNUMBER(SEARCH("left posterior neck",'Model output'!G205)),ISNUMBER(SEARCH("right neck",'Model output'!G205)),ISNUMBER(SEARCH("right anterior neck",'Model output'!G205)),ISNUMBER(SEARCH("right posterior neck",'Model output'!G205)),AND(ISNUMBER(SEARCH("level",'Model output'!G205)),OR(,ISNUMBER(SEARCH("II",'Model output'!G205)),ISNUMBER(SEARCH("two",'Model output'!G205)),ISNUMBER(SEARCH("2",'Model output'!G205)),ISNUMBER(SEARCH("III",'Model output'!G205)),ISNUMBER(SEARCH("three",'Model output'!G205)),ISNUMBER(SEARCH("3",'Model output'!G205)),ISNUMBER(SEARCH("IV",'Model output'!G205)),ISNUMBER(SEARCH("four",'Model output'!G205)),ISNUMBER(SEARCH("4",'Model output'!G205)),AND(ISNUMBER(SEARCH("V ",'Model output'!G205)),NOT(ISNUMBER(SEARCH("VI",'Model output'!G205)))),ISNUMBER(SEARCH("five",'Model output'!G205)),ISNUMBER(SEARCH("5",'Model output'!G205))))), "lateral", "central"))</f>
        <v/>
      </c>
      <c r="H206" t="str">
        <f>IF('Model output'!H205="","negative",IF('Model output'!H205="[]", "negative", IF(OR(ISNUMBER(SEARCH("lymph node",'Model output'!H205)),ISNUMBER(SEARCH("Not mentioned",'Model output'!H205)),ISNUMBER(SEARCH("neck",'Model output'!H205)),ISNUMBER(SEARCH("Not applicable",'Model output'!H205))),"negative","positive")))</f>
        <v>negative</v>
      </c>
      <c r="I206">
        <f>IF('Model output'!I205="","",IF(ISNUMBER('Model output'!I205),'Model output'!I205,1))</f>
        <v>3</v>
      </c>
      <c r="J206">
        <f>IF('Model output'!J205="","",IF(AND(ISNUMBER('Model output'!J205),'Model output'!J205&lt;=I206),'Model output'!J205,IF(ISNUMBER(SEARCH("0/",'Model output'!J205)),0,1)))</f>
        <v>0</v>
      </c>
      <c r="K206" t="str" cm="1">
        <f t="array" ref="K206">IF(COUNT(FIND({0,1,2,3,4,5,6,7,8,9},'Model output'!K205))&gt;0,'Model output'!K205,"")</f>
        <v/>
      </c>
      <c r="L206" s="8" t="str">
        <f t="shared" si="46"/>
        <v/>
      </c>
      <c r="M206" t="str" cm="1">
        <f t="array" ref="M206">IF(L206="","",IF(ISNUMBER(SEARCH("cm",L206)),MAX(VALUE(SUBSTITUTE(_xlfn.FILTERXML("&lt;t&gt;&lt;s&gt;"&amp;SUBSTITUTE(L206,",","&lt;/s&gt;&lt;s&gt;")&amp;"&lt;/s&gt;&lt;/t&gt;","//s"),"cm",""))),MAX(VALUE(SUBSTITUTE(_xlfn.FILTERXML("&lt;t&gt;&lt;s&gt;"&amp;SUBSTITUTE(L206,",","&lt;/s&gt;&lt;s&gt;")&amp;"&lt;/s&gt;&lt;/t&gt;","//s"),"mm","")))/10))</f>
        <v/>
      </c>
      <c r="N206" t="str">
        <f>IF('Model output'!L205="","",'Model output'!L205)</f>
        <v>Papillary carcinoma, follicular variant</v>
      </c>
      <c r="O206" t="str">
        <f>IF('Model output'!M205="","",'Model output'!M205)</f>
        <v>Follicular variant, Classical cytomorphology</v>
      </c>
      <c r="P206" t="str">
        <f>IF('Model output'!N205="","",'Model output'!N205)</f>
        <v>1.3cm</v>
      </c>
      <c r="Q206" t="str">
        <f t="shared" si="44"/>
        <v>1.3cm</v>
      </c>
      <c r="R206" cm="1">
        <f t="array" ref="R206">IF(Q206="","",IF(ISNUMBER(SEARCH("cm",Q206)),MAX(VALUE(SUBSTITUTE(_xlfn.FILTERXML("&lt;t&gt;&lt;s&gt;"&amp;SUBSTITUTE(Q206,",","&lt;/s&gt;&lt;s&gt;")&amp;"&lt;/s&gt;&lt;/t&gt;","//s"),"cm",""))),MAX(VALUE(SUBSTITUTE(_xlfn.FILTERXML("&lt;t&gt;&lt;s&gt;"&amp;SUBSTITUTE(Q206,",","&lt;/s&gt;&lt;s&gt;")&amp;"&lt;/s&gt;&lt;/t&gt;","//s"),"mm","")))/10))</f>
        <v>1.3</v>
      </c>
      <c r="S206" t="str">
        <f>IF(OR('Model output'!P205="",ISNUMBER(SEARCH("Not identified", 'Model output'!P205)),ISNUMBER(SEARCH("Absent",'Model output'!P205)),AND(ISNUMBER(SEARCH("No",'Model output'!P205)),NOT(ISNUMBER(SEARCH("diagnostic",'Model output'!P205)))),ISNUMBER(SEARCH("Negative",'Model output'!P205))),"negative","positive")</f>
        <v>negative</v>
      </c>
      <c r="T206">
        <f>IF('Model output'!O205="","",'Model output'!O205)</f>
        <v>2</v>
      </c>
      <c r="U206" t="str">
        <f>IF('Model output'!Q205&lt;&gt;"",'Model output'!Q205,IF('Classification result'!S206="positive",IF(ISNUMBER(SEARCH("single",'Model output'!P205)),1,IF(OR(ISNUMBER(SEARCH("&lt;4",'Model output'!P205)),ISNUMBER(SEARCH("&lt; 4",'Model output'!P205)),ISNUMBER(SEARCH("less than 4",'Model output'!P205))),"&lt;4",IF(OR(ISNUMBER(SEARCH("&gt;4",'Model output'!P205)),ISNUMBER(SEARCH("&gt; 4",'Model output'!P205)),ISNUMBER(SEARCH("4 or more",'Model output'!P205))),"&gt;4",""))),""))</f>
        <v/>
      </c>
      <c r="V206" t="str">
        <f>IF(S206="negative","",IF(OR(ISNUMBER(SEARCH("Focal",'Model output'!P205)),'Classification result'!U206&lt;4,ISNUMBER(SEARCH("Focal",'Classification result'!U206)),ISNUMBER(SEARCH("&lt;4",'Classification result'!U206)),ISNUMBER(SEARCH("&lt; 4",'Classification result'!U206))),"minimal", IF(OR(ISNUMBER(SEARCH("Extensive",'Model output'!P205)),ISNUMBER(SEARCH("Extensive",'Classification result'!U206)),ISNUMBER(SEARCH("&gt;4",'Classification result'!U206)),ISNUMBER(SEARCH("&gt; 4",'Classification result'!U206)),ISNUMBER(SEARCH("4 or more",'Classification result'!U206))),"extensive","")))</f>
        <v/>
      </c>
      <c r="W206" t="str">
        <f>IF(OR('Model output'!R205="",ISNUMBER(SEARCH("Not identified", 'Model output'!R205)),ISNUMBER(SEARCH("Absent",'Model output'!R205)),ISNUMBER(SEARCH("No",'Model output'!R205)),ISNUMBER(SEARCH("Negative",'Model output'!R205)),ISNUMBER(SEARCH("None seen",'Model output'!R205)),ISNUMBER(SEARCH("Free",'Model output'!R205)),ISNUMBER(SEARCH("Cannot be assessed",'Model output'!R205))),"negative","positive")</f>
        <v>positive</v>
      </c>
      <c r="X206" t="str">
        <f>IF('Model output'!S205="","", IF('Model output'!S205= "[]", "", 'Model output'!S205))</f>
        <v>Not identified</v>
      </c>
      <c r="Y206" t="str">
        <f>IF(OR('Model output'!S205="",ISNUMBER(SEARCH("Absent",'Model output'!S205)),ISNUMBER(SEARCH("Not identified",'Model output'!S205)),ISNUMBER(SEARCH("No",'Model output'!S205)),ISNUMBER(SEARCH("negative",'Model output'!S205))),"negative",IF(Z206="positive","gETE", "positive"))</f>
        <v>negative</v>
      </c>
      <c r="Z206" t="str">
        <f>IF(OR('Model output'!S205="",ISNUMBER(SEARCH("Absent",'Model output'!S205)),ISNUMBER(SEARCH("Not identified",'Model output'!S205)),ISNUMBER(SEARCH("No",'Model output'!S205)),ISNUMBER(SEARCH("Minimal",'Model output'!S205)),ISNUMBER(SEARCH("negative",'Model output'!S205))),"negative",IF(OR(ISNUMBER(SEARCH("extensive",X206)),ISNUMBER(SEARCH("skeletal muscle",X206)),ISNUMBER(SEARCH("larynx",X206)),ISNUMBER(SEARCH("trachea",X206)),ISNUMBER(SEARCH("esophagus",X206)),ISNUMBER(SEARCH("recurrent laryngeal nerve",X206))),"positive","negative"))</f>
        <v>negative</v>
      </c>
      <c r="AA206" t="str">
        <f>IF('Model output'!T205="","", IF('Model output'!T205="[]", "", IF('Model output'!T205="Not mentioned", "No", "Yes")))</f>
        <v/>
      </c>
      <c r="AB206" t="str">
        <f>IF(AA206&lt;&gt;"Yes","",IF(OR('Model output'!U205="",'Model output'!U205="[]",ISNUMBER(SEARCH("Not identified",'Model output'!U205))),"",'Model output'!U205))</f>
        <v/>
      </c>
      <c r="AC206" s="1" t="str">
        <f>IF(OR('Model output'!V205="",'Model output'!V205="No",AND(ISERROR(SEARCH("Positive",'Model output'!V205)), ISNUMBER(SEARCH("Negative",'Model output'!V205))), ISNUMBER(SEARCH("Uninvolved",'Model output'!V205)), ISNUMBER(SEARCH("not involved",'Model output'!V205)), ISNUMBER(SEARCH("none",'Model output'!V205)), ISNUMBER(SEARCH("Free",'Model output'!V205)), ISNUMBER(SEARCH("1 mm",'Model output'!V205)), ISNUMBER(SEARCH("0.1 CM",'Model output'!V205)), ISNUMBER(SEARCH("less than 0.2 mm",'Model output'!V205)), ISNUMBER(SEARCH("less than 0.5 mm",'Model output'!V205)), ISNUMBER(SEARCH("abut",'Model output'!V205))), "negative", "positive")</f>
        <v>negative</v>
      </c>
      <c r="AE206" s="32" t="str" cm="1">
        <f t="array" aca="1" ref="AE206" ca="1">IF(OR(AC206="positive",Z206="positive",AND(OR(ISNUMBER(SEARCH("Follicular carcinoma",N206)),ISNUMBER(SEARCH("Follicular thyroid carcinoma",N206))),V206="extensive"),AND(AND(ISNUMBER(J206),J206&gt;0),AND(ISNUMBER(M206),M206&gt;3)),OR(H206="positive",AH206=1)),"high",IF(OR(ISNUMBER(SEARCH("lateral",G206,1)),ISNUMBER(SEARCH("positive",Y206,1)),ISNUMBER(SEARCH("tall",O206,1)),ISNUMBER(SEARCH("hobnail",O206,1)),ISNUMBER(SEARCH("cribriform",O206,1)),ISNUMBER(SEARCH("diffuse",O206,1)),ISNUMBER(SEARCH("columnar",O206,1)),ISNUMBER(SEARCH("solid",O206,1)),ISNUMBER(SEARCH("tall",N206,1)),ISNUMBER(SEARCH("hobnail",N206,1)),ISNUMBER(SEARCH("cribriform",N206,1)),ISNUMBER(SEARCH("diffuse",N206,1)),ISNUMBER(SEARCH("columnar",N206,1)),ISNUMBER(SEARCH("solid",N206,1)),AND(ISNUMBER(SEARCH("papillary",N206,1)),S206="positive"),AND(AND(ISNUMBER(J206),J206&gt;=5),M206=""),AND(AND(ISNUMBER(J206),J206&gt;=5),AND(ISNUMBER(M206),M206&gt;=1)),AND(ISNUMBER(SERACH("papillary",N206)),OR(Y206="positive",Z206="positive"), ISNUMBER(SEARCH("BRAF",AB206)))),"intermediate","low"))</f>
        <v>low</v>
      </c>
      <c r="AF206" s="33" t="str">
        <f t="shared" si="47"/>
        <v>1b</v>
      </c>
      <c r="AG206" s="33" t="str">
        <f t="shared" si="48"/>
        <v>0</v>
      </c>
      <c r="AH206" s="33" t="str">
        <f t="shared" si="49"/>
        <v>0</v>
      </c>
      <c r="AI206" s="38" t="str">
        <f t="shared" si="50"/>
        <v>I</v>
      </c>
      <c r="AJ206" s="32" t="s">
        <v>957</v>
      </c>
      <c r="AK206" s="37" t="s">
        <v>961</v>
      </c>
      <c r="AL206" s="37" t="s">
        <v>962</v>
      </c>
      <c r="AM206" s="37" t="s">
        <v>965</v>
      </c>
      <c r="AN206" s="37" t="s">
        <v>70</v>
      </c>
      <c r="AO206" s="26">
        <f t="shared" ca="1" si="51"/>
        <v>1</v>
      </c>
      <c r="AP206" s="12">
        <f t="shared" si="52"/>
        <v>1</v>
      </c>
      <c r="AQ206" s="12">
        <f t="shared" si="53"/>
        <v>1</v>
      </c>
      <c r="AR206" s="12">
        <f t="shared" si="54"/>
        <v>1</v>
      </c>
      <c r="AS206" s="19">
        <f t="shared" si="55"/>
        <v>1</v>
      </c>
    </row>
    <row r="207" spans="1:45">
      <c r="A207" t="str">
        <f>'Model output'!A206</f>
        <v>TCGA-EM-A3O9</v>
      </c>
      <c r="B207" s="44">
        <v>40</v>
      </c>
      <c r="C207" s="1" t="str">
        <f>IF(OR(ISNUMBER(SEARCH("0",'Model output'!D206)), ISNUMBER(SEARCH("1",'Model output'!D206)), ISNUMBER(SEARCH("1a",'Model output'!D206)), ISNUMBER(SEARCH("1b",'Model output'!D206)), ISNUMBER(SEARCH("2",'Model output'!D206)), ISNUMBER(SEARCH("3",'Model output'!D206)), ISNUMBER(SEARCH("4a",'Model output'!D206)), ISNUMBER(SEARCH("4b",'Model output'!D206))), IF(ISNUMBER(SEARCH("pT",'Model output'!D206)),IF(OR(ISNUMBER(SEARCH("a",'Model output'!D206)),ISNUMBER(SEARCH("b",'Model output'!D206))),MID(SUBSTITUTE('Model output'!D206," ",""),SEARCH("pT",'Model output'!D206)+2,2),MID(SUBSTITUTE('Model output'!D206," ",""),SEARCH("pT",'Model output'!D206)+2,1)),IF(ISNUMBER(SEARCH("T",'Model output'!D206)),IF(OR(ISNUMBER(SEARCH("a",'Model output'!D206)),ISNUMBER(SEARCH("b",'Model output'!D206))),MID(SUBSTITUTE('Model output'!D206," ",""),SEARCH("T",'Model output'!D206)+1,2),MID(SUBSTITUTE('Model output'!D206," ",""),SEARCH("T",'Model output'!D206)+1,1)),SUBSTITUTE('Model output'!D206," ",""))),"")</f>
        <v>3</v>
      </c>
      <c r="D207" s="1" t="str">
        <f>IF(ISNUMBER(SEARCH("lymph node",'Model output'!E206)),"1", IF(AND('Model output'!E206&lt;&gt;"",ISNUMBER('Model output'!E206),'Model output'!E206&gt;0),"1",IF(OR(ISNUMBER(SEARCH("0",'Model output'!E206)), ISNUMBER(SEARCH("1",'Model output'!E206)), ISNUMBER(SEARCH("1a",'Model output'!E206)), ISNUMBER(SEARCH("1b",'Model output'!E206)), ISNUMBER(SEARCH("X",'Model output'!E206))), IF(ISNUMBER(SEARCH("pN",'Model output'!E206)),IF(OR(ISNUMBER(SEARCH("a",'Model output'!E206)),ISNUMBER(SEARCH("b",'Model output'!E206))),MID(SUBSTITUTE('Model output'!E206," ",""),SEARCH("pN",'Model output'!E206)+2,2),MID(SUBSTITUTE('Model output'!E206," ",""),SEARCH("pN",'Model output'!E206)+2,1)),IF(ISNUMBER(SEARCH("N",'Model output'!E206)),IF(OR(ISNUMBER(SEARCH("a",'Model output'!E206)),ISNUMBER(SEARCH("b",'Model output'!E206))),MID(SUBSTITUTE('Model output'!E206," ",""),SEARCH("N",'Model output'!E206)+1,2),MID(SUBSTITUTE('Model output'!E206," ",""),SEARCH("N",'Model output'!E206)+1,1)),SUBSTITUTE('Model output'!E206," ",""))),"")))</f>
        <v>0</v>
      </c>
      <c r="E207" s="1" t="str">
        <f>IF(OR(ISNUMBER(SEARCH("Not applicable",'Model output'!F206)), ISNUMBER(SEARCH("N/A",'Model output'!F206))),"0",IF(OR(ISNUMBER(SEARCH("0",'Model output'!F206)), ISNUMBER(SEARCH("1",'Model output'!F206)), ISNUMBER(SEARCH("X",'Model output'!F206))), IF(ISNUMBER(SEARCH("pM",'Model output'!F206)),MID(SUBSTITUTE('Model output'!F206," ",""),SEARCH("pM",'Model output'!F206)+2,1),IF(ISNUMBER(SEARCH("M",'Model output'!F206)),MID(SUBSTITUTE('Model output'!F206," ",""),SEARCH("M",'Model output'!F206)+1,1),SUBSTITUTE('Model output'!F206," ",""))),""))</f>
        <v/>
      </c>
      <c r="F207" t="str">
        <f t="shared" si="45"/>
        <v>negative</v>
      </c>
      <c r="G207" t="str">
        <f>IF(OR('Model output'!G206="",AND(ISNUMBER('Model output'!J206),'Model output'!J206&lt;1)),"",IF(OR(ISNUMBER(SEARCH("lateral",'Model output'!G206)),ISNUMBER(SEARCH("cervical",'Model output'!G206)),ISNUMBER(SEARCH("jugular",'Model output'!G206)),ISNUMBER(SEARCH("left neck",'Model output'!G206)),ISNUMBER(SEARCH("left anterior neck",'Model output'!G206)),ISNUMBER(SEARCH("left posterior neck",'Model output'!G206)),ISNUMBER(SEARCH("right neck",'Model output'!G206)),ISNUMBER(SEARCH("right anterior neck",'Model output'!G206)),ISNUMBER(SEARCH("right posterior neck",'Model output'!G206)),AND(ISNUMBER(SEARCH("level",'Model output'!G206)),OR(,ISNUMBER(SEARCH("II",'Model output'!G206)),ISNUMBER(SEARCH("two",'Model output'!G206)),ISNUMBER(SEARCH("2",'Model output'!G206)),ISNUMBER(SEARCH("III",'Model output'!G206)),ISNUMBER(SEARCH("three",'Model output'!G206)),ISNUMBER(SEARCH("3",'Model output'!G206)),ISNUMBER(SEARCH("IV",'Model output'!G206)),ISNUMBER(SEARCH("four",'Model output'!G206)),ISNUMBER(SEARCH("4",'Model output'!G206)),AND(ISNUMBER(SEARCH("V ",'Model output'!G206)),NOT(ISNUMBER(SEARCH("VI",'Model output'!G206)))),ISNUMBER(SEARCH("five",'Model output'!G206)),ISNUMBER(SEARCH("5",'Model output'!G206))))), "lateral", "central"))</f>
        <v/>
      </c>
      <c r="H207" t="str">
        <f>IF('Model output'!H206="","negative",IF('Model output'!H206="[]", "negative", IF(OR(ISNUMBER(SEARCH("lymph node",'Model output'!H206)),ISNUMBER(SEARCH("Not mentioned",'Model output'!H206)),ISNUMBER(SEARCH("neck",'Model output'!H206)),ISNUMBER(SEARCH("Not applicable",'Model output'!H206))),"negative","positive")))</f>
        <v>negative</v>
      </c>
      <c r="I207">
        <f>IF('Model output'!I206="","",IF(ISNUMBER('Model output'!I206),'Model output'!I206,1))</f>
        <v>2</v>
      </c>
      <c r="J207">
        <f>IF('Model output'!J206="","",IF(AND(ISNUMBER('Model output'!J206),'Model output'!J206&lt;=I207),'Model output'!J206,IF(ISNUMBER(SEARCH("0/",'Model output'!J206)),0,1)))</f>
        <v>0</v>
      </c>
      <c r="K207" t="str" cm="1">
        <f t="array" ref="K207">IF(COUNT(FIND({0,1,2,3,4,5,6,7,8,9},'Model output'!K206))&gt;0,'Model output'!K206,"")</f>
        <v/>
      </c>
      <c r="L207" s="8" t="str">
        <f t="shared" si="46"/>
        <v/>
      </c>
      <c r="M207" t="str" cm="1">
        <f t="array" ref="M207">IF(L207="","",IF(ISNUMBER(SEARCH("cm",L207)),MAX(VALUE(SUBSTITUTE(_xlfn.FILTERXML("&lt;t&gt;&lt;s&gt;"&amp;SUBSTITUTE(L207,",","&lt;/s&gt;&lt;s&gt;")&amp;"&lt;/s&gt;&lt;/t&gt;","//s"),"cm",""))),MAX(VALUE(SUBSTITUTE(_xlfn.FILTERXML("&lt;t&gt;&lt;s&gt;"&amp;SUBSTITUTE(L207,",","&lt;/s&gt;&lt;s&gt;")&amp;"&lt;/s&gt;&lt;/t&gt;","//s"),"mm","")))/10))</f>
        <v/>
      </c>
      <c r="N207" t="str">
        <f>IF('Model output'!L206="","",'Model output'!L206)</f>
        <v>Papillary carcinoma, follicular variant</v>
      </c>
      <c r="O207" t="str">
        <f>IF('Model output'!M206="","",'Model output'!M206)</f>
        <v>Oncocytic or oxyphilic variant</v>
      </c>
      <c r="P207" t="str">
        <f>IF('Model output'!N206="","",'Model output'!N206)</f>
        <v>4.5cm</v>
      </c>
      <c r="Q207" t="str">
        <f t="shared" si="44"/>
        <v>4.5cm</v>
      </c>
      <c r="R207" cm="1">
        <f t="array" ref="R207">IF(Q207="","",IF(ISNUMBER(SEARCH("cm",Q207)),MAX(VALUE(SUBSTITUTE(_xlfn.FILTERXML("&lt;t&gt;&lt;s&gt;"&amp;SUBSTITUTE(Q207,",","&lt;/s&gt;&lt;s&gt;")&amp;"&lt;/s&gt;&lt;/t&gt;","//s"),"cm",""))),MAX(VALUE(SUBSTITUTE(_xlfn.FILTERXML("&lt;t&gt;&lt;s&gt;"&amp;SUBSTITUTE(Q207,",","&lt;/s&gt;&lt;s&gt;")&amp;"&lt;/s&gt;&lt;/t&gt;","//s"),"mm","")))/10))</f>
        <v>4.5</v>
      </c>
      <c r="S207" t="str">
        <f>IF(OR('Model output'!P206="",ISNUMBER(SEARCH("Not identified", 'Model output'!P206)),ISNUMBER(SEARCH("Absent",'Model output'!P206)),AND(ISNUMBER(SEARCH("No",'Model output'!P206)),NOT(ISNUMBER(SEARCH("diagnostic",'Model output'!P206)))),ISNUMBER(SEARCH("Negative",'Model output'!P206))),"negative","positive")</f>
        <v>negative</v>
      </c>
      <c r="T207">
        <f>IF('Model output'!O206="","",'Model output'!O206)</f>
        <v>2</v>
      </c>
      <c r="U207" t="str">
        <f>IF('Model output'!Q206&lt;&gt;"",'Model output'!Q206,IF('Classification result'!S207="positive",IF(ISNUMBER(SEARCH("single",'Model output'!P206)),1,IF(OR(ISNUMBER(SEARCH("&lt;4",'Model output'!P206)),ISNUMBER(SEARCH("&lt; 4",'Model output'!P206)),ISNUMBER(SEARCH("less than 4",'Model output'!P206))),"&lt;4",IF(OR(ISNUMBER(SEARCH("&gt;4",'Model output'!P206)),ISNUMBER(SEARCH("&gt; 4",'Model output'!P206)),ISNUMBER(SEARCH("4 or more",'Model output'!P206))),"&gt;4",""))),""))</f>
        <v/>
      </c>
      <c r="V207" t="str">
        <f>IF(S207="negative","",IF(OR(ISNUMBER(SEARCH("Focal",'Model output'!P206)),'Classification result'!U207&lt;4,ISNUMBER(SEARCH("Focal",'Classification result'!U207)),ISNUMBER(SEARCH("&lt;4",'Classification result'!U207)),ISNUMBER(SEARCH("&lt; 4",'Classification result'!U207))),"minimal", IF(OR(ISNUMBER(SEARCH("Extensive",'Model output'!P206)),ISNUMBER(SEARCH("Extensive",'Classification result'!U207)),ISNUMBER(SEARCH("&gt;4",'Classification result'!U207)),ISNUMBER(SEARCH("&gt; 4",'Classification result'!U207)),ISNUMBER(SEARCH("4 or more",'Classification result'!U207))),"extensive","")))</f>
        <v/>
      </c>
      <c r="W207" t="str">
        <f>IF(OR('Model output'!R206="",ISNUMBER(SEARCH("Not identified", 'Model output'!R206)),ISNUMBER(SEARCH("Absent",'Model output'!R206)),ISNUMBER(SEARCH("No",'Model output'!R206)),ISNUMBER(SEARCH("Negative",'Model output'!R206)),ISNUMBER(SEARCH("None seen",'Model output'!R206)),ISNUMBER(SEARCH("Free",'Model output'!R206)),ISNUMBER(SEARCH("Cannot be assessed",'Model output'!R206))),"negative","positive")</f>
        <v>positive</v>
      </c>
      <c r="X207" t="str">
        <f>IF('Model output'!S206="","", IF('Model output'!S206= "[]", "", 'Model output'!S206))</f>
        <v>Not identified</v>
      </c>
      <c r="Y207" t="str">
        <f>IF(OR('Model output'!S206="",ISNUMBER(SEARCH("Absent",'Model output'!S206)),ISNUMBER(SEARCH("Not identified",'Model output'!S206)),ISNUMBER(SEARCH("No",'Model output'!S206)),ISNUMBER(SEARCH("negative",'Model output'!S206))),"negative",IF(Z207="positive","gETE", "positive"))</f>
        <v>negative</v>
      </c>
      <c r="Z207" t="str">
        <f>IF(OR('Model output'!S206="",ISNUMBER(SEARCH("Absent",'Model output'!S206)),ISNUMBER(SEARCH("Not identified",'Model output'!S206)),ISNUMBER(SEARCH("No",'Model output'!S206)),ISNUMBER(SEARCH("Minimal",'Model output'!S206)),ISNUMBER(SEARCH("negative",'Model output'!S206))),"negative",IF(OR(ISNUMBER(SEARCH("extensive",X207)),ISNUMBER(SEARCH("skeletal muscle",X207)),ISNUMBER(SEARCH("larynx",X207)),ISNUMBER(SEARCH("trachea",X207)),ISNUMBER(SEARCH("esophagus",X207)),ISNUMBER(SEARCH("recurrent laryngeal nerve",X207))),"positive","negative"))</f>
        <v>negative</v>
      </c>
      <c r="AA207" t="str">
        <f>IF('Model output'!T206="","", IF('Model output'!T206="[]", "", IF('Model output'!T206="Not mentioned", "No", "Yes")))</f>
        <v/>
      </c>
      <c r="AB207" t="str">
        <f>IF(AA207&lt;&gt;"Yes","",IF(OR('Model output'!U206="",'Model output'!U206="[]",ISNUMBER(SEARCH("Not identified",'Model output'!U206))),"",'Model output'!U206))</f>
        <v/>
      </c>
      <c r="AC207" s="1" t="str">
        <f>IF(OR('Model output'!V206="",'Model output'!V206="No",AND(ISERROR(SEARCH("Positive",'Model output'!V206)), ISNUMBER(SEARCH("Negative",'Model output'!V206))), ISNUMBER(SEARCH("Uninvolved",'Model output'!V206)), ISNUMBER(SEARCH("not involved",'Model output'!V206)), ISNUMBER(SEARCH("none",'Model output'!V206)), ISNUMBER(SEARCH("Free",'Model output'!V206)), ISNUMBER(SEARCH("1 mm",'Model output'!V206)), ISNUMBER(SEARCH("0.1 CM",'Model output'!V206)), ISNUMBER(SEARCH("less than 0.2 mm",'Model output'!V206)), ISNUMBER(SEARCH("less than 0.5 mm",'Model output'!V206)), ISNUMBER(SEARCH("abut",'Model output'!V206))), "negative", "positive")</f>
        <v>negative</v>
      </c>
      <c r="AE207" s="32" t="str" cm="1">
        <f t="array" aca="1" ref="AE207" ca="1">IF(OR(AC207="positive",Z207="positive",AND(OR(ISNUMBER(SEARCH("Follicular carcinoma",N207)),ISNUMBER(SEARCH("Follicular thyroid carcinoma",N207))),V207="extensive"),AND(AND(ISNUMBER(J207),J207&gt;0),AND(ISNUMBER(M207),M207&gt;3)),OR(H207="positive",AH207=1)),"high",IF(OR(ISNUMBER(SEARCH("lateral",G207,1)),ISNUMBER(SEARCH("positive",Y207,1)),ISNUMBER(SEARCH("tall",O207,1)),ISNUMBER(SEARCH("hobnail",O207,1)),ISNUMBER(SEARCH("cribriform",O207,1)),ISNUMBER(SEARCH("diffuse",O207,1)),ISNUMBER(SEARCH("columnar",O207,1)),ISNUMBER(SEARCH("solid",O207,1)),ISNUMBER(SEARCH("tall",N207,1)),ISNUMBER(SEARCH("hobnail",N207,1)),ISNUMBER(SEARCH("cribriform",N207,1)),ISNUMBER(SEARCH("diffuse",N207,1)),ISNUMBER(SEARCH("columnar",N207,1)),ISNUMBER(SEARCH("solid",N207,1)),AND(ISNUMBER(SEARCH("papillary",N207,1)),S207="positive"),AND(AND(ISNUMBER(J207),J207&gt;=5),M207=""),AND(AND(ISNUMBER(J207),J207&gt;=5),AND(ISNUMBER(M207),M207&gt;=1)),AND(ISNUMBER(SERACH("papillary",N207)),OR(Y207="positive",Z207="positive"), ISNUMBER(SEARCH("BRAF",AB207)))),"intermediate","low"))</f>
        <v>low</v>
      </c>
      <c r="AF207" s="33" t="str">
        <f t="shared" si="47"/>
        <v>3a</v>
      </c>
      <c r="AG207" s="33" t="str">
        <f t="shared" si="48"/>
        <v>0</v>
      </c>
      <c r="AH207" s="33" t="str">
        <f t="shared" si="49"/>
        <v>0</v>
      </c>
      <c r="AI207" s="38" t="str">
        <f t="shared" si="50"/>
        <v>I</v>
      </c>
      <c r="AJ207" s="32" t="s">
        <v>957</v>
      </c>
      <c r="AK207" s="37" t="s">
        <v>967</v>
      </c>
      <c r="AL207" s="37" t="s">
        <v>962</v>
      </c>
      <c r="AM207" s="37" t="s">
        <v>965</v>
      </c>
      <c r="AN207" s="37" t="s">
        <v>70</v>
      </c>
      <c r="AO207" s="26">
        <f t="shared" ca="1" si="51"/>
        <v>1</v>
      </c>
      <c r="AP207" s="12">
        <f t="shared" si="52"/>
        <v>1</v>
      </c>
      <c r="AQ207" s="12">
        <f t="shared" si="53"/>
        <v>1</v>
      </c>
      <c r="AR207" s="12">
        <f t="shared" si="54"/>
        <v>1</v>
      </c>
      <c r="AS207" s="19">
        <f t="shared" si="55"/>
        <v>1</v>
      </c>
    </row>
    <row r="208" spans="1:45">
      <c r="A208" t="str">
        <f>'Model output'!A207</f>
        <v>TCGA-EM-A3OA</v>
      </c>
      <c r="B208" s="44">
        <v>55</v>
      </c>
      <c r="C208" s="1" t="str">
        <f>IF(OR(ISNUMBER(SEARCH("0",'Model output'!D207)), ISNUMBER(SEARCH("1",'Model output'!D207)), ISNUMBER(SEARCH("1a",'Model output'!D207)), ISNUMBER(SEARCH("1b",'Model output'!D207)), ISNUMBER(SEARCH("2",'Model output'!D207)), ISNUMBER(SEARCH("3",'Model output'!D207)), ISNUMBER(SEARCH("4a",'Model output'!D207)), ISNUMBER(SEARCH("4b",'Model output'!D207))), IF(ISNUMBER(SEARCH("pT",'Model output'!D207)),IF(OR(ISNUMBER(SEARCH("a",'Model output'!D207)),ISNUMBER(SEARCH("b",'Model output'!D207))),MID(SUBSTITUTE('Model output'!D207," ",""),SEARCH("pT",'Model output'!D207)+2,2),MID(SUBSTITUTE('Model output'!D207," ",""),SEARCH("pT",'Model output'!D207)+2,1)),IF(ISNUMBER(SEARCH("T",'Model output'!D207)),IF(OR(ISNUMBER(SEARCH("a",'Model output'!D207)),ISNUMBER(SEARCH("b",'Model output'!D207))),MID(SUBSTITUTE('Model output'!D207," ",""),SEARCH("T",'Model output'!D207)+1,2),MID(SUBSTITUTE('Model output'!D207," ",""),SEARCH("T",'Model output'!D207)+1,1)),SUBSTITUTE('Model output'!D207," ",""))),"")</f>
        <v>2</v>
      </c>
      <c r="D208" s="1" t="str">
        <f>IF(ISNUMBER(SEARCH("lymph node",'Model output'!E207)),"1", IF(AND('Model output'!E207&lt;&gt;"",ISNUMBER('Model output'!E207),'Model output'!E207&gt;0),"1",IF(OR(ISNUMBER(SEARCH("0",'Model output'!E207)), ISNUMBER(SEARCH("1",'Model output'!E207)), ISNUMBER(SEARCH("1a",'Model output'!E207)), ISNUMBER(SEARCH("1b",'Model output'!E207)), ISNUMBER(SEARCH("X",'Model output'!E207))), IF(ISNUMBER(SEARCH("pN",'Model output'!E207)),IF(OR(ISNUMBER(SEARCH("a",'Model output'!E207)),ISNUMBER(SEARCH("b",'Model output'!E207))),MID(SUBSTITUTE('Model output'!E207," ",""),SEARCH("pN",'Model output'!E207)+2,2),MID(SUBSTITUTE('Model output'!E207," ",""),SEARCH("pN",'Model output'!E207)+2,1)),IF(ISNUMBER(SEARCH("N",'Model output'!E207)),IF(OR(ISNUMBER(SEARCH("a",'Model output'!E207)),ISNUMBER(SEARCH("b",'Model output'!E207))),MID(SUBSTITUTE('Model output'!E207," ",""),SEARCH("N",'Model output'!E207)+1,2),MID(SUBSTITUTE('Model output'!E207," ",""),SEARCH("N",'Model output'!E207)+1,1)),SUBSTITUTE('Model output'!E207," ",""))),"")))</f>
        <v>X</v>
      </c>
      <c r="E208" s="1" t="str">
        <f>IF(OR(ISNUMBER(SEARCH("Not applicable",'Model output'!F207)), ISNUMBER(SEARCH("N/A",'Model output'!F207))),"0",IF(OR(ISNUMBER(SEARCH("0",'Model output'!F207)), ISNUMBER(SEARCH("1",'Model output'!F207)), ISNUMBER(SEARCH("X",'Model output'!F207))), IF(ISNUMBER(SEARCH("pM",'Model output'!F207)),MID(SUBSTITUTE('Model output'!F207," ",""),SEARCH("pM",'Model output'!F207)+2,1),IF(ISNUMBER(SEARCH("M",'Model output'!F207)),MID(SUBSTITUTE('Model output'!F207," ",""),SEARCH("M",'Model output'!F207)+1,1),SUBSTITUTE('Model output'!F207," ",""))),""))</f>
        <v/>
      </c>
      <c r="F208" t="str">
        <f t="shared" si="45"/>
        <v>negative</v>
      </c>
      <c r="G208" t="str">
        <f>IF(OR('Model output'!G207="",AND(ISNUMBER('Model output'!J207),'Model output'!J207&lt;1)),"",IF(OR(ISNUMBER(SEARCH("lateral",'Model output'!G207)),ISNUMBER(SEARCH("cervical",'Model output'!G207)),ISNUMBER(SEARCH("jugular",'Model output'!G207)),ISNUMBER(SEARCH("left neck",'Model output'!G207)),ISNUMBER(SEARCH("left anterior neck",'Model output'!G207)),ISNUMBER(SEARCH("left posterior neck",'Model output'!G207)),ISNUMBER(SEARCH("right neck",'Model output'!G207)),ISNUMBER(SEARCH("right anterior neck",'Model output'!G207)),ISNUMBER(SEARCH("right posterior neck",'Model output'!G207)),AND(ISNUMBER(SEARCH("level",'Model output'!G207)),OR(,ISNUMBER(SEARCH("II",'Model output'!G207)),ISNUMBER(SEARCH("two",'Model output'!G207)),ISNUMBER(SEARCH("2",'Model output'!G207)),ISNUMBER(SEARCH("III",'Model output'!G207)),ISNUMBER(SEARCH("three",'Model output'!G207)),ISNUMBER(SEARCH("3",'Model output'!G207)),ISNUMBER(SEARCH("IV",'Model output'!G207)),ISNUMBER(SEARCH("four",'Model output'!G207)),ISNUMBER(SEARCH("4",'Model output'!G207)),AND(ISNUMBER(SEARCH("V ",'Model output'!G207)),NOT(ISNUMBER(SEARCH("VI",'Model output'!G207)))),ISNUMBER(SEARCH("five",'Model output'!G207)),ISNUMBER(SEARCH("5",'Model output'!G207))))), "lateral", "central"))</f>
        <v/>
      </c>
      <c r="H208" t="str">
        <f>IF('Model output'!H207="","negative",IF('Model output'!H207="[]", "negative", IF(OR(ISNUMBER(SEARCH("lymph node",'Model output'!H207)),ISNUMBER(SEARCH("Not mentioned",'Model output'!H207)),ISNUMBER(SEARCH("neck",'Model output'!H207)),ISNUMBER(SEARCH("Not applicable",'Model output'!H207))),"negative","positive")))</f>
        <v>negative</v>
      </c>
      <c r="I208">
        <f>IF('Model output'!I207="","",IF(ISNUMBER('Model output'!I207),'Model output'!I207,1))</f>
        <v>0</v>
      </c>
      <c r="J208">
        <f>IF('Model output'!J207="","",IF(AND(ISNUMBER('Model output'!J207),'Model output'!J207&lt;=I208),'Model output'!J207,IF(ISNUMBER(SEARCH("0/",'Model output'!J207)),0,1)))</f>
        <v>0</v>
      </c>
      <c r="K208" t="str" cm="1">
        <f t="array" ref="K208">IF(COUNT(FIND({0,1,2,3,4,5,6,7,8,9},'Model output'!K207))&gt;0,'Model output'!K207,"")</f>
        <v/>
      </c>
      <c r="L208" s="8" t="str">
        <f t="shared" si="46"/>
        <v/>
      </c>
      <c r="M208" t="str" cm="1">
        <f t="array" ref="M208">IF(L208="","",IF(ISNUMBER(SEARCH("cm",L208)),MAX(VALUE(SUBSTITUTE(_xlfn.FILTERXML("&lt;t&gt;&lt;s&gt;"&amp;SUBSTITUTE(L208,",","&lt;/s&gt;&lt;s&gt;")&amp;"&lt;/s&gt;&lt;/t&gt;","//s"),"cm",""))),MAX(VALUE(SUBSTITUTE(_xlfn.FILTERXML("&lt;t&gt;&lt;s&gt;"&amp;SUBSTITUTE(L208,",","&lt;/s&gt;&lt;s&gt;")&amp;"&lt;/s&gt;&lt;/t&gt;","//s"),"mm","")))/10))</f>
        <v/>
      </c>
      <c r="N208" t="str">
        <f>IF('Model output'!L207="","",'Model output'!L207)</f>
        <v>Papillary carcinoma, follicular variant</v>
      </c>
      <c r="O208" t="str">
        <f>IF('Model output'!M207="","",'Model output'!M207)</f>
        <v>Follicular variant with focal trabecular growth and oncocytic change</v>
      </c>
      <c r="P208" t="str">
        <f>IF('Model output'!N207="","",'Model output'!N207)</f>
        <v>2.2cm</v>
      </c>
      <c r="Q208" t="str">
        <f t="shared" si="44"/>
        <v>2.2cm</v>
      </c>
      <c r="R208" cm="1">
        <f t="array" ref="R208">IF(Q208="","",IF(ISNUMBER(SEARCH("cm",Q208)),MAX(VALUE(SUBSTITUTE(_xlfn.FILTERXML("&lt;t&gt;&lt;s&gt;"&amp;SUBSTITUTE(Q208,",","&lt;/s&gt;&lt;s&gt;")&amp;"&lt;/s&gt;&lt;/t&gt;","//s"),"cm",""))),MAX(VALUE(SUBSTITUTE(_xlfn.FILTERXML("&lt;t&gt;&lt;s&gt;"&amp;SUBSTITUTE(Q208,",","&lt;/s&gt;&lt;s&gt;")&amp;"&lt;/s&gt;&lt;/t&gt;","//s"),"mm","")))/10))</f>
        <v>2.2000000000000002</v>
      </c>
      <c r="S208" t="str">
        <f>IF(OR('Model output'!P207="",ISNUMBER(SEARCH("Not identified", 'Model output'!P207)),ISNUMBER(SEARCH("Absent",'Model output'!P207)),AND(ISNUMBER(SEARCH("No",'Model output'!P207)),NOT(ISNUMBER(SEARCH("diagnostic",'Model output'!P207)))),ISNUMBER(SEARCH("Negative",'Model output'!P207))),"negative","positive")</f>
        <v>negative</v>
      </c>
      <c r="T208" t="str">
        <f>IF('Model output'!O207="","",'Model output'!O207)</f>
        <v/>
      </c>
      <c r="U208" t="str">
        <f>IF('Model output'!Q207&lt;&gt;"",'Model output'!Q207,IF('Classification result'!S208="positive",IF(ISNUMBER(SEARCH("single",'Model output'!P207)),1,IF(OR(ISNUMBER(SEARCH("&lt;4",'Model output'!P207)),ISNUMBER(SEARCH("&lt; 4",'Model output'!P207)),ISNUMBER(SEARCH("less than 4",'Model output'!P207))),"&lt;4",IF(OR(ISNUMBER(SEARCH("&gt;4",'Model output'!P207)),ISNUMBER(SEARCH("&gt; 4",'Model output'!P207)),ISNUMBER(SEARCH("4 or more",'Model output'!P207))),"&gt;4",""))),""))</f>
        <v/>
      </c>
      <c r="V208" t="str">
        <f>IF(S208="negative","",IF(OR(ISNUMBER(SEARCH("Focal",'Model output'!P207)),'Classification result'!U208&lt;4,ISNUMBER(SEARCH("Focal",'Classification result'!U208)),ISNUMBER(SEARCH("&lt;4",'Classification result'!U208)),ISNUMBER(SEARCH("&lt; 4",'Classification result'!U208))),"minimal", IF(OR(ISNUMBER(SEARCH("Extensive",'Model output'!P207)),ISNUMBER(SEARCH("Extensive",'Classification result'!U208)),ISNUMBER(SEARCH("&gt;4",'Classification result'!U208)),ISNUMBER(SEARCH("&gt; 4",'Classification result'!U208)),ISNUMBER(SEARCH("4 or more",'Classification result'!U208))),"extensive","")))</f>
        <v/>
      </c>
      <c r="W208" t="str">
        <f>IF(OR('Model output'!R207="",ISNUMBER(SEARCH("Not identified", 'Model output'!R207)),ISNUMBER(SEARCH("Absent",'Model output'!R207)),ISNUMBER(SEARCH("No",'Model output'!R207)),ISNUMBER(SEARCH("Negative",'Model output'!R207)),ISNUMBER(SEARCH("None seen",'Model output'!R207)),ISNUMBER(SEARCH("Free",'Model output'!R207)),ISNUMBER(SEARCH("Cannot be assessed",'Model output'!R207))),"negative","positive")</f>
        <v>positive</v>
      </c>
      <c r="X208" t="str">
        <f>IF('Model output'!S207="","", IF('Model output'!S207= "[]", "", 'Model output'!S207))</f>
        <v>Not identified</v>
      </c>
      <c r="Y208" t="str">
        <f>IF(OR('Model output'!S207="",ISNUMBER(SEARCH("Absent",'Model output'!S207)),ISNUMBER(SEARCH("Not identified",'Model output'!S207)),ISNUMBER(SEARCH("No",'Model output'!S207)),ISNUMBER(SEARCH("negative",'Model output'!S207))),"negative",IF(Z208="positive","gETE", "positive"))</f>
        <v>negative</v>
      </c>
      <c r="Z208" t="str">
        <f>IF(OR('Model output'!S207="",ISNUMBER(SEARCH("Absent",'Model output'!S207)),ISNUMBER(SEARCH("Not identified",'Model output'!S207)),ISNUMBER(SEARCH("No",'Model output'!S207)),ISNUMBER(SEARCH("Minimal",'Model output'!S207)),ISNUMBER(SEARCH("negative",'Model output'!S207))),"negative",IF(OR(ISNUMBER(SEARCH("extensive",X208)),ISNUMBER(SEARCH("skeletal muscle",X208)),ISNUMBER(SEARCH("larynx",X208)),ISNUMBER(SEARCH("trachea",X208)),ISNUMBER(SEARCH("esophagus",X208)),ISNUMBER(SEARCH("recurrent laryngeal nerve",X208))),"positive","negative"))</f>
        <v>negative</v>
      </c>
      <c r="AA208" t="str">
        <f>IF('Model output'!T207="","", IF('Model output'!T207="[]", "", IF('Model output'!T207="Not mentioned", "No", "Yes")))</f>
        <v/>
      </c>
      <c r="AB208" t="str">
        <f>IF(AA208&lt;&gt;"Yes","",IF(OR('Model output'!U207="",'Model output'!U207="[]",ISNUMBER(SEARCH("Not identified",'Model output'!U207))),"",'Model output'!U207))</f>
        <v/>
      </c>
      <c r="AC208" s="1" t="str">
        <f>IF(OR('Model output'!V207="",'Model output'!V207="No",AND(ISERROR(SEARCH("Positive",'Model output'!V207)), ISNUMBER(SEARCH("Negative",'Model output'!V207))), ISNUMBER(SEARCH("Uninvolved",'Model output'!V207)), ISNUMBER(SEARCH("not involved",'Model output'!V207)), ISNUMBER(SEARCH("none",'Model output'!V207)), ISNUMBER(SEARCH("Free",'Model output'!V207)), ISNUMBER(SEARCH("1 mm",'Model output'!V207)), ISNUMBER(SEARCH("0.1 CM",'Model output'!V207)), ISNUMBER(SEARCH("less than 0.2 mm",'Model output'!V207)), ISNUMBER(SEARCH("less than 0.5 mm",'Model output'!V207)), ISNUMBER(SEARCH("abut",'Model output'!V207))), "negative", "positive")</f>
        <v>negative</v>
      </c>
      <c r="AE208" s="32" t="str" cm="1">
        <f t="array" aca="1" ref="AE208" ca="1">IF(OR(AC208="positive",Z208="positive",AND(OR(ISNUMBER(SEARCH("Follicular carcinoma",N208)),ISNUMBER(SEARCH("Follicular thyroid carcinoma",N208))),V208="extensive"),AND(AND(ISNUMBER(J208),J208&gt;0),AND(ISNUMBER(M208),M208&gt;3)),OR(H208="positive",AH208=1)),"high",IF(OR(ISNUMBER(SEARCH("lateral",G208,1)),ISNUMBER(SEARCH("positive",Y208,1)),ISNUMBER(SEARCH("tall",O208,1)),ISNUMBER(SEARCH("hobnail",O208,1)),ISNUMBER(SEARCH("cribriform",O208,1)),ISNUMBER(SEARCH("diffuse",O208,1)),ISNUMBER(SEARCH("columnar",O208,1)),ISNUMBER(SEARCH("solid",O208,1)),ISNUMBER(SEARCH("tall",N208,1)),ISNUMBER(SEARCH("hobnail",N208,1)),ISNUMBER(SEARCH("cribriform",N208,1)),ISNUMBER(SEARCH("diffuse",N208,1)),ISNUMBER(SEARCH("columnar",N208,1)),ISNUMBER(SEARCH("solid",N208,1)),AND(ISNUMBER(SEARCH("papillary",N208,1)),S208="positive"),AND(AND(ISNUMBER(J208),J208&gt;=5),M208=""),AND(AND(ISNUMBER(J208),J208&gt;=5),AND(ISNUMBER(M208),M208&gt;=1)),AND(ISNUMBER(SERACH("papillary",N208)),OR(Y208="positive",Z208="positive"), ISNUMBER(SEARCH("BRAF",AB208)))),"intermediate","low"))</f>
        <v>low</v>
      </c>
      <c r="AF208" s="33" t="str">
        <f t="shared" si="47"/>
        <v>2</v>
      </c>
      <c r="AG208" s="33" t="str">
        <f t="shared" si="48"/>
        <v>0</v>
      </c>
      <c r="AH208" s="33" t="str">
        <f t="shared" si="49"/>
        <v>0</v>
      </c>
      <c r="AI208" s="38" t="str">
        <f t="shared" si="50"/>
        <v>I</v>
      </c>
      <c r="AJ208" s="32" t="s">
        <v>957</v>
      </c>
      <c r="AK208" s="37" t="s">
        <v>964</v>
      </c>
      <c r="AL208" s="37" t="s">
        <v>965</v>
      </c>
      <c r="AM208" s="37" t="s">
        <v>965</v>
      </c>
      <c r="AN208" s="37" t="s">
        <v>70</v>
      </c>
      <c r="AO208" s="26">
        <f t="shared" ca="1" si="51"/>
        <v>1</v>
      </c>
      <c r="AP208" s="12">
        <f t="shared" si="52"/>
        <v>1</v>
      </c>
      <c r="AQ208" s="12">
        <f t="shared" si="53"/>
        <v>1</v>
      </c>
      <c r="AR208" s="12">
        <f t="shared" si="54"/>
        <v>1</v>
      </c>
      <c r="AS208" s="19">
        <f t="shared" si="55"/>
        <v>1</v>
      </c>
    </row>
    <row r="209" spans="1:45">
      <c r="A209" t="str">
        <f>'Model output'!A208</f>
        <v>TCGA-EM-A3OB</v>
      </c>
      <c r="B209" s="44">
        <v>33</v>
      </c>
      <c r="C209" s="1" t="str">
        <f>IF(OR(ISNUMBER(SEARCH("0",'Model output'!D208)), ISNUMBER(SEARCH("1",'Model output'!D208)), ISNUMBER(SEARCH("1a",'Model output'!D208)), ISNUMBER(SEARCH("1b",'Model output'!D208)), ISNUMBER(SEARCH("2",'Model output'!D208)), ISNUMBER(SEARCH("3",'Model output'!D208)), ISNUMBER(SEARCH("4a",'Model output'!D208)), ISNUMBER(SEARCH("4b",'Model output'!D208))), IF(ISNUMBER(SEARCH("pT",'Model output'!D208)),IF(OR(ISNUMBER(SEARCH("a",'Model output'!D208)),ISNUMBER(SEARCH("b",'Model output'!D208))),MID(SUBSTITUTE('Model output'!D208," ",""),SEARCH("pT",'Model output'!D208)+2,2),MID(SUBSTITUTE('Model output'!D208," ",""),SEARCH("pT",'Model output'!D208)+2,1)),IF(ISNUMBER(SEARCH("T",'Model output'!D208)),IF(OR(ISNUMBER(SEARCH("a",'Model output'!D208)),ISNUMBER(SEARCH("b",'Model output'!D208))),MID(SUBSTITUTE('Model output'!D208," ",""),SEARCH("T",'Model output'!D208)+1,2),MID(SUBSTITUTE('Model output'!D208," ",""),SEARCH("T",'Model output'!D208)+1,1)),SUBSTITUTE('Model output'!D208," ",""))),"")</f>
        <v>2</v>
      </c>
      <c r="D209" s="1" t="str">
        <f>IF(ISNUMBER(SEARCH("lymph node",'Model output'!E208)),"1", IF(AND('Model output'!E208&lt;&gt;"",ISNUMBER('Model output'!E208),'Model output'!E208&gt;0),"1",IF(OR(ISNUMBER(SEARCH("0",'Model output'!E208)), ISNUMBER(SEARCH("1",'Model output'!E208)), ISNUMBER(SEARCH("1a",'Model output'!E208)), ISNUMBER(SEARCH("1b",'Model output'!E208)), ISNUMBER(SEARCH("X",'Model output'!E208))), IF(ISNUMBER(SEARCH("pN",'Model output'!E208)),IF(OR(ISNUMBER(SEARCH("a",'Model output'!E208)),ISNUMBER(SEARCH("b",'Model output'!E208))),MID(SUBSTITUTE('Model output'!E208," ",""),SEARCH("pN",'Model output'!E208)+2,2),MID(SUBSTITUTE('Model output'!E208," ",""),SEARCH("pN",'Model output'!E208)+2,1)),IF(ISNUMBER(SEARCH("N",'Model output'!E208)),IF(OR(ISNUMBER(SEARCH("a",'Model output'!E208)),ISNUMBER(SEARCH("b",'Model output'!E208))),MID(SUBSTITUTE('Model output'!E208," ",""),SEARCH("N",'Model output'!E208)+1,2),MID(SUBSTITUTE('Model output'!E208," ",""),SEARCH("N",'Model output'!E208)+1,1)),SUBSTITUTE('Model output'!E208," ",""))),"")))</f>
        <v>0</v>
      </c>
      <c r="E209" s="1" t="str">
        <f>IF(OR(ISNUMBER(SEARCH("Not applicable",'Model output'!F208)), ISNUMBER(SEARCH("N/A",'Model output'!F208))),"0",IF(OR(ISNUMBER(SEARCH("0",'Model output'!F208)), ISNUMBER(SEARCH("1",'Model output'!F208)), ISNUMBER(SEARCH("X",'Model output'!F208))), IF(ISNUMBER(SEARCH("pM",'Model output'!F208)),MID(SUBSTITUTE('Model output'!F208," ",""),SEARCH("pM",'Model output'!F208)+2,1),IF(ISNUMBER(SEARCH("M",'Model output'!F208)),MID(SUBSTITUTE('Model output'!F208," ",""),SEARCH("M",'Model output'!F208)+1,1),SUBSTITUTE('Model output'!F208," ",""))),""))</f>
        <v/>
      </c>
      <c r="F209" t="str">
        <f t="shared" si="45"/>
        <v>negative</v>
      </c>
      <c r="G209" t="str">
        <f>IF(OR('Model output'!G208="",AND(ISNUMBER('Model output'!J208),'Model output'!J208&lt;1)),"",IF(OR(ISNUMBER(SEARCH("lateral",'Model output'!G208)),ISNUMBER(SEARCH("cervical",'Model output'!G208)),ISNUMBER(SEARCH("jugular",'Model output'!G208)),ISNUMBER(SEARCH("left neck",'Model output'!G208)),ISNUMBER(SEARCH("left anterior neck",'Model output'!G208)),ISNUMBER(SEARCH("left posterior neck",'Model output'!G208)),ISNUMBER(SEARCH("right neck",'Model output'!G208)),ISNUMBER(SEARCH("right anterior neck",'Model output'!G208)),ISNUMBER(SEARCH("right posterior neck",'Model output'!G208)),AND(ISNUMBER(SEARCH("level",'Model output'!G208)),OR(,ISNUMBER(SEARCH("II",'Model output'!G208)),ISNUMBER(SEARCH("two",'Model output'!G208)),ISNUMBER(SEARCH("2",'Model output'!G208)),ISNUMBER(SEARCH("III",'Model output'!G208)),ISNUMBER(SEARCH("three",'Model output'!G208)),ISNUMBER(SEARCH("3",'Model output'!G208)),ISNUMBER(SEARCH("IV",'Model output'!G208)),ISNUMBER(SEARCH("four",'Model output'!G208)),ISNUMBER(SEARCH("4",'Model output'!G208)),AND(ISNUMBER(SEARCH("V ",'Model output'!G208)),NOT(ISNUMBER(SEARCH("VI",'Model output'!G208)))),ISNUMBER(SEARCH("five",'Model output'!G208)),ISNUMBER(SEARCH("5",'Model output'!G208))))), "lateral", "central"))</f>
        <v/>
      </c>
      <c r="H209" t="str">
        <f>IF('Model output'!H208="","negative",IF('Model output'!H208="[]", "negative", IF(OR(ISNUMBER(SEARCH("lymph node",'Model output'!H208)),ISNUMBER(SEARCH("Not mentioned",'Model output'!H208)),ISNUMBER(SEARCH("neck",'Model output'!H208)),ISNUMBER(SEARCH("Not applicable",'Model output'!H208))),"negative","positive")))</f>
        <v>negative</v>
      </c>
      <c r="I209">
        <f>IF('Model output'!I208="","",IF(ISNUMBER('Model output'!I208),'Model output'!I208,1))</f>
        <v>4</v>
      </c>
      <c r="J209">
        <f>IF('Model output'!J208="","",IF(AND(ISNUMBER('Model output'!J208),'Model output'!J208&lt;=I209),'Model output'!J208,IF(ISNUMBER(SEARCH("0/",'Model output'!J208)),0,1)))</f>
        <v>0</v>
      </c>
      <c r="K209" t="str" cm="1">
        <f t="array" ref="K209">IF(COUNT(FIND({0,1,2,3,4,5,6,7,8,9},'Model output'!K208))&gt;0,'Model output'!K208,"")</f>
        <v/>
      </c>
      <c r="L209" s="8" t="str">
        <f t="shared" si="46"/>
        <v/>
      </c>
      <c r="M209" t="str" cm="1">
        <f t="array" ref="M209">IF(L209="","",IF(ISNUMBER(SEARCH("cm",L209)),MAX(VALUE(SUBSTITUTE(_xlfn.FILTERXML("&lt;t&gt;&lt;s&gt;"&amp;SUBSTITUTE(L209,",","&lt;/s&gt;&lt;s&gt;")&amp;"&lt;/s&gt;&lt;/t&gt;","//s"),"cm",""))),MAX(VALUE(SUBSTITUTE(_xlfn.FILTERXML("&lt;t&gt;&lt;s&gt;"&amp;SUBSTITUTE(L209,",","&lt;/s&gt;&lt;s&gt;")&amp;"&lt;/s&gt;&lt;/t&gt;","//s"),"mm","")))/10))</f>
        <v/>
      </c>
      <c r="N209" t="str">
        <f>IF('Model output'!L208="","",'Model output'!L208)</f>
        <v>Papillary carcinoma, follicular variant</v>
      </c>
      <c r="O209" t="str">
        <f>IF('Model output'!M208="","",'Model output'!M208)</f>
        <v>Follicular variant</v>
      </c>
      <c r="P209" t="str">
        <f>IF('Model output'!N208="","",'Model output'!N208)</f>
        <v>2.2cm</v>
      </c>
      <c r="Q209" t="str">
        <f t="shared" si="44"/>
        <v>2.2cm</v>
      </c>
      <c r="R209" cm="1">
        <f t="array" ref="R209">IF(Q209="","",IF(ISNUMBER(SEARCH("cm",Q209)),MAX(VALUE(SUBSTITUTE(_xlfn.FILTERXML("&lt;t&gt;&lt;s&gt;"&amp;SUBSTITUTE(Q209,",","&lt;/s&gt;&lt;s&gt;")&amp;"&lt;/s&gt;&lt;/t&gt;","//s"),"cm",""))),MAX(VALUE(SUBSTITUTE(_xlfn.FILTERXML("&lt;t&gt;&lt;s&gt;"&amp;SUBSTITUTE(Q209,",","&lt;/s&gt;&lt;s&gt;")&amp;"&lt;/s&gt;&lt;/t&gt;","//s"),"mm","")))/10))</f>
        <v>2.2000000000000002</v>
      </c>
      <c r="S209" t="str">
        <f>IF(OR('Model output'!P208="",ISNUMBER(SEARCH("Not identified", 'Model output'!P208)),ISNUMBER(SEARCH("Absent",'Model output'!P208)),AND(ISNUMBER(SEARCH("No",'Model output'!P208)),NOT(ISNUMBER(SEARCH("diagnostic",'Model output'!P208)))),ISNUMBER(SEARCH("Negative",'Model output'!P208))),"negative","positive")</f>
        <v>negative</v>
      </c>
      <c r="T209" t="str">
        <f>IF('Model output'!O208="","",'Model output'!O208)</f>
        <v/>
      </c>
      <c r="U209" t="str">
        <f>IF('Model output'!Q208&lt;&gt;"",'Model output'!Q208,IF('Classification result'!S209="positive",IF(ISNUMBER(SEARCH("single",'Model output'!P208)),1,IF(OR(ISNUMBER(SEARCH("&lt;4",'Model output'!P208)),ISNUMBER(SEARCH("&lt; 4",'Model output'!P208)),ISNUMBER(SEARCH("less than 4",'Model output'!P208))),"&lt;4",IF(OR(ISNUMBER(SEARCH("&gt;4",'Model output'!P208)),ISNUMBER(SEARCH("&gt; 4",'Model output'!P208)),ISNUMBER(SEARCH("4 or more",'Model output'!P208))),"&gt;4",""))),""))</f>
        <v/>
      </c>
      <c r="V209" t="str">
        <f>IF(S209="negative","",IF(OR(ISNUMBER(SEARCH("Focal",'Model output'!P208)),'Classification result'!U209&lt;4,ISNUMBER(SEARCH("Focal",'Classification result'!U209)),ISNUMBER(SEARCH("&lt;4",'Classification result'!U209)),ISNUMBER(SEARCH("&lt; 4",'Classification result'!U209))),"minimal", IF(OR(ISNUMBER(SEARCH("Extensive",'Model output'!P208)),ISNUMBER(SEARCH("Extensive",'Classification result'!U209)),ISNUMBER(SEARCH("&gt;4",'Classification result'!U209)),ISNUMBER(SEARCH("&gt; 4",'Classification result'!U209)),ISNUMBER(SEARCH("4 or more",'Classification result'!U209))),"extensive","")))</f>
        <v/>
      </c>
      <c r="W209" t="str">
        <f>IF(OR('Model output'!R208="",ISNUMBER(SEARCH("Not identified", 'Model output'!R208)),ISNUMBER(SEARCH("Absent",'Model output'!R208)),ISNUMBER(SEARCH("No",'Model output'!R208)),ISNUMBER(SEARCH("Negative",'Model output'!R208)),ISNUMBER(SEARCH("None seen",'Model output'!R208)),ISNUMBER(SEARCH("Free",'Model output'!R208)),ISNUMBER(SEARCH("Cannot be assessed",'Model output'!R208))),"negative","positive")</f>
        <v>negative</v>
      </c>
      <c r="X209" t="str">
        <f>IF('Model output'!S208="","", IF('Model output'!S208= "[]", "", 'Model output'!S208))</f>
        <v>Not identified</v>
      </c>
      <c r="Y209" t="str">
        <f>IF(OR('Model output'!S208="",ISNUMBER(SEARCH("Absent",'Model output'!S208)),ISNUMBER(SEARCH("Not identified",'Model output'!S208)),ISNUMBER(SEARCH("No",'Model output'!S208)),ISNUMBER(SEARCH("negative",'Model output'!S208))),"negative",IF(Z209="positive","gETE", "positive"))</f>
        <v>negative</v>
      </c>
      <c r="Z209" t="str">
        <f>IF(OR('Model output'!S208="",ISNUMBER(SEARCH("Absent",'Model output'!S208)),ISNUMBER(SEARCH("Not identified",'Model output'!S208)),ISNUMBER(SEARCH("No",'Model output'!S208)),ISNUMBER(SEARCH("Minimal",'Model output'!S208)),ISNUMBER(SEARCH("negative",'Model output'!S208))),"negative",IF(OR(ISNUMBER(SEARCH("extensive",X209)),ISNUMBER(SEARCH("skeletal muscle",X209)),ISNUMBER(SEARCH("larynx",X209)),ISNUMBER(SEARCH("trachea",X209)),ISNUMBER(SEARCH("esophagus",X209)),ISNUMBER(SEARCH("recurrent laryngeal nerve",X209))),"positive","negative"))</f>
        <v>negative</v>
      </c>
      <c r="AA209" t="str">
        <f>IF('Model output'!T208="","", IF('Model output'!T208="[]", "", IF('Model output'!T208="Not mentioned", "No", "Yes")))</f>
        <v/>
      </c>
      <c r="AB209" t="str">
        <f>IF(AA209&lt;&gt;"Yes","",IF(OR('Model output'!U208="",'Model output'!U208="[]",ISNUMBER(SEARCH("Not identified",'Model output'!U208))),"",'Model output'!U208))</f>
        <v/>
      </c>
      <c r="AC209" s="1" t="str">
        <f>IF(OR('Model output'!V208="",'Model output'!V208="No",AND(ISERROR(SEARCH("Positive",'Model output'!V208)), ISNUMBER(SEARCH("Negative",'Model output'!V208))), ISNUMBER(SEARCH("Uninvolved",'Model output'!V208)), ISNUMBER(SEARCH("not involved",'Model output'!V208)), ISNUMBER(SEARCH("none",'Model output'!V208)), ISNUMBER(SEARCH("Free",'Model output'!V208)), ISNUMBER(SEARCH("1 mm",'Model output'!V208)), ISNUMBER(SEARCH("0.1 CM",'Model output'!V208)), ISNUMBER(SEARCH("less than 0.2 mm",'Model output'!V208)), ISNUMBER(SEARCH("less than 0.5 mm",'Model output'!V208)), ISNUMBER(SEARCH("abut",'Model output'!V208))), "negative", "positive")</f>
        <v>negative</v>
      </c>
      <c r="AE209" s="32" t="str" cm="1">
        <f t="array" aca="1" ref="AE209" ca="1">IF(OR(AC209="positive",Z209="positive",AND(OR(ISNUMBER(SEARCH("Follicular carcinoma",N209)),ISNUMBER(SEARCH("Follicular thyroid carcinoma",N209))),V209="extensive"),AND(AND(ISNUMBER(J209),J209&gt;0),AND(ISNUMBER(M209),M209&gt;3)),OR(H209="positive",AH209=1)),"high",IF(OR(ISNUMBER(SEARCH("lateral",G209,1)),ISNUMBER(SEARCH("positive",Y209,1)),ISNUMBER(SEARCH("tall",O209,1)),ISNUMBER(SEARCH("hobnail",O209,1)),ISNUMBER(SEARCH("cribriform",O209,1)),ISNUMBER(SEARCH("diffuse",O209,1)),ISNUMBER(SEARCH("columnar",O209,1)),ISNUMBER(SEARCH("solid",O209,1)),ISNUMBER(SEARCH("tall",N209,1)),ISNUMBER(SEARCH("hobnail",N209,1)),ISNUMBER(SEARCH("cribriform",N209,1)),ISNUMBER(SEARCH("diffuse",N209,1)),ISNUMBER(SEARCH("columnar",N209,1)),ISNUMBER(SEARCH("solid",N209,1)),AND(ISNUMBER(SEARCH("papillary",N209,1)),S209="positive"),AND(AND(ISNUMBER(J209),J209&gt;=5),M209=""),AND(AND(ISNUMBER(J209),J209&gt;=5),AND(ISNUMBER(M209),M209&gt;=1)),AND(ISNUMBER(SERACH("papillary",N209)),OR(Y209="positive",Z209="positive"), ISNUMBER(SEARCH("BRAF",AB209)))),"intermediate","low"))</f>
        <v>low</v>
      </c>
      <c r="AF209" s="33" t="str">
        <f t="shared" si="47"/>
        <v>2</v>
      </c>
      <c r="AG209" s="33" t="str">
        <f t="shared" si="48"/>
        <v>0</v>
      </c>
      <c r="AH209" s="33" t="str">
        <f t="shared" si="49"/>
        <v>0</v>
      </c>
      <c r="AI209" s="38" t="str">
        <f t="shared" si="50"/>
        <v>I</v>
      </c>
      <c r="AJ209" s="32" t="s">
        <v>957</v>
      </c>
      <c r="AK209" s="37" t="s">
        <v>964</v>
      </c>
      <c r="AL209" s="37" t="s">
        <v>962</v>
      </c>
      <c r="AM209" s="37" t="s">
        <v>965</v>
      </c>
      <c r="AN209" s="37" t="s">
        <v>70</v>
      </c>
      <c r="AO209" s="26">
        <f t="shared" ca="1" si="51"/>
        <v>1</v>
      </c>
      <c r="AP209" s="12">
        <f t="shared" si="52"/>
        <v>1</v>
      </c>
      <c r="AQ209" s="12">
        <f t="shared" si="53"/>
        <v>1</v>
      </c>
      <c r="AR209" s="12">
        <f t="shared" si="54"/>
        <v>1</v>
      </c>
      <c r="AS209" s="19">
        <f t="shared" si="55"/>
        <v>1</v>
      </c>
    </row>
    <row r="210" spans="1:45">
      <c r="A210" t="str">
        <f>'Model output'!A209</f>
        <v>TCGA-EM-A3ST</v>
      </c>
      <c r="B210" s="44">
        <v>62</v>
      </c>
      <c r="C210" s="1" t="str">
        <f>IF(OR(ISNUMBER(SEARCH("0",'Model output'!D209)), ISNUMBER(SEARCH("1",'Model output'!D209)), ISNUMBER(SEARCH("1a",'Model output'!D209)), ISNUMBER(SEARCH("1b",'Model output'!D209)), ISNUMBER(SEARCH("2",'Model output'!D209)), ISNUMBER(SEARCH("3",'Model output'!D209)), ISNUMBER(SEARCH("4a",'Model output'!D209)), ISNUMBER(SEARCH("4b",'Model output'!D209))), IF(ISNUMBER(SEARCH("pT",'Model output'!D209)),IF(OR(ISNUMBER(SEARCH("a",'Model output'!D209)),ISNUMBER(SEARCH("b",'Model output'!D209))),MID(SUBSTITUTE('Model output'!D209," ",""),SEARCH("pT",'Model output'!D209)+2,2),MID(SUBSTITUTE('Model output'!D209," ",""),SEARCH("pT",'Model output'!D209)+2,1)),IF(ISNUMBER(SEARCH("T",'Model output'!D209)),IF(OR(ISNUMBER(SEARCH("a",'Model output'!D209)),ISNUMBER(SEARCH("b",'Model output'!D209))),MID(SUBSTITUTE('Model output'!D209," ",""),SEARCH("T",'Model output'!D209)+1,2),MID(SUBSTITUTE('Model output'!D209," ",""),SEARCH("T",'Model output'!D209)+1,1)),SUBSTITUTE('Model output'!D209," ",""))),"")</f>
        <v>3</v>
      </c>
      <c r="D210" s="1" t="str">
        <f>IF(ISNUMBER(SEARCH("lymph node",'Model output'!E209)),"1", IF(AND('Model output'!E209&lt;&gt;"",ISNUMBER('Model output'!E209),'Model output'!E209&gt;0),"1",IF(OR(ISNUMBER(SEARCH("0",'Model output'!E209)), ISNUMBER(SEARCH("1",'Model output'!E209)), ISNUMBER(SEARCH("1a",'Model output'!E209)), ISNUMBER(SEARCH("1b",'Model output'!E209)), ISNUMBER(SEARCH("X",'Model output'!E209))), IF(ISNUMBER(SEARCH("pN",'Model output'!E209)),IF(OR(ISNUMBER(SEARCH("a",'Model output'!E209)),ISNUMBER(SEARCH("b",'Model output'!E209))),MID(SUBSTITUTE('Model output'!E209," ",""),SEARCH("pN",'Model output'!E209)+2,2),MID(SUBSTITUTE('Model output'!E209," ",""),SEARCH("pN",'Model output'!E209)+2,1)),IF(ISNUMBER(SEARCH("N",'Model output'!E209)),IF(OR(ISNUMBER(SEARCH("a",'Model output'!E209)),ISNUMBER(SEARCH("b",'Model output'!E209))),MID(SUBSTITUTE('Model output'!E209," ",""),SEARCH("N",'Model output'!E209)+1,2),MID(SUBSTITUTE('Model output'!E209," ",""),SEARCH("N",'Model output'!E209)+1,1)),SUBSTITUTE('Model output'!E209," ",""))),"")))</f>
        <v>0</v>
      </c>
      <c r="E210" s="1" t="str">
        <f>IF(OR(ISNUMBER(SEARCH("Not applicable",'Model output'!F209)), ISNUMBER(SEARCH("N/A",'Model output'!F209))),"0",IF(OR(ISNUMBER(SEARCH("0",'Model output'!F209)), ISNUMBER(SEARCH("1",'Model output'!F209)), ISNUMBER(SEARCH("X",'Model output'!F209))), IF(ISNUMBER(SEARCH("pM",'Model output'!F209)),MID(SUBSTITUTE('Model output'!F209," ",""),SEARCH("pM",'Model output'!F209)+2,1),IF(ISNUMBER(SEARCH("M",'Model output'!F209)),MID(SUBSTITUTE('Model output'!F209," ",""),SEARCH("M",'Model output'!F209)+1,1),SUBSTITUTE('Model output'!F209," ",""))),""))</f>
        <v/>
      </c>
      <c r="F210" t="str">
        <f t="shared" si="45"/>
        <v>negative</v>
      </c>
      <c r="G210" t="str">
        <f>IF(OR('Model output'!G209="",AND(ISNUMBER('Model output'!J209),'Model output'!J209&lt;1)),"",IF(OR(ISNUMBER(SEARCH("lateral",'Model output'!G209)),ISNUMBER(SEARCH("cervical",'Model output'!G209)),ISNUMBER(SEARCH("jugular",'Model output'!G209)),ISNUMBER(SEARCH("left neck",'Model output'!G209)),ISNUMBER(SEARCH("left anterior neck",'Model output'!G209)),ISNUMBER(SEARCH("left posterior neck",'Model output'!G209)),ISNUMBER(SEARCH("right neck",'Model output'!G209)),ISNUMBER(SEARCH("right anterior neck",'Model output'!G209)),ISNUMBER(SEARCH("right posterior neck",'Model output'!G209)),AND(ISNUMBER(SEARCH("level",'Model output'!G209)),OR(,ISNUMBER(SEARCH("II",'Model output'!G209)),ISNUMBER(SEARCH("two",'Model output'!G209)),ISNUMBER(SEARCH("2",'Model output'!G209)),ISNUMBER(SEARCH("III",'Model output'!G209)),ISNUMBER(SEARCH("three",'Model output'!G209)),ISNUMBER(SEARCH("3",'Model output'!G209)),ISNUMBER(SEARCH("IV",'Model output'!G209)),ISNUMBER(SEARCH("four",'Model output'!G209)),ISNUMBER(SEARCH("4",'Model output'!G209)),AND(ISNUMBER(SEARCH("V ",'Model output'!G209)),NOT(ISNUMBER(SEARCH("VI",'Model output'!G209)))),ISNUMBER(SEARCH("five",'Model output'!G209)),ISNUMBER(SEARCH("5",'Model output'!G209))))), "lateral", "central"))</f>
        <v/>
      </c>
      <c r="H210" t="str">
        <f>IF('Model output'!H209="","negative",IF('Model output'!H209="[]", "negative", IF(OR(ISNUMBER(SEARCH("lymph node",'Model output'!H209)),ISNUMBER(SEARCH("Not mentioned",'Model output'!H209)),ISNUMBER(SEARCH("neck",'Model output'!H209)),ISNUMBER(SEARCH("Not applicable",'Model output'!H209))),"negative","positive")))</f>
        <v>negative</v>
      </c>
      <c r="I210">
        <f>IF('Model output'!I209="","",IF(ISNUMBER('Model output'!I209),'Model output'!I209,1))</f>
        <v>1</v>
      </c>
      <c r="J210">
        <f>IF('Model output'!J209="","",IF(AND(ISNUMBER('Model output'!J209),'Model output'!J209&lt;=I210),'Model output'!J209,IF(ISNUMBER(SEARCH("0/",'Model output'!J209)),0,1)))</f>
        <v>0</v>
      </c>
      <c r="K210" t="str" cm="1">
        <f t="array" ref="K210">IF(COUNT(FIND({0,1,2,3,4,5,6,7,8,9},'Model output'!K209))&gt;0,'Model output'!K209,"")</f>
        <v/>
      </c>
      <c r="L210" s="8" t="str">
        <f t="shared" si="46"/>
        <v/>
      </c>
      <c r="M210" t="str" cm="1">
        <f t="array" ref="M210">IF(L210="","",IF(ISNUMBER(SEARCH("cm",L210)),MAX(VALUE(SUBSTITUTE(_xlfn.FILTERXML("&lt;t&gt;&lt;s&gt;"&amp;SUBSTITUTE(L210,",","&lt;/s&gt;&lt;s&gt;")&amp;"&lt;/s&gt;&lt;/t&gt;","//s"),"cm",""))),MAX(VALUE(SUBSTITUTE(_xlfn.FILTERXML("&lt;t&gt;&lt;s&gt;"&amp;SUBSTITUTE(L210,",","&lt;/s&gt;&lt;s&gt;")&amp;"&lt;/s&gt;&lt;/t&gt;","//s"),"mm","")))/10))</f>
        <v/>
      </c>
      <c r="N210" t="str">
        <f>IF('Model output'!L209="","",'Model output'!L209)</f>
        <v>Papillary carcinoma, follicular variant</v>
      </c>
      <c r="O210" t="str">
        <f>IF('Model output'!M209="","",'Model output'!M209)</f>
        <v>Follicular variant, Oncocytic or oxyphilic cytomorphology</v>
      </c>
      <c r="P210" t="str">
        <f>IF('Model output'!N209="","",'Model output'!N209)</f>
        <v>5.4cm</v>
      </c>
      <c r="Q210" t="str">
        <f t="shared" si="44"/>
        <v>5.4cm</v>
      </c>
      <c r="R210" cm="1">
        <f t="array" ref="R210">IF(Q210="","",IF(ISNUMBER(SEARCH("cm",Q210)),MAX(VALUE(SUBSTITUTE(_xlfn.FILTERXML("&lt;t&gt;&lt;s&gt;"&amp;SUBSTITUTE(Q210,",","&lt;/s&gt;&lt;s&gt;")&amp;"&lt;/s&gt;&lt;/t&gt;","//s"),"cm",""))),MAX(VALUE(SUBSTITUTE(_xlfn.FILTERXML("&lt;t&gt;&lt;s&gt;"&amp;SUBSTITUTE(Q210,",","&lt;/s&gt;&lt;s&gt;")&amp;"&lt;/s&gt;&lt;/t&gt;","//s"),"mm","")))/10))</f>
        <v>5.4</v>
      </c>
      <c r="S210" t="str">
        <f>IF(OR('Model output'!P209="",ISNUMBER(SEARCH("Not identified", 'Model output'!P209)),ISNUMBER(SEARCH("Absent",'Model output'!P209)),AND(ISNUMBER(SEARCH("No",'Model output'!P209)),NOT(ISNUMBER(SEARCH("diagnostic",'Model output'!P209)))),ISNUMBER(SEARCH("Negative",'Model output'!P209))),"negative","positive")</f>
        <v>positive</v>
      </c>
      <c r="T210" t="str">
        <f>IF('Model output'!O209="","",'Model output'!O209)</f>
        <v/>
      </c>
      <c r="U210" t="str">
        <f>IF('Model output'!Q209&lt;&gt;"",'Model output'!Q209,IF('Classification result'!S210="positive",IF(ISNUMBER(SEARCH("single",'Model output'!P209)),1,IF(OR(ISNUMBER(SEARCH("&lt;4",'Model output'!P209)),ISNUMBER(SEARCH("&lt; 4",'Model output'!P209)),ISNUMBER(SEARCH("less than 4",'Model output'!P209))),"&lt;4",IF(OR(ISNUMBER(SEARCH("&gt;4",'Model output'!P209)),ISNUMBER(SEARCH("&gt; 4",'Model output'!P209)),ISNUMBER(SEARCH("4 or more",'Model output'!P209))),"&gt;4",""))),""))</f>
        <v>&lt;4</v>
      </c>
      <c r="V210" t="str">
        <f>IF(S210="negative","",IF(OR(ISNUMBER(SEARCH("Focal",'Model output'!P209)),'Classification result'!U210&lt;4,ISNUMBER(SEARCH("Focal",'Classification result'!U210)),ISNUMBER(SEARCH("&lt;4",'Classification result'!U210)),ISNUMBER(SEARCH("&lt; 4",'Classification result'!U210))),"minimal", IF(OR(ISNUMBER(SEARCH("Extensive",'Model output'!P209)),ISNUMBER(SEARCH("Extensive",'Classification result'!U210)),ISNUMBER(SEARCH("&gt;4",'Classification result'!U210)),ISNUMBER(SEARCH("&gt; 4",'Classification result'!U210)),ISNUMBER(SEARCH("4 or more",'Classification result'!U210))),"extensive","")))</f>
        <v>minimal</v>
      </c>
      <c r="W210" t="str">
        <f>IF(OR('Model output'!R209="",ISNUMBER(SEARCH("Not identified", 'Model output'!R209)),ISNUMBER(SEARCH("Absent",'Model output'!R209)),ISNUMBER(SEARCH("No",'Model output'!R209)),ISNUMBER(SEARCH("Negative",'Model output'!R209)),ISNUMBER(SEARCH("None seen",'Model output'!R209)),ISNUMBER(SEARCH("Free",'Model output'!R209)),ISNUMBER(SEARCH("Cannot be assessed",'Model output'!R209))),"negative","positive")</f>
        <v>positive</v>
      </c>
      <c r="X210" t="str">
        <f>IF('Model output'!S209="","", IF('Model output'!S209= "[]", "", 'Model output'!S209))</f>
        <v/>
      </c>
      <c r="Y210" t="str">
        <f>IF(OR('Model output'!S209="",ISNUMBER(SEARCH("Absent",'Model output'!S209)),ISNUMBER(SEARCH("Not identified",'Model output'!S209)),ISNUMBER(SEARCH("No",'Model output'!S209)),ISNUMBER(SEARCH("negative",'Model output'!S209))),"negative",IF(Z210="positive","gETE", "positive"))</f>
        <v>negative</v>
      </c>
      <c r="Z210" t="str">
        <f>IF(OR('Model output'!S209="",ISNUMBER(SEARCH("Absent",'Model output'!S209)),ISNUMBER(SEARCH("Not identified",'Model output'!S209)),ISNUMBER(SEARCH("No",'Model output'!S209)),ISNUMBER(SEARCH("Minimal",'Model output'!S209)),ISNUMBER(SEARCH("negative",'Model output'!S209))),"negative",IF(OR(ISNUMBER(SEARCH("extensive",X210)),ISNUMBER(SEARCH("skeletal muscle",X210)),ISNUMBER(SEARCH("larynx",X210)),ISNUMBER(SEARCH("trachea",X210)),ISNUMBER(SEARCH("esophagus",X210)),ISNUMBER(SEARCH("recurrent laryngeal nerve",X210))),"positive","negative"))</f>
        <v>negative</v>
      </c>
      <c r="AA210" t="str">
        <f>IF('Model output'!T209="","", IF('Model output'!T209="[]", "", IF('Model output'!T209="Not mentioned", "No", "Yes")))</f>
        <v/>
      </c>
      <c r="AB210" t="str">
        <f>IF(AA210&lt;&gt;"Yes","",IF(OR('Model output'!U209="",'Model output'!U209="[]",ISNUMBER(SEARCH("Not identified",'Model output'!U209))),"",'Model output'!U209))</f>
        <v/>
      </c>
      <c r="AC210" s="1" t="str">
        <f>IF(OR('Model output'!V209="",'Model output'!V209="No",AND(ISERROR(SEARCH("Positive",'Model output'!V209)), ISNUMBER(SEARCH("Negative",'Model output'!V209))), ISNUMBER(SEARCH("Uninvolved",'Model output'!V209)), ISNUMBER(SEARCH("not involved",'Model output'!V209)), ISNUMBER(SEARCH("none",'Model output'!V209)), ISNUMBER(SEARCH("Free",'Model output'!V209)), ISNUMBER(SEARCH("1 mm",'Model output'!V209)), ISNUMBER(SEARCH("0.1 CM",'Model output'!V209)), ISNUMBER(SEARCH("less than 0.2 mm",'Model output'!V209)), ISNUMBER(SEARCH("less than 0.5 mm",'Model output'!V209)), ISNUMBER(SEARCH("abut",'Model output'!V209))), "negative", "positive")</f>
        <v>negative</v>
      </c>
      <c r="AE210" s="32" t="str" cm="1">
        <f t="array" aca="1" ref="AE210" ca="1">IF(OR(AC210="positive",Z210="positive",AND(OR(ISNUMBER(SEARCH("Follicular carcinoma",N210)),ISNUMBER(SEARCH("Follicular thyroid carcinoma",N210))),V210="extensive"),AND(AND(ISNUMBER(J210),J210&gt;0),AND(ISNUMBER(M210),M210&gt;3)),OR(H210="positive",AH210=1)),"high",IF(OR(ISNUMBER(SEARCH("lateral",G210,1)),ISNUMBER(SEARCH("positive",Y210,1)),ISNUMBER(SEARCH("tall",O210,1)),ISNUMBER(SEARCH("hobnail",O210,1)),ISNUMBER(SEARCH("cribriform",O210,1)),ISNUMBER(SEARCH("diffuse",O210,1)),ISNUMBER(SEARCH("columnar",O210,1)),ISNUMBER(SEARCH("solid",O210,1)),ISNUMBER(SEARCH("tall",N210,1)),ISNUMBER(SEARCH("hobnail",N210,1)),ISNUMBER(SEARCH("cribriform",N210,1)),ISNUMBER(SEARCH("diffuse",N210,1)),ISNUMBER(SEARCH("columnar",N210,1)),ISNUMBER(SEARCH("solid",N210,1)),AND(ISNUMBER(SEARCH("papillary",N210,1)),S210="positive"),AND(AND(ISNUMBER(J210),J210&gt;=5),M210=""),AND(AND(ISNUMBER(J210),J210&gt;=5),AND(ISNUMBER(M210),M210&gt;=1)),AND(ISNUMBER(SERACH("papillary",N210)),OR(Y210="positive",Z210="positive"), ISNUMBER(SEARCH("BRAF",AB210)))),"intermediate","low"))</f>
        <v>intermediate</v>
      </c>
      <c r="AF210" s="33" t="str">
        <f t="shared" si="47"/>
        <v>3a</v>
      </c>
      <c r="AG210" s="33" t="str">
        <f t="shared" si="48"/>
        <v>0</v>
      </c>
      <c r="AH210" s="33" t="str">
        <f t="shared" si="49"/>
        <v>0</v>
      </c>
      <c r="AI210" s="38" t="str">
        <f t="shared" si="50"/>
        <v>II</v>
      </c>
      <c r="AJ210" s="32" t="s">
        <v>958</v>
      </c>
      <c r="AK210" s="37" t="s">
        <v>967</v>
      </c>
      <c r="AL210" s="37" t="s">
        <v>962</v>
      </c>
      <c r="AM210" s="37" t="s">
        <v>965</v>
      </c>
      <c r="AN210" s="37" t="s">
        <v>963</v>
      </c>
      <c r="AO210" s="26">
        <f t="shared" ca="1" si="51"/>
        <v>1</v>
      </c>
      <c r="AP210" s="12">
        <f t="shared" si="52"/>
        <v>1</v>
      </c>
      <c r="AQ210" s="12">
        <f t="shared" si="53"/>
        <v>1</v>
      </c>
      <c r="AR210" s="12">
        <f t="shared" si="54"/>
        <v>1</v>
      </c>
      <c r="AS210" s="19">
        <f t="shared" si="55"/>
        <v>1</v>
      </c>
    </row>
    <row r="211" spans="1:45">
      <c r="A211" t="str">
        <f>'Model output'!A210</f>
        <v>TCGA-EM-A3SU</v>
      </c>
      <c r="B211" s="44">
        <v>43</v>
      </c>
      <c r="C211" s="1" t="str">
        <f>IF(OR(ISNUMBER(SEARCH("0",'Model output'!D210)), ISNUMBER(SEARCH("1",'Model output'!D210)), ISNUMBER(SEARCH("1a",'Model output'!D210)), ISNUMBER(SEARCH("1b",'Model output'!D210)), ISNUMBER(SEARCH("2",'Model output'!D210)), ISNUMBER(SEARCH("3",'Model output'!D210)), ISNUMBER(SEARCH("4a",'Model output'!D210)), ISNUMBER(SEARCH("4b",'Model output'!D210))), IF(ISNUMBER(SEARCH("pT",'Model output'!D210)),IF(OR(ISNUMBER(SEARCH("a",'Model output'!D210)),ISNUMBER(SEARCH("b",'Model output'!D210))),MID(SUBSTITUTE('Model output'!D210," ",""),SEARCH("pT",'Model output'!D210)+2,2),MID(SUBSTITUTE('Model output'!D210," ",""),SEARCH("pT",'Model output'!D210)+2,1)),IF(ISNUMBER(SEARCH("T",'Model output'!D210)),IF(OR(ISNUMBER(SEARCH("a",'Model output'!D210)),ISNUMBER(SEARCH("b",'Model output'!D210))),MID(SUBSTITUTE('Model output'!D210," ",""),SEARCH("T",'Model output'!D210)+1,2),MID(SUBSTITUTE('Model output'!D210," ",""),SEARCH("T",'Model output'!D210)+1,1)),SUBSTITUTE('Model output'!D210," ",""))),"")</f>
        <v>2</v>
      </c>
      <c r="D211" s="1" t="str">
        <f>IF(ISNUMBER(SEARCH("lymph node",'Model output'!E210)),"1", IF(AND('Model output'!E210&lt;&gt;"",ISNUMBER('Model output'!E210),'Model output'!E210&gt;0),"1",IF(OR(ISNUMBER(SEARCH("0",'Model output'!E210)), ISNUMBER(SEARCH("1",'Model output'!E210)), ISNUMBER(SEARCH("1a",'Model output'!E210)), ISNUMBER(SEARCH("1b",'Model output'!E210)), ISNUMBER(SEARCH("X",'Model output'!E210))), IF(ISNUMBER(SEARCH("pN",'Model output'!E210)),IF(OR(ISNUMBER(SEARCH("a",'Model output'!E210)),ISNUMBER(SEARCH("b",'Model output'!E210))),MID(SUBSTITUTE('Model output'!E210," ",""),SEARCH("pN",'Model output'!E210)+2,2),MID(SUBSTITUTE('Model output'!E210," ",""),SEARCH("pN",'Model output'!E210)+2,1)),IF(ISNUMBER(SEARCH("N",'Model output'!E210)),IF(OR(ISNUMBER(SEARCH("a",'Model output'!E210)),ISNUMBER(SEARCH("b",'Model output'!E210))),MID(SUBSTITUTE('Model output'!E210," ",""),SEARCH("N",'Model output'!E210)+1,2),MID(SUBSTITUTE('Model output'!E210," ",""),SEARCH("N",'Model output'!E210)+1,1)),SUBSTITUTE('Model output'!E210," ",""))),"")))</f>
        <v>1b</v>
      </c>
      <c r="E211" s="1" t="str">
        <f>IF(OR(ISNUMBER(SEARCH("Not applicable",'Model output'!F210)), ISNUMBER(SEARCH("N/A",'Model output'!F210))),"0",IF(OR(ISNUMBER(SEARCH("0",'Model output'!F210)), ISNUMBER(SEARCH("1",'Model output'!F210)), ISNUMBER(SEARCH("X",'Model output'!F210))), IF(ISNUMBER(SEARCH("pM",'Model output'!F210)),MID(SUBSTITUTE('Model output'!F210," ",""),SEARCH("pM",'Model output'!F210)+2,1),IF(ISNUMBER(SEARCH("M",'Model output'!F210)),MID(SUBSTITUTE('Model output'!F210," ",""),SEARCH("M",'Model output'!F210)+1,1),SUBSTITUTE('Model output'!F210," ",""))),""))</f>
        <v/>
      </c>
      <c r="F211" t="str">
        <f t="shared" si="45"/>
        <v>positive</v>
      </c>
      <c r="G211" t="str">
        <f>IF(OR('Model output'!G210="",AND(ISNUMBER('Model output'!J210),'Model output'!J210&lt;1)),"",IF(OR(ISNUMBER(SEARCH("lateral",'Model output'!G210)),ISNUMBER(SEARCH("cervical",'Model output'!G210)),ISNUMBER(SEARCH("jugular",'Model output'!G210)),ISNUMBER(SEARCH("left neck",'Model output'!G210)),ISNUMBER(SEARCH("left anterior neck",'Model output'!G210)),ISNUMBER(SEARCH("left posterior neck",'Model output'!G210)),ISNUMBER(SEARCH("right neck",'Model output'!G210)),ISNUMBER(SEARCH("right anterior neck",'Model output'!G210)),ISNUMBER(SEARCH("right posterior neck",'Model output'!G210)),AND(ISNUMBER(SEARCH("level",'Model output'!G210)),OR(,ISNUMBER(SEARCH("II",'Model output'!G210)),ISNUMBER(SEARCH("two",'Model output'!G210)),ISNUMBER(SEARCH("2",'Model output'!G210)),ISNUMBER(SEARCH("III",'Model output'!G210)),ISNUMBER(SEARCH("three",'Model output'!G210)),ISNUMBER(SEARCH("3",'Model output'!G210)),ISNUMBER(SEARCH("IV",'Model output'!G210)),ISNUMBER(SEARCH("four",'Model output'!G210)),ISNUMBER(SEARCH("4",'Model output'!G210)),AND(ISNUMBER(SEARCH("V ",'Model output'!G210)),NOT(ISNUMBER(SEARCH("VI",'Model output'!G210)))),ISNUMBER(SEARCH("five",'Model output'!G210)),ISNUMBER(SEARCH("5",'Model output'!G210))))), "lateral", "central"))</f>
        <v>lateral</v>
      </c>
      <c r="H211" t="str">
        <f>IF('Model output'!H210="","negative",IF('Model output'!H210="[]", "negative", IF(OR(ISNUMBER(SEARCH("lymph node",'Model output'!H210)),ISNUMBER(SEARCH("Not mentioned",'Model output'!H210)),ISNUMBER(SEARCH("neck",'Model output'!H210)),ISNUMBER(SEARCH("Not applicable",'Model output'!H210))),"negative","positive")))</f>
        <v>negative</v>
      </c>
      <c r="I211">
        <f>IF('Model output'!I210="","",IF(ISNUMBER('Model output'!I210),'Model output'!I210,1))</f>
        <v>33</v>
      </c>
      <c r="J211">
        <f>IF('Model output'!J210="","",IF(AND(ISNUMBER('Model output'!J210),'Model output'!J210&lt;=I211),'Model output'!J210,IF(ISNUMBER(SEARCH("0/",'Model output'!J210)),0,1)))</f>
        <v>3</v>
      </c>
      <c r="K211" t="str" cm="1">
        <f t="array" ref="K211">IF(COUNT(FIND({0,1,2,3,4,5,6,7,8,9},'Model output'!K210))&gt;0,'Model output'!K210,"")</f>
        <v/>
      </c>
      <c r="L211" s="8" t="str">
        <f t="shared" si="46"/>
        <v/>
      </c>
      <c r="M211" t="str" cm="1">
        <f t="array" ref="M211">IF(L211="","",IF(ISNUMBER(SEARCH("cm",L211)),MAX(VALUE(SUBSTITUTE(_xlfn.FILTERXML("&lt;t&gt;&lt;s&gt;"&amp;SUBSTITUTE(L211,",","&lt;/s&gt;&lt;s&gt;")&amp;"&lt;/s&gt;&lt;/t&gt;","//s"),"cm",""))),MAX(VALUE(SUBSTITUTE(_xlfn.FILTERXML("&lt;t&gt;&lt;s&gt;"&amp;SUBSTITUTE(L211,",","&lt;/s&gt;&lt;s&gt;")&amp;"&lt;/s&gt;&lt;/t&gt;","//s"),"mm","")))/10))</f>
        <v/>
      </c>
      <c r="N211" t="str">
        <f>IF('Model output'!L210="","",'Model output'!L210)</f>
        <v>Papillary carcinoma, classical (usual)</v>
      </c>
      <c r="O211" t="str">
        <f>IF('Model output'!M210="","",'Model output'!M210)</f>
        <v>with focal Warthin-like areas and tall cell change (&lt;5%)</v>
      </c>
      <c r="P211" t="str">
        <f>IF('Model output'!N210="","",'Model output'!N210)</f>
        <v>2.1 cm</v>
      </c>
      <c r="Q211" t="str">
        <f t="shared" si="44"/>
        <v>2.1cm</v>
      </c>
      <c r="R211" cm="1">
        <f t="array" ref="R211">IF(Q211="","",IF(ISNUMBER(SEARCH("cm",Q211)),MAX(VALUE(SUBSTITUTE(_xlfn.FILTERXML("&lt;t&gt;&lt;s&gt;"&amp;SUBSTITUTE(Q211,",","&lt;/s&gt;&lt;s&gt;")&amp;"&lt;/s&gt;&lt;/t&gt;","//s"),"cm",""))),MAX(VALUE(SUBSTITUTE(_xlfn.FILTERXML("&lt;t&gt;&lt;s&gt;"&amp;SUBSTITUTE(Q211,",","&lt;/s&gt;&lt;s&gt;")&amp;"&lt;/s&gt;&lt;/t&gt;","//s"),"mm","")))/10))</f>
        <v>2.1</v>
      </c>
      <c r="S211" t="str">
        <f>IF(OR('Model output'!P210="",ISNUMBER(SEARCH("Not identified", 'Model output'!P210)),ISNUMBER(SEARCH("Absent",'Model output'!P210)),AND(ISNUMBER(SEARCH("No",'Model output'!P210)),NOT(ISNUMBER(SEARCH("diagnostic",'Model output'!P210)))),ISNUMBER(SEARCH("Negative",'Model output'!P210))),"negative","positive")</f>
        <v>positive</v>
      </c>
      <c r="T211" t="str">
        <f>IF('Model output'!O210="","",'Model output'!O210)</f>
        <v/>
      </c>
      <c r="U211" t="str">
        <f>IF('Model output'!Q210&lt;&gt;"",'Model output'!Q210,IF('Classification result'!S211="positive",IF(ISNUMBER(SEARCH("single",'Model output'!P210)),1,IF(OR(ISNUMBER(SEARCH("&lt;4",'Model output'!P210)),ISNUMBER(SEARCH("&lt; 4",'Model output'!P210)),ISNUMBER(SEARCH("less than 4",'Model output'!P210))),"&lt;4",IF(OR(ISNUMBER(SEARCH("&gt;4",'Model output'!P210)),ISNUMBER(SEARCH("&gt; 4",'Model output'!P210)),ISNUMBER(SEARCH("4 or more",'Model output'!P210))),"&gt;4",""))),""))</f>
        <v/>
      </c>
      <c r="V211" t="str">
        <f>IF(S211="negative","",IF(OR(ISNUMBER(SEARCH("Focal",'Model output'!P210)),'Classification result'!U211&lt;4,ISNUMBER(SEARCH("Focal",'Classification result'!U211)),ISNUMBER(SEARCH("&lt;4",'Classification result'!U211)),ISNUMBER(SEARCH("&lt; 4",'Classification result'!U211))),"minimal", IF(OR(ISNUMBER(SEARCH("Extensive",'Model output'!P210)),ISNUMBER(SEARCH("Extensive",'Classification result'!U211)),ISNUMBER(SEARCH("&gt;4",'Classification result'!U211)),ISNUMBER(SEARCH("&gt; 4",'Classification result'!U211)),ISNUMBER(SEARCH("4 or more",'Classification result'!U211))),"extensive","")))</f>
        <v/>
      </c>
      <c r="W211" t="str">
        <f>IF(OR('Model output'!R210="",ISNUMBER(SEARCH("Not identified", 'Model output'!R210)),ISNUMBER(SEARCH("Absent",'Model output'!R210)),ISNUMBER(SEARCH("No",'Model output'!R210)),ISNUMBER(SEARCH("Negative",'Model output'!R210)),ISNUMBER(SEARCH("None seen",'Model output'!R210)),ISNUMBER(SEARCH("Free",'Model output'!R210)),ISNUMBER(SEARCH("Cannot be assessed",'Model output'!R210))),"negative","positive")</f>
        <v>positive</v>
      </c>
      <c r="X211" t="str">
        <f>IF('Model output'!S210="","", IF('Model output'!S210= "[]", "", 'Model output'!S210))</f>
        <v>Not identified</v>
      </c>
      <c r="Y211" t="str">
        <f>IF(OR('Model output'!S210="",ISNUMBER(SEARCH("Absent",'Model output'!S210)),ISNUMBER(SEARCH("Not identified",'Model output'!S210)),ISNUMBER(SEARCH("No",'Model output'!S210)),ISNUMBER(SEARCH("negative",'Model output'!S210))),"negative",IF(Z211="positive","gETE", "positive"))</f>
        <v>negative</v>
      </c>
      <c r="Z211" t="str">
        <f>IF(OR('Model output'!S210="",ISNUMBER(SEARCH("Absent",'Model output'!S210)),ISNUMBER(SEARCH("Not identified",'Model output'!S210)),ISNUMBER(SEARCH("No",'Model output'!S210)),ISNUMBER(SEARCH("Minimal",'Model output'!S210)),ISNUMBER(SEARCH("negative",'Model output'!S210))),"negative",IF(OR(ISNUMBER(SEARCH("extensive",X211)),ISNUMBER(SEARCH("skeletal muscle",X211)),ISNUMBER(SEARCH("larynx",X211)),ISNUMBER(SEARCH("trachea",X211)),ISNUMBER(SEARCH("esophagus",X211)),ISNUMBER(SEARCH("recurrent laryngeal nerve",X211))),"positive","negative"))</f>
        <v>negative</v>
      </c>
      <c r="AA211" t="str">
        <f>IF('Model output'!T210="","", IF('Model output'!T210="[]", "", IF('Model output'!T210="Not mentioned", "No", "Yes")))</f>
        <v/>
      </c>
      <c r="AB211" t="str">
        <f>IF(AA211&lt;&gt;"Yes","",IF(OR('Model output'!U210="",'Model output'!U210="[]",ISNUMBER(SEARCH("Not identified",'Model output'!U210))),"",'Model output'!U210))</f>
        <v/>
      </c>
      <c r="AC211" s="1" t="str">
        <f>IF(OR('Model output'!V210="",'Model output'!V210="No",AND(ISERROR(SEARCH("Positive",'Model output'!V210)), ISNUMBER(SEARCH("Negative",'Model output'!V210))), ISNUMBER(SEARCH("Uninvolved",'Model output'!V210)), ISNUMBER(SEARCH("not involved",'Model output'!V210)), ISNUMBER(SEARCH("none",'Model output'!V210)), ISNUMBER(SEARCH("Free",'Model output'!V210)), ISNUMBER(SEARCH("1 mm",'Model output'!V210)), ISNUMBER(SEARCH("0.1 CM",'Model output'!V210)), ISNUMBER(SEARCH("less than 0.2 mm",'Model output'!V210)), ISNUMBER(SEARCH("less than 0.5 mm",'Model output'!V210)), ISNUMBER(SEARCH("abut",'Model output'!V210))), "negative", "positive")</f>
        <v>negative</v>
      </c>
      <c r="AE211" s="32" t="str" cm="1">
        <f t="array" aca="1" ref="AE211" ca="1">IF(OR(AC211="positive",Z211="positive",AND(OR(ISNUMBER(SEARCH("Follicular carcinoma",N211)),ISNUMBER(SEARCH("Follicular thyroid carcinoma",N211))),V211="extensive"),AND(AND(ISNUMBER(J211),J211&gt;0),AND(ISNUMBER(M211),M211&gt;3)),OR(H211="positive",AH211=1)),"high",IF(OR(ISNUMBER(SEARCH("lateral",G211,1)),ISNUMBER(SEARCH("positive",Y211,1)),ISNUMBER(SEARCH("tall",O211,1)),ISNUMBER(SEARCH("hobnail",O211,1)),ISNUMBER(SEARCH("cribriform",O211,1)),ISNUMBER(SEARCH("diffuse",O211,1)),ISNUMBER(SEARCH("columnar",O211,1)),ISNUMBER(SEARCH("solid",O211,1)),ISNUMBER(SEARCH("tall",N211,1)),ISNUMBER(SEARCH("hobnail",N211,1)),ISNUMBER(SEARCH("cribriform",N211,1)),ISNUMBER(SEARCH("diffuse",N211,1)),ISNUMBER(SEARCH("columnar",N211,1)),ISNUMBER(SEARCH("solid",N211,1)),AND(ISNUMBER(SEARCH("papillary",N211,1)),S211="positive"),AND(AND(ISNUMBER(J211),J211&gt;=5),M211=""),AND(AND(ISNUMBER(J211),J211&gt;=5),AND(ISNUMBER(M211),M211&gt;=1)),AND(ISNUMBER(SERACH("papillary",N211)),OR(Y211="positive",Z211="positive"), ISNUMBER(SEARCH("BRAF",AB211)))),"intermediate","low"))</f>
        <v>intermediate</v>
      </c>
      <c r="AF211" s="33" t="str">
        <f t="shared" si="47"/>
        <v>2</v>
      </c>
      <c r="AG211" s="33" t="str">
        <f t="shared" si="48"/>
        <v>1b</v>
      </c>
      <c r="AH211" s="33" t="str">
        <f t="shared" si="49"/>
        <v>0</v>
      </c>
      <c r="AI211" s="38" t="str">
        <f t="shared" si="50"/>
        <v>I</v>
      </c>
      <c r="AJ211" s="32" t="s">
        <v>958</v>
      </c>
      <c r="AK211" s="37" t="s">
        <v>964</v>
      </c>
      <c r="AL211" s="37" t="s">
        <v>961</v>
      </c>
      <c r="AM211" s="37" t="s">
        <v>965</v>
      </c>
      <c r="AN211" s="37" t="s">
        <v>70</v>
      </c>
      <c r="AO211" s="26">
        <f t="shared" ca="1" si="51"/>
        <v>1</v>
      </c>
      <c r="AP211" s="12">
        <f t="shared" si="52"/>
        <v>1</v>
      </c>
      <c r="AQ211" s="12">
        <f t="shared" si="53"/>
        <v>1</v>
      </c>
      <c r="AR211" s="12">
        <f t="shared" si="54"/>
        <v>1</v>
      </c>
      <c r="AS211" s="19">
        <f t="shared" si="55"/>
        <v>1</v>
      </c>
    </row>
    <row r="212" spans="1:45">
      <c r="A212" t="str">
        <f>'Model output'!A211</f>
        <v>TCGA-EM-A3SX</v>
      </c>
      <c r="B212" s="44">
        <v>28</v>
      </c>
      <c r="C212" s="1" t="str">
        <f>IF(OR(ISNUMBER(SEARCH("0",'Model output'!D211)), ISNUMBER(SEARCH("1",'Model output'!D211)), ISNUMBER(SEARCH("1a",'Model output'!D211)), ISNUMBER(SEARCH("1b",'Model output'!D211)), ISNUMBER(SEARCH("2",'Model output'!D211)), ISNUMBER(SEARCH("3",'Model output'!D211)), ISNUMBER(SEARCH("4a",'Model output'!D211)), ISNUMBER(SEARCH("4b",'Model output'!D211))), IF(ISNUMBER(SEARCH("pT",'Model output'!D211)),IF(OR(ISNUMBER(SEARCH("a",'Model output'!D211)),ISNUMBER(SEARCH("b",'Model output'!D211))),MID(SUBSTITUTE('Model output'!D211," ",""),SEARCH("pT",'Model output'!D211)+2,2),MID(SUBSTITUTE('Model output'!D211," ",""),SEARCH("pT",'Model output'!D211)+2,1)),IF(ISNUMBER(SEARCH("T",'Model output'!D211)),IF(OR(ISNUMBER(SEARCH("a",'Model output'!D211)),ISNUMBER(SEARCH("b",'Model output'!D211))),MID(SUBSTITUTE('Model output'!D211," ",""),SEARCH("T",'Model output'!D211)+1,2),MID(SUBSTITUTE('Model output'!D211," ",""),SEARCH("T",'Model output'!D211)+1,1)),SUBSTITUTE('Model output'!D211," ",""))),"")</f>
        <v>3</v>
      </c>
      <c r="D212" s="1" t="str">
        <f>IF(ISNUMBER(SEARCH("lymph node",'Model output'!E211)),"1", IF(AND('Model output'!E211&lt;&gt;"",ISNUMBER('Model output'!E211),'Model output'!E211&gt;0),"1",IF(OR(ISNUMBER(SEARCH("0",'Model output'!E211)), ISNUMBER(SEARCH("1",'Model output'!E211)), ISNUMBER(SEARCH("1a",'Model output'!E211)), ISNUMBER(SEARCH("1b",'Model output'!E211)), ISNUMBER(SEARCH("X",'Model output'!E211))), IF(ISNUMBER(SEARCH("pN",'Model output'!E211)),IF(OR(ISNUMBER(SEARCH("a",'Model output'!E211)),ISNUMBER(SEARCH("b",'Model output'!E211))),MID(SUBSTITUTE('Model output'!E211," ",""),SEARCH("pN",'Model output'!E211)+2,2),MID(SUBSTITUTE('Model output'!E211," ",""),SEARCH("pN",'Model output'!E211)+2,1)),IF(ISNUMBER(SEARCH("N",'Model output'!E211)),IF(OR(ISNUMBER(SEARCH("a",'Model output'!E211)),ISNUMBER(SEARCH("b",'Model output'!E211))),MID(SUBSTITUTE('Model output'!E211," ",""),SEARCH("N",'Model output'!E211)+1,2),MID(SUBSTITUTE('Model output'!E211," ",""),SEARCH("N",'Model output'!E211)+1,1)),SUBSTITUTE('Model output'!E211," ",""))),"")))</f>
        <v>1a</v>
      </c>
      <c r="E212" s="1" t="str">
        <f>IF(OR(ISNUMBER(SEARCH("Not applicable",'Model output'!F211)), ISNUMBER(SEARCH("N/A",'Model output'!F211))),"0",IF(OR(ISNUMBER(SEARCH("0",'Model output'!F211)), ISNUMBER(SEARCH("1",'Model output'!F211)), ISNUMBER(SEARCH("X",'Model output'!F211))), IF(ISNUMBER(SEARCH("pM",'Model output'!F211)),MID(SUBSTITUTE('Model output'!F211," ",""),SEARCH("pM",'Model output'!F211)+2,1),IF(ISNUMBER(SEARCH("M",'Model output'!F211)),MID(SUBSTITUTE('Model output'!F211," ",""),SEARCH("M",'Model output'!F211)+1,1),SUBSTITUTE('Model output'!F211," ",""))),""))</f>
        <v/>
      </c>
      <c r="F212" t="str">
        <f t="shared" si="45"/>
        <v>positive</v>
      </c>
      <c r="G212" t="str">
        <f>IF(OR('Model output'!G211="",AND(ISNUMBER('Model output'!J211),'Model output'!J211&lt;1)),"",IF(OR(ISNUMBER(SEARCH("lateral",'Model output'!G211)),ISNUMBER(SEARCH("cervical",'Model output'!G211)),ISNUMBER(SEARCH("jugular",'Model output'!G211)),ISNUMBER(SEARCH("left neck",'Model output'!G211)),ISNUMBER(SEARCH("left anterior neck",'Model output'!G211)),ISNUMBER(SEARCH("left posterior neck",'Model output'!G211)),ISNUMBER(SEARCH("right neck",'Model output'!G211)),ISNUMBER(SEARCH("right anterior neck",'Model output'!G211)),ISNUMBER(SEARCH("right posterior neck",'Model output'!G211)),AND(ISNUMBER(SEARCH("level",'Model output'!G211)),OR(,ISNUMBER(SEARCH("II",'Model output'!G211)),ISNUMBER(SEARCH("two",'Model output'!G211)),ISNUMBER(SEARCH("2",'Model output'!G211)),ISNUMBER(SEARCH("III",'Model output'!G211)),ISNUMBER(SEARCH("three",'Model output'!G211)),ISNUMBER(SEARCH("3",'Model output'!G211)),ISNUMBER(SEARCH("IV",'Model output'!G211)),ISNUMBER(SEARCH("four",'Model output'!G211)),ISNUMBER(SEARCH("4",'Model output'!G211)),AND(ISNUMBER(SEARCH("V ",'Model output'!G211)),NOT(ISNUMBER(SEARCH("VI",'Model output'!G211)))),ISNUMBER(SEARCH("five",'Model output'!G211)),ISNUMBER(SEARCH("5",'Model output'!G211))))), "lateral", "central"))</f>
        <v>central</v>
      </c>
      <c r="H212" t="str">
        <f>IF('Model output'!H211="","negative",IF('Model output'!H211="[]", "negative", IF(OR(ISNUMBER(SEARCH("lymph node",'Model output'!H211)),ISNUMBER(SEARCH("Not mentioned",'Model output'!H211)),ISNUMBER(SEARCH("neck",'Model output'!H211)),ISNUMBER(SEARCH("Not applicable",'Model output'!H211))),"negative","positive")))</f>
        <v>negative</v>
      </c>
      <c r="I212">
        <f>IF('Model output'!I211="","",IF(ISNUMBER('Model output'!I211),'Model output'!I211,1))</f>
        <v>4</v>
      </c>
      <c r="J212">
        <f>IF('Model output'!J211="","",IF(AND(ISNUMBER('Model output'!J211),'Model output'!J211&lt;=I212),'Model output'!J211,IF(ISNUMBER(SEARCH("0/",'Model output'!J211)),0,1)))</f>
        <v>3</v>
      </c>
      <c r="K212" t="str" cm="1">
        <f t="array" ref="K212">IF(COUNT(FIND({0,1,2,3,4,5,6,7,8,9},'Model output'!K211))&gt;0,'Model output'!K211,"")</f>
        <v/>
      </c>
      <c r="L212" s="8" t="str">
        <f t="shared" si="46"/>
        <v/>
      </c>
      <c r="M212" t="str" cm="1">
        <f t="array" ref="M212">IF(L212="","",IF(ISNUMBER(SEARCH("cm",L212)),MAX(VALUE(SUBSTITUTE(_xlfn.FILTERXML("&lt;t&gt;&lt;s&gt;"&amp;SUBSTITUTE(L212,",","&lt;/s&gt;&lt;s&gt;")&amp;"&lt;/s&gt;&lt;/t&gt;","//s"),"cm",""))),MAX(VALUE(SUBSTITUTE(_xlfn.FILTERXML("&lt;t&gt;&lt;s&gt;"&amp;SUBSTITUTE(L212,",","&lt;/s&gt;&lt;s&gt;")&amp;"&lt;/s&gt;&lt;/t&gt;","//s"),"mm","")))/10))</f>
        <v/>
      </c>
      <c r="N212" t="str">
        <f>IF('Model output'!L211="","",'Model output'!L211)</f>
        <v>Papillary carcinoma</v>
      </c>
      <c r="O212" t="str">
        <f>IF('Model output'!M211="","",'Model output'!M211)</f>
        <v>Classical (usual)</v>
      </c>
      <c r="P212" t="str">
        <f>IF('Model output'!N211="","",'Model output'!N211)</f>
        <v>4.4cm</v>
      </c>
      <c r="Q212" t="str">
        <f t="shared" si="44"/>
        <v>4.4cm</v>
      </c>
      <c r="R212" cm="1">
        <f t="array" ref="R212">IF(Q212="","",IF(ISNUMBER(SEARCH("cm",Q212)),MAX(VALUE(SUBSTITUTE(_xlfn.FILTERXML("&lt;t&gt;&lt;s&gt;"&amp;SUBSTITUTE(Q212,",","&lt;/s&gt;&lt;s&gt;")&amp;"&lt;/s&gt;&lt;/t&gt;","//s"),"cm",""))),MAX(VALUE(SUBSTITUTE(_xlfn.FILTERXML("&lt;t&gt;&lt;s&gt;"&amp;SUBSTITUTE(Q212,",","&lt;/s&gt;&lt;s&gt;")&amp;"&lt;/s&gt;&lt;/t&gt;","//s"),"mm","")))/10))</f>
        <v>4.4000000000000004</v>
      </c>
      <c r="S212" t="str">
        <f>IF(OR('Model output'!P211="",ISNUMBER(SEARCH("Not identified", 'Model output'!P211)),ISNUMBER(SEARCH("Absent",'Model output'!P211)),AND(ISNUMBER(SEARCH("No",'Model output'!P211)),NOT(ISNUMBER(SEARCH("diagnostic",'Model output'!P211)))),ISNUMBER(SEARCH("Negative",'Model output'!P211))),"negative","positive")</f>
        <v>negative</v>
      </c>
      <c r="T212">
        <f>IF('Model output'!O211="","",'Model output'!O211)</f>
        <v>2</v>
      </c>
      <c r="U212" t="str">
        <f>IF('Model output'!Q211&lt;&gt;"",'Model output'!Q211,IF('Classification result'!S212="positive",IF(ISNUMBER(SEARCH("single",'Model output'!P211)),1,IF(OR(ISNUMBER(SEARCH("&lt;4",'Model output'!P211)),ISNUMBER(SEARCH("&lt; 4",'Model output'!P211)),ISNUMBER(SEARCH("less than 4",'Model output'!P211))),"&lt;4",IF(OR(ISNUMBER(SEARCH("&gt;4",'Model output'!P211)),ISNUMBER(SEARCH("&gt; 4",'Model output'!P211)),ISNUMBER(SEARCH("4 or more",'Model output'!P211))),"&gt;4",""))),""))</f>
        <v/>
      </c>
      <c r="V212" t="str">
        <f>IF(S212="negative","",IF(OR(ISNUMBER(SEARCH("Focal",'Model output'!P211)),'Classification result'!U212&lt;4,ISNUMBER(SEARCH("Focal",'Classification result'!U212)),ISNUMBER(SEARCH("&lt;4",'Classification result'!U212)),ISNUMBER(SEARCH("&lt; 4",'Classification result'!U212))),"minimal", IF(OR(ISNUMBER(SEARCH("Extensive",'Model output'!P211)),ISNUMBER(SEARCH("Extensive",'Classification result'!U212)),ISNUMBER(SEARCH("&gt;4",'Classification result'!U212)),ISNUMBER(SEARCH("&gt; 4",'Classification result'!U212)),ISNUMBER(SEARCH("4 or more",'Classification result'!U212))),"extensive","")))</f>
        <v/>
      </c>
      <c r="W212" t="str">
        <f>IF(OR('Model output'!R211="",ISNUMBER(SEARCH("Not identified", 'Model output'!R211)),ISNUMBER(SEARCH("Absent",'Model output'!R211)),ISNUMBER(SEARCH("No",'Model output'!R211)),ISNUMBER(SEARCH("Negative",'Model output'!R211)),ISNUMBER(SEARCH("None seen",'Model output'!R211)),ISNUMBER(SEARCH("Free",'Model output'!R211)),ISNUMBER(SEARCH("Cannot be assessed",'Model output'!R211))),"negative","positive")</f>
        <v>positive</v>
      </c>
      <c r="X212" t="str">
        <f>IF('Model output'!S211="","", IF('Model output'!S211= "[]", "", 'Model output'!S211))</f>
        <v>Not identified</v>
      </c>
      <c r="Y212" t="str">
        <f>IF(OR('Model output'!S211="",ISNUMBER(SEARCH("Absent",'Model output'!S211)),ISNUMBER(SEARCH("Not identified",'Model output'!S211)),ISNUMBER(SEARCH("No",'Model output'!S211)),ISNUMBER(SEARCH("negative",'Model output'!S211))),"negative",IF(Z212="positive","gETE", "positive"))</f>
        <v>negative</v>
      </c>
      <c r="Z212" t="str">
        <f>IF(OR('Model output'!S211="",ISNUMBER(SEARCH("Absent",'Model output'!S211)),ISNUMBER(SEARCH("Not identified",'Model output'!S211)),ISNUMBER(SEARCH("No",'Model output'!S211)),ISNUMBER(SEARCH("Minimal",'Model output'!S211)),ISNUMBER(SEARCH("negative",'Model output'!S211))),"negative",IF(OR(ISNUMBER(SEARCH("extensive",X212)),ISNUMBER(SEARCH("skeletal muscle",X212)),ISNUMBER(SEARCH("larynx",X212)),ISNUMBER(SEARCH("trachea",X212)),ISNUMBER(SEARCH("esophagus",X212)),ISNUMBER(SEARCH("recurrent laryngeal nerve",X212))),"positive","negative"))</f>
        <v>negative</v>
      </c>
      <c r="AA212" t="str">
        <f>IF('Model output'!T211="","", IF('Model output'!T211="[]", "", IF('Model output'!T211="Not mentioned", "No", "Yes")))</f>
        <v/>
      </c>
      <c r="AB212" t="str">
        <f>IF(AA212&lt;&gt;"Yes","",IF(OR('Model output'!U211="",'Model output'!U211="[]",ISNUMBER(SEARCH("Not identified",'Model output'!U211))),"",'Model output'!U211))</f>
        <v/>
      </c>
      <c r="AC212" s="1" t="str">
        <f>IF(OR('Model output'!V211="",'Model output'!V211="No",AND(ISERROR(SEARCH("Positive",'Model output'!V211)), ISNUMBER(SEARCH("Negative",'Model output'!V211))), ISNUMBER(SEARCH("Uninvolved",'Model output'!V211)), ISNUMBER(SEARCH("not involved",'Model output'!V211)), ISNUMBER(SEARCH("none",'Model output'!V211)), ISNUMBER(SEARCH("Free",'Model output'!V211)), ISNUMBER(SEARCH("1 mm",'Model output'!V211)), ISNUMBER(SEARCH("0.1 CM",'Model output'!V211)), ISNUMBER(SEARCH("less than 0.2 mm",'Model output'!V211)), ISNUMBER(SEARCH("less than 0.5 mm",'Model output'!V211)), ISNUMBER(SEARCH("abut",'Model output'!V211))), "negative", "positive")</f>
        <v>positive</v>
      </c>
      <c r="AE212" s="32" t="str" cm="1">
        <f t="array" ref="AE212">IF(OR(AC212="positive",Z212="positive",AND(OR(ISNUMBER(SEARCH("Follicular carcinoma",N212)),ISNUMBER(SEARCH("Follicular thyroid carcinoma",N212))),V212="extensive"),AND(AND(ISNUMBER(J212),J212&gt;0),AND(ISNUMBER(M212),M212&gt;3)),OR(H212="positive",AH212=1)),"high",IF(OR(ISNUMBER(SEARCH("lateral",G212,1)),ISNUMBER(SEARCH("positive",Y212,1)),ISNUMBER(SEARCH("tall",O212,1)),ISNUMBER(SEARCH("hobnail",O212,1)),ISNUMBER(SEARCH("cribriform",O212,1)),ISNUMBER(SEARCH("diffuse",O212,1)),ISNUMBER(SEARCH("columnar",O212,1)),ISNUMBER(SEARCH("solid",O212,1)),ISNUMBER(SEARCH("tall",N212,1)),ISNUMBER(SEARCH("hobnail",N212,1)),ISNUMBER(SEARCH("cribriform",N212,1)),ISNUMBER(SEARCH("diffuse",N212,1)),ISNUMBER(SEARCH("columnar",N212,1)),ISNUMBER(SEARCH("solid",N212,1)),AND(ISNUMBER(SEARCH("papillary",N212,1)),S212="positive"),AND(AND(ISNUMBER(J212),J212&gt;=5),M212=""),AND(AND(ISNUMBER(J212),J212&gt;=5),AND(ISNUMBER(M212),M212&gt;=1)),AND(ISNUMBER(SERACH("papillary",N212)),OR(Y212="positive",Z212="positive"), ISNUMBER(SEARCH("BRAF",AB212)))),"intermediate","low"))</f>
        <v>high</v>
      </c>
      <c r="AF212" s="33" t="str">
        <f t="shared" si="47"/>
        <v>3a</v>
      </c>
      <c r="AG212" s="33" t="str">
        <f t="shared" si="48"/>
        <v>1a</v>
      </c>
      <c r="AH212" s="33" t="str">
        <f t="shared" si="49"/>
        <v>0</v>
      </c>
      <c r="AI212" s="38" t="str">
        <f t="shared" si="50"/>
        <v>I</v>
      </c>
      <c r="AJ212" s="32" t="s">
        <v>956</v>
      </c>
      <c r="AK212" s="37" t="s">
        <v>967</v>
      </c>
      <c r="AL212" s="37" t="s">
        <v>966</v>
      </c>
      <c r="AM212" s="37" t="s">
        <v>965</v>
      </c>
      <c r="AN212" s="37" t="s">
        <v>70</v>
      </c>
      <c r="AO212" s="26">
        <f t="shared" si="51"/>
        <v>1</v>
      </c>
      <c r="AP212" s="12">
        <f t="shared" si="52"/>
        <v>1</v>
      </c>
      <c r="AQ212" s="12">
        <f t="shared" si="53"/>
        <v>1</v>
      </c>
      <c r="AR212" s="12">
        <f t="shared" si="54"/>
        <v>1</v>
      </c>
      <c r="AS212" s="19">
        <f t="shared" si="55"/>
        <v>1</v>
      </c>
    </row>
    <row r="213" spans="1:45">
      <c r="A213" t="str">
        <f>'Model output'!A212</f>
        <v>TCGA-EM-A3SY</v>
      </c>
      <c r="B213" s="44">
        <v>36</v>
      </c>
      <c r="C213" s="1" t="str">
        <f>IF(OR(ISNUMBER(SEARCH("0",'Model output'!D212)), ISNUMBER(SEARCH("1",'Model output'!D212)), ISNUMBER(SEARCH("1a",'Model output'!D212)), ISNUMBER(SEARCH("1b",'Model output'!D212)), ISNUMBER(SEARCH("2",'Model output'!D212)), ISNUMBER(SEARCH("3",'Model output'!D212)), ISNUMBER(SEARCH("4a",'Model output'!D212)), ISNUMBER(SEARCH("4b",'Model output'!D212))), IF(ISNUMBER(SEARCH("pT",'Model output'!D212)),IF(OR(ISNUMBER(SEARCH("a",'Model output'!D212)),ISNUMBER(SEARCH("b",'Model output'!D212))),MID(SUBSTITUTE('Model output'!D212," ",""),SEARCH("pT",'Model output'!D212)+2,2),MID(SUBSTITUTE('Model output'!D212," ",""),SEARCH("pT",'Model output'!D212)+2,1)),IF(ISNUMBER(SEARCH("T",'Model output'!D212)),IF(OR(ISNUMBER(SEARCH("a",'Model output'!D212)),ISNUMBER(SEARCH("b",'Model output'!D212))),MID(SUBSTITUTE('Model output'!D212," ",""),SEARCH("T",'Model output'!D212)+1,2),MID(SUBSTITUTE('Model output'!D212," ",""),SEARCH("T",'Model output'!D212)+1,1)),SUBSTITUTE('Model output'!D212," ",""))),"")</f>
        <v>1b</v>
      </c>
      <c r="D213" s="1" t="str">
        <f>IF(ISNUMBER(SEARCH("lymph node",'Model output'!E212)),"1", IF(AND('Model output'!E212&lt;&gt;"",ISNUMBER('Model output'!E212),'Model output'!E212&gt;0),"1",IF(OR(ISNUMBER(SEARCH("0",'Model output'!E212)), ISNUMBER(SEARCH("1",'Model output'!E212)), ISNUMBER(SEARCH("1a",'Model output'!E212)), ISNUMBER(SEARCH("1b",'Model output'!E212)), ISNUMBER(SEARCH("X",'Model output'!E212))), IF(ISNUMBER(SEARCH("pN",'Model output'!E212)),IF(OR(ISNUMBER(SEARCH("a",'Model output'!E212)),ISNUMBER(SEARCH("b",'Model output'!E212))),MID(SUBSTITUTE('Model output'!E212," ",""),SEARCH("pN",'Model output'!E212)+2,2),MID(SUBSTITUTE('Model output'!E212," ",""),SEARCH("pN",'Model output'!E212)+2,1)),IF(ISNUMBER(SEARCH("N",'Model output'!E212)),IF(OR(ISNUMBER(SEARCH("a",'Model output'!E212)),ISNUMBER(SEARCH("b",'Model output'!E212))),MID(SUBSTITUTE('Model output'!E212," ",""),SEARCH("N",'Model output'!E212)+1,2),MID(SUBSTITUTE('Model output'!E212," ",""),SEARCH("N",'Model output'!E212)+1,1)),SUBSTITUTE('Model output'!E212," ",""))),"")))</f>
        <v>X</v>
      </c>
      <c r="E213" s="1" t="str">
        <f>IF(OR(ISNUMBER(SEARCH("Not applicable",'Model output'!F212)), ISNUMBER(SEARCH("N/A",'Model output'!F212))),"0",IF(OR(ISNUMBER(SEARCH("0",'Model output'!F212)), ISNUMBER(SEARCH("1",'Model output'!F212)), ISNUMBER(SEARCH("X",'Model output'!F212))), IF(ISNUMBER(SEARCH("pM",'Model output'!F212)),MID(SUBSTITUTE('Model output'!F212," ",""),SEARCH("pM",'Model output'!F212)+2,1),IF(ISNUMBER(SEARCH("M",'Model output'!F212)),MID(SUBSTITUTE('Model output'!F212," ",""),SEARCH("M",'Model output'!F212)+1,1),SUBSTITUTE('Model output'!F212," ",""))),""))</f>
        <v/>
      </c>
      <c r="F213" t="str">
        <f t="shared" si="45"/>
        <v>negative</v>
      </c>
      <c r="G213" t="str">
        <f>IF(OR('Model output'!G212="",AND(ISNUMBER('Model output'!J212),'Model output'!J212&lt;1)),"",IF(OR(ISNUMBER(SEARCH("lateral",'Model output'!G212)),ISNUMBER(SEARCH("cervical",'Model output'!G212)),ISNUMBER(SEARCH("jugular",'Model output'!G212)),ISNUMBER(SEARCH("left neck",'Model output'!G212)),ISNUMBER(SEARCH("left anterior neck",'Model output'!G212)),ISNUMBER(SEARCH("left posterior neck",'Model output'!G212)),ISNUMBER(SEARCH("right neck",'Model output'!G212)),ISNUMBER(SEARCH("right anterior neck",'Model output'!G212)),ISNUMBER(SEARCH("right posterior neck",'Model output'!G212)),AND(ISNUMBER(SEARCH("level",'Model output'!G212)),OR(,ISNUMBER(SEARCH("II",'Model output'!G212)),ISNUMBER(SEARCH("two",'Model output'!G212)),ISNUMBER(SEARCH("2",'Model output'!G212)),ISNUMBER(SEARCH("III",'Model output'!G212)),ISNUMBER(SEARCH("three",'Model output'!G212)),ISNUMBER(SEARCH("3",'Model output'!G212)),ISNUMBER(SEARCH("IV",'Model output'!G212)),ISNUMBER(SEARCH("four",'Model output'!G212)),ISNUMBER(SEARCH("4",'Model output'!G212)),AND(ISNUMBER(SEARCH("V ",'Model output'!G212)),NOT(ISNUMBER(SEARCH("VI",'Model output'!G212)))),ISNUMBER(SEARCH("five",'Model output'!G212)),ISNUMBER(SEARCH("5",'Model output'!G212))))), "lateral", "central"))</f>
        <v/>
      </c>
      <c r="H213" t="str">
        <f>IF('Model output'!H212="","negative",IF('Model output'!H212="[]", "negative", IF(OR(ISNUMBER(SEARCH("lymph node",'Model output'!H212)),ISNUMBER(SEARCH("Not mentioned",'Model output'!H212)),ISNUMBER(SEARCH("neck",'Model output'!H212)),ISNUMBER(SEARCH("Not applicable",'Model output'!H212))),"negative","positive")))</f>
        <v>negative</v>
      </c>
      <c r="I213">
        <f>IF('Model output'!I212="","",IF(ISNUMBER('Model output'!I212),'Model output'!I212,1))</f>
        <v>0</v>
      </c>
      <c r="J213">
        <f>IF('Model output'!J212="","",IF(AND(ISNUMBER('Model output'!J212),'Model output'!J212&lt;=I213),'Model output'!J212,IF(ISNUMBER(SEARCH("0/",'Model output'!J212)),0,1)))</f>
        <v>0</v>
      </c>
      <c r="K213" t="str" cm="1">
        <f t="array" ref="K213">IF(COUNT(FIND({0,1,2,3,4,5,6,7,8,9},'Model output'!K212))&gt;0,'Model output'!K212,"")</f>
        <v/>
      </c>
      <c r="L213" s="8" t="str">
        <f t="shared" si="46"/>
        <v/>
      </c>
      <c r="M213" t="str" cm="1">
        <f t="array" ref="M213">IF(L213="","",IF(ISNUMBER(SEARCH("cm",L213)),MAX(VALUE(SUBSTITUTE(_xlfn.FILTERXML("&lt;t&gt;&lt;s&gt;"&amp;SUBSTITUTE(L213,",","&lt;/s&gt;&lt;s&gt;")&amp;"&lt;/s&gt;&lt;/t&gt;","//s"),"cm",""))),MAX(VALUE(SUBSTITUTE(_xlfn.FILTERXML("&lt;t&gt;&lt;s&gt;"&amp;SUBSTITUTE(L213,",","&lt;/s&gt;&lt;s&gt;")&amp;"&lt;/s&gt;&lt;/t&gt;","//s"),"mm","")))/10))</f>
        <v/>
      </c>
      <c r="N213" t="str">
        <f>IF('Model output'!L212="","",'Model output'!L212)</f>
        <v>Papillary carcinoma</v>
      </c>
      <c r="O213" t="str">
        <f>IF('Model output'!M212="","",'Model output'!M212)</f>
        <v>Oncocytic or oxyphilic variant</v>
      </c>
      <c r="P213" t="str">
        <f>IF('Model output'!N212="","",'Model output'!N212)</f>
        <v>1.4cm</v>
      </c>
      <c r="Q213" t="str">
        <f t="shared" si="44"/>
        <v>1.4cm</v>
      </c>
      <c r="R213" cm="1">
        <f t="array" ref="R213">IF(Q213="","",IF(ISNUMBER(SEARCH("cm",Q213)),MAX(VALUE(SUBSTITUTE(_xlfn.FILTERXML("&lt;t&gt;&lt;s&gt;"&amp;SUBSTITUTE(Q213,",","&lt;/s&gt;&lt;s&gt;")&amp;"&lt;/s&gt;&lt;/t&gt;","//s"),"cm",""))),MAX(VALUE(SUBSTITUTE(_xlfn.FILTERXML("&lt;t&gt;&lt;s&gt;"&amp;SUBSTITUTE(Q213,",","&lt;/s&gt;&lt;s&gt;")&amp;"&lt;/s&gt;&lt;/t&gt;","//s"),"mm","")))/10))</f>
        <v>1.4</v>
      </c>
      <c r="S213" t="str">
        <f>IF(OR('Model output'!P212="",ISNUMBER(SEARCH("Not identified", 'Model output'!P212)),ISNUMBER(SEARCH("Absent",'Model output'!P212)),AND(ISNUMBER(SEARCH("No",'Model output'!P212)),NOT(ISNUMBER(SEARCH("diagnostic",'Model output'!P212)))),ISNUMBER(SEARCH("Negative",'Model output'!P212))),"negative","positive")</f>
        <v>negative</v>
      </c>
      <c r="T213">
        <f>IF('Model output'!O212="","",'Model output'!O212)</f>
        <v>1</v>
      </c>
      <c r="U213" t="str">
        <f>IF('Model output'!Q212&lt;&gt;"",'Model output'!Q212,IF('Classification result'!S213="positive",IF(ISNUMBER(SEARCH("single",'Model output'!P212)),1,IF(OR(ISNUMBER(SEARCH("&lt;4",'Model output'!P212)),ISNUMBER(SEARCH("&lt; 4",'Model output'!P212)),ISNUMBER(SEARCH("less than 4",'Model output'!P212))),"&lt;4",IF(OR(ISNUMBER(SEARCH("&gt;4",'Model output'!P212)),ISNUMBER(SEARCH("&gt; 4",'Model output'!P212)),ISNUMBER(SEARCH("4 or more",'Model output'!P212))),"&gt;4",""))),""))</f>
        <v/>
      </c>
      <c r="V213" t="str">
        <f>IF(S213="negative","",IF(OR(ISNUMBER(SEARCH("Focal",'Model output'!P212)),'Classification result'!U213&lt;4,ISNUMBER(SEARCH("Focal",'Classification result'!U213)),ISNUMBER(SEARCH("&lt;4",'Classification result'!U213)),ISNUMBER(SEARCH("&lt; 4",'Classification result'!U213))),"minimal", IF(OR(ISNUMBER(SEARCH("Extensive",'Model output'!P212)),ISNUMBER(SEARCH("Extensive",'Classification result'!U213)),ISNUMBER(SEARCH("&gt;4",'Classification result'!U213)),ISNUMBER(SEARCH("&gt; 4",'Classification result'!U213)),ISNUMBER(SEARCH("4 or more",'Classification result'!U213))),"extensive","")))</f>
        <v/>
      </c>
      <c r="W213" t="str">
        <f>IF(OR('Model output'!R212="",ISNUMBER(SEARCH("Not identified", 'Model output'!R212)),ISNUMBER(SEARCH("Absent",'Model output'!R212)),ISNUMBER(SEARCH("No",'Model output'!R212)),ISNUMBER(SEARCH("Negative",'Model output'!R212)),ISNUMBER(SEARCH("None seen",'Model output'!R212)),ISNUMBER(SEARCH("Free",'Model output'!R212)),ISNUMBER(SEARCH("Cannot be assessed",'Model output'!R212))),"negative","positive")</f>
        <v>positive</v>
      </c>
      <c r="X213" t="str">
        <f>IF('Model output'!S212="","", IF('Model output'!S212= "[]", "", 'Model output'!S212))</f>
        <v>Not identified</v>
      </c>
      <c r="Y213" t="str">
        <f>IF(OR('Model output'!S212="",ISNUMBER(SEARCH("Absent",'Model output'!S212)),ISNUMBER(SEARCH("Not identified",'Model output'!S212)),ISNUMBER(SEARCH("No",'Model output'!S212)),ISNUMBER(SEARCH("negative",'Model output'!S212))),"negative",IF(Z213="positive","gETE", "positive"))</f>
        <v>negative</v>
      </c>
      <c r="Z213" t="str">
        <f>IF(OR('Model output'!S212="",ISNUMBER(SEARCH("Absent",'Model output'!S212)),ISNUMBER(SEARCH("Not identified",'Model output'!S212)),ISNUMBER(SEARCH("No",'Model output'!S212)),ISNUMBER(SEARCH("Minimal",'Model output'!S212)),ISNUMBER(SEARCH("negative",'Model output'!S212))),"negative",IF(OR(ISNUMBER(SEARCH("extensive",X213)),ISNUMBER(SEARCH("skeletal muscle",X213)),ISNUMBER(SEARCH("larynx",X213)),ISNUMBER(SEARCH("trachea",X213)),ISNUMBER(SEARCH("esophagus",X213)),ISNUMBER(SEARCH("recurrent laryngeal nerve",X213))),"positive","negative"))</f>
        <v>negative</v>
      </c>
      <c r="AA213" t="str">
        <f>IF('Model output'!T212="","", IF('Model output'!T212="[]", "", IF('Model output'!T212="Not mentioned", "No", "Yes")))</f>
        <v/>
      </c>
      <c r="AB213" t="str">
        <f>IF(AA213&lt;&gt;"Yes","",IF(OR('Model output'!U212="",'Model output'!U212="[]",ISNUMBER(SEARCH("Not identified",'Model output'!U212))),"",'Model output'!U212))</f>
        <v/>
      </c>
      <c r="AC213" s="1" t="str">
        <f>IF(OR('Model output'!V212="",'Model output'!V212="No",AND(ISERROR(SEARCH("Positive",'Model output'!V212)), ISNUMBER(SEARCH("Negative",'Model output'!V212))), ISNUMBER(SEARCH("Uninvolved",'Model output'!V212)), ISNUMBER(SEARCH("not involved",'Model output'!V212)), ISNUMBER(SEARCH("none",'Model output'!V212)), ISNUMBER(SEARCH("Free",'Model output'!V212)), ISNUMBER(SEARCH("1 mm",'Model output'!V212)), ISNUMBER(SEARCH("0.1 CM",'Model output'!V212)), ISNUMBER(SEARCH("less than 0.2 mm",'Model output'!V212)), ISNUMBER(SEARCH("less than 0.5 mm",'Model output'!V212)), ISNUMBER(SEARCH("abut",'Model output'!V212))), "negative", "positive")</f>
        <v>negative</v>
      </c>
      <c r="AE213" s="32" t="str" cm="1">
        <f t="array" aca="1" ref="AE213" ca="1">IF(OR(AC213="positive",Z213="positive",AND(OR(ISNUMBER(SEARCH("Follicular carcinoma",N213)),ISNUMBER(SEARCH("Follicular thyroid carcinoma",N213))),V213="extensive"),AND(AND(ISNUMBER(J213),J213&gt;0),AND(ISNUMBER(M213),M213&gt;3)),OR(H213="positive",AH213=1)),"high",IF(OR(ISNUMBER(SEARCH("lateral",G213,1)),ISNUMBER(SEARCH("positive",Y213,1)),ISNUMBER(SEARCH("tall",O213,1)),ISNUMBER(SEARCH("hobnail",O213,1)),ISNUMBER(SEARCH("cribriform",O213,1)),ISNUMBER(SEARCH("diffuse",O213,1)),ISNUMBER(SEARCH("columnar",O213,1)),ISNUMBER(SEARCH("solid",O213,1)),ISNUMBER(SEARCH("tall",N213,1)),ISNUMBER(SEARCH("hobnail",N213,1)),ISNUMBER(SEARCH("cribriform",N213,1)),ISNUMBER(SEARCH("diffuse",N213,1)),ISNUMBER(SEARCH("columnar",N213,1)),ISNUMBER(SEARCH("solid",N213,1)),AND(ISNUMBER(SEARCH("papillary",N213,1)),S213="positive"),AND(AND(ISNUMBER(J213),J213&gt;=5),M213=""),AND(AND(ISNUMBER(J213),J213&gt;=5),AND(ISNUMBER(M213),M213&gt;=1)),AND(ISNUMBER(SERACH("papillary",N213)),OR(Y213="positive",Z213="positive"), ISNUMBER(SEARCH("BRAF",AB213)))),"intermediate","low"))</f>
        <v>low</v>
      </c>
      <c r="AF213" s="33" t="str">
        <f t="shared" si="47"/>
        <v>1b</v>
      </c>
      <c r="AG213" s="33" t="str">
        <f t="shared" si="48"/>
        <v>0</v>
      </c>
      <c r="AH213" s="33" t="str">
        <f t="shared" si="49"/>
        <v>0</v>
      </c>
      <c r="AI213" s="38" t="str">
        <f t="shared" si="50"/>
        <v>I</v>
      </c>
      <c r="AJ213" s="32" t="s">
        <v>957</v>
      </c>
      <c r="AK213" s="37" t="s">
        <v>961</v>
      </c>
      <c r="AL213" s="37" t="s">
        <v>965</v>
      </c>
      <c r="AM213" s="37" t="s">
        <v>965</v>
      </c>
      <c r="AN213" s="37" t="s">
        <v>70</v>
      </c>
      <c r="AO213" s="26">
        <f t="shared" ca="1" si="51"/>
        <v>1</v>
      </c>
      <c r="AP213" s="12">
        <f t="shared" si="52"/>
        <v>1</v>
      </c>
      <c r="AQ213" s="12">
        <f t="shared" si="53"/>
        <v>1</v>
      </c>
      <c r="AR213" s="12">
        <f t="shared" si="54"/>
        <v>1</v>
      </c>
      <c r="AS213" s="19">
        <f t="shared" si="55"/>
        <v>1</v>
      </c>
    </row>
    <row r="214" spans="1:45">
      <c r="A214" t="str">
        <f>'Model output'!A213</f>
        <v>TCGA-EM-A3SZ</v>
      </c>
      <c r="B214" s="44">
        <v>42</v>
      </c>
      <c r="C214" s="1" t="str">
        <f>IF(OR(ISNUMBER(SEARCH("0",'Model output'!D213)), ISNUMBER(SEARCH("1",'Model output'!D213)), ISNUMBER(SEARCH("1a",'Model output'!D213)), ISNUMBER(SEARCH("1b",'Model output'!D213)), ISNUMBER(SEARCH("2",'Model output'!D213)), ISNUMBER(SEARCH("3",'Model output'!D213)), ISNUMBER(SEARCH("4a",'Model output'!D213)), ISNUMBER(SEARCH("4b",'Model output'!D213))), IF(ISNUMBER(SEARCH("pT",'Model output'!D213)),IF(OR(ISNUMBER(SEARCH("a",'Model output'!D213)),ISNUMBER(SEARCH("b",'Model output'!D213))),MID(SUBSTITUTE('Model output'!D213," ",""),SEARCH("pT",'Model output'!D213)+2,2),MID(SUBSTITUTE('Model output'!D213," ",""),SEARCH("pT",'Model output'!D213)+2,1)),IF(ISNUMBER(SEARCH("T",'Model output'!D213)),IF(OR(ISNUMBER(SEARCH("a",'Model output'!D213)),ISNUMBER(SEARCH("b",'Model output'!D213))),MID(SUBSTITUTE('Model output'!D213," ",""),SEARCH("T",'Model output'!D213)+1,2),MID(SUBSTITUTE('Model output'!D213," ",""),SEARCH("T",'Model output'!D213)+1,1)),SUBSTITUTE('Model output'!D213," ",""))),"")</f>
        <v>2</v>
      </c>
      <c r="D214" s="1" t="str">
        <f>IF(ISNUMBER(SEARCH("lymph node",'Model output'!E213)),"1", IF(AND('Model output'!E213&lt;&gt;"",ISNUMBER('Model output'!E213),'Model output'!E213&gt;0),"1",IF(OR(ISNUMBER(SEARCH("0",'Model output'!E213)), ISNUMBER(SEARCH("1",'Model output'!E213)), ISNUMBER(SEARCH("1a",'Model output'!E213)), ISNUMBER(SEARCH("1b",'Model output'!E213)), ISNUMBER(SEARCH("X",'Model output'!E213))), IF(ISNUMBER(SEARCH("pN",'Model output'!E213)),IF(OR(ISNUMBER(SEARCH("a",'Model output'!E213)),ISNUMBER(SEARCH("b",'Model output'!E213))),MID(SUBSTITUTE('Model output'!E213," ",""),SEARCH("pN",'Model output'!E213)+2,2),MID(SUBSTITUTE('Model output'!E213," ",""),SEARCH("pN",'Model output'!E213)+2,1)),IF(ISNUMBER(SEARCH("N",'Model output'!E213)),IF(OR(ISNUMBER(SEARCH("a",'Model output'!E213)),ISNUMBER(SEARCH("b",'Model output'!E213))),MID(SUBSTITUTE('Model output'!E213," ",""),SEARCH("N",'Model output'!E213)+1,2),MID(SUBSTITUTE('Model output'!E213," ",""),SEARCH("N",'Model output'!E213)+1,1)),SUBSTITUTE('Model output'!E213," ",""))),"")))</f>
        <v>0</v>
      </c>
      <c r="E214" s="1" t="str">
        <f>IF(OR(ISNUMBER(SEARCH("Not applicable",'Model output'!F213)), ISNUMBER(SEARCH("N/A",'Model output'!F213))),"0",IF(OR(ISNUMBER(SEARCH("0",'Model output'!F213)), ISNUMBER(SEARCH("1",'Model output'!F213)), ISNUMBER(SEARCH("X",'Model output'!F213))), IF(ISNUMBER(SEARCH("pM",'Model output'!F213)),MID(SUBSTITUTE('Model output'!F213," ",""),SEARCH("pM",'Model output'!F213)+2,1),IF(ISNUMBER(SEARCH("M",'Model output'!F213)),MID(SUBSTITUTE('Model output'!F213," ",""),SEARCH("M",'Model output'!F213)+1,1),SUBSTITUTE('Model output'!F213," ",""))),""))</f>
        <v/>
      </c>
      <c r="F214" t="str">
        <f t="shared" si="45"/>
        <v>negative</v>
      </c>
      <c r="G214" t="str">
        <f>IF(OR('Model output'!G213="",AND(ISNUMBER('Model output'!J213),'Model output'!J213&lt;1)),"",IF(OR(ISNUMBER(SEARCH("lateral",'Model output'!G213)),ISNUMBER(SEARCH("cervical",'Model output'!G213)),ISNUMBER(SEARCH("jugular",'Model output'!G213)),ISNUMBER(SEARCH("left neck",'Model output'!G213)),ISNUMBER(SEARCH("left anterior neck",'Model output'!G213)),ISNUMBER(SEARCH("left posterior neck",'Model output'!G213)),ISNUMBER(SEARCH("right neck",'Model output'!G213)),ISNUMBER(SEARCH("right anterior neck",'Model output'!G213)),ISNUMBER(SEARCH("right posterior neck",'Model output'!G213)),AND(ISNUMBER(SEARCH("level",'Model output'!G213)),OR(,ISNUMBER(SEARCH("II",'Model output'!G213)),ISNUMBER(SEARCH("two",'Model output'!G213)),ISNUMBER(SEARCH("2",'Model output'!G213)),ISNUMBER(SEARCH("III",'Model output'!G213)),ISNUMBER(SEARCH("three",'Model output'!G213)),ISNUMBER(SEARCH("3",'Model output'!G213)),ISNUMBER(SEARCH("IV",'Model output'!G213)),ISNUMBER(SEARCH("four",'Model output'!G213)),ISNUMBER(SEARCH("4",'Model output'!G213)),AND(ISNUMBER(SEARCH("V ",'Model output'!G213)),NOT(ISNUMBER(SEARCH("VI",'Model output'!G213)))),ISNUMBER(SEARCH("five",'Model output'!G213)),ISNUMBER(SEARCH("5",'Model output'!G213))))), "lateral", "central"))</f>
        <v/>
      </c>
      <c r="H214" t="str">
        <f>IF('Model output'!H213="","negative",IF('Model output'!H213="[]", "negative", IF(OR(ISNUMBER(SEARCH("lymph node",'Model output'!H213)),ISNUMBER(SEARCH("Not mentioned",'Model output'!H213)),ISNUMBER(SEARCH("neck",'Model output'!H213)),ISNUMBER(SEARCH("Not applicable",'Model output'!H213))),"negative","positive")))</f>
        <v>negative</v>
      </c>
      <c r="I214">
        <f>IF('Model output'!I213="","",IF(ISNUMBER('Model output'!I213),'Model output'!I213,1))</f>
        <v>4</v>
      </c>
      <c r="J214">
        <f>IF('Model output'!J213="","",IF(AND(ISNUMBER('Model output'!J213),'Model output'!J213&lt;=I214),'Model output'!J213,IF(ISNUMBER(SEARCH("0/",'Model output'!J213)),0,1)))</f>
        <v>0</v>
      </c>
      <c r="K214" t="str" cm="1">
        <f t="array" ref="K214">IF(COUNT(FIND({0,1,2,3,4,5,6,7,8,9},'Model output'!K213))&gt;0,'Model output'!K213,"")</f>
        <v/>
      </c>
      <c r="L214" s="8" t="str">
        <f t="shared" si="46"/>
        <v/>
      </c>
      <c r="M214" t="str" cm="1">
        <f t="array" ref="M214">IF(L214="","",IF(ISNUMBER(SEARCH("cm",L214)),MAX(VALUE(SUBSTITUTE(_xlfn.FILTERXML("&lt;t&gt;&lt;s&gt;"&amp;SUBSTITUTE(L214,",","&lt;/s&gt;&lt;s&gt;")&amp;"&lt;/s&gt;&lt;/t&gt;","//s"),"cm",""))),MAX(VALUE(SUBSTITUTE(_xlfn.FILTERXML("&lt;t&gt;&lt;s&gt;"&amp;SUBSTITUTE(L214,",","&lt;/s&gt;&lt;s&gt;")&amp;"&lt;/s&gt;&lt;/t&gt;","//s"),"mm","")))/10))</f>
        <v/>
      </c>
      <c r="N214" t="str">
        <f>IF('Model output'!L213="","",'Model output'!L213)</f>
        <v>Papillary carcinoma</v>
      </c>
      <c r="O214" t="str">
        <f>IF('Model output'!M213="","",'Model output'!M213)</f>
        <v>Classical (usual), Warthin-like, Follicular variant, Microcarcinoma</v>
      </c>
      <c r="P214" t="str">
        <f>IF('Model output'!N213="","",'Model output'!N213)</f>
        <v>2.6cm</v>
      </c>
      <c r="Q214" t="str">
        <f t="shared" si="44"/>
        <v>2.6cm</v>
      </c>
      <c r="R214" cm="1">
        <f t="array" ref="R214">IF(Q214="","",IF(ISNUMBER(SEARCH("cm",Q214)),MAX(VALUE(SUBSTITUTE(_xlfn.FILTERXML("&lt;t&gt;&lt;s&gt;"&amp;SUBSTITUTE(Q214,",","&lt;/s&gt;&lt;s&gt;")&amp;"&lt;/s&gt;&lt;/t&gt;","//s"),"cm",""))),MAX(VALUE(SUBSTITUTE(_xlfn.FILTERXML("&lt;t&gt;&lt;s&gt;"&amp;SUBSTITUTE(Q214,",","&lt;/s&gt;&lt;s&gt;")&amp;"&lt;/s&gt;&lt;/t&gt;","//s"),"mm","")))/10))</f>
        <v>2.6</v>
      </c>
      <c r="S214" t="str">
        <f>IF(OR('Model output'!P213="",ISNUMBER(SEARCH("Not identified", 'Model output'!P213)),ISNUMBER(SEARCH("Absent",'Model output'!P213)),AND(ISNUMBER(SEARCH("No",'Model output'!P213)),NOT(ISNUMBER(SEARCH("diagnostic",'Model output'!P213)))),ISNUMBER(SEARCH("Negative",'Model output'!P213))),"negative","positive")</f>
        <v>negative</v>
      </c>
      <c r="T214" t="str">
        <f>IF('Model output'!O213="","",'Model output'!O213)</f>
        <v/>
      </c>
      <c r="U214" t="str">
        <f>IF('Model output'!Q213&lt;&gt;"",'Model output'!Q213,IF('Classification result'!S214="positive",IF(ISNUMBER(SEARCH("single",'Model output'!P213)),1,IF(OR(ISNUMBER(SEARCH("&lt;4",'Model output'!P213)),ISNUMBER(SEARCH("&lt; 4",'Model output'!P213)),ISNUMBER(SEARCH("less than 4",'Model output'!P213))),"&lt;4",IF(OR(ISNUMBER(SEARCH("&gt;4",'Model output'!P213)),ISNUMBER(SEARCH("&gt; 4",'Model output'!P213)),ISNUMBER(SEARCH("4 or more",'Model output'!P213))),"&gt;4",""))),""))</f>
        <v/>
      </c>
      <c r="V214" t="str">
        <f>IF(S214="negative","",IF(OR(ISNUMBER(SEARCH("Focal",'Model output'!P213)),'Classification result'!U214&lt;4,ISNUMBER(SEARCH("Focal",'Classification result'!U214)),ISNUMBER(SEARCH("&lt;4",'Classification result'!U214)),ISNUMBER(SEARCH("&lt; 4",'Classification result'!U214))),"minimal", IF(OR(ISNUMBER(SEARCH("Extensive",'Model output'!P213)),ISNUMBER(SEARCH("Extensive",'Classification result'!U214)),ISNUMBER(SEARCH("&gt;4",'Classification result'!U214)),ISNUMBER(SEARCH("&gt; 4",'Classification result'!U214)),ISNUMBER(SEARCH("4 or more",'Classification result'!U214))),"extensive","")))</f>
        <v/>
      </c>
      <c r="W214" t="str">
        <f>IF(OR('Model output'!R213="",ISNUMBER(SEARCH("Not identified", 'Model output'!R213)),ISNUMBER(SEARCH("Absent",'Model output'!R213)),ISNUMBER(SEARCH("No",'Model output'!R213)),ISNUMBER(SEARCH("Negative",'Model output'!R213)),ISNUMBER(SEARCH("None seen",'Model output'!R213)),ISNUMBER(SEARCH("Free",'Model output'!R213)),ISNUMBER(SEARCH("Cannot be assessed",'Model output'!R213))),"negative","positive")</f>
        <v>positive</v>
      </c>
      <c r="X214" t="str">
        <f>IF('Model output'!S213="","", IF('Model output'!S213= "[]", "", 'Model output'!S213))</f>
        <v>Not identified</v>
      </c>
      <c r="Y214" t="str">
        <f>IF(OR('Model output'!S213="",ISNUMBER(SEARCH("Absent",'Model output'!S213)),ISNUMBER(SEARCH("Not identified",'Model output'!S213)),ISNUMBER(SEARCH("No",'Model output'!S213)),ISNUMBER(SEARCH("negative",'Model output'!S213))),"negative",IF(Z214="positive","gETE", "positive"))</f>
        <v>negative</v>
      </c>
      <c r="Z214" t="str">
        <f>IF(OR('Model output'!S213="",ISNUMBER(SEARCH("Absent",'Model output'!S213)),ISNUMBER(SEARCH("Not identified",'Model output'!S213)),ISNUMBER(SEARCH("No",'Model output'!S213)),ISNUMBER(SEARCH("Minimal",'Model output'!S213)),ISNUMBER(SEARCH("negative",'Model output'!S213))),"negative",IF(OR(ISNUMBER(SEARCH("extensive",X214)),ISNUMBER(SEARCH("skeletal muscle",X214)),ISNUMBER(SEARCH("larynx",X214)),ISNUMBER(SEARCH("trachea",X214)),ISNUMBER(SEARCH("esophagus",X214)),ISNUMBER(SEARCH("recurrent laryngeal nerve",X214))),"positive","negative"))</f>
        <v>negative</v>
      </c>
      <c r="AA214" t="str">
        <f>IF('Model output'!T213="","", IF('Model output'!T213="[]", "", IF('Model output'!T213="Not mentioned", "No", "Yes")))</f>
        <v/>
      </c>
      <c r="AB214" t="str">
        <f>IF(AA214&lt;&gt;"Yes","",IF(OR('Model output'!U213="",'Model output'!U213="[]",ISNUMBER(SEARCH("Not identified",'Model output'!U213))),"",'Model output'!U213))</f>
        <v/>
      </c>
      <c r="AC214" s="1" t="str">
        <f>IF(OR('Model output'!V213="",'Model output'!V213="No",AND(ISERROR(SEARCH("Positive",'Model output'!V213)), ISNUMBER(SEARCH("Negative",'Model output'!V213))), ISNUMBER(SEARCH("Uninvolved",'Model output'!V213)), ISNUMBER(SEARCH("not involved",'Model output'!V213)), ISNUMBER(SEARCH("none",'Model output'!V213)), ISNUMBER(SEARCH("Free",'Model output'!V213)), ISNUMBER(SEARCH("1 mm",'Model output'!V213)), ISNUMBER(SEARCH("0.1 CM",'Model output'!V213)), ISNUMBER(SEARCH("less than 0.2 mm",'Model output'!V213)), ISNUMBER(SEARCH("less than 0.5 mm",'Model output'!V213)), ISNUMBER(SEARCH("abut",'Model output'!V213))), "negative", "positive")</f>
        <v>negative</v>
      </c>
      <c r="AE214" s="32" t="str" cm="1">
        <f t="array" aca="1" ref="AE214" ca="1">IF(OR(AC214="positive",Z214="positive",AND(OR(ISNUMBER(SEARCH("Follicular carcinoma",N214)),ISNUMBER(SEARCH("Follicular thyroid carcinoma",N214))),V214="extensive"),AND(AND(ISNUMBER(J214),J214&gt;0),AND(ISNUMBER(M214),M214&gt;3)),OR(H214="positive",AH214=1)),"high",IF(OR(ISNUMBER(SEARCH("lateral",G214,1)),ISNUMBER(SEARCH("positive",Y214,1)),ISNUMBER(SEARCH("tall",O214,1)),ISNUMBER(SEARCH("hobnail",O214,1)),ISNUMBER(SEARCH("cribriform",O214,1)),ISNUMBER(SEARCH("diffuse",O214,1)),ISNUMBER(SEARCH("columnar",O214,1)),ISNUMBER(SEARCH("solid",O214,1)),ISNUMBER(SEARCH("tall",N214,1)),ISNUMBER(SEARCH("hobnail",N214,1)),ISNUMBER(SEARCH("cribriform",N214,1)),ISNUMBER(SEARCH("diffuse",N214,1)),ISNUMBER(SEARCH("columnar",N214,1)),ISNUMBER(SEARCH("solid",N214,1)),AND(ISNUMBER(SEARCH("papillary",N214,1)),S214="positive"),AND(AND(ISNUMBER(J214),J214&gt;=5),M214=""),AND(AND(ISNUMBER(J214),J214&gt;=5),AND(ISNUMBER(M214),M214&gt;=1)),AND(ISNUMBER(SERACH("papillary",N214)),OR(Y214="positive",Z214="positive"), ISNUMBER(SEARCH("BRAF",AB214)))),"intermediate","low"))</f>
        <v>low</v>
      </c>
      <c r="AF214" s="33" t="str">
        <f t="shared" si="47"/>
        <v>2</v>
      </c>
      <c r="AG214" s="33" t="str">
        <f t="shared" si="48"/>
        <v>0</v>
      </c>
      <c r="AH214" s="33" t="str">
        <f t="shared" si="49"/>
        <v>0</v>
      </c>
      <c r="AI214" s="38" t="str">
        <f t="shared" si="50"/>
        <v>I</v>
      </c>
      <c r="AJ214" s="32" t="s">
        <v>958</v>
      </c>
      <c r="AK214" s="37" t="s">
        <v>964</v>
      </c>
      <c r="AL214" s="37" t="s">
        <v>962</v>
      </c>
      <c r="AM214" s="37" t="s">
        <v>965</v>
      </c>
      <c r="AN214" s="37" t="s">
        <v>70</v>
      </c>
      <c r="AO214" s="26">
        <f t="shared" ca="1" si="51"/>
        <v>0</v>
      </c>
      <c r="AP214" s="12">
        <f t="shared" si="52"/>
        <v>1</v>
      </c>
      <c r="AQ214" s="12">
        <f t="shared" si="53"/>
        <v>1</v>
      </c>
      <c r="AR214" s="12">
        <f t="shared" si="54"/>
        <v>1</v>
      </c>
      <c r="AS214" s="19">
        <f t="shared" si="55"/>
        <v>1</v>
      </c>
    </row>
    <row r="215" spans="1:45">
      <c r="A215" t="str">
        <f>'Model output'!A214</f>
        <v>TCGA-EM-A4FH</v>
      </c>
      <c r="B215" s="44">
        <v>69</v>
      </c>
      <c r="C215" s="1" t="str">
        <f>IF(OR(ISNUMBER(SEARCH("0",'Model output'!D214)), ISNUMBER(SEARCH("1",'Model output'!D214)), ISNUMBER(SEARCH("1a",'Model output'!D214)), ISNUMBER(SEARCH("1b",'Model output'!D214)), ISNUMBER(SEARCH("2",'Model output'!D214)), ISNUMBER(SEARCH("3",'Model output'!D214)), ISNUMBER(SEARCH("4a",'Model output'!D214)), ISNUMBER(SEARCH("4b",'Model output'!D214))), IF(ISNUMBER(SEARCH("pT",'Model output'!D214)),IF(OR(ISNUMBER(SEARCH("a",'Model output'!D214)),ISNUMBER(SEARCH("b",'Model output'!D214))),MID(SUBSTITUTE('Model output'!D214," ",""),SEARCH("pT",'Model output'!D214)+2,2),MID(SUBSTITUTE('Model output'!D214," ",""),SEARCH("pT",'Model output'!D214)+2,1)),IF(ISNUMBER(SEARCH("T",'Model output'!D214)),IF(OR(ISNUMBER(SEARCH("a",'Model output'!D214)),ISNUMBER(SEARCH("b",'Model output'!D214))),MID(SUBSTITUTE('Model output'!D214," ",""),SEARCH("T",'Model output'!D214)+1,2),MID(SUBSTITUTE('Model output'!D214," ",""),SEARCH("T",'Model output'!D214)+1,1)),SUBSTITUTE('Model output'!D214," ",""))),"")</f>
        <v>3</v>
      </c>
      <c r="D215" s="1" t="str">
        <f>IF(ISNUMBER(SEARCH("lymph node",'Model output'!E214)),"1", IF(AND('Model output'!E214&lt;&gt;"",ISNUMBER('Model output'!E214),'Model output'!E214&gt;0),"1",IF(OR(ISNUMBER(SEARCH("0",'Model output'!E214)), ISNUMBER(SEARCH("1",'Model output'!E214)), ISNUMBER(SEARCH("1a",'Model output'!E214)), ISNUMBER(SEARCH("1b",'Model output'!E214)), ISNUMBER(SEARCH("X",'Model output'!E214))), IF(ISNUMBER(SEARCH("pN",'Model output'!E214)),IF(OR(ISNUMBER(SEARCH("a",'Model output'!E214)),ISNUMBER(SEARCH("b",'Model output'!E214))),MID(SUBSTITUTE('Model output'!E214," ",""),SEARCH("pN",'Model output'!E214)+2,2),MID(SUBSTITUTE('Model output'!E214," ",""),SEARCH("pN",'Model output'!E214)+2,1)),IF(ISNUMBER(SEARCH("N",'Model output'!E214)),IF(OR(ISNUMBER(SEARCH("a",'Model output'!E214)),ISNUMBER(SEARCH("b",'Model output'!E214))),MID(SUBSTITUTE('Model output'!E214," ",""),SEARCH("N",'Model output'!E214)+1,2),MID(SUBSTITUTE('Model output'!E214," ",""),SEARCH("N",'Model output'!E214)+1,1)),SUBSTITUTE('Model output'!E214," ",""))),"")))</f>
        <v>X</v>
      </c>
      <c r="E215" s="1" t="str">
        <f>IF(OR(ISNUMBER(SEARCH("Not applicable",'Model output'!F214)), ISNUMBER(SEARCH("N/A",'Model output'!F214))),"0",IF(OR(ISNUMBER(SEARCH("0",'Model output'!F214)), ISNUMBER(SEARCH("1",'Model output'!F214)), ISNUMBER(SEARCH("X",'Model output'!F214))), IF(ISNUMBER(SEARCH("pM",'Model output'!F214)),MID(SUBSTITUTE('Model output'!F214," ",""),SEARCH("pM",'Model output'!F214)+2,1),IF(ISNUMBER(SEARCH("M",'Model output'!F214)),MID(SUBSTITUTE('Model output'!F214," ",""),SEARCH("M",'Model output'!F214)+1,1),SUBSTITUTE('Model output'!F214," ",""))),""))</f>
        <v>X</v>
      </c>
      <c r="F215" t="str">
        <f t="shared" si="45"/>
        <v>negative</v>
      </c>
      <c r="G215" t="str">
        <f>IF(OR('Model output'!G214="",AND(ISNUMBER('Model output'!J214),'Model output'!J214&lt;1)),"",IF(OR(ISNUMBER(SEARCH("lateral",'Model output'!G214)),ISNUMBER(SEARCH("cervical",'Model output'!G214)),ISNUMBER(SEARCH("jugular",'Model output'!G214)),ISNUMBER(SEARCH("left neck",'Model output'!G214)),ISNUMBER(SEARCH("left anterior neck",'Model output'!G214)),ISNUMBER(SEARCH("left posterior neck",'Model output'!G214)),ISNUMBER(SEARCH("right neck",'Model output'!G214)),ISNUMBER(SEARCH("right anterior neck",'Model output'!G214)),ISNUMBER(SEARCH("right posterior neck",'Model output'!G214)),AND(ISNUMBER(SEARCH("level",'Model output'!G214)),OR(,ISNUMBER(SEARCH("II",'Model output'!G214)),ISNUMBER(SEARCH("two",'Model output'!G214)),ISNUMBER(SEARCH("2",'Model output'!G214)),ISNUMBER(SEARCH("III",'Model output'!G214)),ISNUMBER(SEARCH("three",'Model output'!G214)),ISNUMBER(SEARCH("3",'Model output'!G214)),ISNUMBER(SEARCH("IV",'Model output'!G214)),ISNUMBER(SEARCH("four",'Model output'!G214)),ISNUMBER(SEARCH("4",'Model output'!G214)),AND(ISNUMBER(SEARCH("V ",'Model output'!G214)),NOT(ISNUMBER(SEARCH("VI",'Model output'!G214)))),ISNUMBER(SEARCH("five",'Model output'!G214)),ISNUMBER(SEARCH("5",'Model output'!G214))))), "lateral", "central"))</f>
        <v/>
      </c>
      <c r="H215" t="str">
        <f>IF('Model output'!H214="","negative",IF('Model output'!H214="[]", "negative", IF(OR(ISNUMBER(SEARCH("lymph node",'Model output'!H214)),ISNUMBER(SEARCH("Not mentioned",'Model output'!H214)),ISNUMBER(SEARCH("neck",'Model output'!H214)),ISNUMBER(SEARCH("Not applicable",'Model output'!H214))),"negative","positive")))</f>
        <v>negative</v>
      </c>
      <c r="I215">
        <f>IF('Model output'!I214="","",IF(ISNUMBER('Model output'!I214),'Model output'!I214,1))</f>
        <v>0</v>
      </c>
      <c r="J215">
        <f>IF('Model output'!J214="","",IF(AND(ISNUMBER('Model output'!J214),'Model output'!J214&lt;=I215),'Model output'!J214,IF(ISNUMBER(SEARCH("0/",'Model output'!J214)),0,1)))</f>
        <v>0</v>
      </c>
      <c r="K215" t="str" cm="1">
        <f t="array" ref="K215">IF(COUNT(FIND({0,1,2,3,4,5,6,7,8,9},'Model output'!K214))&gt;0,'Model output'!K214,"")</f>
        <v/>
      </c>
      <c r="L215" s="8" t="str">
        <f t="shared" si="46"/>
        <v/>
      </c>
      <c r="M215" t="str" cm="1">
        <f t="array" ref="M215">IF(L215="","",IF(ISNUMBER(SEARCH("cm",L215)),MAX(VALUE(SUBSTITUTE(_xlfn.FILTERXML("&lt;t&gt;&lt;s&gt;"&amp;SUBSTITUTE(L215,",","&lt;/s&gt;&lt;s&gt;")&amp;"&lt;/s&gt;&lt;/t&gt;","//s"),"cm",""))),MAX(VALUE(SUBSTITUTE(_xlfn.FILTERXML("&lt;t&gt;&lt;s&gt;"&amp;SUBSTITUTE(L215,",","&lt;/s&gt;&lt;s&gt;")&amp;"&lt;/s&gt;&lt;/t&gt;","//s"),"mm","")))/10))</f>
        <v/>
      </c>
      <c r="N215" t="str">
        <f>IF('Model output'!L214="","",'Model output'!L214)</f>
        <v>Papillary carcinoma, follicular variant</v>
      </c>
      <c r="O215" t="str">
        <f>IF('Model output'!M214="","",'Model output'!M214)</f>
        <v>Follicular variant, Papillary microcarcinoma, Oncocytic or oxyphilic variant</v>
      </c>
      <c r="P215" t="str">
        <f>IF('Model output'!N214="","",'Model output'!N214)</f>
        <v>4.7cm</v>
      </c>
      <c r="Q215" t="str">
        <f t="shared" si="44"/>
        <v>4.7cm</v>
      </c>
      <c r="R215" cm="1">
        <f t="array" ref="R215">IF(Q215="","",IF(ISNUMBER(SEARCH("cm",Q215)),MAX(VALUE(SUBSTITUTE(_xlfn.FILTERXML("&lt;t&gt;&lt;s&gt;"&amp;SUBSTITUTE(Q215,",","&lt;/s&gt;&lt;s&gt;")&amp;"&lt;/s&gt;&lt;/t&gt;","//s"),"cm",""))),MAX(VALUE(SUBSTITUTE(_xlfn.FILTERXML("&lt;t&gt;&lt;s&gt;"&amp;SUBSTITUTE(Q215,",","&lt;/s&gt;&lt;s&gt;")&amp;"&lt;/s&gt;&lt;/t&gt;","//s"),"mm","")))/10))</f>
        <v>4.7</v>
      </c>
      <c r="S215" t="str">
        <f>IF(OR('Model output'!P214="",ISNUMBER(SEARCH("Not identified", 'Model output'!P214)),ISNUMBER(SEARCH("Absent",'Model output'!P214)),AND(ISNUMBER(SEARCH("No",'Model output'!P214)),NOT(ISNUMBER(SEARCH("diagnostic",'Model output'!P214)))),ISNUMBER(SEARCH("Negative",'Model output'!P214))),"negative","positive")</f>
        <v>negative</v>
      </c>
      <c r="T215">
        <f>IF('Model output'!O214="","",'Model output'!O214)</f>
        <v>2</v>
      </c>
      <c r="U215" t="str">
        <f>IF('Model output'!Q214&lt;&gt;"",'Model output'!Q214,IF('Classification result'!S215="positive",IF(ISNUMBER(SEARCH("single",'Model output'!P214)),1,IF(OR(ISNUMBER(SEARCH("&lt;4",'Model output'!P214)),ISNUMBER(SEARCH("&lt; 4",'Model output'!P214)),ISNUMBER(SEARCH("less than 4",'Model output'!P214))),"&lt;4",IF(OR(ISNUMBER(SEARCH("&gt;4",'Model output'!P214)),ISNUMBER(SEARCH("&gt; 4",'Model output'!P214)),ISNUMBER(SEARCH("4 or more",'Model output'!P214))),"&gt;4",""))),""))</f>
        <v/>
      </c>
      <c r="V215" t="str">
        <f>IF(S215="negative","",IF(OR(ISNUMBER(SEARCH("Focal",'Model output'!P214)),'Classification result'!U215&lt;4,ISNUMBER(SEARCH("Focal",'Classification result'!U215)),ISNUMBER(SEARCH("&lt;4",'Classification result'!U215)),ISNUMBER(SEARCH("&lt; 4",'Classification result'!U215))),"minimal", IF(OR(ISNUMBER(SEARCH("Extensive",'Model output'!P214)),ISNUMBER(SEARCH("Extensive",'Classification result'!U215)),ISNUMBER(SEARCH("&gt;4",'Classification result'!U215)),ISNUMBER(SEARCH("&gt; 4",'Classification result'!U215)),ISNUMBER(SEARCH("4 or more",'Classification result'!U215))),"extensive","")))</f>
        <v/>
      </c>
      <c r="W215" t="str">
        <f>IF(OR('Model output'!R214="",ISNUMBER(SEARCH("Not identified", 'Model output'!R214)),ISNUMBER(SEARCH("Absent",'Model output'!R214)),ISNUMBER(SEARCH("No",'Model output'!R214)),ISNUMBER(SEARCH("Negative",'Model output'!R214)),ISNUMBER(SEARCH("None seen",'Model output'!R214)),ISNUMBER(SEARCH("Free",'Model output'!R214)),ISNUMBER(SEARCH("Cannot be assessed",'Model output'!R214))),"negative","positive")</f>
        <v>positive</v>
      </c>
      <c r="X215" t="str">
        <f>IF('Model output'!S214="","", IF('Model output'!S214= "[]", "", 'Model output'!S214))</f>
        <v>Not identified</v>
      </c>
      <c r="Y215" t="str">
        <f>IF(OR('Model output'!S214="",ISNUMBER(SEARCH("Absent",'Model output'!S214)),ISNUMBER(SEARCH("Not identified",'Model output'!S214)),ISNUMBER(SEARCH("No",'Model output'!S214)),ISNUMBER(SEARCH("negative",'Model output'!S214))),"negative",IF(Z215="positive","gETE", "positive"))</f>
        <v>negative</v>
      </c>
      <c r="Z215" t="str">
        <f>IF(OR('Model output'!S214="",ISNUMBER(SEARCH("Absent",'Model output'!S214)),ISNUMBER(SEARCH("Not identified",'Model output'!S214)),ISNUMBER(SEARCH("No",'Model output'!S214)),ISNUMBER(SEARCH("Minimal",'Model output'!S214)),ISNUMBER(SEARCH("negative",'Model output'!S214))),"negative",IF(OR(ISNUMBER(SEARCH("extensive",X215)),ISNUMBER(SEARCH("skeletal muscle",X215)),ISNUMBER(SEARCH("larynx",X215)),ISNUMBER(SEARCH("trachea",X215)),ISNUMBER(SEARCH("esophagus",X215)),ISNUMBER(SEARCH("recurrent laryngeal nerve",X215))),"positive","negative"))</f>
        <v>negative</v>
      </c>
      <c r="AA215" t="str">
        <f>IF('Model output'!T214="","", IF('Model output'!T214="[]", "", IF('Model output'!T214="Not mentioned", "No", "Yes")))</f>
        <v/>
      </c>
      <c r="AB215" t="str">
        <f>IF(AA215&lt;&gt;"Yes","",IF(OR('Model output'!U214="",'Model output'!U214="[]",ISNUMBER(SEARCH("Not identified",'Model output'!U214))),"",'Model output'!U214))</f>
        <v/>
      </c>
      <c r="AC215" s="1" t="str">
        <f>IF(OR('Model output'!V214="",'Model output'!V214="No",AND(ISERROR(SEARCH("Positive",'Model output'!V214)), ISNUMBER(SEARCH("Negative",'Model output'!V214))), ISNUMBER(SEARCH("Uninvolved",'Model output'!V214)), ISNUMBER(SEARCH("not involved",'Model output'!V214)), ISNUMBER(SEARCH("none",'Model output'!V214)), ISNUMBER(SEARCH("Free",'Model output'!V214)), ISNUMBER(SEARCH("1 mm",'Model output'!V214)), ISNUMBER(SEARCH("0.1 CM",'Model output'!V214)), ISNUMBER(SEARCH("less than 0.2 mm",'Model output'!V214)), ISNUMBER(SEARCH("less than 0.5 mm",'Model output'!V214)), ISNUMBER(SEARCH("abut",'Model output'!V214))), "negative", "positive")</f>
        <v>negative</v>
      </c>
      <c r="AE215" s="32" t="str" cm="1">
        <f t="array" aca="1" ref="AE215" ca="1">IF(OR(AC215="positive",Z215="positive",AND(OR(ISNUMBER(SEARCH("Follicular carcinoma",N215)),ISNUMBER(SEARCH("Follicular thyroid carcinoma",N215))),V215="extensive"),AND(AND(ISNUMBER(J215),J215&gt;0),AND(ISNUMBER(M215),M215&gt;3)),OR(H215="positive",AH215=1)),"high",IF(OR(ISNUMBER(SEARCH("lateral",G215,1)),ISNUMBER(SEARCH("positive",Y215,1)),ISNUMBER(SEARCH("tall",O215,1)),ISNUMBER(SEARCH("hobnail",O215,1)),ISNUMBER(SEARCH("cribriform",O215,1)),ISNUMBER(SEARCH("diffuse",O215,1)),ISNUMBER(SEARCH("columnar",O215,1)),ISNUMBER(SEARCH("solid",O215,1)),ISNUMBER(SEARCH("tall",N215,1)),ISNUMBER(SEARCH("hobnail",N215,1)),ISNUMBER(SEARCH("cribriform",N215,1)),ISNUMBER(SEARCH("diffuse",N215,1)),ISNUMBER(SEARCH("columnar",N215,1)),ISNUMBER(SEARCH("solid",N215,1)),AND(ISNUMBER(SEARCH("papillary",N215,1)),S215="positive"),AND(AND(ISNUMBER(J215),J215&gt;=5),M215=""),AND(AND(ISNUMBER(J215),J215&gt;=5),AND(ISNUMBER(M215),M215&gt;=1)),AND(ISNUMBER(SERACH("papillary",N215)),OR(Y215="positive",Z215="positive"), ISNUMBER(SEARCH("BRAF",AB215)))),"intermediate","low"))</f>
        <v>low</v>
      </c>
      <c r="AF215" s="33" t="str">
        <f t="shared" si="47"/>
        <v>3a</v>
      </c>
      <c r="AG215" s="33" t="str">
        <f t="shared" si="48"/>
        <v>0</v>
      </c>
      <c r="AH215" s="33" t="str">
        <f t="shared" si="49"/>
        <v>0</v>
      </c>
      <c r="AI215" s="38" t="str">
        <f t="shared" si="50"/>
        <v>II</v>
      </c>
      <c r="AJ215" s="32" t="s">
        <v>957</v>
      </c>
      <c r="AK215" s="37" t="s">
        <v>967</v>
      </c>
      <c r="AL215" s="37" t="s">
        <v>965</v>
      </c>
      <c r="AM215" s="37" t="s">
        <v>965</v>
      </c>
      <c r="AN215" s="37" t="s">
        <v>963</v>
      </c>
      <c r="AO215" s="26">
        <f t="shared" ca="1" si="51"/>
        <v>1</v>
      </c>
      <c r="AP215" s="12">
        <f t="shared" si="52"/>
        <v>1</v>
      </c>
      <c r="AQ215" s="12">
        <f t="shared" si="53"/>
        <v>1</v>
      </c>
      <c r="AR215" s="12">
        <f t="shared" si="54"/>
        <v>1</v>
      </c>
      <c r="AS215" s="19">
        <f t="shared" si="55"/>
        <v>1</v>
      </c>
    </row>
    <row r="216" spans="1:45">
      <c r="A216" t="str">
        <f>'Model output'!A215</f>
        <v>TCGA-EM-A4FK</v>
      </c>
      <c r="B216" s="44">
        <v>33</v>
      </c>
      <c r="C216" s="1" t="str">
        <f>IF(OR(ISNUMBER(SEARCH("0",'Model output'!D215)), ISNUMBER(SEARCH("1",'Model output'!D215)), ISNUMBER(SEARCH("1a",'Model output'!D215)), ISNUMBER(SEARCH("1b",'Model output'!D215)), ISNUMBER(SEARCH("2",'Model output'!D215)), ISNUMBER(SEARCH("3",'Model output'!D215)), ISNUMBER(SEARCH("4a",'Model output'!D215)), ISNUMBER(SEARCH("4b",'Model output'!D215))), IF(ISNUMBER(SEARCH("pT",'Model output'!D215)),IF(OR(ISNUMBER(SEARCH("a",'Model output'!D215)),ISNUMBER(SEARCH("b",'Model output'!D215))),MID(SUBSTITUTE('Model output'!D215," ",""),SEARCH("pT",'Model output'!D215)+2,2),MID(SUBSTITUTE('Model output'!D215," ",""),SEARCH("pT",'Model output'!D215)+2,1)),IF(ISNUMBER(SEARCH("T",'Model output'!D215)),IF(OR(ISNUMBER(SEARCH("a",'Model output'!D215)),ISNUMBER(SEARCH("b",'Model output'!D215))),MID(SUBSTITUTE('Model output'!D215," ",""),SEARCH("T",'Model output'!D215)+1,2),MID(SUBSTITUTE('Model output'!D215," ",""),SEARCH("T",'Model output'!D215)+1,1)),SUBSTITUTE('Model output'!D215," ",""))),"")</f>
        <v>2</v>
      </c>
      <c r="D216" s="1" t="str">
        <f>IF(ISNUMBER(SEARCH("lymph node",'Model output'!E215)),"1", IF(AND('Model output'!E215&lt;&gt;"",ISNUMBER('Model output'!E215),'Model output'!E215&gt;0),"1",IF(OR(ISNUMBER(SEARCH("0",'Model output'!E215)), ISNUMBER(SEARCH("1",'Model output'!E215)), ISNUMBER(SEARCH("1a",'Model output'!E215)), ISNUMBER(SEARCH("1b",'Model output'!E215)), ISNUMBER(SEARCH("X",'Model output'!E215))), IF(ISNUMBER(SEARCH("pN",'Model output'!E215)),IF(OR(ISNUMBER(SEARCH("a",'Model output'!E215)),ISNUMBER(SEARCH("b",'Model output'!E215))),MID(SUBSTITUTE('Model output'!E215," ",""),SEARCH("pN",'Model output'!E215)+2,2),MID(SUBSTITUTE('Model output'!E215," ",""),SEARCH("pN",'Model output'!E215)+2,1)),IF(ISNUMBER(SEARCH("N",'Model output'!E215)),IF(OR(ISNUMBER(SEARCH("a",'Model output'!E215)),ISNUMBER(SEARCH("b",'Model output'!E215))),MID(SUBSTITUTE('Model output'!E215," ",""),SEARCH("N",'Model output'!E215)+1,2),MID(SUBSTITUTE('Model output'!E215," ",""),SEARCH("N",'Model output'!E215)+1,1)),SUBSTITUTE('Model output'!E215," ",""))),"")))</f>
        <v>X</v>
      </c>
      <c r="E216" s="1" t="str">
        <f>IF(OR(ISNUMBER(SEARCH("Not applicable",'Model output'!F215)), ISNUMBER(SEARCH("N/A",'Model output'!F215))),"0",IF(OR(ISNUMBER(SEARCH("0",'Model output'!F215)), ISNUMBER(SEARCH("1",'Model output'!F215)), ISNUMBER(SEARCH("X",'Model output'!F215))), IF(ISNUMBER(SEARCH("pM",'Model output'!F215)),MID(SUBSTITUTE('Model output'!F215," ",""),SEARCH("pM",'Model output'!F215)+2,1),IF(ISNUMBER(SEARCH("M",'Model output'!F215)),MID(SUBSTITUTE('Model output'!F215," ",""),SEARCH("M",'Model output'!F215)+1,1),SUBSTITUTE('Model output'!F215," ",""))),""))</f>
        <v>X</v>
      </c>
      <c r="F216" t="str">
        <f t="shared" si="45"/>
        <v>negative</v>
      </c>
      <c r="G216" t="str">
        <f>IF(OR('Model output'!G215="",AND(ISNUMBER('Model output'!J215),'Model output'!J215&lt;1)),"",IF(OR(ISNUMBER(SEARCH("lateral",'Model output'!G215)),ISNUMBER(SEARCH("cervical",'Model output'!G215)),ISNUMBER(SEARCH("jugular",'Model output'!G215)),ISNUMBER(SEARCH("left neck",'Model output'!G215)),ISNUMBER(SEARCH("left anterior neck",'Model output'!G215)),ISNUMBER(SEARCH("left posterior neck",'Model output'!G215)),ISNUMBER(SEARCH("right neck",'Model output'!G215)),ISNUMBER(SEARCH("right anterior neck",'Model output'!G215)),ISNUMBER(SEARCH("right posterior neck",'Model output'!G215)),AND(ISNUMBER(SEARCH("level",'Model output'!G215)),OR(,ISNUMBER(SEARCH("II",'Model output'!G215)),ISNUMBER(SEARCH("two",'Model output'!G215)),ISNUMBER(SEARCH("2",'Model output'!G215)),ISNUMBER(SEARCH("III",'Model output'!G215)),ISNUMBER(SEARCH("three",'Model output'!G215)),ISNUMBER(SEARCH("3",'Model output'!G215)),ISNUMBER(SEARCH("IV",'Model output'!G215)),ISNUMBER(SEARCH("four",'Model output'!G215)),ISNUMBER(SEARCH("4",'Model output'!G215)),AND(ISNUMBER(SEARCH("V ",'Model output'!G215)),NOT(ISNUMBER(SEARCH("VI",'Model output'!G215)))),ISNUMBER(SEARCH("five",'Model output'!G215)),ISNUMBER(SEARCH("5",'Model output'!G215))))), "lateral", "central"))</f>
        <v/>
      </c>
      <c r="H216" t="str">
        <f>IF('Model output'!H215="","negative",IF('Model output'!H215="[]", "negative", IF(OR(ISNUMBER(SEARCH("lymph node",'Model output'!H215)),ISNUMBER(SEARCH("Not mentioned",'Model output'!H215)),ISNUMBER(SEARCH("neck",'Model output'!H215)),ISNUMBER(SEARCH("Not applicable",'Model output'!H215))),"negative","positive")))</f>
        <v>negative</v>
      </c>
      <c r="I216">
        <f>IF('Model output'!I215="","",IF(ISNUMBER('Model output'!I215),'Model output'!I215,1))</f>
        <v>0</v>
      </c>
      <c r="J216">
        <f>IF('Model output'!J215="","",IF(AND(ISNUMBER('Model output'!J215),'Model output'!J215&lt;=I216),'Model output'!J215,IF(ISNUMBER(SEARCH("0/",'Model output'!J215)),0,1)))</f>
        <v>0</v>
      </c>
      <c r="K216" t="str" cm="1">
        <f t="array" ref="K216">IF(COUNT(FIND({0,1,2,3,4,5,6,7,8,9},'Model output'!K215))&gt;0,'Model output'!K215,"")</f>
        <v/>
      </c>
      <c r="L216" s="8" t="str">
        <f t="shared" si="46"/>
        <v/>
      </c>
      <c r="M216" t="str" cm="1">
        <f t="array" ref="M216">IF(L216="","",IF(ISNUMBER(SEARCH("cm",L216)),MAX(VALUE(SUBSTITUTE(_xlfn.FILTERXML("&lt;t&gt;&lt;s&gt;"&amp;SUBSTITUTE(L216,",","&lt;/s&gt;&lt;s&gt;")&amp;"&lt;/s&gt;&lt;/t&gt;","//s"),"cm",""))),MAX(VALUE(SUBSTITUTE(_xlfn.FILTERXML("&lt;t&gt;&lt;s&gt;"&amp;SUBSTITUTE(L216,",","&lt;/s&gt;&lt;s&gt;")&amp;"&lt;/s&gt;&lt;/t&gt;","//s"),"mm","")))/10))</f>
        <v/>
      </c>
      <c r="N216" t="str">
        <f>IF('Model output'!L215="","",'Model output'!L215)</f>
        <v>Papillary carcinoma</v>
      </c>
      <c r="O216" t="str">
        <f>IF('Model output'!M215="","",'Model output'!M215)</f>
        <v>Oncocytic variant</v>
      </c>
      <c r="P216" t="str">
        <f>IF('Model output'!N215="","",'Model output'!N215)</f>
        <v>2.6cm</v>
      </c>
      <c r="Q216" t="str">
        <f t="shared" si="44"/>
        <v>2.6cm</v>
      </c>
      <c r="R216" cm="1">
        <f t="array" ref="R216">IF(Q216="","",IF(ISNUMBER(SEARCH("cm",Q216)),MAX(VALUE(SUBSTITUTE(_xlfn.FILTERXML("&lt;t&gt;&lt;s&gt;"&amp;SUBSTITUTE(Q216,",","&lt;/s&gt;&lt;s&gt;")&amp;"&lt;/s&gt;&lt;/t&gt;","//s"),"cm",""))),MAX(VALUE(SUBSTITUTE(_xlfn.FILTERXML("&lt;t&gt;&lt;s&gt;"&amp;SUBSTITUTE(Q216,",","&lt;/s&gt;&lt;s&gt;")&amp;"&lt;/s&gt;&lt;/t&gt;","//s"),"mm","")))/10))</f>
        <v>2.6</v>
      </c>
      <c r="S216" t="str">
        <f>IF(OR('Model output'!P215="",ISNUMBER(SEARCH("Not identified", 'Model output'!P215)),ISNUMBER(SEARCH("Absent",'Model output'!P215)),AND(ISNUMBER(SEARCH("No",'Model output'!P215)),NOT(ISNUMBER(SEARCH("diagnostic",'Model output'!P215)))),ISNUMBER(SEARCH("Negative",'Model output'!P215))),"negative","positive")</f>
        <v>negative</v>
      </c>
      <c r="T216">
        <f>IF('Model output'!O215="","",'Model output'!O215)</f>
        <v>1</v>
      </c>
      <c r="U216" t="str">
        <f>IF('Model output'!Q215&lt;&gt;"",'Model output'!Q215,IF('Classification result'!S216="positive",IF(ISNUMBER(SEARCH("single",'Model output'!P215)),1,IF(OR(ISNUMBER(SEARCH("&lt;4",'Model output'!P215)),ISNUMBER(SEARCH("&lt; 4",'Model output'!P215)),ISNUMBER(SEARCH("less than 4",'Model output'!P215))),"&lt;4",IF(OR(ISNUMBER(SEARCH("&gt;4",'Model output'!P215)),ISNUMBER(SEARCH("&gt; 4",'Model output'!P215)),ISNUMBER(SEARCH("4 or more",'Model output'!P215))),"&gt;4",""))),""))</f>
        <v/>
      </c>
      <c r="V216" t="str">
        <f>IF(S216="negative","",IF(OR(ISNUMBER(SEARCH("Focal",'Model output'!P215)),'Classification result'!U216&lt;4,ISNUMBER(SEARCH("Focal",'Classification result'!U216)),ISNUMBER(SEARCH("&lt;4",'Classification result'!U216)),ISNUMBER(SEARCH("&lt; 4",'Classification result'!U216))),"minimal", IF(OR(ISNUMBER(SEARCH("Extensive",'Model output'!P215)),ISNUMBER(SEARCH("Extensive",'Classification result'!U216)),ISNUMBER(SEARCH("&gt;4",'Classification result'!U216)),ISNUMBER(SEARCH("&gt; 4",'Classification result'!U216)),ISNUMBER(SEARCH("4 or more",'Classification result'!U216))),"extensive","")))</f>
        <v/>
      </c>
      <c r="W216" t="str">
        <f>IF(OR('Model output'!R215="",ISNUMBER(SEARCH("Not identified", 'Model output'!R215)),ISNUMBER(SEARCH("Absent",'Model output'!R215)),ISNUMBER(SEARCH("No",'Model output'!R215)),ISNUMBER(SEARCH("Negative",'Model output'!R215)),ISNUMBER(SEARCH("None seen",'Model output'!R215)),ISNUMBER(SEARCH("Free",'Model output'!R215)),ISNUMBER(SEARCH("Cannot be assessed",'Model output'!R215))),"negative","positive")</f>
        <v>negative</v>
      </c>
      <c r="X216" t="str">
        <f>IF('Model output'!S215="","", IF('Model output'!S215= "[]", "", 'Model output'!S215))</f>
        <v>Not identified</v>
      </c>
      <c r="Y216" t="str">
        <f>IF(OR('Model output'!S215="",ISNUMBER(SEARCH("Absent",'Model output'!S215)),ISNUMBER(SEARCH("Not identified",'Model output'!S215)),ISNUMBER(SEARCH("No",'Model output'!S215)),ISNUMBER(SEARCH("negative",'Model output'!S215))),"negative",IF(Z216="positive","gETE", "positive"))</f>
        <v>negative</v>
      </c>
      <c r="Z216" t="str">
        <f>IF(OR('Model output'!S215="",ISNUMBER(SEARCH("Absent",'Model output'!S215)),ISNUMBER(SEARCH("Not identified",'Model output'!S215)),ISNUMBER(SEARCH("No",'Model output'!S215)),ISNUMBER(SEARCH("Minimal",'Model output'!S215)),ISNUMBER(SEARCH("negative",'Model output'!S215))),"negative",IF(OR(ISNUMBER(SEARCH("extensive",X216)),ISNUMBER(SEARCH("skeletal muscle",X216)),ISNUMBER(SEARCH("larynx",X216)),ISNUMBER(SEARCH("trachea",X216)),ISNUMBER(SEARCH("esophagus",X216)),ISNUMBER(SEARCH("recurrent laryngeal nerve",X216))),"positive","negative"))</f>
        <v>negative</v>
      </c>
      <c r="AA216" t="str">
        <f>IF('Model output'!T215="","", IF('Model output'!T215="[]", "", IF('Model output'!T215="Not mentioned", "No", "Yes")))</f>
        <v/>
      </c>
      <c r="AB216" t="str">
        <f>IF(AA216&lt;&gt;"Yes","",IF(OR('Model output'!U215="",'Model output'!U215="[]",ISNUMBER(SEARCH("Not identified",'Model output'!U215))),"",'Model output'!U215))</f>
        <v/>
      </c>
      <c r="AC216" s="1" t="str">
        <f>IF(OR('Model output'!V215="",'Model output'!V215="No",AND(ISERROR(SEARCH("Positive",'Model output'!V215)), ISNUMBER(SEARCH("Negative",'Model output'!V215))), ISNUMBER(SEARCH("Uninvolved",'Model output'!V215)), ISNUMBER(SEARCH("not involved",'Model output'!V215)), ISNUMBER(SEARCH("none",'Model output'!V215)), ISNUMBER(SEARCH("Free",'Model output'!V215)), ISNUMBER(SEARCH("1 mm",'Model output'!V215)), ISNUMBER(SEARCH("0.1 CM",'Model output'!V215)), ISNUMBER(SEARCH("less than 0.2 mm",'Model output'!V215)), ISNUMBER(SEARCH("less than 0.5 mm",'Model output'!V215)), ISNUMBER(SEARCH("abut",'Model output'!V215))), "negative", "positive")</f>
        <v>negative</v>
      </c>
      <c r="AE216" s="32" t="str" cm="1">
        <f t="array" aca="1" ref="AE216" ca="1">IF(OR(AC216="positive",Z216="positive",AND(OR(ISNUMBER(SEARCH("Follicular carcinoma",N216)),ISNUMBER(SEARCH("Follicular thyroid carcinoma",N216))),V216="extensive"),AND(AND(ISNUMBER(J216),J216&gt;0),AND(ISNUMBER(M216),M216&gt;3)),OR(H216="positive",AH216=1)),"high",IF(OR(ISNUMBER(SEARCH("lateral",G216,1)),ISNUMBER(SEARCH("positive",Y216,1)),ISNUMBER(SEARCH("tall",O216,1)),ISNUMBER(SEARCH("hobnail",O216,1)),ISNUMBER(SEARCH("cribriform",O216,1)),ISNUMBER(SEARCH("diffuse",O216,1)),ISNUMBER(SEARCH("columnar",O216,1)),ISNUMBER(SEARCH("solid",O216,1)),ISNUMBER(SEARCH("tall",N216,1)),ISNUMBER(SEARCH("hobnail",N216,1)),ISNUMBER(SEARCH("cribriform",N216,1)),ISNUMBER(SEARCH("diffuse",N216,1)),ISNUMBER(SEARCH("columnar",N216,1)),ISNUMBER(SEARCH("solid",N216,1)),AND(ISNUMBER(SEARCH("papillary",N216,1)),S216="positive"),AND(AND(ISNUMBER(J216),J216&gt;=5),M216=""),AND(AND(ISNUMBER(J216),J216&gt;=5),AND(ISNUMBER(M216),M216&gt;=1)),AND(ISNUMBER(SERACH("papillary",N216)),OR(Y216="positive",Z216="positive"), ISNUMBER(SEARCH("BRAF",AB216)))),"intermediate","low"))</f>
        <v>low</v>
      </c>
      <c r="AF216" s="33" t="str">
        <f t="shared" si="47"/>
        <v>2</v>
      </c>
      <c r="AG216" s="33" t="str">
        <f t="shared" si="48"/>
        <v>0</v>
      </c>
      <c r="AH216" s="33" t="str">
        <f t="shared" si="49"/>
        <v>0</v>
      </c>
      <c r="AI216" s="38" t="str">
        <f t="shared" si="50"/>
        <v>I</v>
      </c>
      <c r="AJ216" s="32" t="s">
        <v>957</v>
      </c>
      <c r="AK216" s="37" t="s">
        <v>964</v>
      </c>
      <c r="AL216" s="37" t="s">
        <v>965</v>
      </c>
      <c r="AM216" s="37" t="s">
        <v>965</v>
      </c>
      <c r="AN216" s="37" t="s">
        <v>70</v>
      </c>
      <c r="AO216" s="26">
        <f t="shared" ca="1" si="51"/>
        <v>1</v>
      </c>
      <c r="AP216" s="12">
        <f t="shared" si="52"/>
        <v>1</v>
      </c>
      <c r="AQ216" s="12">
        <f t="shared" si="53"/>
        <v>1</v>
      </c>
      <c r="AR216" s="12">
        <f t="shared" si="54"/>
        <v>1</v>
      </c>
      <c r="AS216" s="19">
        <f t="shared" si="55"/>
        <v>1</v>
      </c>
    </row>
    <row r="217" spans="1:45">
      <c r="A217" t="str">
        <f>'Model output'!A216</f>
        <v>TCGA-EM-A4FM</v>
      </c>
      <c r="B217" s="44">
        <v>59</v>
      </c>
      <c r="C217" s="1" t="str">
        <f>IF(OR(ISNUMBER(SEARCH("0",'Model output'!D216)), ISNUMBER(SEARCH("1",'Model output'!D216)), ISNUMBER(SEARCH("1a",'Model output'!D216)), ISNUMBER(SEARCH("1b",'Model output'!D216)), ISNUMBER(SEARCH("2",'Model output'!D216)), ISNUMBER(SEARCH("3",'Model output'!D216)), ISNUMBER(SEARCH("4a",'Model output'!D216)), ISNUMBER(SEARCH("4b",'Model output'!D216))), IF(ISNUMBER(SEARCH("pT",'Model output'!D216)),IF(OR(ISNUMBER(SEARCH("a",'Model output'!D216)),ISNUMBER(SEARCH("b",'Model output'!D216))),MID(SUBSTITUTE('Model output'!D216," ",""),SEARCH("pT",'Model output'!D216)+2,2),MID(SUBSTITUTE('Model output'!D216," ",""),SEARCH("pT",'Model output'!D216)+2,1)),IF(ISNUMBER(SEARCH("T",'Model output'!D216)),IF(OR(ISNUMBER(SEARCH("a",'Model output'!D216)),ISNUMBER(SEARCH("b",'Model output'!D216))),MID(SUBSTITUTE('Model output'!D216," ",""),SEARCH("T",'Model output'!D216)+1,2),MID(SUBSTITUTE('Model output'!D216," ",""),SEARCH("T",'Model output'!D216)+1,1)),SUBSTITUTE('Model output'!D216," ",""))),"")</f>
        <v>3</v>
      </c>
      <c r="D217" s="1" t="str">
        <f>IF(ISNUMBER(SEARCH("lymph node",'Model output'!E216)),"1", IF(AND('Model output'!E216&lt;&gt;"",ISNUMBER('Model output'!E216),'Model output'!E216&gt;0),"1",IF(OR(ISNUMBER(SEARCH("0",'Model output'!E216)), ISNUMBER(SEARCH("1",'Model output'!E216)), ISNUMBER(SEARCH("1a",'Model output'!E216)), ISNUMBER(SEARCH("1b",'Model output'!E216)), ISNUMBER(SEARCH("X",'Model output'!E216))), IF(ISNUMBER(SEARCH("pN",'Model output'!E216)),IF(OR(ISNUMBER(SEARCH("a",'Model output'!E216)),ISNUMBER(SEARCH("b",'Model output'!E216))),MID(SUBSTITUTE('Model output'!E216," ",""),SEARCH("pN",'Model output'!E216)+2,2),MID(SUBSTITUTE('Model output'!E216," ",""),SEARCH("pN",'Model output'!E216)+2,1)),IF(ISNUMBER(SEARCH("N",'Model output'!E216)),IF(OR(ISNUMBER(SEARCH("a",'Model output'!E216)),ISNUMBER(SEARCH("b",'Model output'!E216))),MID(SUBSTITUTE('Model output'!E216," ",""),SEARCH("N",'Model output'!E216)+1,2),MID(SUBSTITUTE('Model output'!E216," ",""),SEARCH("N",'Model output'!E216)+1,1)),SUBSTITUTE('Model output'!E216," ",""))),"")))</f>
        <v>1b</v>
      </c>
      <c r="E217" s="1" t="str">
        <f>IF(OR(ISNUMBER(SEARCH("Not applicable",'Model output'!F216)), ISNUMBER(SEARCH("N/A",'Model output'!F216))),"0",IF(OR(ISNUMBER(SEARCH("0",'Model output'!F216)), ISNUMBER(SEARCH("1",'Model output'!F216)), ISNUMBER(SEARCH("X",'Model output'!F216))), IF(ISNUMBER(SEARCH("pM",'Model output'!F216)),MID(SUBSTITUTE('Model output'!F216," ",""),SEARCH("pM",'Model output'!F216)+2,1),IF(ISNUMBER(SEARCH("M",'Model output'!F216)),MID(SUBSTITUTE('Model output'!F216," ",""),SEARCH("M",'Model output'!F216)+1,1),SUBSTITUTE('Model output'!F216," ",""))),""))</f>
        <v/>
      </c>
      <c r="F217" t="str">
        <f t="shared" si="45"/>
        <v>positive</v>
      </c>
      <c r="G217" t="str">
        <f>IF(OR('Model output'!G216="",AND(ISNUMBER('Model output'!J216),'Model output'!J216&lt;1)),"",IF(OR(ISNUMBER(SEARCH("lateral",'Model output'!G216)),ISNUMBER(SEARCH("cervical",'Model output'!G216)),ISNUMBER(SEARCH("jugular",'Model output'!G216)),ISNUMBER(SEARCH("left neck",'Model output'!G216)),ISNUMBER(SEARCH("left anterior neck",'Model output'!G216)),ISNUMBER(SEARCH("left posterior neck",'Model output'!G216)),ISNUMBER(SEARCH("right neck",'Model output'!G216)),ISNUMBER(SEARCH("right anterior neck",'Model output'!G216)),ISNUMBER(SEARCH("right posterior neck",'Model output'!G216)),AND(ISNUMBER(SEARCH("level",'Model output'!G216)),OR(,ISNUMBER(SEARCH("II",'Model output'!G216)),ISNUMBER(SEARCH("two",'Model output'!G216)),ISNUMBER(SEARCH("2",'Model output'!G216)),ISNUMBER(SEARCH("III",'Model output'!G216)),ISNUMBER(SEARCH("three",'Model output'!G216)),ISNUMBER(SEARCH("3",'Model output'!G216)),ISNUMBER(SEARCH("IV",'Model output'!G216)),ISNUMBER(SEARCH("four",'Model output'!G216)),ISNUMBER(SEARCH("4",'Model output'!G216)),AND(ISNUMBER(SEARCH("V ",'Model output'!G216)),NOT(ISNUMBER(SEARCH("VI",'Model output'!G216)))),ISNUMBER(SEARCH("five",'Model output'!G216)),ISNUMBER(SEARCH("5",'Model output'!G216))))), "lateral", "central"))</f>
        <v>lateral</v>
      </c>
      <c r="H217" t="str">
        <f>IF('Model output'!H216="","negative",IF('Model output'!H216="[]", "negative", IF(OR(ISNUMBER(SEARCH("lymph node",'Model output'!H216)),ISNUMBER(SEARCH("Not mentioned",'Model output'!H216)),ISNUMBER(SEARCH("neck",'Model output'!H216)),ISNUMBER(SEARCH("Not applicable",'Model output'!H216))),"negative","positive")))</f>
        <v>negative</v>
      </c>
      <c r="I217">
        <f>IF('Model output'!I216="","",IF(ISNUMBER('Model output'!I216),'Model output'!I216,1))</f>
        <v>40</v>
      </c>
      <c r="J217">
        <f>IF('Model output'!J216="","",IF(AND(ISNUMBER('Model output'!J216),'Model output'!J216&lt;=I217),'Model output'!J216,IF(ISNUMBER(SEARCH("0/",'Model output'!J216)),0,1)))</f>
        <v>12</v>
      </c>
      <c r="K217" t="str" cm="1">
        <f t="array" ref="K217">IF(COUNT(FIND({0,1,2,3,4,5,6,7,8,9},'Model output'!K216))&gt;0,'Model output'!K216,"")</f>
        <v/>
      </c>
      <c r="L217" s="8" t="str">
        <f t="shared" si="46"/>
        <v/>
      </c>
      <c r="M217" t="str" cm="1">
        <f t="array" ref="M217">IF(L217="","",IF(ISNUMBER(SEARCH("cm",L217)),MAX(VALUE(SUBSTITUTE(_xlfn.FILTERXML("&lt;t&gt;&lt;s&gt;"&amp;SUBSTITUTE(L217,",","&lt;/s&gt;&lt;s&gt;")&amp;"&lt;/s&gt;&lt;/t&gt;","//s"),"cm",""))),MAX(VALUE(SUBSTITUTE(_xlfn.FILTERXML("&lt;t&gt;&lt;s&gt;"&amp;SUBSTITUTE(L217,",","&lt;/s&gt;&lt;s&gt;")&amp;"&lt;/s&gt;&lt;/t&gt;","//s"),"mm","")))/10))</f>
        <v/>
      </c>
      <c r="N217" t="str">
        <f>IF('Model output'!L216="","",'Model output'!L216)</f>
        <v>Papillary carcinoma</v>
      </c>
      <c r="O217" t="str">
        <f>IF('Model output'!M216="","",'Model output'!M216)</f>
        <v>Classical (usual), Follicular variant, with focal tall cell change</v>
      </c>
      <c r="P217" t="str">
        <f>IF('Model output'!N216="","",'Model output'!N216)</f>
        <v>3.0cm</v>
      </c>
      <c r="Q217" t="str">
        <f t="shared" si="44"/>
        <v>3.0cm</v>
      </c>
      <c r="R217" cm="1">
        <f t="array" ref="R217">IF(Q217="","",IF(ISNUMBER(SEARCH("cm",Q217)),MAX(VALUE(SUBSTITUTE(_xlfn.FILTERXML("&lt;t&gt;&lt;s&gt;"&amp;SUBSTITUTE(Q217,",","&lt;/s&gt;&lt;s&gt;")&amp;"&lt;/s&gt;&lt;/t&gt;","//s"),"cm",""))),MAX(VALUE(SUBSTITUTE(_xlfn.FILTERXML("&lt;t&gt;&lt;s&gt;"&amp;SUBSTITUTE(Q217,",","&lt;/s&gt;&lt;s&gt;")&amp;"&lt;/s&gt;&lt;/t&gt;","//s"),"mm","")))/10))</f>
        <v>3</v>
      </c>
      <c r="S217" t="str">
        <f>IF(OR('Model output'!P216="",ISNUMBER(SEARCH("Not identified", 'Model output'!P216)),ISNUMBER(SEARCH("Absent",'Model output'!P216)),AND(ISNUMBER(SEARCH("No",'Model output'!P216)),NOT(ISNUMBER(SEARCH("diagnostic",'Model output'!P216)))),ISNUMBER(SEARCH("Negative",'Model output'!P216))),"negative","positive")</f>
        <v>negative</v>
      </c>
      <c r="T217">
        <f>IF('Model output'!O216="","",'Model output'!O216)</f>
        <v>2</v>
      </c>
      <c r="U217" t="str">
        <f>IF('Model output'!Q216&lt;&gt;"",'Model output'!Q216,IF('Classification result'!S217="positive",IF(ISNUMBER(SEARCH("single",'Model output'!P216)),1,IF(OR(ISNUMBER(SEARCH("&lt;4",'Model output'!P216)),ISNUMBER(SEARCH("&lt; 4",'Model output'!P216)),ISNUMBER(SEARCH("less than 4",'Model output'!P216))),"&lt;4",IF(OR(ISNUMBER(SEARCH("&gt;4",'Model output'!P216)),ISNUMBER(SEARCH("&gt; 4",'Model output'!P216)),ISNUMBER(SEARCH("4 or more",'Model output'!P216))),"&gt;4",""))),""))</f>
        <v/>
      </c>
      <c r="V217" t="str">
        <f>IF(S217="negative","",IF(OR(ISNUMBER(SEARCH("Focal",'Model output'!P216)),'Classification result'!U217&lt;4,ISNUMBER(SEARCH("Focal",'Classification result'!U217)),ISNUMBER(SEARCH("&lt;4",'Classification result'!U217)),ISNUMBER(SEARCH("&lt; 4",'Classification result'!U217))),"minimal", IF(OR(ISNUMBER(SEARCH("Extensive",'Model output'!P216)),ISNUMBER(SEARCH("Extensive",'Classification result'!U217)),ISNUMBER(SEARCH("&gt;4",'Classification result'!U217)),ISNUMBER(SEARCH("&gt; 4",'Classification result'!U217)),ISNUMBER(SEARCH("4 or more",'Classification result'!U217))),"extensive","")))</f>
        <v/>
      </c>
      <c r="W217" t="str">
        <f>IF(OR('Model output'!R216="",ISNUMBER(SEARCH("Not identified", 'Model output'!R216)),ISNUMBER(SEARCH("Absent",'Model output'!R216)),ISNUMBER(SEARCH("No",'Model output'!R216)),ISNUMBER(SEARCH("Negative",'Model output'!R216)),ISNUMBER(SEARCH("None seen",'Model output'!R216)),ISNUMBER(SEARCH("Free",'Model output'!R216)),ISNUMBER(SEARCH("Cannot be assessed",'Model output'!R216))),"negative","positive")</f>
        <v>positive</v>
      </c>
      <c r="X217" t="str">
        <f>IF('Model output'!S216="","", IF('Model output'!S216= "[]", "", 'Model output'!S216))</f>
        <v>Present, minimal</v>
      </c>
      <c r="Y217" t="str">
        <f>IF(OR('Model output'!S216="",ISNUMBER(SEARCH("Absent",'Model output'!S216)),ISNUMBER(SEARCH("Not identified",'Model output'!S216)),ISNUMBER(SEARCH("No",'Model output'!S216)),ISNUMBER(SEARCH("negative",'Model output'!S216))),"negative",IF(Z217="positive","gETE", "positive"))</f>
        <v>positive</v>
      </c>
      <c r="Z217" t="str">
        <f>IF(OR('Model output'!S216="",ISNUMBER(SEARCH("Absent",'Model output'!S216)),ISNUMBER(SEARCH("Not identified",'Model output'!S216)),ISNUMBER(SEARCH("No",'Model output'!S216)),ISNUMBER(SEARCH("Minimal",'Model output'!S216)),ISNUMBER(SEARCH("negative",'Model output'!S216))),"negative",IF(OR(ISNUMBER(SEARCH("extensive",X217)),ISNUMBER(SEARCH("skeletal muscle",X217)),ISNUMBER(SEARCH("larynx",X217)),ISNUMBER(SEARCH("trachea",X217)),ISNUMBER(SEARCH("esophagus",X217)),ISNUMBER(SEARCH("recurrent laryngeal nerve",X217))),"positive","negative"))</f>
        <v>negative</v>
      </c>
      <c r="AA217" t="str">
        <f>IF('Model output'!T216="","", IF('Model output'!T216="[]", "", IF('Model output'!T216="Not mentioned", "No", "Yes")))</f>
        <v/>
      </c>
      <c r="AB217" t="str">
        <f>IF(AA217&lt;&gt;"Yes","",IF(OR('Model output'!U216="",'Model output'!U216="[]",ISNUMBER(SEARCH("Not identified",'Model output'!U216))),"",'Model output'!U216))</f>
        <v/>
      </c>
      <c r="AC217" s="1" t="str">
        <f>IF(OR('Model output'!V216="",'Model output'!V216="No",AND(ISERROR(SEARCH("Positive",'Model output'!V216)), ISNUMBER(SEARCH("Negative",'Model output'!V216))), ISNUMBER(SEARCH("Uninvolved",'Model output'!V216)), ISNUMBER(SEARCH("not involved",'Model output'!V216)), ISNUMBER(SEARCH("none",'Model output'!V216)), ISNUMBER(SEARCH("Free",'Model output'!V216)), ISNUMBER(SEARCH("1 mm",'Model output'!V216)), ISNUMBER(SEARCH("0.1 CM",'Model output'!V216)), ISNUMBER(SEARCH("less than 0.2 mm",'Model output'!V216)), ISNUMBER(SEARCH("less than 0.5 mm",'Model output'!V216)), ISNUMBER(SEARCH("abut",'Model output'!V216))), "negative", "positive")</f>
        <v>positive</v>
      </c>
      <c r="AE217" s="32" t="str" cm="1">
        <f t="array" ref="AE217">IF(OR(AC217="positive",Z217="positive",AND(OR(ISNUMBER(SEARCH("Follicular carcinoma",N217)),ISNUMBER(SEARCH("Follicular thyroid carcinoma",N217))),V217="extensive"),AND(AND(ISNUMBER(J217),J217&gt;0),AND(ISNUMBER(M217),M217&gt;3)),OR(H217="positive",AH217=1)),"high",IF(OR(ISNUMBER(SEARCH("lateral",G217,1)),ISNUMBER(SEARCH("positive",Y217,1)),ISNUMBER(SEARCH("tall",O217,1)),ISNUMBER(SEARCH("hobnail",O217,1)),ISNUMBER(SEARCH("cribriform",O217,1)),ISNUMBER(SEARCH("diffuse",O217,1)),ISNUMBER(SEARCH("columnar",O217,1)),ISNUMBER(SEARCH("solid",O217,1)),ISNUMBER(SEARCH("tall",N217,1)),ISNUMBER(SEARCH("hobnail",N217,1)),ISNUMBER(SEARCH("cribriform",N217,1)),ISNUMBER(SEARCH("diffuse",N217,1)),ISNUMBER(SEARCH("columnar",N217,1)),ISNUMBER(SEARCH("solid",N217,1)),AND(ISNUMBER(SEARCH("papillary",N217,1)),S217="positive"),AND(AND(ISNUMBER(J217),J217&gt;=5),M217=""),AND(AND(ISNUMBER(J217),J217&gt;=5),AND(ISNUMBER(M217),M217&gt;=1)),AND(ISNUMBER(SERACH("papillary",N217)),OR(Y217="positive",Z217="positive"), ISNUMBER(SEARCH("BRAF",AB217)))),"intermediate","low"))</f>
        <v>high</v>
      </c>
      <c r="AF217" s="33" t="str">
        <f t="shared" si="47"/>
        <v>2</v>
      </c>
      <c r="AG217" s="33" t="str">
        <f t="shared" si="48"/>
        <v>1b</v>
      </c>
      <c r="AH217" s="33" t="str">
        <f t="shared" si="49"/>
        <v>0</v>
      </c>
      <c r="AI217" s="38" t="str">
        <f t="shared" si="50"/>
        <v>II</v>
      </c>
      <c r="AJ217" s="32" t="s">
        <v>956</v>
      </c>
      <c r="AK217" s="37" t="s">
        <v>964</v>
      </c>
      <c r="AL217" s="37" t="s">
        <v>961</v>
      </c>
      <c r="AM217" s="37" t="s">
        <v>965</v>
      </c>
      <c r="AN217" s="37" t="s">
        <v>963</v>
      </c>
      <c r="AO217" s="26">
        <f t="shared" si="51"/>
        <v>1</v>
      </c>
      <c r="AP217" s="12">
        <f t="shared" si="52"/>
        <v>1</v>
      </c>
      <c r="AQ217" s="12">
        <f t="shared" si="53"/>
        <v>1</v>
      </c>
      <c r="AR217" s="12">
        <f t="shared" si="54"/>
        <v>1</v>
      </c>
      <c r="AS217" s="19">
        <f t="shared" si="55"/>
        <v>1</v>
      </c>
    </row>
    <row r="218" spans="1:45">
      <c r="A218" t="str">
        <f>'Model output'!A217</f>
        <v>TCGA-EM-A4FN</v>
      </c>
      <c r="B218" s="44">
        <v>49</v>
      </c>
      <c r="C218" s="1" t="str">
        <f>IF(OR(ISNUMBER(SEARCH("0",'Model output'!D217)), ISNUMBER(SEARCH("1",'Model output'!D217)), ISNUMBER(SEARCH("1a",'Model output'!D217)), ISNUMBER(SEARCH("1b",'Model output'!D217)), ISNUMBER(SEARCH("2",'Model output'!D217)), ISNUMBER(SEARCH("3",'Model output'!D217)), ISNUMBER(SEARCH("4a",'Model output'!D217)), ISNUMBER(SEARCH("4b",'Model output'!D217))), IF(ISNUMBER(SEARCH("pT",'Model output'!D217)),IF(OR(ISNUMBER(SEARCH("a",'Model output'!D217)),ISNUMBER(SEARCH("b",'Model output'!D217))),MID(SUBSTITUTE('Model output'!D217," ",""),SEARCH("pT",'Model output'!D217)+2,2),MID(SUBSTITUTE('Model output'!D217," ",""),SEARCH("pT",'Model output'!D217)+2,1)),IF(ISNUMBER(SEARCH("T",'Model output'!D217)),IF(OR(ISNUMBER(SEARCH("a",'Model output'!D217)),ISNUMBER(SEARCH("b",'Model output'!D217))),MID(SUBSTITUTE('Model output'!D217," ",""),SEARCH("T",'Model output'!D217)+1,2),MID(SUBSTITUTE('Model output'!D217," ",""),SEARCH("T",'Model output'!D217)+1,1)),SUBSTITUTE('Model output'!D217," ",""))),"")</f>
        <v>1b</v>
      </c>
      <c r="D218" s="1" t="str">
        <f>IF(ISNUMBER(SEARCH("lymph node",'Model output'!E217)),"1", IF(AND('Model output'!E217&lt;&gt;"",ISNUMBER('Model output'!E217),'Model output'!E217&gt;0),"1",IF(OR(ISNUMBER(SEARCH("0",'Model output'!E217)), ISNUMBER(SEARCH("1",'Model output'!E217)), ISNUMBER(SEARCH("1a",'Model output'!E217)), ISNUMBER(SEARCH("1b",'Model output'!E217)), ISNUMBER(SEARCH("X",'Model output'!E217))), IF(ISNUMBER(SEARCH("pN",'Model output'!E217)),IF(OR(ISNUMBER(SEARCH("a",'Model output'!E217)),ISNUMBER(SEARCH("b",'Model output'!E217))),MID(SUBSTITUTE('Model output'!E217," ",""),SEARCH("pN",'Model output'!E217)+2,2),MID(SUBSTITUTE('Model output'!E217," ",""),SEARCH("pN",'Model output'!E217)+2,1)),IF(ISNUMBER(SEARCH("N",'Model output'!E217)),IF(OR(ISNUMBER(SEARCH("a",'Model output'!E217)),ISNUMBER(SEARCH("b",'Model output'!E217))),MID(SUBSTITUTE('Model output'!E217," ",""),SEARCH("N",'Model output'!E217)+1,2),MID(SUBSTITUTE('Model output'!E217," ",""),SEARCH("N",'Model output'!E217)+1,1)),SUBSTITUTE('Model output'!E217," ",""))),"")))</f>
        <v>1b</v>
      </c>
      <c r="E218" s="1" t="str">
        <f>IF(OR(ISNUMBER(SEARCH("Not applicable",'Model output'!F217)), ISNUMBER(SEARCH("N/A",'Model output'!F217))),"0",IF(OR(ISNUMBER(SEARCH("0",'Model output'!F217)), ISNUMBER(SEARCH("1",'Model output'!F217)), ISNUMBER(SEARCH("X",'Model output'!F217))), IF(ISNUMBER(SEARCH("pM",'Model output'!F217)),MID(SUBSTITUTE('Model output'!F217," ",""),SEARCH("pM",'Model output'!F217)+2,1),IF(ISNUMBER(SEARCH("M",'Model output'!F217)),MID(SUBSTITUTE('Model output'!F217," ",""),SEARCH("M",'Model output'!F217)+1,1),SUBSTITUTE('Model output'!F217," ",""))),""))</f>
        <v/>
      </c>
      <c r="F218" t="str">
        <f t="shared" si="45"/>
        <v>positive</v>
      </c>
      <c r="G218" t="str">
        <f>IF(OR('Model output'!G217="",AND(ISNUMBER('Model output'!J217),'Model output'!J217&lt;1)),"",IF(OR(ISNUMBER(SEARCH("lateral",'Model output'!G217)),ISNUMBER(SEARCH("cervical",'Model output'!G217)),ISNUMBER(SEARCH("jugular",'Model output'!G217)),ISNUMBER(SEARCH("left neck",'Model output'!G217)),ISNUMBER(SEARCH("left anterior neck",'Model output'!G217)),ISNUMBER(SEARCH("left posterior neck",'Model output'!G217)),ISNUMBER(SEARCH("right neck",'Model output'!G217)),ISNUMBER(SEARCH("right anterior neck",'Model output'!G217)),ISNUMBER(SEARCH("right posterior neck",'Model output'!G217)),AND(ISNUMBER(SEARCH("level",'Model output'!G217)),OR(,ISNUMBER(SEARCH("II",'Model output'!G217)),ISNUMBER(SEARCH("two",'Model output'!G217)),ISNUMBER(SEARCH("2",'Model output'!G217)),ISNUMBER(SEARCH("III",'Model output'!G217)),ISNUMBER(SEARCH("three",'Model output'!G217)),ISNUMBER(SEARCH("3",'Model output'!G217)),ISNUMBER(SEARCH("IV",'Model output'!G217)),ISNUMBER(SEARCH("four",'Model output'!G217)),ISNUMBER(SEARCH("4",'Model output'!G217)),AND(ISNUMBER(SEARCH("V ",'Model output'!G217)),NOT(ISNUMBER(SEARCH("VI",'Model output'!G217)))),ISNUMBER(SEARCH("five",'Model output'!G217)),ISNUMBER(SEARCH("5",'Model output'!G217))))), "lateral", "central"))</f>
        <v>lateral</v>
      </c>
      <c r="H218" t="str">
        <f>IF('Model output'!H217="","negative",IF('Model output'!H217="[]", "negative", IF(OR(ISNUMBER(SEARCH("lymph node",'Model output'!H217)),ISNUMBER(SEARCH("Not mentioned",'Model output'!H217)),ISNUMBER(SEARCH("neck",'Model output'!H217)),ISNUMBER(SEARCH("Not applicable",'Model output'!H217))),"negative","positive")))</f>
        <v>negative</v>
      </c>
      <c r="I218">
        <f>IF('Model output'!I217="","",IF(ISNUMBER('Model output'!I217),'Model output'!I217,1))</f>
        <v>32</v>
      </c>
      <c r="J218">
        <f>IF('Model output'!J217="","",IF(AND(ISNUMBER('Model output'!J217),'Model output'!J217&lt;=I218),'Model output'!J217,IF(ISNUMBER(SEARCH("0/",'Model output'!J217)),0,1)))</f>
        <v>8</v>
      </c>
      <c r="K218" t="str" cm="1">
        <f t="array" ref="K218">IF(COUNT(FIND({0,1,2,3,4,5,6,7,8,9},'Model output'!K217))&gt;0,'Model output'!K217,"")</f>
        <v/>
      </c>
      <c r="L218" s="8" t="str">
        <f t="shared" si="46"/>
        <v/>
      </c>
      <c r="M218" t="str" cm="1">
        <f t="array" ref="M218">IF(L218="","",IF(ISNUMBER(SEARCH("cm",L218)),MAX(VALUE(SUBSTITUTE(_xlfn.FILTERXML("&lt;t&gt;&lt;s&gt;"&amp;SUBSTITUTE(L218,",","&lt;/s&gt;&lt;s&gt;")&amp;"&lt;/s&gt;&lt;/t&gt;","//s"),"cm",""))),MAX(VALUE(SUBSTITUTE(_xlfn.FILTERXML("&lt;t&gt;&lt;s&gt;"&amp;SUBSTITUTE(L218,",","&lt;/s&gt;&lt;s&gt;")&amp;"&lt;/s&gt;&lt;/t&gt;","//s"),"mm","")))/10))</f>
        <v/>
      </c>
      <c r="N218" t="str">
        <f>IF('Model output'!L217="","",'Model output'!L217)</f>
        <v>Papillary carcinoma, classical (usual)</v>
      </c>
      <c r="O218" t="str">
        <f>IF('Model output'!M217="","",'Model output'!M217)</f>
        <v>Follicular variant, Tall cell change (&lt;5%)</v>
      </c>
      <c r="P218" t="str">
        <f>IF('Model output'!N217="","",'Model output'!N217)</f>
        <v>1.9cm</v>
      </c>
      <c r="Q218" t="str">
        <f t="shared" si="44"/>
        <v>1.9cm</v>
      </c>
      <c r="R218" cm="1">
        <f t="array" ref="R218">IF(Q218="","",IF(ISNUMBER(SEARCH("cm",Q218)),MAX(VALUE(SUBSTITUTE(_xlfn.FILTERXML("&lt;t&gt;&lt;s&gt;"&amp;SUBSTITUTE(Q218,",","&lt;/s&gt;&lt;s&gt;")&amp;"&lt;/s&gt;&lt;/t&gt;","//s"),"cm",""))),MAX(VALUE(SUBSTITUTE(_xlfn.FILTERXML("&lt;t&gt;&lt;s&gt;"&amp;SUBSTITUTE(Q218,",","&lt;/s&gt;&lt;s&gt;")&amp;"&lt;/s&gt;&lt;/t&gt;","//s"),"mm","")))/10))</f>
        <v>1.9</v>
      </c>
      <c r="S218" t="str">
        <f>IF(OR('Model output'!P217="",ISNUMBER(SEARCH("Not identified", 'Model output'!P217)),ISNUMBER(SEARCH("Absent",'Model output'!P217)),AND(ISNUMBER(SEARCH("No",'Model output'!P217)),NOT(ISNUMBER(SEARCH("diagnostic",'Model output'!P217)))),ISNUMBER(SEARCH("Negative",'Model output'!P217))),"negative","positive")</f>
        <v>negative</v>
      </c>
      <c r="T218" t="str">
        <f>IF('Model output'!O217="","",'Model output'!O217)</f>
        <v/>
      </c>
      <c r="U218" t="str">
        <f>IF('Model output'!Q217&lt;&gt;"",'Model output'!Q217,IF('Classification result'!S218="positive",IF(ISNUMBER(SEARCH("single",'Model output'!P217)),1,IF(OR(ISNUMBER(SEARCH("&lt;4",'Model output'!P217)),ISNUMBER(SEARCH("&lt; 4",'Model output'!P217)),ISNUMBER(SEARCH("less than 4",'Model output'!P217))),"&lt;4",IF(OR(ISNUMBER(SEARCH("&gt;4",'Model output'!P217)),ISNUMBER(SEARCH("&gt; 4",'Model output'!P217)),ISNUMBER(SEARCH("4 or more",'Model output'!P217))),"&gt;4",""))),""))</f>
        <v/>
      </c>
      <c r="V218" t="str">
        <f>IF(S218="negative","",IF(OR(ISNUMBER(SEARCH("Focal",'Model output'!P217)),'Classification result'!U218&lt;4,ISNUMBER(SEARCH("Focal",'Classification result'!U218)),ISNUMBER(SEARCH("&lt;4",'Classification result'!U218)),ISNUMBER(SEARCH("&lt; 4",'Classification result'!U218))),"minimal", IF(OR(ISNUMBER(SEARCH("Extensive",'Model output'!P217)),ISNUMBER(SEARCH("Extensive",'Classification result'!U218)),ISNUMBER(SEARCH("&gt;4",'Classification result'!U218)),ISNUMBER(SEARCH("&gt; 4",'Classification result'!U218)),ISNUMBER(SEARCH("4 or more",'Classification result'!U218))),"extensive","")))</f>
        <v/>
      </c>
      <c r="W218" t="str">
        <f>IF(OR('Model output'!R217="",ISNUMBER(SEARCH("Not identified", 'Model output'!R217)),ISNUMBER(SEARCH("Absent",'Model output'!R217)),ISNUMBER(SEARCH("No",'Model output'!R217)),ISNUMBER(SEARCH("Negative",'Model output'!R217)),ISNUMBER(SEARCH("None seen",'Model output'!R217)),ISNUMBER(SEARCH("Free",'Model output'!R217)),ISNUMBER(SEARCH("Cannot be assessed",'Model output'!R217))),"negative","positive")</f>
        <v>positive</v>
      </c>
      <c r="X218" t="str">
        <f>IF('Model output'!S217="","", IF('Model output'!S217= "[]", "", 'Model output'!S217))</f>
        <v>Not identified</v>
      </c>
      <c r="Y218" t="str">
        <f>IF(OR('Model output'!S217="",ISNUMBER(SEARCH("Absent",'Model output'!S217)),ISNUMBER(SEARCH("Not identified",'Model output'!S217)),ISNUMBER(SEARCH("No",'Model output'!S217)),ISNUMBER(SEARCH("negative",'Model output'!S217))),"negative",IF(Z218="positive","gETE", "positive"))</f>
        <v>negative</v>
      </c>
      <c r="Z218" t="str">
        <f>IF(OR('Model output'!S217="",ISNUMBER(SEARCH("Absent",'Model output'!S217)),ISNUMBER(SEARCH("Not identified",'Model output'!S217)),ISNUMBER(SEARCH("No",'Model output'!S217)),ISNUMBER(SEARCH("Minimal",'Model output'!S217)),ISNUMBER(SEARCH("negative",'Model output'!S217))),"negative",IF(OR(ISNUMBER(SEARCH("extensive",X218)),ISNUMBER(SEARCH("skeletal muscle",X218)),ISNUMBER(SEARCH("larynx",X218)),ISNUMBER(SEARCH("trachea",X218)),ISNUMBER(SEARCH("esophagus",X218)),ISNUMBER(SEARCH("recurrent laryngeal nerve",X218))),"positive","negative"))</f>
        <v>negative</v>
      </c>
      <c r="AA218" t="str">
        <f>IF('Model output'!T217="","", IF('Model output'!T217="[]", "", IF('Model output'!T217="Not mentioned", "No", "Yes")))</f>
        <v/>
      </c>
      <c r="AB218" t="str">
        <f>IF(AA218&lt;&gt;"Yes","",IF(OR('Model output'!U217="",'Model output'!U217="[]",ISNUMBER(SEARCH("Not identified",'Model output'!U217))),"",'Model output'!U217))</f>
        <v/>
      </c>
      <c r="AC218" s="1" t="str">
        <f>IF(OR('Model output'!V217="",'Model output'!V217="No",AND(ISERROR(SEARCH("Positive",'Model output'!V217)), ISNUMBER(SEARCH("Negative",'Model output'!V217))), ISNUMBER(SEARCH("Uninvolved",'Model output'!V217)), ISNUMBER(SEARCH("not involved",'Model output'!V217)), ISNUMBER(SEARCH("none",'Model output'!V217)), ISNUMBER(SEARCH("Free",'Model output'!V217)), ISNUMBER(SEARCH("1 mm",'Model output'!V217)), ISNUMBER(SEARCH("0.1 CM",'Model output'!V217)), ISNUMBER(SEARCH("less than 0.2 mm",'Model output'!V217)), ISNUMBER(SEARCH("less than 0.5 mm",'Model output'!V217)), ISNUMBER(SEARCH("abut",'Model output'!V217))), "negative", "positive")</f>
        <v>negative</v>
      </c>
      <c r="AE218" s="32" t="str" cm="1">
        <f t="array" aca="1" ref="AE218" ca="1">IF(OR(AC218="positive",Z218="positive",AND(OR(ISNUMBER(SEARCH("Follicular carcinoma",N218)),ISNUMBER(SEARCH("Follicular thyroid carcinoma",N218))),V218="extensive"),AND(AND(ISNUMBER(J218),J218&gt;0),AND(ISNUMBER(M218),M218&gt;3)),OR(H218="positive",AH218=1)),"high",IF(OR(ISNUMBER(SEARCH("lateral",G218,1)),ISNUMBER(SEARCH("positive",Y218,1)),ISNUMBER(SEARCH("tall",O218,1)),ISNUMBER(SEARCH("hobnail",O218,1)),ISNUMBER(SEARCH("cribriform",O218,1)),ISNUMBER(SEARCH("diffuse",O218,1)),ISNUMBER(SEARCH("columnar",O218,1)),ISNUMBER(SEARCH("solid",O218,1)),ISNUMBER(SEARCH("tall",N218,1)),ISNUMBER(SEARCH("hobnail",N218,1)),ISNUMBER(SEARCH("cribriform",N218,1)),ISNUMBER(SEARCH("diffuse",N218,1)),ISNUMBER(SEARCH("columnar",N218,1)),ISNUMBER(SEARCH("solid",N218,1)),AND(ISNUMBER(SEARCH("papillary",N218,1)),S218="positive"),AND(AND(ISNUMBER(J218),J218&gt;=5),M218=""),AND(AND(ISNUMBER(J218),J218&gt;=5),AND(ISNUMBER(M218),M218&gt;=1)),AND(ISNUMBER(SERACH("papillary",N218)),OR(Y218="positive",Z218="positive"), ISNUMBER(SEARCH("BRAF",AB218)))),"intermediate","low"))</f>
        <v>intermediate</v>
      </c>
      <c r="AF218" s="33" t="str">
        <f t="shared" si="47"/>
        <v>1b</v>
      </c>
      <c r="AG218" s="33" t="str">
        <f t="shared" si="48"/>
        <v>1b</v>
      </c>
      <c r="AH218" s="33" t="str">
        <f t="shared" si="49"/>
        <v>0</v>
      </c>
      <c r="AI218" s="38" t="str">
        <f t="shared" si="50"/>
        <v>I</v>
      </c>
      <c r="AJ218" s="32" t="s">
        <v>958</v>
      </c>
      <c r="AK218" s="37" t="s">
        <v>961</v>
      </c>
      <c r="AL218" s="37" t="s">
        <v>961</v>
      </c>
      <c r="AM218" s="37" t="s">
        <v>965</v>
      </c>
      <c r="AN218" s="37" t="s">
        <v>70</v>
      </c>
      <c r="AO218" s="26">
        <f t="shared" ca="1" si="51"/>
        <v>1</v>
      </c>
      <c r="AP218" s="12">
        <f t="shared" si="52"/>
        <v>1</v>
      </c>
      <c r="AQ218" s="12">
        <f t="shared" si="53"/>
        <v>1</v>
      </c>
      <c r="AR218" s="12">
        <f t="shared" si="54"/>
        <v>1</v>
      </c>
      <c r="AS218" s="19">
        <f t="shared" si="55"/>
        <v>1</v>
      </c>
    </row>
    <row r="219" spans="1:45">
      <c r="A219" t="str">
        <f>'Model output'!A218</f>
        <v>TCGA-EM-A4FO</v>
      </c>
      <c r="B219" s="44">
        <v>72</v>
      </c>
      <c r="C219" s="1" t="str">
        <f>IF(OR(ISNUMBER(SEARCH("0",'Model output'!D218)), ISNUMBER(SEARCH("1",'Model output'!D218)), ISNUMBER(SEARCH("1a",'Model output'!D218)), ISNUMBER(SEARCH("1b",'Model output'!D218)), ISNUMBER(SEARCH("2",'Model output'!D218)), ISNUMBER(SEARCH("3",'Model output'!D218)), ISNUMBER(SEARCH("4a",'Model output'!D218)), ISNUMBER(SEARCH("4b",'Model output'!D218))), IF(ISNUMBER(SEARCH("pT",'Model output'!D218)),IF(OR(ISNUMBER(SEARCH("a",'Model output'!D218)),ISNUMBER(SEARCH("b",'Model output'!D218))),MID(SUBSTITUTE('Model output'!D218," ",""),SEARCH("pT",'Model output'!D218)+2,2),MID(SUBSTITUTE('Model output'!D218," ",""),SEARCH("pT",'Model output'!D218)+2,1)),IF(ISNUMBER(SEARCH("T",'Model output'!D218)),IF(OR(ISNUMBER(SEARCH("a",'Model output'!D218)),ISNUMBER(SEARCH("b",'Model output'!D218))),MID(SUBSTITUTE('Model output'!D218," ",""),SEARCH("T",'Model output'!D218)+1,2),MID(SUBSTITUTE('Model output'!D218," ",""),SEARCH("T",'Model output'!D218)+1,1)),SUBSTITUTE('Model output'!D218," ",""))),"")</f>
        <v>1b</v>
      </c>
      <c r="D219" s="1" t="str">
        <f>IF(ISNUMBER(SEARCH("lymph node",'Model output'!E218)),"1", IF(AND('Model output'!E218&lt;&gt;"",ISNUMBER('Model output'!E218),'Model output'!E218&gt;0),"1",IF(OR(ISNUMBER(SEARCH("0",'Model output'!E218)), ISNUMBER(SEARCH("1",'Model output'!E218)), ISNUMBER(SEARCH("1a",'Model output'!E218)), ISNUMBER(SEARCH("1b",'Model output'!E218)), ISNUMBER(SEARCH("X",'Model output'!E218))), IF(ISNUMBER(SEARCH("pN",'Model output'!E218)),IF(OR(ISNUMBER(SEARCH("a",'Model output'!E218)),ISNUMBER(SEARCH("b",'Model output'!E218))),MID(SUBSTITUTE('Model output'!E218," ",""),SEARCH("pN",'Model output'!E218)+2,2),MID(SUBSTITUTE('Model output'!E218," ",""),SEARCH("pN",'Model output'!E218)+2,1)),IF(ISNUMBER(SEARCH("N",'Model output'!E218)),IF(OR(ISNUMBER(SEARCH("a",'Model output'!E218)),ISNUMBER(SEARCH("b",'Model output'!E218))),MID(SUBSTITUTE('Model output'!E218," ",""),SEARCH("N",'Model output'!E218)+1,2),MID(SUBSTITUTE('Model output'!E218," ",""),SEARCH("N",'Model output'!E218)+1,1)),SUBSTITUTE('Model output'!E218," ",""))),"")))</f>
        <v>0</v>
      </c>
      <c r="E219" s="1" t="str">
        <f>IF(OR(ISNUMBER(SEARCH("Not applicable",'Model output'!F218)), ISNUMBER(SEARCH("N/A",'Model output'!F218))),"0",IF(OR(ISNUMBER(SEARCH("0",'Model output'!F218)), ISNUMBER(SEARCH("1",'Model output'!F218)), ISNUMBER(SEARCH("X",'Model output'!F218))), IF(ISNUMBER(SEARCH("pM",'Model output'!F218)),MID(SUBSTITUTE('Model output'!F218," ",""),SEARCH("pM",'Model output'!F218)+2,1),IF(ISNUMBER(SEARCH("M",'Model output'!F218)),MID(SUBSTITUTE('Model output'!F218," ",""),SEARCH("M",'Model output'!F218)+1,1),SUBSTITUTE('Model output'!F218," ",""))),""))</f>
        <v/>
      </c>
      <c r="F219" t="str">
        <f t="shared" si="45"/>
        <v>negative</v>
      </c>
      <c r="G219" t="str">
        <f>IF(OR('Model output'!G218="",AND(ISNUMBER('Model output'!J218),'Model output'!J218&lt;1)),"",IF(OR(ISNUMBER(SEARCH("lateral",'Model output'!G218)),ISNUMBER(SEARCH("cervical",'Model output'!G218)),ISNUMBER(SEARCH("jugular",'Model output'!G218)),ISNUMBER(SEARCH("left neck",'Model output'!G218)),ISNUMBER(SEARCH("left anterior neck",'Model output'!G218)),ISNUMBER(SEARCH("left posterior neck",'Model output'!G218)),ISNUMBER(SEARCH("right neck",'Model output'!G218)),ISNUMBER(SEARCH("right anterior neck",'Model output'!G218)),ISNUMBER(SEARCH("right posterior neck",'Model output'!G218)),AND(ISNUMBER(SEARCH("level",'Model output'!G218)),OR(,ISNUMBER(SEARCH("II",'Model output'!G218)),ISNUMBER(SEARCH("two",'Model output'!G218)),ISNUMBER(SEARCH("2",'Model output'!G218)),ISNUMBER(SEARCH("III",'Model output'!G218)),ISNUMBER(SEARCH("three",'Model output'!G218)),ISNUMBER(SEARCH("3",'Model output'!G218)),ISNUMBER(SEARCH("IV",'Model output'!G218)),ISNUMBER(SEARCH("four",'Model output'!G218)),ISNUMBER(SEARCH("4",'Model output'!G218)),AND(ISNUMBER(SEARCH("V ",'Model output'!G218)),NOT(ISNUMBER(SEARCH("VI",'Model output'!G218)))),ISNUMBER(SEARCH("five",'Model output'!G218)),ISNUMBER(SEARCH("5",'Model output'!G218))))), "lateral", "central"))</f>
        <v/>
      </c>
      <c r="H219" t="str">
        <f>IF('Model output'!H218="","negative",IF('Model output'!H218="[]", "negative", IF(OR(ISNUMBER(SEARCH("lymph node",'Model output'!H218)),ISNUMBER(SEARCH("Not mentioned",'Model output'!H218)),ISNUMBER(SEARCH("neck",'Model output'!H218)),ISNUMBER(SEARCH("Not applicable",'Model output'!H218))),"negative","positive")))</f>
        <v>negative</v>
      </c>
      <c r="I219">
        <f>IF('Model output'!I218="","",IF(ISNUMBER('Model output'!I218),'Model output'!I218,1))</f>
        <v>6</v>
      </c>
      <c r="J219">
        <f>IF('Model output'!J218="","",IF(AND(ISNUMBER('Model output'!J218),'Model output'!J218&lt;=I219),'Model output'!J218,IF(ISNUMBER(SEARCH("0/",'Model output'!J218)),0,1)))</f>
        <v>0</v>
      </c>
      <c r="K219" t="str" cm="1">
        <f t="array" ref="K219">IF(COUNT(FIND({0,1,2,3,4,5,6,7,8,9},'Model output'!K218))&gt;0,'Model output'!K218,"")</f>
        <v/>
      </c>
      <c r="L219" s="8" t="str">
        <f t="shared" si="46"/>
        <v/>
      </c>
      <c r="M219" t="str" cm="1">
        <f t="array" ref="M219">IF(L219="","",IF(ISNUMBER(SEARCH("cm",L219)),MAX(VALUE(SUBSTITUTE(_xlfn.FILTERXML("&lt;t&gt;&lt;s&gt;"&amp;SUBSTITUTE(L219,",","&lt;/s&gt;&lt;s&gt;")&amp;"&lt;/s&gt;&lt;/t&gt;","//s"),"cm",""))),MAX(VALUE(SUBSTITUTE(_xlfn.FILTERXML("&lt;t&gt;&lt;s&gt;"&amp;SUBSTITUTE(L219,",","&lt;/s&gt;&lt;s&gt;")&amp;"&lt;/s&gt;&lt;/t&gt;","//s"),"mm","")))/10))</f>
        <v/>
      </c>
      <c r="N219" t="str">
        <f>IF('Model output'!L218="","",'Model output'!L218)</f>
        <v>Papillary carcinoma</v>
      </c>
      <c r="O219" t="str">
        <f>IF('Model output'!M218="","",'Model output'!M218)</f>
        <v>Classical, Tall cell</v>
      </c>
      <c r="P219" t="str">
        <f>IF('Model output'!N218="","",'Model output'!N218)</f>
        <v>1.1 cm</v>
      </c>
      <c r="Q219" t="str">
        <f t="shared" si="44"/>
        <v>1.1cm</v>
      </c>
      <c r="R219" cm="1">
        <f t="array" ref="R219">IF(Q219="","",IF(ISNUMBER(SEARCH("cm",Q219)),MAX(VALUE(SUBSTITUTE(_xlfn.FILTERXML("&lt;t&gt;&lt;s&gt;"&amp;SUBSTITUTE(Q219,",","&lt;/s&gt;&lt;s&gt;")&amp;"&lt;/s&gt;&lt;/t&gt;","//s"),"cm",""))),MAX(VALUE(SUBSTITUTE(_xlfn.FILTERXML("&lt;t&gt;&lt;s&gt;"&amp;SUBSTITUTE(Q219,",","&lt;/s&gt;&lt;s&gt;")&amp;"&lt;/s&gt;&lt;/t&gt;","//s"),"mm","")))/10))</f>
        <v>1.1000000000000001</v>
      </c>
      <c r="S219" t="str">
        <f>IF(OR('Model output'!P218="",ISNUMBER(SEARCH("Not identified", 'Model output'!P218)),ISNUMBER(SEARCH("Absent",'Model output'!P218)),AND(ISNUMBER(SEARCH("No",'Model output'!P218)),NOT(ISNUMBER(SEARCH("diagnostic",'Model output'!P218)))),ISNUMBER(SEARCH("Negative",'Model output'!P218))),"negative","positive")</f>
        <v>negative</v>
      </c>
      <c r="T219">
        <f>IF('Model output'!O218="","",'Model output'!O218)</f>
        <v>2</v>
      </c>
      <c r="U219" t="str">
        <f>IF('Model output'!Q218&lt;&gt;"",'Model output'!Q218,IF('Classification result'!S219="positive",IF(ISNUMBER(SEARCH("single",'Model output'!P218)),1,IF(OR(ISNUMBER(SEARCH("&lt;4",'Model output'!P218)),ISNUMBER(SEARCH("&lt; 4",'Model output'!P218)),ISNUMBER(SEARCH("less than 4",'Model output'!P218))),"&lt;4",IF(OR(ISNUMBER(SEARCH("&gt;4",'Model output'!P218)),ISNUMBER(SEARCH("&gt; 4",'Model output'!P218)),ISNUMBER(SEARCH("4 or more",'Model output'!P218))),"&gt;4",""))),""))</f>
        <v/>
      </c>
      <c r="V219" t="str">
        <f>IF(S219="negative","",IF(OR(ISNUMBER(SEARCH("Focal",'Model output'!P218)),'Classification result'!U219&lt;4,ISNUMBER(SEARCH("Focal",'Classification result'!U219)),ISNUMBER(SEARCH("&lt;4",'Classification result'!U219)),ISNUMBER(SEARCH("&lt; 4",'Classification result'!U219))),"minimal", IF(OR(ISNUMBER(SEARCH("Extensive",'Model output'!P218)),ISNUMBER(SEARCH("Extensive",'Classification result'!U219)),ISNUMBER(SEARCH("&gt;4",'Classification result'!U219)),ISNUMBER(SEARCH("&gt; 4",'Classification result'!U219)),ISNUMBER(SEARCH("4 or more",'Classification result'!U219))),"extensive","")))</f>
        <v/>
      </c>
      <c r="W219" t="str">
        <f>IF(OR('Model output'!R218="",ISNUMBER(SEARCH("Not identified", 'Model output'!R218)),ISNUMBER(SEARCH("Absent",'Model output'!R218)),ISNUMBER(SEARCH("No",'Model output'!R218)),ISNUMBER(SEARCH("Negative",'Model output'!R218)),ISNUMBER(SEARCH("None seen",'Model output'!R218)),ISNUMBER(SEARCH("Free",'Model output'!R218)),ISNUMBER(SEARCH("Cannot be assessed",'Model output'!R218))),"negative","positive")</f>
        <v>positive</v>
      </c>
      <c r="X219" t="str">
        <f>IF('Model output'!S218="","", IF('Model output'!S218= "[]", "", 'Model output'!S218))</f>
        <v>Not identified</v>
      </c>
      <c r="Y219" t="str">
        <f>IF(OR('Model output'!S218="",ISNUMBER(SEARCH("Absent",'Model output'!S218)),ISNUMBER(SEARCH("Not identified",'Model output'!S218)),ISNUMBER(SEARCH("No",'Model output'!S218)),ISNUMBER(SEARCH("negative",'Model output'!S218))),"negative",IF(Z219="positive","gETE", "positive"))</f>
        <v>negative</v>
      </c>
      <c r="Z219" t="str">
        <f>IF(OR('Model output'!S218="",ISNUMBER(SEARCH("Absent",'Model output'!S218)),ISNUMBER(SEARCH("Not identified",'Model output'!S218)),ISNUMBER(SEARCH("No",'Model output'!S218)),ISNUMBER(SEARCH("Minimal",'Model output'!S218)),ISNUMBER(SEARCH("negative",'Model output'!S218))),"negative",IF(OR(ISNUMBER(SEARCH("extensive",X219)),ISNUMBER(SEARCH("skeletal muscle",X219)),ISNUMBER(SEARCH("larynx",X219)),ISNUMBER(SEARCH("trachea",X219)),ISNUMBER(SEARCH("esophagus",X219)),ISNUMBER(SEARCH("recurrent laryngeal nerve",X219))),"positive","negative"))</f>
        <v>negative</v>
      </c>
      <c r="AA219" t="str">
        <f>IF('Model output'!T218="","", IF('Model output'!T218="[]", "", IF('Model output'!T218="Not mentioned", "No", "Yes")))</f>
        <v/>
      </c>
      <c r="AB219" t="str">
        <f>IF(AA219&lt;&gt;"Yes","",IF(OR('Model output'!U218="",'Model output'!U218="[]",ISNUMBER(SEARCH("Not identified",'Model output'!U218))),"",'Model output'!U218))</f>
        <v/>
      </c>
      <c r="AC219" s="1" t="str">
        <f>IF(OR('Model output'!V218="",'Model output'!V218="No",AND(ISERROR(SEARCH("Positive",'Model output'!V218)), ISNUMBER(SEARCH("Negative",'Model output'!V218))), ISNUMBER(SEARCH("Uninvolved",'Model output'!V218)), ISNUMBER(SEARCH("not involved",'Model output'!V218)), ISNUMBER(SEARCH("none",'Model output'!V218)), ISNUMBER(SEARCH("Free",'Model output'!V218)), ISNUMBER(SEARCH("1 mm",'Model output'!V218)), ISNUMBER(SEARCH("0.1 CM",'Model output'!V218)), ISNUMBER(SEARCH("less than 0.2 mm",'Model output'!V218)), ISNUMBER(SEARCH("less than 0.5 mm",'Model output'!V218)), ISNUMBER(SEARCH("abut",'Model output'!V218))), "negative", "positive")</f>
        <v>negative</v>
      </c>
      <c r="AE219" s="32" t="str" cm="1">
        <f t="array" aca="1" ref="AE219" ca="1">IF(OR(AC219="positive",Z219="positive",AND(OR(ISNUMBER(SEARCH("Follicular carcinoma",N219)),ISNUMBER(SEARCH("Follicular thyroid carcinoma",N219))),V219="extensive"),AND(AND(ISNUMBER(J219),J219&gt;0),AND(ISNUMBER(M219),M219&gt;3)),OR(H219="positive",AH219=1)),"high",IF(OR(ISNUMBER(SEARCH("lateral",G219,1)),ISNUMBER(SEARCH("positive",Y219,1)),ISNUMBER(SEARCH("tall",O219,1)),ISNUMBER(SEARCH("hobnail",O219,1)),ISNUMBER(SEARCH("cribriform",O219,1)),ISNUMBER(SEARCH("diffuse",O219,1)),ISNUMBER(SEARCH("columnar",O219,1)),ISNUMBER(SEARCH("solid",O219,1)),ISNUMBER(SEARCH("tall",N219,1)),ISNUMBER(SEARCH("hobnail",N219,1)),ISNUMBER(SEARCH("cribriform",N219,1)),ISNUMBER(SEARCH("diffuse",N219,1)),ISNUMBER(SEARCH("columnar",N219,1)),ISNUMBER(SEARCH("solid",N219,1)),AND(ISNUMBER(SEARCH("papillary",N219,1)),S219="positive"),AND(AND(ISNUMBER(J219),J219&gt;=5),M219=""),AND(AND(ISNUMBER(J219),J219&gt;=5),AND(ISNUMBER(M219),M219&gt;=1)),AND(ISNUMBER(SERACH("papillary",N219)),OR(Y219="positive",Z219="positive"), ISNUMBER(SEARCH("BRAF",AB219)))),"intermediate","low"))</f>
        <v>intermediate</v>
      </c>
      <c r="AF219" s="33" t="str">
        <f t="shared" si="47"/>
        <v>1b</v>
      </c>
      <c r="AG219" s="33" t="str">
        <f t="shared" si="48"/>
        <v>0</v>
      </c>
      <c r="AH219" s="33" t="str">
        <f t="shared" si="49"/>
        <v>0</v>
      </c>
      <c r="AI219" s="38" t="str">
        <f t="shared" si="50"/>
        <v>I</v>
      </c>
      <c r="AJ219" s="32" t="s">
        <v>958</v>
      </c>
      <c r="AK219" s="37" t="s">
        <v>961</v>
      </c>
      <c r="AL219" s="37" t="s">
        <v>962</v>
      </c>
      <c r="AM219" s="37" t="s">
        <v>965</v>
      </c>
      <c r="AN219" s="37" t="s">
        <v>70</v>
      </c>
      <c r="AO219" s="26">
        <f t="shared" ca="1" si="51"/>
        <v>1</v>
      </c>
      <c r="AP219" s="12">
        <f t="shared" si="52"/>
        <v>1</v>
      </c>
      <c r="AQ219" s="12">
        <f t="shared" si="53"/>
        <v>1</v>
      </c>
      <c r="AR219" s="12">
        <f t="shared" si="54"/>
        <v>1</v>
      </c>
      <c r="AS219" s="19">
        <f t="shared" si="55"/>
        <v>1</v>
      </c>
    </row>
    <row r="220" spans="1:45">
      <c r="A220" t="str">
        <f>'Model output'!A219</f>
        <v>TCGA-EM-A4FQ</v>
      </c>
      <c r="B220" s="44">
        <v>42</v>
      </c>
      <c r="C220" s="1" t="str">
        <f>IF(OR(ISNUMBER(SEARCH("0",'Model output'!D219)), ISNUMBER(SEARCH("1",'Model output'!D219)), ISNUMBER(SEARCH("1a",'Model output'!D219)), ISNUMBER(SEARCH("1b",'Model output'!D219)), ISNUMBER(SEARCH("2",'Model output'!D219)), ISNUMBER(SEARCH("3",'Model output'!D219)), ISNUMBER(SEARCH("4a",'Model output'!D219)), ISNUMBER(SEARCH("4b",'Model output'!D219))), IF(ISNUMBER(SEARCH("pT",'Model output'!D219)),IF(OR(ISNUMBER(SEARCH("a",'Model output'!D219)),ISNUMBER(SEARCH("b",'Model output'!D219))),MID(SUBSTITUTE('Model output'!D219," ",""),SEARCH("pT",'Model output'!D219)+2,2),MID(SUBSTITUTE('Model output'!D219," ",""),SEARCH("pT",'Model output'!D219)+2,1)),IF(ISNUMBER(SEARCH("T",'Model output'!D219)),IF(OR(ISNUMBER(SEARCH("a",'Model output'!D219)),ISNUMBER(SEARCH("b",'Model output'!D219))),MID(SUBSTITUTE('Model output'!D219," ",""),SEARCH("T",'Model output'!D219)+1,2),MID(SUBSTITUTE('Model output'!D219," ",""),SEARCH("T",'Model output'!D219)+1,1)),SUBSTITUTE('Model output'!D219," ",""))),"")</f>
        <v>2</v>
      </c>
      <c r="D220" s="1" t="str">
        <f>IF(ISNUMBER(SEARCH("lymph node",'Model output'!E219)),"1", IF(AND('Model output'!E219&lt;&gt;"",ISNUMBER('Model output'!E219),'Model output'!E219&gt;0),"1",IF(OR(ISNUMBER(SEARCH("0",'Model output'!E219)), ISNUMBER(SEARCH("1",'Model output'!E219)), ISNUMBER(SEARCH("1a",'Model output'!E219)), ISNUMBER(SEARCH("1b",'Model output'!E219)), ISNUMBER(SEARCH("X",'Model output'!E219))), IF(ISNUMBER(SEARCH("pN",'Model output'!E219)),IF(OR(ISNUMBER(SEARCH("a",'Model output'!E219)),ISNUMBER(SEARCH("b",'Model output'!E219))),MID(SUBSTITUTE('Model output'!E219," ",""),SEARCH("pN",'Model output'!E219)+2,2),MID(SUBSTITUTE('Model output'!E219," ",""),SEARCH("pN",'Model output'!E219)+2,1)),IF(ISNUMBER(SEARCH("N",'Model output'!E219)),IF(OR(ISNUMBER(SEARCH("a",'Model output'!E219)),ISNUMBER(SEARCH("b",'Model output'!E219))),MID(SUBSTITUTE('Model output'!E219," ",""),SEARCH("N",'Model output'!E219)+1,2),MID(SUBSTITUTE('Model output'!E219," ",""),SEARCH("N",'Model output'!E219)+1,1)),SUBSTITUTE('Model output'!E219," ",""))),"")))</f>
        <v>1b</v>
      </c>
      <c r="E220" s="1" t="str">
        <f>IF(OR(ISNUMBER(SEARCH("Not applicable",'Model output'!F219)), ISNUMBER(SEARCH("N/A",'Model output'!F219))),"0",IF(OR(ISNUMBER(SEARCH("0",'Model output'!F219)), ISNUMBER(SEARCH("1",'Model output'!F219)), ISNUMBER(SEARCH("X",'Model output'!F219))), IF(ISNUMBER(SEARCH("pM",'Model output'!F219)),MID(SUBSTITUTE('Model output'!F219," ",""),SEARCH("pM",'Model output'!F219)+2,1),IF(ISNUMBER(SEARCH("M",'Model output'!F219)),MID(SUBSTITUTE('Model output'!F219," ",""),SEARCH("M",'Model output'!F219)+1,1),SUBSTITUTE('Model output'!F219," ",""))),""))</f>
        <v/>
      </c>
      <c r="F220" t="str">
        <f t="shared" si="45"/>
        <v>positive</v>
      </c>
      <c r="G220" t="str">
        <f>IF(OR('Model output'!G219="",AND(ISNUMBER('Model output'!J219),'Model output'!J219&lt;1)),"",IF(OR(ISNUMBER(SEARCH("lateral",'Model output'!G219)),ISNUMBER(SEARCH("cervical",'Model output'!G219)),ISNUMBER(SEARCH("jugular",'Model output'!G219)),ISNUMBER(SEARCH("left neck",'Model output'!G219)),ISNUMBER(SEARCH("left anterior neck",'Model output'!G219)),ISNUMBER(SEARCH("left posterior neck",'Model output'!G219)),ISNUMBER(SEARCH("right neck",'Model output'!G219)),ISNUMBER(SEARCH("right anterior neck",'Model output'!G219)),ISNUMBER(SEARCH("right posterior neck",'Model output'!G219)),AND(ISNUMBER(SEARCH("level",'Model output'!G219)),OR(,ISNUMBER(SEARCH("II",'Model output'!G219)),ISNUMBER(SEARCH("two",'Model output'!G219)),ISNUMBER(SEARCH("2",'Model output'!G219)),ISNUMBER(SEARCH("III",'Model output'!G219)),ISNUMBER(SEARCH("three",'Model output'!G219)),ISNUMBER(SEARCH("3",'Model output'!G219)),ISNUMBER(SEARCH("IV",'Model output'!G219)),ISNUMBER(SEARCH("four",'Model output'!G219)),ISNUMBER(SEARCH("4",'Model output'!G219)),AND(ISNUMBER(SEARCH("V ",'Model output'!G219)),NOT(ISNUMBER(SEARCH("VI",'Model output'!G219)))),ISNUMBER(SEARCH("five",'Model output'!G219)),ISNUMBER(SEARCH("5",'Model output'!G219))))), "lateral", "central"))</f>
        <v>lateral</v>
      </c>
      <c r="H220" t="str">
        <f>IF('Model output'!H219="","negative",IF('Model output'!H219="[]", "negative", IF(OR(ISNUMBER(SEARCH("lymph node",'Model output'!H219)),ISNUMBER(SEARCH("Not mentioned",'Model output'!H219)),ISNUMBER(SEARCH("neck",'Model output'!H219)),ISNUMBER(SEARCH("Not applicable",'Model output'!H219))),"negative","positive")))</f>
        <v>negative</v>
      </c>
      <c r="I220">
        <f>IF('Model output'!I219="","",IF(ISNUMBER('Model output'!I219),'Model output'!I219,1))</f>
        <v>55</v>
      </c>
      <c r="J220">
        <f>IF('Model output'!J219="","",IF(AND(ISNUMBER('Model output'!J219),'Model output'!J219&lt;=I220),'Model output'!J219,IF(ISNUMBER(SEARCH("0/",'Model output'!J219)),0,1)))</f>
        <v>17</v>
      </c>
      <c r="K220" t="str" cm="1">
        <f t="array" ref="K220">IF(COUNT(FIND({0,1,2,3,4,5,6,7,8,9},'Model output'!K219))&gt;0,'Model output'!K219,"")</f>
        <v/>
      </c>
      <c r="L220" s="8" t="str">
        <f t="shared" si="46"/>
        <v/>
      </c>
      <c r="M220" t="str" cm="1">
        <f t="array" ref="M220">IF(L220="","",IF(ISNUMBER(SEARCH("cm",L220)),MAX(VALUE(SUBSTITUTE(_xlfn.FILTERXML("&lt;t&gt;&lt;s&gt;"&amp;SUBSTITUTE(L220,",","&lt;/s&gt;&lt;s&gt;")&amp;"&lt;/s&gt;&lt;/t&gt;","//s"),"cm",""))),MAX(VALUE(SUBSTITUTE(_xlfn.FILTERXML("&lt;t&gt;&lt;s&gt;"&amp;SUBSTITUTE(L220,",","&lt;/s&gt;&lt;s&gt;")&amp;"&lt;/s&gt;&lt;/t&gt;","//s"),"mm","")))/10))</f>
        <v/>
      </c>
      <c r="N220" t="str">
        <f>IF('Model output'!L219="","",'Model output'!L219)</f>
        <v>Papillary carcinoma</v>
      </c>
      <c r="O220" t="str">
        <f>IF('Model output'!M219="","",'Model output'!M219)</f>
        <v>Follicular variant, classical (usual), oncocytic change, tall cell change (&lt;10%), Warthin-like change</v>
      </c>
      <c r="P220" t="str">
        <f>IF('Model output'!N219="","",'Model output'!N219)</f>
        <v>3.5 cm</v>
      </c>
      <c r="Q220" t="str">
        <f t="shared" si="44"/>
        <v>3.5cm</v>
      </c>
      <c r="R220" cm="1">
        <f t="array" ref="R220">IF(Q220="","",IF(ISNUMBER(SEARCH("cm",Q220)),MAX(VALUE(SUBSTITUTE(_xlfn.FILTERXML("&lt;t&gt;&lt;s&gt;"&amp;SUBSTITUTE(Q220,",","&lt;/s&gt;&lt;s&gt;")&amp;"&lt;/s&gt;&lt;/t&gt;","//s"),"cm",""))),MAX(VALUE(SUBSTITUTE(_xlfn.FILTERXML("&lt;t&gt;&lt;s&gt;"&amp;SUBSTITUTE(Q220,",","&lt;/s&gt;&lt;s&gt;")&amp;"&lt;/s&gt;&lt;/t&gt;","//s"),"mm","")))/10))</f>
        <v>3.5</v>
      </c>
      <c r="S220" t="str">
        <f>IF(OR('Model output'!P219="",ISNUMBER(SEARCH("Not identified", 'Model output'!P219)),ISNUMBER(SEARCH("Absent",'Model output'!P219)),AND(ISNUMBER(SEARCH("No",'Model output'!P219)),NOT(ISNUMBER(SEARCH("diagnostic",'Model output'!P219)))),ISNUMBER(SEARCH("Negative",'Model output'!P219))),"negative","positive")</f>
        <v>negative</v>
      </c>
      <c r="T220" t="str">
        <f>IF('Model output'!O219="","",'Model output'!O219)</f>
        <v/>
      </c>
      <c r="U220" t="str">
        <f>IF('Model output'!Q219&lt;&gt;"",'Model output'!Q219,IF('Classification result'!S220="positive",IF(ISNUMBER(SEARCH("single",'Model output'!P219)),1,IF(OR(ISNUMBER(SEARCH("&lt;4",'Model output'!P219)),ISNUMBER(SEARCH("&lt; 4",'Model output'!P219)),ISNUMBER(SEARCH("less than 4",'Model output'!P219))),"&lt;4",IF(OR(ISNUMBER(SEARCH("&gt;4",'Model output'!P219)),ISNUMBER(SEARCH("&gt; 4",'Model output'!P219)),ISNUMBER(SEARCH("4 or more",'Model output'!P219))),"&gt;4",""))),""))</f>
        <v/>
      </c>
      <c r="V220" t="str">
        <f>IF(S220="negative","",IF(OR(ISNUMBER(SEARCH("Focal",'Model output'!P219)),'Classification result'!U220&lt;4,ISNUMBER(SEARCH("Focal",'Classification result'!U220)),ISNUMBER(SEARCH("&lt;4",'Classification result'!U220)),ISNUMBER(SEARCH("&lt; 4",'Classification result'!U220))),"minimal", IF(OR(ISNUMBER(SEARCH("Extensive",'Model output'!P219)),ISNUMBER(SEARCH("Extensive",'Classification result'!U220)),ISNUMBER(SEARCH("&gt;4",'Classification result'!U220)),ISNUMBER(SEARCH("&gt; 4",'Classification result'!U220)),ISNUMBER(SEARCH("4 or more",'Classification result'!U220))),"extensive","")))</f>
        <v/>
      </c>
      <c r="W220" t="str">
        <f>IF(OR('Model output'!R219="",ISNUMBER(SEARCH("Not identified", 'Model output'!R219)),ISNUMBER(SEARCH("Absent",'Model output'!R219)),ISNUMBER(SEARCH("No",'Model output'!R219)),ISNUMBER(SEARCH("Negative",'Model output'!R219)),ISNUMBER(SEARCH("None seen",'Model output'!R219)),ISNUMBER(SEARCH("Free",'Model output'!R219)),ISNUMBER(SEARCH("Cannot be assessed",'Model output'!R219))),"negative","positive")</f>
        <v>positive</v>
      </c>
      <c r="X220" t="str">
        <f>IF('Model output'!S219="","", IF('Model output'!S219= "[]", "", 'Model output'!S219))</f>
        <v>Not identified</v>
      </c>
      <c r="Y220" t="str">
        <f>IF(OR('Model output'!S219="",ISNUMBER(SEARCH("Absent",'Model output'!S219)),ISNUMBER(SEARCH("Not identified",'Model output'!S219)),ISNUMBER(SEARCH("No",'Model output'!S219)),ISNUMBER(SEARCH("negative",'Model output'!S219))),"negative",IF(Z220="positive","gETE", "positive"))</f>
        <v>negative</v>
      </c>
      <c r="Z220" t="str">
        <f>IF(OR('Model output'!S219="",ISNUMBER(SEARCH("Absent",'Model output'!S219)),ISNUMBER(SEARCH("Not identified",'Model output'!S219)),ISNUMBER(SEARCH("No",'Model output'!S219)),ISNUMBER(SEARCH("Minimal",'Model output'!S219)),ISNUMBER(SEARCH("negative",'Model output'!S219))),"negative",IF(OR(ISNUMBER(SEARCH("extensive",X220)),ISNUMBER(SEARCH("skeletal muscle",X220)),ISNUMBER(SEARCH("larynx",X220)),ISNUMBER(SEARCH("trachea",X220)),ISNUMBER(SEARCH("esophagus",X220)),ISNUMBER(SEARCH("recurrent laryngeal nerve",X220))),"positive","negative"))</f>
        <v>negative</v>
      </c>
      <c r="AA220" t="str">
        <f>IF('Model output'!T219="","", IF('Model output'!T219="[]", "", IF('Model output'!T219="Not mentioned", "No", "Yes")))</f>
        <v/>
      </c>
      <c r="AB220" t="str">
        <f>IF(AA220&lt;&gt;"Yes","",IF(OR('Model output'!U219="",'Model output'!U219="[]",ISNUMBER(SEARCH("Not identified",'Model output'!U219))),"",'Model output'!U219))</f>
        <v/>
      </c>
      <c r="AC220" s="1" t="str">
        <f>IF(OR('Model output'!V219="",'Model output'!V219="No",AND(ISERROR(SEARCH("Positive",'Model output'!V219)), ISNUMBER(SEARCH("Negative",'Model output'!V219))), ISNUMBER(SEARCH("Uninvolved",'Model output'!V219)), ISNUMBER(SEARCH("not involved",'Model output'!V219)), ISNUMBER(SEARCH("none",'Model output'!V219)), ISNUMBER(SEARCH("Free",'Model output'!V219)), ISNUMBER(SEARCH("1 mm",'Model output'!V219)), ISNUMBER(SEARCH("0.1 CM",'Model output'!V219)), ISNUMBER(SEARCH("less than 0.2 mm",'Model output'!V219)), ISNUMBER(SEARCH("less than 0.5 mm",'Model output'!V219)), ISNUMBER(SEARCH("abut",'Model output'!V219))), "negative", "positive")</f>
        <v>negative</v>
      </c>
      <c r="AE220" s="32" t="str" cm="1">
        <f t="array" aca="1" ref="AE220" ca="1">IF(OR(AC220="positive",Z220="positive",AND(OR(ISNUMBER(SEARCH("Follicular carcinoma",N220)),ISNUMBER(SEARCH("Follicular thyroid carcinoma",N220))),V220="extensive"),AND(AND(ISNUMBER(J220),J220&gt;0),AND(ISNUMBER(M220),M220&gt;3)),OR(H220="positive",AH220=1)),"high",IF(OR(ISNUMBER(SEARCH("lateral",G220,1)),ISNUMBER(SEARCH("positive",Y220,1)),ISNUMBER(SEARCH("tall",O220,1)),ISNUMBER(SEARCH("hobnail",O220,1)),ISNUMBER(SEARCH("cribriform",O220,1)),ISNUMBER(SEARCH("diffuse",O220,1)),ISNUMBER(SEARCH("columnar",O220,1)),ISNUMBER(SEARCH("solid",O220,1)),ISNUMBER(SEARCH("tall",N220,1)),ISNUMBER(SEARCH("hobnail",N220,1)),ISNUMBER(SEARCH("cribriform",N220,1)),ISNUMBER(SEARCH("diffuse",N220,1)),ISNUMBER(SEARCH("columnar",N220,1)),ISNUMBER(SEARCH("solid",N220,1)),AND(ISNUMBER(SEARCH("papillary",N220,1)),S220="positive"),AND(AND(ISNUMBER(J220),J220&gt;=5),M220=""),AND(AND(ISNUMBER(J220),J220&gt;=5),AND(ISNUMBER(M220),M220&gt;=1)),AND(ISNUMBER(SERACH("papillary",N220)),OR(Y220="positive",Z220="positive"), ISNUMBER(SEARCH("BRAF",AB220)))),"intermediate","low"))</f>
        <v>intermediate</v>
      </c>
      <c r="AF220" s="33" t="str">
        <f t="shared" si="47"/>
        <v>2</v>
      </c>
      <c r="AG220" s="33" t="str">
        <f t="shared" si="48"/>
        <v>1b</v>
      </c>
      <c r="AH220" s="33" t="str">
        <f t="shared" si="49"/>
        <v>0</v>
      </c>
      <c r="AI220" s="38" t="str">
        <f t="shared" si="50"/>
        <v>I</v>
      </c>
      <c r="AJ220" s="32" t="s">
        <v>958</v>
      </c>
      <c r="AK220" s="37" t="s">
        <v>964</v>
      </c>
      <c r="AL220" s="37" t="s">
        <v>961</v>
      </c>
      <c r="AM220" s="37" t="s">
        <v>965</v>
      </c>
      <c r="AN220" s="37" t="s">
        <v>70</v>
      </c>
      <c r="AO220" s="26">
        <f t="shared" ca="1" si="51"/>
        <v>1</v>
      </c>
      <c r="AP220" s="12">
        <f t="shared" si="52"/>
        <v>1</v>
      </c>
      <c r="AQ220" s="12">
        <f t="shared" si="53"/>
        <v>1</v>
      </c>
      <c r="AR220" s="12">
        <f t="shared" si="54"/>
        <v>1</v>
      </c>
      <c r="AS220" s="19">
        <f t="shared" si="55"/>
        <v>1</v>
      </c>
    </row>
    <row r="221" spans="1:45">
      <c r="A221" t="str">
        <f>'Model output'!A220</f>
        <v>TCGA-EM-A4FR</v>
      </c>
      <c r="B221" s="44">
        <v>28</v>
      </c>
      <c r="C221" s="1" t="str">
        <f>IF(OR(ISNUMBER(SEARCH("0",'Model output'!D220)), ISNUMBER(SEARCH("1",'Model output'!D220)), ISNUMBER(SEARCH("1a",'Model output'!D220)), ISNUMBER(SEARCH("1b",'Model output'!D220)), ISNUMBER(SEARCH("2",'Model output'!D220)), ISNUMBER(SEARCH("3",'Model output'!D220)), ISNUMBER(SEARCH("4a",'Model output'!D220)), ISNUMBER(SEARCH("4b",'Model output'!D220))), IF(ISNUMBER(SEARCH("pT",'Model output'!D220)),IF(OR(ISNUMBER(SEARCH("a",'Model output'!D220)),ISNUMBER(SEARCH("b",'Model output'!D220))),MID(SUBSTITUTE('Model output'!D220," ",""),SEARCH("pT",'Model output'!D220)+2,2),MID(SUBSTITUTE('Model output'!D220," ",""),SEARCH("pT",'Model output'!D220)+2,1)),IF(ISNUMBER(SEARCH("T",'Model output'!D220)),IF(OR(ISNUMBER(SEARCH("a",'Model output'!D220)),ISNUMBER(SEARCH("b",'Model output'!D220))),MID(SUBSTITUTE('Model output'!D220," ",""),SEARCH("T",'Model output'!D220)+1,2),MID(SUBSTITUTE('Model output'!D220," ",""),SEARCH("T",'Model output'!D220)+1,1)),SUBSTITUTE('Model output'!D220," ",""))),"")</f>
        <v>3</v>
      </c>
      <c r="D221" s="1" t="str">
        <f>IF(ISNUMBER(SEARCH("lymph node",'Model output'!E220)),"1", IF(AND('Model output'!E220&lt;&gt;"",ISNUMBER('Model output'!E220),'Model output'!E220&gt;0),"1",IF(OR(ISNUMBER(SEARCH("0",'Model output'!E220)), ISNUMBER(SEARCH("1",'Model output'!E220)), ISNUMBER(SEARCH("1a",'Model output'!E220)), ISNUMBER(SEARCH("1b",'Model output'!E220)), ISNUMBER(SEARCH("X",'Model output'!E220))), IF(ISNUMBER(SEARCH("pN",'Model output'!E220)),IF(OR(ISNUMBER(SEARCH("a",'Model output'!E220)),ISNUMBER(SEARCH("b",'Model output'!E220))),MID(SUBSTITUTE('Model output'!E220," ",""),SEARCH("pN",'Model output'!E220)+2,2),MID(SUBSTITUTE('Model output'!E220," ",""),SEARCH("pN",'Model output'!E220)+2,1)),IF(ISNUMBER(SEARCH("N",'Model output'!E220)),IF(OR(ISNUMBER(SEARCH("a",'Model output'!E220)),ISNUMBER(SEARCH("b",'Model output'!E220))),MID(SUBSTITUTE('Model output'!E220," ",""),SEARCH("N",'Model output'!E220)+1,2),MID(SUBSTITUTE('Model output'!E220," ",""),SEARCH("N",'Model output'!E220)+1,1)),SUBSTITUTE('Model output'!E220," ",""))),"")))</f>
        <v>1a</v>
      </c>
      <c r="E221" s="1" t="str">
        <f>IF(OR(ISNUMBER(SEARCH("Not applicable",'Model output'!F220)), ISNUMBER(SEARCH("N/A",'Model output'!F220))),"0",IF(OR(ISNUMBER(SEARCH("0",'Model output'!F220)), ISNUMBER(SEARCH("1",'Model output'!F220)), ISNUMBER(SEARCH("X",'Model output'!F220))), IF(ISNUMBER(SEARCH("pM",'Model output'!F220)),MID(SUBSTITUTE('Model output'!F220," ",""),SEARCH("pM",'Model output'!F220)+2,1),IF(ISNUMBER(SEARCH("M",'Model output'!F220)),MID(SUBSTITUTE('Model output'!F220," ",""),SEARCH("M",'Model output'!F220)+1,1),SUBSTITUTE('Model output'!F220," ",""))),""))</f>
        <v/>
      </c>
      <c r="F221" t="str">
        <f t="shared" si="45"/>
        <v>positive</v>
      </c>
      <c r="G221" t="str">
        <f>IF(OR('Model output'!G220="",AND(ISNUMBER('Model output'!J220),'Model output'!J220&lt;1)),"",IF(OR(ISNUMBER(SEARCH("lateral",'Model output'!G220)),ISNUMBER(SEARCH("cervical",'Model output'!G220)),ISNUMBER(SEARCH("jugular",'Model output'!G220)),ISNUMBER(SEARCH("left neck",'Model output'!G220)),ISNUMBER(SEARCH("left anterior neck",'Model output'!G220)),ISNUMBER(SEARCH("left posterior neck",'Model output'!G220)),ISNUMBER(SEARCH("right neck",'Model output'!G220)),ISNUMBER(SEARCH("right anterior neck",'Model output'!G220)),ISNUMBER(SEARCH("right posterior neck",'Model output'!G220)),AND(ISNUMBER(SEARCH("level",'Model output'!G220)),OR(,ISNUMBER(SEARCH("II",'Model output'!G220)),ISNUMBER(SEARCH("two",'Model output'!G220)),ISNUMBER(SEARCH("2",'Model output'!G220)),ISNUMBER(SEARCH("III",'Model output'!G220)),ISNUMBER(SEARCH("three",'Model output'!G220)),ISNUMBER(SEARCH("3",'Model output'!G220)),ISNUMBER(SEARCH("IV",'Model output'!G220)),ISNUMBER(SEARCH("four",'Model output'!G220)),ISNUMBER(SEARCH("4",'Model output'!G220)),AND(ISNUMBER(SEARCH("V ",'Model output'!G220)),NOT(ISNUMBER(SEARCH("VI",'Model output'!G220)))),ISNUMBER(SEARCH("five",'Model output'!G220)),ISNUMBER(SEARCH("5",'Model output'!G220))))), "lateral", "central"))</f>
        <v>central</v>
      </c>
      <c r="H221" t="str">
        <f>IF('Model output'!H220="","negative",IF('Model output'!H220="[]", "negative", IF(OR(ISNUMBER(SEARCH("lymph node",'Model output'!H220)),ISNUMBER(SEARCH("Not mentioned",'Model output'!H220)),ISNUMBER(SEARCH("neck",'Model output'!H220)),ISNUMBER(SEARCH("Not applicable",'Model output'!H220))),"negative","positive")))</f>
        <v>negative</v>
      </c>
      <c r="I221">
        <f>IF('Model output'!I220="","",IF(ISNUMBER('Model output'!I220),'Model output'!I220,1))</f>
        <v>3</v>
      </c>
      <c r="J221">
        <f>IF('Model output'!J220="","",IF(AND(ISNUMBER('Model output'!J220),'Model output'!J220&lt;=I221),'Model output'!J220,IF(ISNUMBER(SEARCH("0/",'Model output'!J220)),0,1)))</f>
        <v>3</v>
      </c>
      <c r="K221" t="str" cm="1">
        <f t="array" ref="K221">IF(COUNT(FIND({0,1,2,3,4,5,6,7,8,9},'Model output'!K220))&gt;0,'Model output'!K220,"")</f>
        <v/>
      </c>
      <c r="L221" s="8" t="str">
        <f t="shared" si="46"/>
        <v/>
      </c>
      <c r="M221" t="str" cm="1">
        <f t="array" ref="M221">IF(L221="","",IF(ISNUMBER(SEARCH("cm",L221)),MAX(VALUE(SUBSTITUTE(_xlfn.FILTERXML("&lt;t&gt;&lt;s&gt;"&amp;SUBSTITUTE(L221,",","&lt;/s&gt;&lt;s&gt;")&amp;"&lt;/s&gt;&lt;/t&gt;","//s"),"cm",""))),MAX(VALUE(SUBSTITUTE(_xlfn.FILTERXML("&lt;t&gt;&lt;s&gt;"&amp;SUBSTITUTE(L221,",","&lt;/s&gt;&lt;s&gt;")&amp;"&lt;/s&gt;&lt;/t&gt;","//s"),"mm","")))/10))</f>
        <v/>
      </c>
      <c r="N221" t="str">
        <f>IF('Model output'!L220="","",'Model output'!L220)</f>
        <v>Papillary carcinoma</v>
      </c>
      <c r="O221" t="str">
        <f>IF('Model output'!M220="","",'Model output'!M220)</f>
        <v>Cribriform without morules</v>
      </c>
      <c r="P221" t="str">
        <f>IF('Model output'!N220="","",'Model output'!N220)</f>
        <v>5.1cm</v>
      </c>
      <c r="Q221" t="str">
        <f t="shared" si="44"/>
        <v>5.1cm</v>
      </c>
      <c r="R221" cm="1">
        <f t="array" ref="R221">IF(Q221="","",IF(ISNUMBER(SEARCH("cm",Q221)),MAX(VALUE(SUBSTITUTE(_xlfn.FILTERXML("&lt;t&gt;&lt;s&gt;"&amp;SUBSTITUTE(Q221,",","&lt;/s&gt;&lt;s&gt;")&amp;"&lt;/s&gt;&lt;/t&gt;","//s"),"cm",""))),MAX(VALUE(SUBSTITUTE(_xlfn.FILTERXML("&lt;t&gt;&lt;s&gt;"&amp;SUBSTITUTE(Q221,",","&lt;/s&gt;&lt;s&gt;")&amp;"&lt;/s&gt;&lt;/t&gt;","//s"),"mm","")))/10))</f>
        <v>5.0999999999999996</v>
      </c>
      <c r="S221" t="str">
        <f>IF(OR('Model output'!P220="",ISNUMBER(SEARCH("Not identified", 'Model output'!P220)),ISNUMBER(SEARCH("Absent",'Model output'!P220)),AND(ISNUMBER(SEARCH("No",'Model output'!P220)),NOT(ISNUMBER(SEARCH("diagnostic",'Model output'!P220)))),ISNUMBER(SEARCH("Negative",'Model output'!P220))),"negative","positive")</f>
        <v>negative</v>
      </c>
      <c r="T221">
        <f>IF('Model output'!O220="","",'Model output'!O220)</f>
        <v>2</v>
      </c>
      <c r="U221" t="str">
        <f>IF('Model output'!Q220&lt;&gt;"",'Model output'!Q220,IF('Classification result'!S221="positive",IF(ISNUMBER(SEARCH("single",'Model output'!P220)),1,IF(OR(ISNUMBER(SEARCH("&lt;4",'Model output'!P220)),ISNUMBER(SEARCH("&lt; 4",'Model output'!P220)),ISNUMBER(SEARCH("less than 4",'Model output'!P220))),"&lt;4",IF(OR(ISNUMBER(SEARCH("&gt;4",'Model output'!P220)),ISNUMBER(SEARCH("&gt; 4",'Model output'!P220)),ISNUMBER(SEARCH("4 or more",'Model output'!P220))),"&gt;4",""))),""))</f>
        <v/>
      </c>
      <c r="V221" t="str">
        <f>IF(S221="negative","",IF(OR(ISNUMBER(SEARCH("Focal",'Model output'!P220)),'Classification result'!U221&lt;4,ISNUMBER(SEARCH("Focal",'Classification result'!U221)),ISNUMBER(SEARCH("&lt;4",'Classification result'!U221)),ISNUMBER(SEARCH("&lt; 4",'Classification result'!U221))),"minimal", IF(OR(ISNUMBER(SEARCH("Extensive",'Model output'!P220)),ISNUMBER(SEARCH("Extensive",'Classification result'!U221)),ISNUMBER(SEARCH("&gt;4",'Classification result'!U221)),ISNUMBER(SEARCH("&gt; 4",'Classification result'!U221)),ISNUMBER(SEARCH("4 or more",'Classification result'!U221))),"extensive","")))</f>
        <v/>
      </c>
      <c r="W221" t="str">
        <f>IF(OR('Model output'!R220="",ISNUMBER(SEARCH("Not identified", 'Model output'!R220)),ISNUMBER(SEARCH("Absent",'Model output'!R220)),ISNUMBER(SEARCH("No",'Model output'!R220)),ISNUMBER(SEARCH("Negative",'Model output'!R220)),ISNUMBER(SEARCH("None seen",'Model output'!R220)),ISNUMBER(SEARCH("Free",'Model output'!R220)),ISNUMBER(SEARCH("Cannot be assessed",'Model output'!R220))),"negative","positive")</f>
        <v>positive</v>
      </c>
      <c r="X221" t="str">
        <f>IF('Model output'!S220="","", IF('Model output'!S220= "[]", "", 'Model output'!S220))</f>
        <v>Not identified</v>
      </c>
      <c r="Y221" t="str">
        <f>IF(OR('Model output'!S220="",ISNUMBER(SEARCH("Absent",'Model output'!S220)),ISNUMBER(SEARCH("Not identified",'Model output'!S220)),ISNUMBER(SEARCH("No",'Model output'!S220)),ISNUMBER(SEARCH("negative",'Model output'!S220))),"negative",IF(Z221="positive","gETE", "positive"))</f>
        <v>negative</v>
      </c>
      <c r="Z221" t="str">
        <f>IF(OR('Model output'!S220="",ISNUMBER(SEARCH("Absent",'Model output'!S220)),ISNUMBER(SEARCH("Not identified",'Model output'!S220)),ISNUMBER(SEARCH("No",'Model output'!S220)),ISNUMBER(SEARCH("Minimal",'Model output'!S220)),ISNUMBER(SEARCH("negative",'Model output'!S220))),"negative",IF(OR(ISNUMBER(SEARCH("extensive",X221)),ISNUMBER(SEARCH("skeletal muscle",X221)),ISNUMBER(SEARCH("larynx",X221)),ISNUMBER(SEARCH("trachea",X221)),ISNUMBER(SEARCH("esophagus",X221)),ISNUMBER(SEARCH("recurrent laryngeal nerve",X221))),"positive","negative"))</f>
        <v>negative</v>
      </c>
      <c r="AA221" t="str">
        <f>IF('Model output'!T220="","", IF('Model output'!T220="[]", "", IF('Model output'!T220="Not mentioned", "No", "Yes")))</f>
        <v/>
      </c>
      <c r="AB221" t="str">
        <f>IF(AA221&lt;&gt;"Yes","",IF(OR('Model output'!U220="",'Model output'!U220="[]",ISNUMBER(SEARCH("Not identified",'Model output'!U220))),"",'Model output'!U220))</f>
        <v/>
      </c>
      <c r="AC221" s="1" t="str">
        <f>IF(OR('Model output'!V220="",'Model output'!V220="No",AND(ISERROR(SEARCH("Positive",'Model output'!V220)), ISNUMBER(SEARCH("Negative",'Model output'!V220))), ISNUMBER(SEARCH("Uninvolved",'Model output'!V220)), ISNUMBER(SEARCH("not involved",'Model output'!V220)), ISNUMBER(SEARCH("none",'Model output'!V220)), ISNUMBER(SEARCH("Free",'Model output'!V220)), ISNUMBER(SEARCH("1 mm",'Model output'!V220)), ISNUMBER(SEARCH("0.1 CM",'Model output'!V220)), ISNUMBER(SEARCH("less than 0.2 mm",'Model output'!V220)), ISNUMBER(SEARCH("less than 0.5 mm",'Model output'!V220)), ISNUMBER(SEARCH("abut",'Model output'!V220))), "negative", "positive")</f>
        <v>negative</v>
      </c>
      <c r="AE221" s="32" t="str" cm="1">
        <f t="array" aca="1" ref="AE221" ca="1">IF(OR(AC221="positive",Z221="positive",AND(OR(ISNUMBER(SEARCH("Follicular carcinoma",N221)),ISNUMBER(SEARCH("Follicular thyroid carcinoma",N221))),V221="extensive"),AND(AND(ISNUMBER(J221),J221&gt;0),AND(ISNUMBER(M221),M221&gt;3)),OR(H221="positive",AH221=1)),"high",IF(OR(ISNUMBER(SEARCH("lateral",G221,1)),ISNUMBER(SEARCH("positive",Y221,1)),ISNUMBER(SEARCH("tall",O221,1)),ISNUMBER(SEARCH("hobnail",O221,1)),ISNUMBER(SEARCH("cribriform",O221,1)),ISNUMBER(SEARCH("diffuse",O221,1)),ISNUMBER(SEARCH("columnar",O221,1)),ISNUMBER(SEARCH("solid",O221,1)),ISNUMBER(SEARCH("tall",N221,1)),ISNUMBER(SEARCH("hobnail",N221,1)),ISNUMBER(SEARCH("cribriform",N221,1)),ISNUMBER(SEARCH("diffuse",N221,1)),ISNUMBER(SEARCH("columnar",N221,1)),ISNUMBER(SEARCH("solid",N221,1)),AND(ISNUMBER(SEARCH("papillary",N221,1)),S221="positive"),AND(AND(ISNUMBER(J221),J221&gt;=5),M221=""),AND(AND(ISNUMBER(J221),J221&gt;=5),AND(ISNUMBER(M221),M221&gt;=1)),AND(ISNUMBER(SERACH("papillary",N221)),OR(Y221="positive",Z221="positive"), ISNUMBER(SEARCH("BRAF",AB221)))),"intermediate","low"))</f>
        <v>intermediate</v>
      </c>
      <c r="AF221" s="33" t="str">
        <f t="shared" si="47"/>
        <v>3a</v>
      </c>
      <c r="AG221" s="33" t="str">
        <f t="shared" si="48"/>
        <v>1a</v>
      </c>
      <c r="AH221" s="33" t="str">
        <f t="shared" si="49"/>
        <v>0</v>
      </c>
      <c r="AI221" s="38" t="str">
        <f t="shared" si="50"/>
        <v>I</v>
      </c>
      <c r="AJ221" s="32" t="s">
        <v>958</v>
      </c>
      <c r="AK221" s="37" t="s">
        <v>967</v>
      </c>
      <c r="AL221" s="37" t="s">
        <v>966</v>
      </c>
      <c r="AM221" s="37" t="s">
        <v>965</v>
      </c>
      <c r="AN221" s="37" t="s">
        <v>70</v>
      </c>
      <c r="AO221" s="26">
        <f t="shared" ca="1" si="51"/>
        <v>1</v>
      </c>
      <c r="AP221" s="12">
        <f t="shared" si="52"/>
        <v>1</v>
      </c>
      <c r="AQ221" s="12">
        <f t="shared" si="53"/>
        <v>1</v>
      </c>
      <c r="AR221" s="12">
        <f t="shared" si="54"/>
        <v>1</v>
      </c>
      <c r="AS221" s="19">
        <f t="shared" si="55"/>
        <v>1</v>
      </c>
    </row>
    <row r="222" spans="1:45">
      <c r="A222" t="str">
        <f>'Model output'!A221</f>
        <v>TCGA-EM-A4FV</v>
      </c>
      <c r="B222" s="44">
        <v>64</v>
      </c>
      <c r="C222" s="1" t="str">
        <f>IF(OR(ISNUMBER(SEARCH("0",'Model output'!D221)), ISNUMBER(SEARCH("1",'Model output'!D221)), ISNUMBER(SEARCH("1a",'Model output'!D221)), ISNUMBER(SEARCH("1b",'Model output'!D221)), ISNUMBER(SEARCH("2",'Model output'!D221)), ISNUMBER(SEARCH("3",'Model output'!D221)), ISNUMBER(SEARCH("4a",'Model output'!D221)), ISNUMBER(SEARCH("4b",'Model output'!D221))), IF(ISNUMBER(SEARCH("pT",'Model output'!D221)),IF(OR(ISNUMBER(SEARCH("a",'Model output'!D221)),ISNUMBER(SEARCH("b",'Model output'!D221))),MID(SUBSTITUTE('Model output'!D221," ",""),SEARCH("pT",'Model output'!D221)+2,2),MID(SUBSTITUTE('Model output'!D221," ",""),SEARCH("pT",'Model output'!D221)+2,1)),IF(ISNUMBER(SEARCH("T",'Model output'!D221)),IF(OR(ISNUMBER(SEARCH("a",'Model output'!D221)),ISNUMBER(SEARCH("b",'Model output'!D221))),MID(SUBSTITUTE('Model output'!D221," ",""),SEARCH("T",'Model output'!D221)+1,2),MID(SUBSTITUTE('Model output'!D221," ",""),SEARCH("T",'Model output'!D221)+1,1)),SUBSTITUTE('Model output'!D221," ",""))),"")</f>
        <v>1b</v>
      </c>
      <c r="D222" s="1" t="str">
        <f>IF(ISNUMBER(SEARCH("lymph node",'Model output'!E221)),"1", IF(AND('Model output'!E221&lt;&gt;"",ISNUMBER('Model output'!E221),'Model output'!E221&gt;0),"1",IF(OR(ISNUMBER(SEARCH("0",'Model output'!E221)), ISNUMBER(SEARCH("1",'Model output'!E221)), ISNUMBER(SEARCH("1a",'Model output'!E221)), ISNUMBER(SEARCH("1b",'Model output'!E221)), ISNUMBER(SEARCH("X",'Model output'!E221))), IF(ISNUMBER(SEARCH("pN",'Model output'!E221)),IF(OR(ISNUMBER(SEARCH("a",'Model output'!E221)),ISNUMBER(SEARCH("b",'Model output'!E221))),MID(SUBSTITUTE('Model output'!E221," ",""),SEARCH("pN",'Model output'!E221)+2,2),MID(SUBSTITUTE('Model output'!E221," ",""),SEARCH("pN",'Model output'!E221)+2,1)),IF(ISNUMBER(SEARCH("N",'Model output'!E221)),IF(OR(ISNUMBER(SEARCH("a",'Model output'!E221)),ISNUMBER(SEARCH("b",'Model output'!E221))),MID(SUBSTITUTE('Model output'!E221," ",""),SEARCH("N",'Model output'!E221)+1,2),MID(SUBSTITUTE('Model output'!E221," ",""),SEARCH("N",'Model output'!E221)+1,1)),SUBSTITUTE('Model output'!E221," ",""))),"")))</f>
        <v>0</v>
      </c>
      <c r="E222" s="1" t="str">
        <f>IF(OR(ISNUMBER(SEARCH("Not applicable",'Model output'!F221)), ISNUMBER(SEARCH("N/A",'Model output'!F221))),"0",IF(OR(ISNUMBER(SEARCH("0",'Model output'!F221)), ISNUMBER(SEARCH("1",'Model output'!F221)), ISNUMBER(SEARCH("X",'Model output'!F221))), IF(ISNUMBER(SEARCH("pM",'Model output'!F221)),MID(SUBSTITUTE('Model output'!F221," ",""),SEARCH("pM",'Model output'!F221)+2,1),IF(ISNUMBER(SEARCH("M",'Model output'!F221)),MID(SUBSTITUTE('Model output'!F221," ",""),SEARCH("M",'Model output'!F221)+1,1),SUBSTITUTE('Model output'!F221," ",""))),""))</f>
        <v/>
      </c>
      <c r="F222" t="str">
        <f t="shared" si="45"/>
        <v>negative</v>
      </c>
      <c r="G222" t="str">
        <f>IF(OR('Model output'!G221="",AND(ISNUMBER('Model output'!J221),'Model output'!J221&lt;1)),"",IF(OR(ISNUMBER(SEARCH("lateral",'Model output'!G221)),ISNUMBER(SEARCH("cervical",'Model output'!G221)),ISNUMBER(SEARCH("jugular",'Model output'!G221)),ISNUMBER(SEARCH("left neck",'Model output'!G221)),ISNUMBER(SEARCH("left anterior neck",'Model output'!G221)),ISNUMBER(SEARCH("left posterior neck",'Model output'!G221)),ISNUMBER(SEARCH("right neck",'Model output'!G221)),ISNUMBER(SEARCH("right anterior neck",'Model output'!G221)),ISNUMBER(SEARCH("right posterior neck",'Model output'!G221)),AND(ISNUMBER(SEARCH("level",'Model output'!G221)),OR(,ISNUMBER(SEARCH("II",'Model output'!G221)),ISNUMBER(SEARCH("two",'Model output'!G221)),ISNUMBER(SEARCH("2",'Model output'!G221)),ISNUMBER(SEARCH("III",'Model output'!G221)),ISNUMBER(SEARCH("three",'Model output'!G221)),ISNUMBER(SEARCH("3",'Model output'!G221)),ISNUMBER(SEARCH("IV",'Model output'!G221)),ISNUMBER(SEARCH("four",'Model output'!G221)),ISNUMBER(SEARCH("4",'Model output'!G221)),AND(ISNUMBER(SEARCH("V ",'Model output'!G221)),NOT(ISNUMBER(SEARCH("VI",'Model output'!G221)))),ISNUMBER(SEARCH("five",'Model output'!G221)),ISNUMBER(SEARCH("5",'Model output'!G221))))), "lateral", "central"))</f>
        <v/>
      </c>
      <c r="H222" t="str">
        <f>IF('Model output'!H221="","negative",IF('Model output'!H221="[]", "negative", IF(OR(ISNUMBER(SEARCH("lymph node",'Model output'!H221)),ISNUMBER(SEARCH("Not mentioned",'Model output'!H221)),ISNUMBER(SEARCH("neck",'Model output'!H221)),ISNUMBER(SEARCH("Not applicable",'Model output'!H221))),"negative","positive")))</f>
        <v>negative</v>
      </c>
      <c r="I222">
        <f>IF('Model output'!I221="","",IF(ISNUMBER('Model output'!I221),'Model output'!I221,1))</f>
        <v>5</v>
      </c>
      <c r="J222">
        <f>IF('Model output'!J221="","",IF(AND(ISNUMBER('Model output'!J221),'Model output'!J221&lt;=I222),'Model output'!J221,IF(ISNUMBER(SEARCH("0/",'Model output'!J221)),0,1)))</f>
        <v>0</v>
      </c>
      <c r="K222" t="str" cm="1">
        <f t="array" ref="K222">IF(COUNT(FIND({0,1,2,3,4,5,6,7,8,9},'Model output'!K221))&gt;0,'Model output'!K221,"")</f>
        <v/>
      </c>
      <c r="L222" s="8" t="str">
        <f t="shared" si="46"/>
        <v/>
      </c>
      <c r="M222" t="str" cm="1">
        <f t="array" ref="M222">IF(L222="","",IF(ISNUMBER(SEARCH("cm",L222)),MAX(VALUE(SUBSTITUTE(_xlfn.FILTERXML("&lt;t&gt;&lt;s&gt;"&amp;SUBSTITUTE(L222,",","&lt;/s&gt;&lt;s&gt;")&amp;"&lt;/s&gt;&lt;/t&gt;","//s"),"cm",""))),MAX(VALUE(SUBSTITUTE(_xlfn.FILTERXML("&lt;t&gt;&lt;s&gt;"&amp;SUBSTITUTE(L222,",","&lt;/s&gt;&lt;s&gt;")&amp;"&lt;/s&gt;&lt;/t&gt;","//s"),"mm","")))/10))</f>
        <v/>
      </c>
      <c r="N222" t="str">
        <f>IF('Model output'!L221="","",'Model output'!L221)</f>
        <v>Papillary carcinoma, follicular variant</v>
      </c>
      <c r="O222" t="str">
        <f>IF('Model output'!M221="","",'Model output'!M221)</f>
        <v/>
      </c>
      <c r="P222" t="str">
        <f>IF('Model output'!N221="","",'Model output'!N221)</f>
        <v>1.3cm</v>
      </c>
      <c r="Q222" t="str">
        <f t="shared" si="44"/>
        <v>1.3cm</v>
      </c>
      <c r="R222" cm="1">
        <f t="array" ref="R222">IF(Q222="","",IF(ISNUMBER(SEARCH("cm",Q222)),MAX(VALUE(SUBSTITUTE(_xlfn.FILTERXML("&lt;t&gt;&lt;s&gt;"&amp;SUBSTITUTE(Q222,",","&lt;/s&gt;&lt;s&gt;")&amp;"&lt;/s&gt;&lt;/t&gt;","//s"),"cm",""))),MAX(VALUE(SUBSTITUTE(_xlfn.FILTERXML("&lt;t&gt;&lt;s&gt;"&amp;SUBSTITUTE(Q222,",","&lt;/s&gt;&lt;s&gt;")&amp;"&lt;/s&gt;&lt;/t&gt;","//s"),"mm","")))/10))</f>
        <v>1.3</v>
      </c>
      <c r="S222" t="str">
        <f>IF(OR('Model output'!P221="",ISNUMBER(SEARCH("Not identified", 'Model output'!P221)),ISNUMBER(SEARCH("Absent",'Model output'!P221)),AND(ISNUMBER(SEARCH("No",'Model output'!P221)),NOT(ISNUMBER(SEARCH("diagnostic",'Model output'!P221)))),ISNUMBER(SEARCH("Negative",'Model output'!P221))),"negative","positive")</f>
        <v>negative</v>
      </c>
      <c r="T222" t="str">
        <f>IF('Model output'!O221="","",'Model output'!O221)</f>
        <v/>
      </c>
      <c r="U222" t="str">
        <f>IF('Model output'!Q221&lt;&gt;"",'Model output'!Q221,IF('Classification result'!S222="positive",IF(ISNUMBER(SEARCH("single",'Model output'!P221)),1,IF(OR(ISNUMBER(SEARCH("&lt;4",'Model output'!P221)),ISNUMBER(SEARCH("&lt; 4",'Model output'!P221)),ISNUMBER(SEARCH("less than 4",'Model output'!P221))),"&lt;4",IF(OR(ISNUMBER(SEARCH("&gt;4",'Model output'!P221)),ISNUMBER(SEARCH("&gt; 4",'Model output'!P221)),ISNUMBER(SEARCH("4 or more",'Model output'!P221))),"&gt;4",""))),""))</f>
        <v/>
      </c>
      <c r="V222" t="str">
        <f>IF(S222="negative","",IF(OR(ISNUMBER(SEARCH("Focal",'Model output'!P221)),'Classification result'!U222&lt;4,ISNUMBER(SEARCH("Focal",'Classification result'!U222)),ISNUMBER(SEARCH("&lt;4",'Classification result'!U222)),ISNUMBER(SEARCH("&lt; 4",'Classification result'!U222))),"minimal", IF(OR(ISNUMBER(SEARCH("Extensive",'Model output'!P221)),ISNUMBER(SEARCH("Extensive",'Classification result'!U222)),ISNUMBER(SEARCH("&gt;4",'Classification result'!U222)),ISNUMBER(SEARCH("&gt; 4",'Classification result'!U222)),ISNUMBER(SEARCH("4 or more",'Classification result'!U222))),"extensive","")))</f>
        <v/>
      </c>
      <c r="W222" t="str">
        <f>IF(OR('Model output'!R221="",ISNUMBER(SEARCH("Not identified", 'Model output'!R221)),ISNUMBER(SEARCH("Absent",'Model output'!R221)),ISNUMBER(SEARCH("No",'Model output'!R221)),ISNUMBER(SEARCH("Negative",'Model output'!R221)),ISNUMBER(SEARCH("None seen",'Model output'!R221)),ISNUMBER(SEARCH("Free",'Model output'!R221)),ISNUMBER(SEARCH("Cannot be assessed",'Model output'!R221))),"negative","positive")</f>
        <v>positive</v>
      </c>
      <c r="X222" t="str">
        <f>IF('Model output'!S221="","", IF('Model output'!S221= "[]", "", 'Model output'!S221))</f>
        <v>Not identified</v>
      </c>
      <c r="Y222" t="str">
        <f>IF(OR('Model output'!S221="",ISNUMBER(SEARCH("Absent",'Model output'!S221)),ISNUMBER(SEARCH("Not identified",'Model output'!S221)),ISNUMBER(SEARCH("No",'Model output'!S221)),ISNUMBER(SEARCH("negative",'Model output'!S221))),"negative",IF(Z222="positive","gETE", "positive"))</f>
        <v>negative</v>
      </c>
      <c r="Z222" t="str">
        <f>IF(OR('Model output'!S221="",ISNUMBER(SEARCH("Absent",'Model output'!S221)),ISNUMBER(SEARCH("Not identified",'Model output'!S221)),ISNUMBER(SEARCH("No",'Model output'!S221)),ISNUMBER(SEARCH("Minimal",'Model output'!S221)),ISNUMBER(SEARCH("negative",'Model output'!S221))),"negative",IF(OR(ISNUMBER(SEARCH("extensive",X222)),ISNUMBER(SEARCH("skeletal muscle",X222)),ISNUMBER(SEARCH("larynx",X222)),ISNUMBER(SEARCH("trachea",X222)),ISNUMBER(SEARCH("esophagus",X222)),ISNUMBER(SEARCH("recurrent laryngeal nerve",X222))),"positive","negative"))</f>
        <v>negative</v>
      </c>
      <c r="AA222" t="str">
        <f>IF('Model output'!T221="","", IF('Model output'!T221="[]", "", IF('Model output'!T221="Not mentioned", "No", "Yes")))</f>
        <v/>
      </c>
      <c r="AB222" t="str">
        <f>IF(AA222&lt;&gt;"Yes","",IF(OR('Model output'!U221="",'Model output'!U221="[]",ISNUMBER(SEARCH("Not identified",'Model output'!U221))),"",'Model output'!U221))</f>
        <v/>
      </c>
      <c r="AC222" s="1" t="str">
        <f>IF(OR('Model output'!V221="",'Model output'!V221="No",AND(ISERROR(SEARCH("Positive",'Model output'!V221)), ISNUMBER(SEARCH("Negative",'Model output'!V221))), ISNUMBER(SEARCH("Uninvolved",'Model output'!V221)), ISNUMBER(SEARCH("not involved",'Model output'!V221)), ISNUMBER(SEARCH("none",'Model output'!V221)), ISNUMBER(SEARCH("Free",'Model output'!V221)), ISNUMBER(SEARCH("1 mm",'Model output'!V221)), ISNUMBER(SEARCH("0.1 CM",'Model output'!V221)), ISNUMBER(SEARCH("less than 0.2 mm",'Model output'!V221)), ISNUMBER(SEARCH("less than 0.5 mm",'Model output'!V221)), ISNUMBER(SEARCH("abut",'Model output'!V221))), "negative", "positive")</f>
        <v>negative</v>
      </c>
      <c r="AE222" s="32" t="str" cm="1">
        <f t="array" aca="1" ref="AE222" ca="1">IF(OR(AC222="positive",Z222="positive",AND(OR(ISNUMBER(SEARCH("Follicular carcinoma",N222)),ISNUMBER(SEARCH("Follicular thyroid carcinoma",N222))),V222="extensive"),AND(AND(ISNUMBER(J222),J222&gt;0),AND(ISNUMBER(M222),M222&gt;3)),OR(H222="positive",AH222=1)),"high",IF(OR(ISNUMBER(SEARCH("lateral",G222,1)),ISNUMBER(SEARCH("positive",Y222,1)),ISNUMBER(SEARCH("tall",O222,1)),ISNUMBER(SEARCH("hobnail",O222,1)),ISNUMBER(SEARCH("cribriform",O222,1)),ISNUMBER(SEARCH("diffuse",O222,1)),ISNUMBER(SEARCH("columnar",O222,1)),ISNUMBER(SEARCH("solid",O222,1)),ISNUMBER(SEARCH("tall",N222,1)),ISNUMBER(SEARCH("hobnail",N222,1)),ISNUMBER(SEARCH("cribriform",N222,1)),ISNUMBER(SEARCH("diffuse",N222,1)),ISNUMBER(SEARCH("columnar",N222,1)),ISNUMBER(SEARCH("solid",N222,1)),AND(ISNUMBER(SEARCH("papillary",N222,1)),S222="positive"),AND(AND(ISNUMBER(J222),J222&gt;=5),M222=""),AND(AND(ISNUMBER(J222),J222&gt;=5),AND(ISNUMBER(M222),M222&gt;=1)),AND(ISNUMBER(SERACH("papillary",N222)),OR(Y222="positive",Z222="positive"), ISNUMBER(SEARCH("BRAF",AB222)))),"intermediate","low"))</f>
        <v>low</v>
      </c>
      <c r="AF222" s="33" t="str">
        <f t="shared" si="47"/>
        <v>1b</v>
      </c>
      <c r="AG222" s="33" t="str">
        <f t="shared" si="48"/>
        <v>0</v>
      </c>
      <c r="AH222" s="33" t="str">
        <f t="shared" si="49"/>
        <v>0</v>
      </c>
      <c r="AI222" s="38" t="str">
        <f t="shared" si="50"/>
        <v>I</v>
      </c>
      <c r="AJ222" s="32" t="s">
        <v>957</v>
      </c>
      <c r="AK222" s="37" t="s">
        <v>961</v>
      </c>
      <c r="AL222" s="37" t="s">
        <v>962</v>
      </c>
      <c r="AM222" s="37" t="s">
        <v>965</v>
      </c>
      <c r="AN222" s="37" t="s">
        <v>70</v>
      </c>
      <c r="AO222" s="26">
        <f t="shared" ca="1" si="51"/>
        <v>1</v>
      </c>
      <c r="AP222" s="12">
        <f t="shared" si="52"/>
        <v>1</v>
      </c>
      <c r="AQ222" s="12">
        <f t="shared" si="53"/>
        <v>1</v>
      </c>
      <c r="AR222" s="12">
        <f t="shared" si="54"/>
        <v>1</v>
      </c>
      <c r="AS222" s="19">
        <f t="shared" si="55"/>
        <v>1</v>
      </c>
    </row>
    <row r="223" spans="1:45">
      <c r="A223" t="str">
        <f>'Model output'!A222</f>
        <v>TCGA-EM-A4G1</v>
      </c>
      <c r="B223" s="44">
        <v>26</v>
      </c>
      <c r="C223" s="1" t="str">
        <f>IF(OR(ISNUMBER(SEARCH("0",'Model output'!D222)), ISNUMBER(SEARCH("1",'Model output'!D222)), ISNUMBER(SEARCH("1a",'Model output'!D222)), ISNUMBER(SEARCH("1b",'Model output'!D222)), ISNUMBER(SEARCH("2",'Model output'!D222)), ISNUMBER(SEARCH("3",'Model output'!D222)), ISNUMBER(SEARCH("4a",'Model output'!D222)), ISNUMBER(SEARCH("4b",'Model output'!D222))), IF(ISNUMBER(SEARCH("pT",'Model output'!D222)),IF(OR(ISNUMBER(SEARCH("a",'Model output'!D222)),ISNUMBER(SEARCH("b",'Model output'!D222))),MID(SUBSTITUTE('Model output'!D222," ",""),SEARCH("pT",'Model output'!D222)+2,2),MID(SUBSTITUTE('Model output'!D222," ",""),SEARCH("pT",'Model output'!D222)+2,1)),IF(ISNUMBER(SEARCH("T",'Model output'!D222)),IF(OR(ISNUMBER(SEARCH("a",'Model output'!D222)),ISNUMBER(SEARCH("b",'Model output'!D222))),MID(SUBSTITUTE('Model output'!D222," ",""),SEARCH("T",'Model output'!D222)+1,2),MID(SUBSTITUTE('Model output'!D222," ",""),SEARCH("T",'Model output'!D222)+1,1)),SUBSTITUTE('Model output'!D222," ",""))),"")</f>
        <v>1b</v>
      </c>
      <c r="D223" s="1" t="str">
        <f>IF(ISNUMBER(SEARCH("lymph node",'Model output'!E222)),"1", IF(AND('Model output'!E222&lt;&gt;"",ISNUMBER('Model output'!E222),'Model output'!E222&gt;0),"1",IF(OR(ISNUMBER(SEARCH("0",'Model output'!E222)), ISNUMBER(SEARCH("1",'Model output'!E222)), ISNUMBER(SEARCH("1a",'Model output'!E222)), ISNUMBER(SEARCH("1b",'Model output'!E222)), ISNUMBER(SEARCH("X",'Model output'!E222))), IF(ISNUMBER(SEARCH("pN",'Model output'!E222)),IF(OR(ISNUMBER(SEARCH("a",'Model output'!E222)),ISNUMBER(SEARCH("b",'Model output'!E222))),MID(SUBSTITUTE('Model output'!E222," ",""),SEARCH("pN",'Model output'!E222)+2,2),MID(SUBSTITUTE('Model output'!E222," ",""),SEARCH("pN",'Model output'!E222)+2,1)),IF(ISNUMBER(SEARCH("N",'Model output'!E222)),IF(OR(ISNUMBER(SEARCH("a",'Model output'!E222)),ISNUMBER(SEARCH("b",'Model output'!E222))),MID(SUBSTITUTE('Model output'!E222," ",""),SEARCH("N",'Model output'!E222)+1,2),MID(SUBSTITUTE('Model output'!E222," ",""),SEARCH("N",'Model output'!E222)+1,1)),SUBSTITUTE('Model output'!E222," ",""))),"")))</f>
        <v>0</v>
      </c>
      <c r="E223" s="1" t="str">
        <f>IF(OR(ISNUMBER(SEARCH("Not applicable",'Model output'!F222)), ISNUMBER(SEARCH("N/A",'Model output'!F222))),"0",IF(OR(ISNUMBER(SEARCH("0",'Model output'!F222)), ISNUMBER(SEARCH("1",'Model output'!F222)), ISNUMBER(SEARCH("X",'Model output'!F222))), IF(ISNUMBER(SEARCH("pM",'Model output'!F222)),MID(SUBSTITUTE('Model output'!F222," ",""),SEARCH("pM",'Model output'!F222)+2,1),IF(ISNUMBER(SEARCH("M",'Model output'!F222)),MID(SUBSTITUTE('Model output'!F222," ",""),SEARCH("M",'Model output'!F222)+1,1),SUBSTITUTE('Model output'!F222," ",""))),""))</f>
        <v/>
      </c>
      <c r="F223" t="str">
        <f t="shared" si="45"/>
        <v>negative</v>
      </c>
      <c r="G223" t="str">
        <f>IF(OR('Model output'!G222="",AND(ISNUMBER('Model output'!J222),'Model output'!J222&lt;1)),"",IF(OR(ISNUMBER(SEARCH("lateral",'Model output'!G222)),ISNUMBER(SEARCH("cervical",'Model output'!G222)),ISNUMBER(SEARCH("jugular",'Model output'!G222)),ISNUMBER(SEARCH("left neck",'Model output'!G222)),ISNUMBER(SEARCH("left anterior neck",'Model output'!G222)),ISNUMBER(SEARCH("left posterior neck",'Model output'!G222)),ISNUMBER(SEARCH("right neck",'Model output'!G222)),ISNUMBER(SEARCH("right anterior neck",'Model output'!G222)),ISNUMBER(SEARCH("right posterior neck",'Model output'!G222)),AND(ISNUMBER(SEARCH("level",'Model output'!G222)),OR(,ISNUMBER(SEARCH("II",'Model output'!G222)),ISNUMBER(SEARCH("two",'Model output'!G222)),ISNUMBER(SEARCH("2",'Model output'!G222)),ISNUMBER(SEARCH("III",'Model output'!G222)),ISNUMBER(SEARCH("three",'Model output'!G222)),ISNUMBER(SEARCH("3",'Model output'!G222)),ISNUMBER(SEARCH("IV",'Model output'!G222)),ISNUMBER(SEARCH("four",'Model output'!G222)),ISNUMBER(SEARCH("4",'Model output'!G222)),AND(ISNUMBER(SEARCH("V ",'Model output'!G222)),NOT(ISNUMBER(SEARCH("VI",'Model output'!G222)))),ISNUMBER(SEARCH("five",'Model output'!G222)),ISNUMBER(SEARCH("5",'Model output'!G222))))), "lateral", "central"))</f>
        <v/>
      </c>
      <c r="H223" t="str">
        <f>IF('Model output'!H222="","negative",IF('Model output'!H222="[]", "negative", IF(OR(ISNUMBER(SEARCH("lymph node",'Model output'!H222)),ISNUMBER(SEARCH("Not mentioned",'Model output'!H222)),ISNUMBER(SEARCH("neck",'Model output'!H222)),ISNUMBER(SEARCH("Not applicable",'Model output'!H222))),"negative","positive")))</f>
        <v>negative</v>
      </c>
      <c r="I223">
        <f>IF('Model output'!I222="","",IF(ISNUMBER('Model output'!I222),'Model output'!I222,1))</f>
        <v>2</v>
      </c>
      <c r="J223">
        <f>IF('Model output'!J222="","",IF(AND(ISNUMBER('Model output'!J222),'Model output'!J222&lt;=I223),'Model output'!J222,IF(ISNUMBER(SEARCH("0/",'Model output'!J222)),0,1)))</f>
        <v>0</v>
      </c>
      <c r="K223" t="str" cm="1">
        <f t="array" ref="K223">IF(COUNT(FIND({0,1,2,3,4,5,6,7,8,9},'Model output'!K222))&gt;0,'Model output'!K222,"")</f>
        <v/>
      </c>
      <c r="L223" s="8" t="str">
        <f t="shared" si="46"/>
        <v/>
      </c>
      <c r="M223" t="str" cm="1">
        <f t="array" ref="M223">IF(L223="","",IF(ISNUMBER(SEARCH("cm",L223)),MAX(VALUE(SUBSTITUTE(_xlfn.FILTERXML("&lt;t&gt;&lt;s&gt;"&amp;SUBSTITUTE(L223,",","&lt;/s&gt;&lt;s&gt;")&amp;"&lt;/s&gt;&lt;/t&gt;","//s"),"cm",""))),MAX(VALUE(SUBSTITUTE(_xlfn.FILTERXML("&lt;t&gt;&lt;s&gt;"&amp;SUBSTITUTE(L223,",","&lt;/s&gt;&lt;s&gt;")&amp;"&lt;/s&gt;&lt;/t&gt;","//s"),"mm","")))/10))</f>
        <v/>
      </c>
      <c r="N223" t="str">
        <f>IF('Model output'!L222="","",'Model output'!L222)</f>
        <v>Papillary carcinoma</v>
      </c>
      <c r="O223" t="str">
        <f>IF('Model output'!M222="","",'Model output'!M222)</f>
        <v>Follicular variant, Classical (usual)</v>
      </c>
      <c r="P223" t="str">
        <f>IF('Model output'!N222="","",'Model output'!N222)</f>
        <v>1.7cm</v>
      </c>
      <c r="Q223" t="str">
        <f t="shared" si="44"/>
        <v>1.7cm</v>
      </c>
      <c r="R223" cm="1">
        <f t="array" ref="R223">IF(Q223="","",IF(ISNUMBER(SEARCH("cm",Q223)),MAX(VALUE(SUBSTITUTE(_xlfn.FILTERXML("&lt;t&gt;&lt;s&gt;"&amp;SUBSTITUTE(Q223,",","&lt;/s&gt;&lt;s&gt;")&amp;"&lt;/s&gt;&lt;/t&gt;","//s"),"cm",""))),MAX(VALUE(SUBSTITUTE(_xlfn.FILTERXML("&lt;t&gt;&lt;s&gt;"&amp;SUBSTITUTE(Q223,",","&lt;/s&gt;&lt;s&gt;")&amp;"&lt;/s&gt;&lt;/t&gt;","//s"),"mm","")))/10))</f>
        <v>1.7</v>
      </c>
      <c r="S223" t="str">
        <f>IF(OR('Model output'!P222="",ISNUMBER(SEARCH("Not identified", 'Model output'!P222)),ISNUMBER(SEARCH("Absent",'Model output'!P222)),AND(ISNUMBER(SEARCH("No",'Model output'!P222)),NOT(ISNUMBER(SEARCH("diagnostic",'Model output'!P222)))),ISNUMBER(SEARCH("Negative",'Model output'!P222))),"negative","positive")</f>
        <v>negative</v>
      </c>
      <c r="T223">
        <f>IF('Model output'!O222="","",'Model output'!O222)</f>
        <v>1</v>
      </c>
      <c r="U223" t="str">
        <f>IF('Model output'!Q222&lt;&gt;"",'Model output'!Q222,IF('Classification result'!S223="positive",IF(ISNUMBER(SEARCH("single",'Model output'!P222)),1,IF(OR(ISNUMBER(SEARCH("&lt;4",'Model output'!P222)),ISNUMBER(SEARCH("&lt; 4",'Model output'!P222)),ISNUMBER(SEARCH("less than 4",'Model output'!P222))),"&lt;4",IF(OR(ISNUMBER(SEARCH("&gt;4",'Model output'!P222)),ISNUMBER(SEARCH("&gt; 4",'Model output'!P222)),ISNUMBER(SEARCH("4 or more",'Model output'!P222))),"&gt;4",""))),""))</f>
        <v/>
      </c>
      <c r="V223" t="str">
        <f>IF(S223="negative","",IF(OR(ISNUMBER(SEARCH("Focal",'Model output'!P222)),'Classification result'!U223&lt;4,ISNUMBER(SEARCH("Focal",'Classification result'!U223)),ISNUMBER(SEARCH("&lt;4",'Classification result'!U223)),ISNUMBER(SEARCH("&lt; 4",'Classification result'!U223))),"minimal", IF(OR(ISNUMBER(SEARCH("Extensive",'Model output'!P222)),ISNUMBER(SEARCH("Extensive",'Classification result'!U223)),ISNUMBER(SEARCH("&gt;4",'Classification result'!U223)),ISNUMBER(SEARCH("&gt; 4",'Classification result'!U223)),ISNUMBER(SEARCH("4 or more",'Classification result'!U223))),"extensive","")))</f>
        <v/>
      </c>
      <c r="W223" t="str">
        <f>IF(OR('Model output'!R222="",ISNUMBER(SEARCH("Not identified", 'Model output'!R222)),ISNUMBER(SEARCH("Absent",'Model output'!R222)),ISNUMBER(SEARCH("No",'Model output'!R222)),ISNUMBER(SEARCH("Negative",'Model output'!R222)),ISNUMBER(SEARCH("None seen",'Model output'!R222)),ISNUMBER(SEARCH("Free",'Model output'!R222)),ISNUMBER(SEARCH("Cannot be assessed",'Model output'!R222))),"negative","positive")</f>
        <v>negative</v>
      </c>
      <c r="X223" t="str">
        <f>IF('Model output'!S222="","", IF('Model output'!S222= "[]", "", 'Model output'!S222))</f>
        <v>Not identified</v>
      </c>
      <c r="Y223" t="str">
        <f>IF(OR('Model output'!S222="",ISNUMBER(SEARCH("Absent",'Model output'!S222)),ISNUMBER(SEARCH("Not identified",'Model output'!S222)),ISNUMBER(SEARCH("No",'Model output'!S222)),ISNUMBER(SEARCH("negative",'Model output'!S222))),"negative",IF(Z223="positive","gETE", "positive"))</f>
        <v>negative</v>
      </c>
      <c r="Z223" t="str">
        <f>IF(OR('Model output'!S222="",ISNUMBER(SEARCH("Absent",'Model output'!S222)),ISNUMBER(SEARCH("Not identified",'Model output'!S222)),ISNUMBER(SEARCH("No",'Model output'!S222)),ISNUMBER(SEARCH("Minimal",'Model output'!S222)),ISNUMBER(SEARCH("negative",'Model output'!S222))),"negative",IF(OR(ISNUMBER(SEARCH("extensive",X223)),ISNUMBER(SEARCH("skeletal muscle",X223)),ISNUMBER(SEARCH("larynx",X223)),ISNUMBER(SEARCH("trachea",X223)),ISNUMBER(SEARCH("esophagus",X223)),ISNUMBER(SEARCH("recurrent laryngeal nerve",X223))),"positive","negative"))</f>
        <v>negative</v>
      </c>
      <c r="AA223" t="str">
        <f>IF('Model output'!T222="","", IF('Model output'!T222="[]", "", IF('Model output'!T222="Not mentioned", "No", "Yes")))</f>
        <v/>
      </c>
      <c r="AB223" t="str">
        <f>IF(AA223&lt;&gt;"Yes","",IF(OR('Model output'!U222="",'Model output'!U222="[]",ISNUMBER(SEARCH("Not identified",'Model output'!U222))),"",'Model output'!U222))</f>
        <v/>
      </c>
      <c r="AC223" s="1" t="str">
        <f>IF(OR('Model output'!V222="",'Model output'!V222="No",AND(ISERROR(SEARCH("Positive",'Model output'!V222)), ISNUMBER(SEARCH("Negative",'Model output'!V222))), ISNUMBER(SEARCH("Uninvolved",'Model output'!V222)), ISNUMBER(SEARCH("not involved",'Model output'!V222)), ISNUMBER(SEARCH("none",'Model output'!V222)), ISNUMBER(SEARCH("Free",'Model output'!V222)), ISNUMBER(SEARCH("1 mm",'Model output'!V222)), ISNUMBER(SEARCH("0.1 CM",'Model output'!V222)), ISNUMBER(SEARCH("less than 0.2 mm",'Model output'!V222)), ISNUMBER(SEARCH("less than 0.5 mm",'Model output'!V222)), ISNUMBER(SEARCH("abut",'Model output'!V222))), "negative", "positive")</f>
        <v>negative</v>
      </c>
      <c r="AE223" s="32" t="str" cm="1">
        <f t="array" aca="1" ref="AE223" ca="1">IF(OR(AC223="positive",Z223="positive",AND(OR(ISNUMBER(SEARCH("Follicular carcinoma",N223)),ISNUMBER(SEARCH("Follicular thyroid carcinoma",N223))),V223="extensive"),AND(AND(ISNUMBER(J223),J223&gt;0),AND(ISNUMBER(M223),M223&gt;3)),OR(H223="positive",AH223=1)),"high",IF(OR(ISNUMBER(SEARCH("lateral",G223,1)),ISNUMBER(SEARCH("positive",Y223,1)),ISNUMBER(SEARCH("tall",O223,1)),ISNUMBER(SEARCH("hobnail",O223,1)),ISNUMBER(SEARCH("cribriform",O223,1)),ISNUMBER(SEARCH("diffuse",O223,1)),ISNUMBER(SEARCH("columnar",O223,1)),ISNUMBER(SEARCH("solid",O223,1)),ISNUMBER(SEARCH("tall",N223,1)),ISNUMBER(SEARCH("hobnail",N223,1)),ISNUMBER(SEARCH("cribriform",N223,1)),ISNUMBER(SEARCH("diffuse",N223,1)),ISNUMBER(SEARCH("columnar",N223,1)),ISNUMBER(SEARCH("solid",N223,1)),AND(ISNUMBER(SEARCH("papillary",N223,1)),S223="positive"),AND(AND(ISNUMBER(J223),J223&gt;=5),M223=""),AND(AND(ISNUMBER(J223),J223&gt;=5),AND(ISNUMBER(M223),M223&gt;=1)),AND(ISNUMBER(SERACH("papillary",N223)),OR(Y223="positive",Z223="positive"), ISNUMBER(SEARCH("BRAF",AB223)))),"intermediate","low"))</f>
        <v>low</v>
      </c>
      <c r="AF223" s="33" t="str">
        <f t="shared" si="47"/>
        <v>1b</v>
      </c>
      <c r="AG223" s="33" t="str">
        <f t="shared" si="48"/>
        <v>0</v>
      </c>
      <c r="AH223" s="33" t="str">
        <f t="shared" si="49"/>
        <v>0</v>
      </c>
      <c r="AI223" s="38" t="str">
        <f t="shared" si="50"/>
        <v>I</v>
      </c>
      <c r="AJ223" s="32" t="s">
        <v>957</v>
      </c>
      <c r="AK223" s="37" t="s">
        <v>961</v>
      </c>
      <c r="AL223" s="37" t="s">
        <v>962</v>
      </c>
      <c r="AM223" s="37" t="s">
        <v>965</v>
      </c>
      <c r="AN223" s="37" t="s">
        <v>70</v>
      </c>
      <c r="AO223" s="26">
        <f t="shared" ca="1" si="51"/>
        <v>1</v>
      </c>
      <c r="AP223" s="12">
        <f t="shared" si="52"/>
        <v>1</v>
      </c>
      <c r="AQ223" s="12">
        <f t="shared" si="53"/>
        <v>1</v>
      </c>
      <c r="AR223" s="12">
        <f t="shared" si="54"/>
        <v>1</v>
      </c>
      <c r="AS223" s="19">
        <f t="shared" si="55"/>
        <v>1</v>
      </c>
    </row>
    <row r="224" spans="1:45">
      <c r="A224" t="str">
        <f>'Model output'!A223</f>
        <v>TCGA-ET-A25L</v>
      </c>
      <c r="B224" s="44">
        <v>52</v>
      </c>
      <c r="C224" s="1" t="str">
        <f>IF(OR(ISNUMBER(SEARCH("0",'Model output'!D223)), ISNUMBER(SEARCH("1",'Model output'!D223)), ISNUMBER(SEARCH("1a",'Model output'!D223)), ISNUMBER(SEARCH("1b",'Model output'!D223)), ISNUMBER(SEARCH("2",'Model output'!D223)), ISNUMBER(SEARCH("3",'Model output'!D223)), ISNUMBER(SEARCH("4a",'Model output'!D223)), ISNUMBER(SEARCH("4b",'Model output'!D223))), IF(ISNUMBER(SEARCH("pT",'Model output'!D223)),IF(OR(ISNUMBER(SEARCH("a",'Model output'!D223)),ISNUMBER(SEARCH("b",'Model output'!D223))),MID(SUBSTITUTE('Model output'!D223," ",""),SEARCH("pT",'Model output'!D223)+2,2),MID(SUBSTITUTE('Model output'!D223," ",""),SEARCH("pT",'Model output'!D223)+2,1)),IF(ISNUMBER(SEARCH("T",'Model output'!D223)),IF(OR(ISNUMBER(SEARCH("a",'Model output'!D223)),ISNUMBER(SEARCH("b",'Model output'!D223))),MID(SUBSTITUTE('Model output'!D223," ",""),SEARCH("T",'Model output'!D223)+1,2),MID(SUBSTITUTE('Model output'!D223," ",""),SEARCH("T",'Model output'!D223)+1,1)),SUBSTITUTE('Model output'!D223," ",""))),"")</f>
        <v>3</v>
      </c>
      <c r="D224" s="1" t="str">
        <f>IF(ISNUMBER(SEARCH("lymph node",'Model output'!E223)),"1", IF(AND('Model output'!E223&lt;&gt;"",ISNUMBER('Model output'!E223),'Model output'!E223&gt;0),"1",IF(OR(ISNUMBER(SEARCH("0",'Model output'!E223)), ISNUMBER(SEARCH("1",'Model output'!E223)), ISNUMBER(SEARCH("1a",'Model output'!E223)), ISNUMBER(SEARCH("1b",'Model output'!E223)), ISNUMBER(SEARCH("X",'Model output'!E223))), IF(ISNUMBER(SEARCH("pN",'Model output'!E223)),IF(OR(ISNUMBER(SEARCH("a",'Model output'!E223)),ISNUMBER(SEARCH("b",'Model output'!E223))),MID(SUBSTITUTE('Model output'!E223," ",""),SEARCH("pN",'Model output'!E223)+2,2),MID(SUBSTITUTE('Model output'!E223," ",""),SEARCH("pN",'Model output'!E223)+2,1)),IF(ISNUMBER(SEARCH("N",'Model output'!E223)),IF(OR(ISNUMBER(SEARCH("a",'Model output'!E223)),ISNUMBER(SEARCH("b",'Model output'!E223))),MID(SUBSTITUTE('Model output'!E223," ",""),SEARCH("N",'Model output'!E223)+1,2),MID(SUBSTITUTE('Model output'!E223," ",""),SEARCH("N",'Model output'!E223)+1,1)),SUBSTITUTE('Model output'!E223," ",""))),"")))</f>
        <v>1b</v>
      </c>
      <c r="E224" s="1" t="str">
        <f>IF(OR(ISNUMBER(SEARCH("Not applicable",'Model output'!F223)), ISNUMBER(SEARCH("N/A",'Model output'!F223))),"0",IF(OR(ISNUMBER(SEARCH("0",'Model output'!F223)), ISNUMBER(SEARCH("1",'Model output'!F223)), ISNUMBER(SEARCH("X",'Model output'!F223))), IF(ISNUMBER(SEARCH("pM",'Model output'!F223)),MID(SUBSTITUTE('Model output'!F223," ",""),SEARCH("pM",'Model output'!F223)+2,1),IF(ISNUMBER(SEARCH("M",'Model output'!F223)),MID(SUBSTITUTE('Model output'!F223," ",""),SEARCH("M",'Model output'!F223)+1,1),SUBSTITUTE('Model output'!F223," ",""))),""))</f>
        <v/>
      </c>
      <c r="F224" t="str">
        <f t="shared" si="45"/>
        <v>positive</v>
      </c>
      <c r="G224" t="str">
        <f>IF(OR('Model output'!G223="",AND(ISNUMBER('Model output'!J223),'Model output'!J223&lt;1)),"",IF(OR(ISNUMBER(SEARCH("lateral",'Model output'!G223)),ISNUMBER(SEARCH("cervical",'Model output'!G223)),ISNUMBER(SEARCH("jugular",'Model output'!G223)),ISNUMBER(SEARCH("left neck",'Model output'!G223)),ISNUMBER(SEARCH("left anterior neck",'Model output'!G223)),ISNUMBER(SEARCH("left posterior neck",'Model output'!G223)),ISNUMBER(SEARCH("right neck",'Model output'!G223)),ISNUMBER(SEARCH("right anterior neck",'Model output'!G223)),ISNUMBER(SEARCH("right posterior neck",'Model output'!G223)),AND(ISNUMBER(SEARCH("level",'Model output'!G223)),OR(,ISNUMBER(SEARCH("II",'Model output'!G223)),ISNUMBER(SEARCH("two",'Model output'!G223)),ISNUMBER(SEARCH("2",'Model output'!G223)),ISNUMBER(SEARCH("III",'Model output'!G223)),ISNUMBER(SEARCH("three",'Model output'!G223)),ISNUMBER(SEARCH("3",'Model output'!G223)),ISNUMBER(SEARCH("IV",'Model output'!G223)),ISNUMBER(SEARCH("four",'Model output'!G223)),ISNUMBER(SEARCH("4",'Model output'!G223)),AND(ISNUMBER(SEARCH("V ",'Model output'!G223)),NOT(ISNUMBER(SEARCH("VI",'Model output'!G223)))),ISNUMBER(SEARCH("five",'Model output'!G223)),ISNUMBER(SEARCH("5",'Model output'!G223))))), "lateral", "central"))</f>
        <v>lateral</v>
      </c>
      <c r="H224" t="str">
        <f>IF('Model output'!H223="","negative",IF('Model output'!H223="[]", "negative", IF(OR(ISNUMBER(SEARCH("lymph node",'Model output'!H223)),ISNUMBER(SEARCH("Not mentioned",'Model output'!H223)),ISNUMBER(SEARCH("neck",'Model output'!H223)),ISNUMBER(SEARCH("Not applicable",'Model output'!H223))),"negative","positive")))</f>
        <v>negative</v>
      </c>
      <c r="I224">
        <f>IF('Model output'!I223="","",IF(ISNUMBER('Model output'!I223),'Model output'!I223,1))</f>
        <v>12</v>
      </c>
      <c r="J224">
        <f>IF('Model output'!J223="","",IF(AND(ISNUMBER('Model output'!J223),'Model output'!J223&lt;=I224),'Model output'!J223,IF(ISNUMBER(SEARCH("0/",'Model output'!J223)),0,1)))</f>
        <v>2</v>
      </c>
      <c r="K224" t="str" cm="1">
        <f t="array" ref="K224">IF(COUNT(FIND({0,1,2,3,4,5,6,7,8,9},'Model output'!K223))&gt;0,'Model output'!K223,"")</f>
        <v>0.9 cm</v>
      </c>
      <c r="L224" s="8" t="str">
        <f t="shared" si="46"/>
        <v>0.9cm</v>
      </c>
      <c r="M224" cm="1">
        <f t="array" ref="M224">IF(L224="","",IF(ISNUMBER(SEARCH("cm",L224)),MAX(VALUE(SUBSTITUTE(_xlfn.FILTERXML("&lt;t&gt;&lt;s&gt;"&amp;SUBSTITUTE(L224,",","&lt;/s&gt;&lt;s&gt;")&amp;"&lt;/s&gt;&lt;/t&gt;","//s"),"cm",""))),MAX(VALUE(SUBSTITUTE(_xlfn.FILTERXML("&lt;t&gt;&lt;s&gt;"&amp;SUBSTITUTE(L224,",","&lt;/s&gt;&lt;s&gt;")&amp;"&lt;/s&gt;&lt;/t&gt;","//s"),"mm","")))/10))</f>
        <v>0.9</v>
      </c>
      <c r="N224" t="str">
        <f>IF('Model output'!L223="","",'Model output'!L223)</f>
        <v>Papillary carcinoma</v>
      </c>
      <c r="O224" t="str">
        <f>IF('Model output'!M223="","",'Model output'!M223)</f>
        <v>tall cell features, Unifocal</v>
      </c>
      <c r="P224" t="str">
        <f>IF('Model output'!N223="","",'Model output'!N223)</f>
        <v>3.0 cm</v>
      </c>
      <c r="Q224" t="str">
        <f t="shared" si="44"/>
        <v>3.0cm</v>
      </c>
      <c r="R224" cm="1">
        <f t="array" ref="R224">IF(Q224="","",IF(ISNUMBER(SEARCH("cm",Q224)),MAX(VALUE(SUBSTITUTE(_xlfn.FILTERXML("&lt;t&gt;&lt;s&gt;"&amp;SUBSTITUTE(Q224,",","&lt;/s&gt;&lt;s&gt;")&amp;"&lt;/s&gt;&lt;/t&gt;","//s"),"cm",""))),MAX(VALUE(SUBSTITUTE(_xlfn.FILTERXML("&lt;t&gt;&lt;s&gt;"&amp;SUBSTITUTE(Q224,",","&lt;/s&gt;&lt;s&gt;")&amp;"&lt;/s&gt;&lt;/t&gt;","//s"),"mm","")))/10))</f>
        <v>3</v>
      </c>
      <c r="S224" t="str">
        <f>IF(OR('Model output'!P223="",ISNUMBER(SEARCH("Not identified", 'Model output'!P223)),ISNUMBER(SEARCH("Absent",'Model output'!P223)),AND(ISNUMBER(SEARCH("No",'Model output'!P223)),NOT(ISNUMBER(SEARCH("diagnostic",'Model output'!P223)))),ISNUMBER(SEARCH("Negative",'Model output'!P223))),"negative","positive")</f>
        <v>positive</v>
      </c>
      <c r="T224" t="str">
        <f>IF('Model output'!O223="","",'Model output'!O223)</f>
        <v/>
      </c>
      <c r="U224" t="str">
        <f>IF('Model output'!Q223&lt;&gt;"",'Model output'!Q223,IF('Classification result'!S224="positive",IF(ISNUMBER(SEARCH("single",'Model output'!P223)),1,IF(OR(ISNUMBER(SEARCH("&lt;4",'Model output'!P223)),ISNUMBER(SEARCH("&lt; 4",'Model output'!P223)),ISNUMBER(SEARCH("less than 4",'Model output'!P223))),"&lt;4",IF(OR(ISNUMBER(SEARCH("&gt;4",'Model output'!P223)),ISNUMBER(SEARCH("&gt; 4",'Model output'!P223)),ISNUMBER(SEARCH("4 or more",'Model output'!P223))),"&gt;4",""))),""))</f>
        <v/>
      </c>
      <c r="V224" t="str">
        <f>IF(S224="negative","",IF(OR(ISNUMBER(SEARCH("Focal",'Model output'!P223)),'Classification result'!U224&lt;4,ISNUMBER(SEARCH("Focal",'Classification result'!U224)),ISNUMBER(SEARCH("&lt;4",'Classification result'!U224)),ISNUMBER(SEARCH("&lt; 4",'Classification result'!U224))),"minimal", IF(OR(ISNUMBER(SEARCH("Extensive",'Model output'!P223)),ISNUMBER(SEARCH("Extensive",'Classification result'!U224)),ISNUMBER(SEARCH("&gt;4",'Classification result'!U224)),ISNUMBER(SEARCH("&gt; 4",'Classification result'!U224)),ISNUMBER(SEARCH("4 or more",'Classification result'!U224))),"extensive","")))</f>
        <v/>
      </c>
      <c r="W224" t="str">
        <f>IF(OR('Model output'!R223="",ISNUMBER(SEARCH("Not identified", 'Model output'!R223)),ISNUMBER(SEARCH("Absent",'Model output'!R223)),ISNUMBER(SEARCH("No",'Model output'!R223)),ISNUMBER(SEARCH("Negative",'Model output'!R223)),ISNUMBER(SEARCH("None seen",'Model output'!R223)),ISNUMBER(SEARCH("Free",'Model output'!R223)),ISNUMBER(SEARCH("Cannot be assessed",'Model output'!R223))),"negative","positive")</f>
        <v>negative</v>
      </c>
      <c r="X224" t="str">
        <f>IF('Model output'!S223="","", IF('Model output'!S223= "[]", "", 'Model output'!S223))</f>
        <v>left inferior pole parathyroid gland, Minimal extrathyroidal extension into left inferior pole parathyroid gland</v>
      </c>
      <c r="Y224" t="str">
        <f>IF(OR('Model output'!S223="",ISNUMBER(SEARCH("Absent",'Model output'!S223)),ISNUMBER(SEARCH("Not identified",'Model output'!S223)),ISNUMBER(SEARCH("No",'Model output'!S223)),ISNUMBER(SEARCH("negative",'Model output'!S223))),"negative",IF(Z224="positive","gETE", "positive"))</f>
        <v>positive</v>
      </c>
      <c r="Z224" t="str">
        <f>IF(OR('Model output'!S223="",ISNUMBER(SEARCH("Absent",'Model output'!S223)),ISNUMBER(SEARCH("Not identified",'Model output'!S223)),ISNUMBER(SEARCH("No",'Model output'!S223)),ISNUMBER(SEARCH("Minimal",'Model output'!S223)),ISNUMBER(SEARCH("negative",'Model output'!S223))),"negative",IF(OR(ISNUMBER(SEARCH("extensive",X224)),ISNUMBER(SEARCH("skeletal muscle",X224)),ISNUMBER(SEARCH("larynx",X224)),ISNUMBER(SEARCH("trachea",X224)),ISNUMBER(SEARCH("esophagus",X224)),ISNUMBER(SEARCH("recurrent laryngeal nerve",X224))),"positive","negative"))</f>
        <v>negative</v>
      </c>
      <c r="AA224" t="str">
        <f>IF('Model output'!T223="","", IF('Model output'!T223="[]", "", IF('Model output'!T223="Not mentioned", "No", "Yes")))</f>
        <v/>
      </c>
      <c r="AB224" t="str">
        <f>IF(AA224&lt;&gt;"Yes","",IF(OR('Model output'!U223="",'Model output'!U223="[]",ISNUMBER(SEARCH("Not identified",'Model output'!U223))),"",'Model output'!U223))</f>
        <v/>
      </c>
      <c r="AC224" s="1" t="str">
        <f>IF(OR('Model output'!V223="",'Model output'!V223="No",AND(ISERROR(SEARCH("Positive",'Model output'!V223)), ISNUMBER(SEARCH("Negative",'Model output'!V223))), ISNUMBER(SEARCH("Uninvolved",'Model output'!V223)), ISNUMBER(SEARCH("not involved",'Model output'!V223)), ISNUMBER(SEARCH("none",'Model output'!V223)), ISNUMBER(SEARCH("Free",'Model output'!V223)), ISNUMBER(SEARCH("1 mm",'Model output'!V223)), ISNUMBER(SEARCH("0.1 CM",'Model output'!V223)), ISNUMBER(SEARCH("less than 0.2 mm",'Model output'!V223)), ISNUMBER(SEARCH("less than 0.5 mm",'Model output'!V223)), ISNUMBER(SEARCH("abut",'Model output'!V223))), "negative", "positive")</f>
        <v>positive</v>
      </c>
      <c r="AE224" s="32" t="str" cm="1">
        <f t="array" ref="AE224">IF(OR(AC224="positive",Z224="positive",AND(OR(ISNUMBER(SEARCH("Follicular carcinoma",N224)),ISNUMBER(SEARCH("Follicular thyroid carcinoma",N224))),V224="extensive"),AND(AND(ISNUMBER(J224),J224&gt;0),AND(ISNUMBER(M224),M224&gt;3)),OR(H224="positive",AH224=1)),"high",IF(OR(ISNUMBER(SEARCH("lateral",G224,1)),ISNUMBER(SEARCH("positive",Y224,1)),ISNUMBER(SEARCH("tall",O224,1)),ISNUMBER(SEARCH("hobnail",O224,1)),ISNUMBER(SEARCH("cribriform",O224,1)),ISNUMBER(SEARCH("diffuse",O224,1)),ISNUMBER(SEARCH("columnar",O224,1)),ISNUMBER(SEARCH("solid",O224,1)),ISNUMBER(SEARCH("tall",N224,1)),ISNUMBER(SEARCH("hobnail",N224,1)),ISNUMBER(SEARCH("cribriform",N224,1)),ISNUMBER(SEARCH("diffuse",N224,1)),ISNUMBER(SEARCH("columnar",N224,1)),ISNUMBER(SEARCH("solid",N224,1)),AND(ISNUMBER(SEARCH("papillary",N224,1)),S224="positive"),AND(AND(ISNUMBER(J224),J224&gt;=5),M224=""),AND(AND(ISNUMBER(J224),J224&gt;=5),AND(ISNUMBER(M224),M224&gt;=1)),AND(ISNUMBER(SERACH("papillary",N224)),OR(Y224="positive",Z224="positive"), ISNUMBER(SEARCH("BRAF",AB224)))),"intermediate","low"))</f>
        <v>high</v>
      </c>
      <c r="AF224" s="33" t="str">
        <f t="shared" si="47"/>
        <v>2</v>
      </c>
      <c r="AG224" s="33" t="str">
        <f t="shared" si="48"/>
        <v>1b</v>
      </c>
      <c r="AH224" s="33" t="str">
        <f t="shared" si="49"/>
        <v>0</v>
      </c>
      <c r="AI224" s="38" t="str">
        <f t="shared" si="50"/>
        <v>I</v>
      </c>
      <c r="AJ224" s="32" t="s">
        <v>956</v>
      </c>
      <c r="AK224" s="37" t="s">
        <v>964</v>
      </c>
      <c r="AL224" s="37" t="s">
        <v>961</v>
      </c>
      <c r="AM224" s="37" t="s">
        <v>965</v>
      </c>
      <c r="AN224" s="37" t="s">
        <v>70</v>
      </c>
      <c r="AO224" s="26">
        <f t="shared" si="51"/>
        <v>1</v>
      </c>
      <c r="AP224" s="12">
        <f t="shared" si="52"/>
        <v>1</v>
      </c>
      <c r="AQ224" s="12">
        <f t="shared" si="53"/>
        <v>1</v>
      </c>
      <c r="AR224" s="12">
        <f t="shared" si="54"/>
        <v>1</v>
      </c>
      <c r="AS224" s="19">
        <f t="shared" si="55"/>
        <v>1</v>
      </c>
    </row>
    <row r="225" spans="1:45">
      <c r="A225" t="str">
        <f>'Model output'!A224</f>
        <v>TCGA-ET-A25M</v>
      </c>
      <c r="B225" s="44">
        <v>33</v>
      </c>
      <c r="C225" s="1" t="str">
        <f>IF(OR(ISNUMBER(SEARCH("0",'Model output'!D224)), ISNUMBER(SEARCH("1",'Model output'!D224)), ISNUMBER(SEARCH("1a",'Model output'!D224)), ISNUMBER(SEARCH("1b",'Model output'!D224)), ISNUMBER(SEARCH("2",'Model output'!D224)), ISNUMBER(SEARCH("3",'Model output'!D224)), ISNUMBER(SEARCH("4a",'Model output'!D224)), ISNUMBER(SEARCH("4b",'Model output'!D224))), IF(ISNUMBER(SEARCH("pT",'Model output'!D224)),IF(OR(ISNUMBER(SEARCH("a",'Model output'!D224)),ISNUMBER(SEARCH("b",'Model output'!D224))),MID(SUBSTITUTE('Model output'!D224," ",""),SEARCH("pT",'Model output'!D224)+2,2),MID(SUBSTITUTE('Model output'!D224," ",""),SEARCH("pT",'Model output'!D224)+2,1)),IF(ISNUMBER(SEARCH("T",'Model output'!D224)),IF(OR(ISNUMBER(SEARCH("a",'Model output'!D224)),ISNUMBER(SEARCH("b",'Model output'!D224))),MID(SUBSTITUTE('Model output'!D224," ",""),SEARCH("T",'Model output'!D224)+1,2),MID(SUBSTITUTE('Model output'!D224," ",""),SEARCH("T",'Model output'!D224)+1,1)),SUBSTITUTE('Model output'!D224," ",""))),"")</f>
        <v>2</v>
      </c>
      <c r="D225" s="1" t="str">
        <f>IF(ISNUMBER(SEARCH("lymph node",'Model output'!E224)),"1", IF(AND('Model output'!E224&lt;&gt;"",ISNUMBER('Model output'!E224),'Model output'!E224&gt;0),"1",IF(OR(ISNUMBER(SEARCH("0",'Model output'!E224)), ISNUMBER(SEARCH("1",'Model output'!E224)), ISNUMBER(SEARCH("1a",'Model output'!E224)), ISNUMBER(SEARCH("1b",'Model output'!E224)), ISNUMBER(SEARCH("X",'Model output'!E224))), IF(ISNUMBER(SEARCH("pN",'Model output'!E224)),IF(OR(ISNUMBER(SEARCH("a",'Model output'!E224)),ISNUMBER(SEARCH("b",'Model output'!E224))),MID(SUBSTITUTE('Model output'!E224," ",""),SEARCH("pN",'Model output'!E224)+2,2),MID(SUBSTITUTE('Model output'!E224," ",""),SEARCH("pN",'Model output'!E224)+2,1)),IF(ISNUMBER(SEARCH("N",'Model output'!E224)),IF(OR(ISNUMBER(SEARCH("a",'Model output'!E224)),ISNUMBER(SEARCH("b",'Model output'!E224))),MID(SUBSTITUTE('Model output'!E224," ",""),SEARCH("N",'Model output'!E224)+1,2),MID(SUBSTITUTE('Model output'!E224," ",""),SEARCH("N",'Model output'!E224)+1,1)),SUBSTITUTE('Model output'!E224," ",""))),"")))</f>
        <v>1</v>
      </c>
      <c r="E225" s="1" t="str">
        <f>IF(OR(ISNUMBER(SEARCH("Not applicable",'Model output'!F224)), ISNUMBER(SEARCH("N/A",'Model output'!F224))),"0",IF(OR(ISNUMBER(SEARCH("0",'Model output'!F224)), ISNUMBER(SEARCH("1",'Model output'!F224)), ISNUMBER(SEARCH("X",'Model output'!F224))), IF(ISNUMBER(SEARCH("pM",'Model output'!F224)),MID(SUBSTITUTE('Model output'!F224," ",""),SEARCH("pM",'Model output'!F224)+2,1),IF(ISNUMBER(SEARCH("M",'Model output'!F224)),MID(SUBSTITUTE('Model output'!F224," ",""),SEARCH("M",'Model output'!F224)+1,1),SUBSTITUTE('Model output'!F224," ",""))),""))</f>
        <v>X</v>
      </c>
      <c r="F225" t="str">
        <f t="shared" si="45"/>
        <v>positive</v>
      </c>
      <c r="G225" t="str">
        <f>IF(OR('Model output'!G224="",AND(ISNUMBER('Model output'!J224),'Model output'!J224&lt;1)),"",IF(OR(ISNUMBER(SEARCH("lateral",'Model output'!G224)),ISNUMBER(SEARCH("cervical",'Model output'!G224)),ISNUMBER(SEARCH("jugular",'Model output'!G224)),ISNUMBER(SEARCH("left neck",'Model output'!G224)),ISNUMBER(SEARCH("left anterior neck",'Model output'!G224)),ISNUMBER(SEARCH("left posterior neck",'Model output'!G224)),ISNUMBER(SEARCH("right neck",'Model output'!G224)),ISNUMBER(SEARCH("right anterior neck",'Model output'!G224)),ISNUMBER(SEARCH("right posterior neck",'Model output'!G224)),AND(ISNUMBER(SEARCH("level",'Model output'!G224)),OR(,ISNUMBER(SEARCH("II",'Model output'!G224)),ISNUMBER(SEARCH("two",'Model output'!G224)),ISNUMBER(SEARCH("2",'Model output'!G224)),ISNUMBER(SEARCH("III",'Model output'!G224)),ISNUMBER(SEARCH("three",'Model output'!G224)),ISNUMBER(SEARCH("3",'Model output'!G224)),ISNUMBER(SEARCH("IV",'Model output'!G224)),ISNUMBER(SEARCH("four",'Model output'!G224)),ISNUMBER(SEARCH("4",'Model output'!G224)),AND(ISNUMBER(SEARCH("V ",'Model output'!G224)),NOT(ISNUMBER(SEARCH("VI",'Model output'!G224)))),ISNUMBER(SEARCH("five",'Model output'!G224)),ISNUMBER(SEARCH("5",'Model output'!G224))))), "lateral", "central"))</f>
        <v>central</v>
      </c>
      <c r="H225" t="str">
        <f>IF('Model output'!H224="","negative",IF('Model output'!H224="[]", "negative", IF(OR(ISNUMBER(SEARCH("lymph node",'Model output'!H224)),ISNUMBER(SEARCH("Not mentioned",'Model output'!H224)),ISNUMBER(SEARCH("neck",'Model output'!H224)),ISNUMBER(SEARCH("Not applicable",'Model output'!H224))),"negative","positive")))</f>
        <v>negative</v>
      </c>
      <c r="I225">
        <f>IF('Model output'!I224="","",IF(ISNUMBER('Model output'!I224),'Model output'!I224,1))</f>
        <v>2</v>
      </c>
      <c r="J225">
        <f>IF('Model output'!J224="","",IF(AND(ISNUMBER('Model output'!J224),'Model output'!J224&lt;=I225),'Model output'!J224,IF(ISNUMBER(SEARCH("0/",'Model output'!J224)),0,1)))</f>
        <v>1</v>
      </c>
      <c r="K225" t="str" cm="1">
        <f t="array" ref="K225">IF(COUNT(FIND({0,1,2,3,4,5,6,7,8,9},'Model output'!K224))&gt;0,'Model output'!K224,"")</f>
        <v/>
      </c>
      <c r="L225" s="8" t="str">
        <f t="shared" si="46"/>
        <v/>
      </c>
      <c r="M225" t="str" cm="1">
        <f t="array" ref="M225">IF(L225="","",IF(ISNUMBER(SEARCH("cm",L225)),MAX(VALUE(SUBSTITUTE(_xlfn.FILTERXML("&lt;t&gt;&lt;s&gt;"&amp;SUBSTITUTE(L225,",","&lt;/s&gt;&lt;s&gt;")&amp;"&lt;/s&gt;&lt;/t&gt;","//s"),"cm",""))),MAX(VALUE(SUBSTITUTE(_xlfn.FILTERXML("&lt;t&gt;&lt;s&gt;"&amp;SUBSTITUTE(L225,",","&lt;/s&gt;&lt;s&gt;")&amp;"&lt;/s&gt;&lt;/t&gt;","//s"),"mm","")))/10))</f>
        <v/>
      </c>
      <c r="N225" t="str">
        <f>IF('Model output'!L224="","",'Model output'!L224)</f>
        <v>Papillary carcinoma</v>
      </c>
      <c r="O225" t="str">
        <f>IF('Model output'!M224="","",'Model output'!M224)</f>
        <v/>
      </c>
      <c r="P225" t="str">
        <f>IF('Model output'!N224="","",'Model output'!N224)</f>
        <v>2.5 cm</v>
      </c>
      <c r="Q225" t="str">
        <f t="shared" si="44"/>
        <v>2.5cm</v>
      </c>
      <c r="R225" cm="1">
        <f t="array" ref="R225">IF(Q225="","",IF(ISNUMBER(SEARCH("cm",Q225)),MAX(VALUE(SUBSTITUTE(_xlfn.FILTERXML("&lt;t&gt;&lt;s&gt;"&amp;SUBSTITUTE(Q225,",","&lt;/s&gt;&lt;s&gt;")&amp;"&lt;/s&gt;&lt;/t&gt;","//s"),"cm",""))),MAX(VALUE(SUBSTITUTE(_xlfn.FILTERXML("&lt;t&gt;&lt;s&gt;"&amp;SUBSTITUTE(Q225,",","&lt;/s&gt;&lt;s&gt;")&amp;"&lt;/s&gt;&lt;/t&gt;","//s"),"mm","")))/10))</f>
        <v>2.5</v>
      </c>
      <c r="S225" t="str">
        <f>IF(OR('Model output'!P224="",ISNUMBER(SEARCH("Not identified", 'Model output'!P224)),ISNUMBER(SEARCH("Absent",'Model output'!P224)),AND(ISNUMBER(SEARCH("No",'Model output'!P224)),NOT(ISNUMBER(SEARCH("diagnostic",'Model output'!P224)))),ISNUMBER(SEARCH("Negative",'Model output'!P224))),"negative","positive")</f>
        <v>negative</v>
      </c>
      <c r="T225">
        <f>IF('Model output'!O224="","",'Model output'!O224)</f>
        <v>1</v>
      </c>
      <c r="U225" t="str">
        <f>IF('Model output'!Q224&lt;&gt;"",'Model output'!Q224,IF('Classification result'!S225="positive",IF(ISNUMBER(SEARCH("single",'Model output'!P224)),1,IF(OR(ISNUMBER(SEARCH("&lt;4",'Model output'!P224)),ISNUMBER(SEARCH("&lt; 4",'Model output'!P224)),ISNUMBER(SEARCH("less than 4",'Model output'!P224))),"&lt;4",IF(OR(ISNUMBER(SEARCH("&gt;4",'Model output'!P224)),ISNUMBER(SEARCH("&gt; 4",'Model output'!P224)),ISNUMBER(SEARCH("4 or more",'Model output'!P224))),"&gt;4",""))),""))</f>
        <v/>
      </c>
      <c r="V225" t="str">
        <f>IF(S225="negative","",IF(OR(ISNUMBER(SEARCH("Focal",'Model output'!P224)),'Classification result'!U225&lt;4,ISNUMBER(SEARCH("Focal",'Classification result'!U225)),ISNUMBER(SEARCH("&lt;4",'Classification result'!U225)),ISNUMBER(SEARCH("&lt; 4",'Classification result'!U225))),"minimal", IF(OR(ISNUMBER(SEARCH("Extensive",'Model output'!P224)),ISNUMBER(SEARCH("Extensive",'Classification result'!U225)),ISNUMBER(SEARCH("&gt;4",'Classification result'!U225)),ISNUMBER(SEARCH("&gt; 4",'Classification result'!U225)),ISNUMBER(SEARCH("4 or more",'Classification result'!U225))),"extensive","")))</f>
        <v/>
      </c>
      <c r="W225" t="str">
        <f>IF(OR('Model output'!R224="",ISNUMBER(SEARCH("Not identified", 'Model output'!R224)),ISNUMBER(SEARCH("Absent",'Model output'!R224)),ISNUMBER(SEARCH("No",'Model output'!R224)),ISNUMBER(SEARCH("Negative",'Model output'!R224)),ISNUMBER(SEARCH("None seen",'Model output'!R224)),ISNUMBER(SEARCH("Free",'Model output'!R224)),ISNUMBER(SEARCH("Cannot be assessed",'Model output'!R224))),"negative","positive")</f>
        <v>negative</v>
      </c>
      <c r="X225" t="str">
        <f>IF('Model output'!S224="","", IF('Model output'!S224= "[]", "", 'Model output'!S224))</f>
        <v/>
      </c>
      <c r="Y225" t="str">
        <f>IF(OR('Model output'!S224="",ISNUMBER(SEARCH("Absent",'Model output'!S224)),ISNUMBER(SEARCH("Not identified",'Model output'!S224)),ISNUMBER(SEARCH("No",'Model output'!S224)),ISNUMBER(SEARCH("negative",'Model output'!S224))),"negative",IF(Z225="positive","gETE", "positive"))</f>
        <v>negative</v>
      </c>
      <c r="Z225" t="str">
        <f>IF(OR('Model output'!S224="",ISNUMBER(SEARCH("Absent",'Model output'!S224)),ISNUMBER(SEARCH("Not identified",'Model output'!S224)),ISNUMBER(SEARCH("No",'Model output'!S224)),ISNUMBER(SEARCH("Minimal",'Model output'!S224)),ISNUMBER(SEARCH("negative",'Model output'!S224))),"negative",IF(OR(ISNUMBER(SEARCH("extensive",X225)),ISNUMBER(SEARCH("skeletal muscle",X225)),ISNUMBER(SEARCH("larynx",X225)),ISNUMBER(SEARCH("trachea",X225)),ISNUMBER(SEARCH("esophagus",X225)),ISNUMBER(SEARCH("recurrent laryngeal nerve",X225))),"positive","negative"))</f>
        <v>negative</v>
      </c>
      <c r="AA225" t="str">
        <f>IF('Model output'!T224="","", IF('Model output'!T224="[]", "", IF('Model output'!T224="Not mentioned", "No", "Yes")))</f>
        <v/>
      </c>
      <c r="AB225" t="str">
        <f>IF(AA225&lt;&gt;"Yes","",IF(OR('Model output'!U224="",'Model output'!U224="[]",ISNUMBER(SEARCH("Not identified",'Model output'!U224))),"",'Model output'!U224))</f>
        <v/>
      </c>
      <c r="AC225" s="1" t="str">
        <f>IF(OR('Model output'!V224="",'Model output'!V224="No",AND(ISERROR(SEARCH("Positive",'Model output'!V224)), ISNUMBER(SEARCH("Negative",'Model output'!V224))), ISNUMBER(SEARCH("Uninvolved",'Model output'!V224)), ISNUMBER(SEARCH("not involved",'Model output'!V224)), ISNUMBER(SEARCH("none",'Model output'!V224)), ISNUMBER(SEARCH("Free",'Model output'!V224)), ISNUMBER(SEARCH("1 mm",'Model output'!V224)), ISNUMBER(SEARCH("0.1 CM",'Model output'!V224)), ISNUMBER(SEARCH("less than 0.2 mm",'Model output'!V224)), ISNUMBER(SEARCH("less than 0.5 mm",'Model output'!V224)), ISNUMBER(SEARCH("abut",'Model output'!V224))), "negative", "positive")</f>
        <v>negative</v>
      </c>
      <c r="AE225" s="32" t="str" cm="1">
        <f t="array" aca="1" ref="AE225" ca="1">IF(OR(AC225="positive",Z225="positive",AND(OR(ISNUMBER(SEARCH("Follicular carcinoma",N225)),ISNUMBER(SEARCH("Follicular thyroid carcinoma",N225))),V225="extensive"),AND(AND(ISNUMBER(J225),J225&gt;0),AND(ISNUMBER(M225),M225&gt;3)),OR(H225="positive",AH225=1)),"high",IF(OR(ISNUMBER(SEARCH("lateral",G225,1)),ISNUMBER(SEARCH("positive",Y225,1)),ISNUMBER(SEARCH("tall",O225,1)),ISNUMBER(SEARCH("hobnail",O225,1)),ISNUMBER(SEARCH("cribriform",O225,1)),ISNUMBER(SEARCH("diffuse",O225,1)),ISNUMBER(SEARCH("columnar",O225,1)),ISNUMBER(SEARCH("solid",O225,1)),ISNUMBER(SEARCH("tall",N225,1)),ISNUMBER(SEARCH("hobnail",N225,1)),ISNUMBER(SEARCH("cribriform",N225,1)),ISNUMBER(SEARCH("diffuse",N225,1)),ISNUMBER(SEARCH("columnar",N225,1)),ISNUMBER(SEARCH("solid",N225,1)),AND(ISNUMBER(SEARCH("papillary",N225,1)),S225="positive"),AND(AND(ISNUMBER(J225),J225&gt;=5),M225=""),AND(AND(ISNUMBER(J225),J225&gt;=5),AND(ISNUMBER(M225),M225&gt;=1)),AND(ISNUMBER(SERACH("papillary",N225)),OR(Y225="positive",Z225="positive"), ISNUMBER(SEARCH("BRAF",AB225)))),"intermediate","low"))</f>
        <v>low</v>
      </c>
      <c r="AF225" s="33" t="str">
        <f t="shared" si="47"/>
        <v>2</v>
      </c>
      <c r="AG225" s="33" t="str">
        <f t="shared" si="48"/>
        <v>1a</v>
      </c>
      <c r="AH225" s="33" t="str">
        <f t="shared" si="49"/>
        <v>0</v>
      </c>
      <c r="AI225" s="38" t="str">
        <f t="shared" si="50"/>
        <v>I</v>
      </c>
      <c r="AJ225" s="32" t="s">
        <v>957</v>
      </c>
      <c r="AK225" s="37" t="s">
        <v>964</v>
      </c>
      <c r="AL225" s="37" t="s">
        <v>966</v>
      </c>
      <c r="AM225" s="37" t="s">
        <v>965</v>
      </c>
      <c r="AN225" s="37" t="s">
        <v>70</v>
      </c>
      <c r="AO225" s="26">
        <f t="shared" ca="1" si="51"/>
        <v>1</v>
      </c>
      <c r="AP225" s="12">
        <f t="shared" si="52"/>
        <v>1</v>
      </c>
      <c r="AQ225" s="12">
        <f t="shared" si="53"/>
        <v>1</v>
      </c>
      <c r="AR225" s="12">
        <f t="shared" si="54"/>
        <v>1</v>
      </c>
      <c r="AS225" s="19">
        <f t="shared" si="55"/>
        <v>1</v>
      </c>
    </row>
    <row r="226" spans="1:45">
      <c r="A226" t="str">
        <f>'Model output'!A225</f>
        <v>TCGA-ET-A25R</v>
      </c>
      <c r="B226" s="44">
        <v>51</v>
      </c>
      <c r="C226" s="1" t="str">
        <f>IF(OR(ISNUMBER(SEARCH("0",'Model output'!D225)), ISNUMBER(SEARCH("1",'Model output'!D225)), ISNUMBER(SEARCH("1a",'Model output'!D225)), ISNUMBER(SEARCH("1b",'Model output'!D225)), ISNUMBER(SEARCH("2",'Model output'!D225)), ISNUMBER(SEARCH("3",'Model output'!D225)), ISNUMBER(SEARCH("4a",'Model output'!D225)), ISNUMBER(SEARCH("4b",'Model output'!D225))), IF(ISNUMBER(SEARCH("pT",'Model output'!D225)),IF(OR(ISNUMBER(SEARCH("a",'Model output'!D225)),ISNUMBER(SEARCH("b",'Model output'!D225))),MID(SUBSTITUTE('Model output'!D225," ",""),SEARCH("pT",'Model output'!D225)+2,2),MID(SUBSTITUTE('Model output'!D225," ",""),SEARCH("pT",'Model output'!D225)+2,1)),IF(ISNUMBER(SEARCH("T",'Model output'!D225)),IF(OR(ISNUMBER(SEARCH("a",'Model output'!D225)),ISNUMBER(SEARCH("b",'Model output'!D225))),MID(SUBSTITUTE('Model output'!D225," ",""),SEARCH("T",'Model output'!D225)+1,2),MID(SUBSTITUTE('Model output'!D225," ",""),SEARCH("T",'Model output'!D225)+1,1)),SUBSTITUTE('Model output'!D225," ",""))),"")</f>
        <v>3</v>
      </c>
      <c r="D226" s="1" t="str">
        <f>IF(ISNUMBER(SEARCH("lymph node",'Model output'!E225)),"1", IF(AND('Model output'!E225&lt;&gt;"",ISNUMBER('Model output'!E225),'Model output'!E225&gt;0),"1",IF(OR(ISNUMBER(SEARCH("0",'Model output'!E225)), ISNUMBER(SEARCH("1",'Model output'!E225)), ISNUMBER(SEARCH("1a",'Model output'!E225)), ISNUMBER(SEARCH("1b",'Model output'!E225)), ISNUMBER(SEARCH("X",'Model output'!E225))), IF(ISNUMBER(SEARCH("pN",'Model output'!E225)),IF(OR(ISNUMBER(SEARCH("a",'Model output'!E225)),ISNUMBER(SEARCH("b",'Model output'!E225))),MID(SUBSTITUTE('Model output'!E225," ",""),SEARCH("pN",'Model output'!E225)+2,2),MID(SUBSTITUTE('Model output'!E225," ",""),SEARCH("pN",'Model output'!E225)+2,1)),IF(ISNUMBER(SEARCH("N",'Model output'!E225)),IF(OR(ISNUMBER(SEARCH("a",'Model output'!E225)),ISNUMBER(SEARCH("b",'Model output'!E225))),MID(SUBSTITUTE('Model output'!E225," ",""),SEARCH("N",'Model output'!E225)+1,2),MID(SUBSTITUTE('Model output'!E225," ",""),SEARCH("N",'Model output'!E225)+1,1)),SUBSTITUTE('Model output'!E225," ",""))),"")))</f>
        <v>X</v>
      </c>
      <c r="E226" s="1" t="str">
        <f>IF(OR(ISNUMBER(SEARCH("Not applicable",'Model output'!F225)), ISNUMBER(SEARCH("N/A",'Model output'!F225))),"0",IF(OR(ISNUMBER(SEARCH("0",'Model output'!F225)), ISNUMBER(SEARCH("1",'Model output'!F225)), ISNUMBER(SEARCH("X",'Model output'!F225))), IF(ISNUMBER(SEARCH("pM",'Model output'!F225)),MID(SUBSTITUTE('Model output'!F225," ",""),SEARCH("pM",'Model output'!F225)+2,1),IF(ISNUMBER(SEARCH("M",'Model output'!F225)),MID(SUBSTITUTE('Model output'!F225," ",""),SEARCH("M",'Model output'!F225)+1,1),SUBSTITUTE('Model output'!F225," ",""))),""))</f>
        <v/>
      </c>
      <c r="F226" t="str">
        <f t="shared" si="45"/>
        <v>negative</v>
      </c>
      <c r="G226" t="str">
        <f>IF(OR('Model output'!G225="",AND(ISNUMBER('Model output'!J225),'Model output'!J225&lt;1)),"",IF(OR(ISNUMBER(SEARCH("lateral",'Model output'!G225)),ISNUMBER(SEARCH("cervical",'Model output'!G225)),ISNUMBER(SEARCH("jugular",'Model output'!G225)),ISNUMBER(SEARCH("left neck",'Model output'!G225)),ISNUMBER(SEARCH("left anterior neck",'Model output'!G225)),ISNUMBER(SEARCH("left posterior neck",'Model output'!G225)),ISNUMBER(SEARCH("right neck",'Model output'!G225)),ISNUMBER(SEARCH("right anterior neck",'Model output'!G225)),ISNUMBER(SEARCH("right posterior neck",'Model output'!G225)),AND(ISNUMBER(SEARCH("level",'Model output'!G225)),OR(,ISNUMBER(SEARCH("II",'Model output'!G225)),ISNUMBER(SEARCH("two",'Model output'!G225)),ISNUMBER(SEARCH("2",'Model output'!G225)),ISNUMBER(SEARCH("III",'Model output'!G225)),ISNUMBER(SEARCH("three",'Model output'!G225)),ISNUMBER(SEARCH("3",'Model output'!G225)),ISNUMBER(SEARCH("IV",'Model output'!G225)),ISNUMBER(SEARCH("four",'Model output'!G225)),ISNUMBER(SEARCH("4",'Model output'!G225)),AND(ISNUMBER(SEARCH("V ",'Model output'!G225)),NOT(ISNUMBER(SEARCH("VI",'Model output'!G225)))),ISNUMBER(SEARCH("five",'Model output'!G225)),ISNUMBER(SEARCH("5",'Model output'!G225))))), "lateral", "central"))</f>
        <v/>
      </c>
      <c r="H226" t="str">
        <f>IF('Model output'!H225="","negative",IF('Model output'!H225="[]", "negative", IF(OR(ISNUMBER(SEARCH("lymph node",'Model output'!H225)),ISNUMBER(SEARCH("Not mentioned",'Model output'!H225)),ISNUMBER(SEARCH("neck",'Model output'!H225)),ISNUMBER(SEARCH("Not applicable",'Model output'!H225))),"negative","positive")))</f>
        <v>negative</v>
      </c>
      <c r="I226">
        <f>IF('Model output'!I225="","",IF(ISNUMBER('Model output'!I225),'Model output'!I225,1))</f>
        <v>0</v>
      </c>
      <c r="J226">
        <f>IF('Model output'!J225="","",IF(AND(ISNUMBER('Model output'!J225),'Model output'!J225&lt;=I226),'Model output'!J225,IF(ISNUMBER(SEARCH("0/",'Model output'!J225)),0,1)))</f>
        <v>0</v>
      </c>
      <c r="K226" t="str" cm="1">
        <f t="array" ref="K226">IF(COUNT(FIND({0,1,2,3,4,5,6,7,8,9},'Model output'!K225))&gt;0,'Model output'!K225,"")</f>
        <v/>
      </c>
      <c r="L226" s="8" t="str">
        <f t="shared" si="46"/>
        <v/>
      </c>
      <c r="M226" t="str" cm="1">
        <f t="array" ref="M226">IF(L226="","",IF(ISNUMBER(SEARCH("cm",L226)),MAX(VALUE(SUBSTITUTE(_xlfn.FILTERXML("&lt;t&gt;&lt;s&gt;"&amp;SUBSTITUTE(L226,",","&lt;/s&gt;&lt;s&gt;")&amp;"&lt;/s&gt;&lt;/t&gt;","//s"),"cm",""))),MAX(VALUE(SUBSTITUTE(_xlfn.FILTERXML("&lt;t&gt;&lt;s&gt;"&amp;SUBSTITUTE(L226,",","&lt;/s&gt;&lt;s&gt;")&amp;"&lt;/s&gt;&lt;/t&gt;","//s"),"mm","")))/10))</f>
        <v/>
      </c>
      <c r="N226" t="str">
        <f>IF('Model output'!L225="","",'Model output'!L225)</f>
        <v>Papillary carcinoma</v>
      </c>
      <c r="O226" t="str">
        <f>IF('Model output'!M225="","",'Model output'!M225)</f>
        <v/>
      </c>
      <c r="P226" t="str">
        <f>IF('Model output'!N225="","",'Model output'!N225)</f>
        <v>2.6 cm</v>
      </c>
      <c r="Q226" t="str">
        <f t="shared" si="44"/>
        <v>2.6cm</v>
      </c>
      <c r="R226" cm="1">
        <f t="array" ref="R226">IF(Q226="","",IF(ISNUMBER(SEARCH("cm",Q226)),MAX(VALUE(SUBSTITUTE(_xlfn.FILTERXML("&lt;t&gt;&lt;s&gt;"&amp;SUBSTITUTE(Q226,",","&lt;/s&gt;&lt;s&gt;")&amp;"&lt;/s&gt;&lt;/t&gt;","//s"),"cm",""))),MAX(VALUE(SUBSTITUTE(_xlfn.FILTERXML("&lt;t&gt;&lt;s&gt;"&amp;SUBSTITUTE(Q226,",","&lt;/s&gt;&lt;s&gt;")&amp;"&lt;/s&gt;&lt;/t&gt;","//s"),"mm","")))/10))</f>
        <v>2.6</v>
      </c>
      <c r="S226" t="str">
        <f>IF(OR('Model output'!P225="",ISNUMBER(SEARCH("Not identified", 'Model output'!P225)),ISNUMBER(SEARCH("Absent",'Model output'!P225)),AND(ISNUMBER(SEARCH("No",'Model output'!P225)),NOT(ISNUMBER(SEARCH("diagnostic",'Model output'!P225)))),ISNUMBER(SEARCH("Negative",'Model output'!P225))),"negative","positive")</f>
        <v>positive</v>
      </c>
      <c r="T226">
        <f>IF('Model output'!O225="","",'Model output'!O225)</f>
        <v>1</v>
      </c>
      <c r="U226" t="str">
        <f>IF('Model output'!Q225&lt;&gt;"",'Model output'!Q225,IF('Classification result'!S226="positive",IF(ISNUMBER(SEARCH("single",'Model output'!P225)),1,IF(OR(ISNUMBER(SEARCH("&lt;4",'Model output'!P225)),ISNUMBER(SEARCH("&lt; 4",'Model output'!P225)),ISNUMBER(SEARCH("less than 4",'Model output'!P225))),"&lt;4",IF(OR(ISNUMBER(SEARCH("&gt;4",'Model output'!P225)),ISNUMBER(SEARCH("&gt; 4",'Model output'!P225)),ISNUMBER(SEARCH("4 or more",'Model output'!P225))),"&gt;4",""))),""))</f>
        <v/>
      </c>
      <c r="V226" t="str">
        <f>IF(S226="negative","",IF(OR(ISNUMBER(SEARCH("Focal",'Model output'!P225)),'Classification result'!U226&lt;4,ISNUMBER(SEARCH("Focal",'Classification result'!U226)),ISNUMBER(SEARCH("&lt;4",'Classification result'!U226)),ISNUMBER(SEARCH("&lt; 4",'Classification result'!U226))),"minimal", IF(OR(ISNUMBER(SEARCH("Extensive",'Model output'!P225)),ISNUMBER(SEARCH("Extensive",'Classification result'!U226)),ISNUMBER(SEARCH("&gt;4",'Classification result'!U226)),ISNUMBER(SEARCH("&gt; 4",'Classification result'!U226)),ISNUMBER(SEARCH("4 or more",'Classification result'!U226))),"extensive","")))</f>
        <v/>
      </c>
      <c r="W226" t="str">
        <f>IF(OR('Model output'!R225="",ISNUMBER(SEARCH("Not identified", 'Model output'!R225)),ISNUMBER(SEARCH("Absent",'Model output'!R225)),ISNUMBER(SEARCH("No",'Model output'!R225)),ISNUMBER(SEARCH("Negative",'Model output'!R225)),ISNUMBER(SEARCH("None seen",'Model output'!R225)),ISNUMBER(SEARCH("Free",'Model output'!R225)),ISNUMBER(SEARCH("Cannot be assessed",'Model output'!R225))),"negative","positive")</f>
        <v>negative</v>
      </c>
      <c r="X226" t="str">
        <f>IF('Model output'!S225="","", IF('Model output'!S225= "[]", "", 'Model output'!S225))</f>
        <v>Minimal extrathyroidal extension</v>
      </c>
      <c r="Y226" t="str">
        <f>IF(OR('Model output'!S225="",ISNUMBER(SEARCH("Absent",'Model output'!S225)),ISNUMBER(SEARCH("Not identified",'Model output'!S225)),ISNUMBER(SEARCH("No",'Model output'!S225)),ISNUMBER(SEARCH("negative",'Model output'!S225))),"negative",IF(Z226="positive","gETE", "positive"))</f>
        <v>positive</v>
      </c>
      <c r="Z226" t="str">
        <f>IF(OR('Model output'!S225="",ISNUMBER(SEARCH("Absent",'Model output'!S225)),ISNUMBER(SEARCH("Not identified",'Model output'!S225)),ISNUMBER(SEARCH("No",'Model output'!S225)),ISNUMBER(SEARCH("Minimal",'Model output'!S225)),ISNUMBER(SEARCH("negative",'Model output'!S225))),"negative",IF(OR(ISNUMBER(SEARCH("extensive",X226)),ISNUMBER(SEARCH("skeletal muscle",X226)),ISNUMBER(SEARCH("larynx",X226)),ISNUMBER(SEARCH("trachea",X226)),ISNUMBER(SEARCH("esophagus",X226)),ISNUMBER(SEARCH("recurrent laryngeal nerve",X226))),"positive","negative"))</f>
        <v>negative</v>
      </c>
      <c r="AA226" t="str">
        <f>IF('Model output'!T225="","", IF('Model output'!T225="[]", "", IF('Model output'!T225="Not mentioned", "No", "Yes")))</f>
        <v/>
      </c>
      <c r="AB226" t="str">
        <f>IF(AA226&lt;&gt;"Yes","",IF(OR('Model output'!U225="",'Model output'!U225="[]",ISNUMBER(SEARCH("Not identified",'Model output'!U225))),"",'Model output'!U225))</f>
        <v/>
      </c>
      <c r="AC226" s="1" t="str">
        <f>IF(OR('Model output'!V225="",'Model output'!V225="No",AND(ISERROR(SEARCH("Positive",'Model output'!V225)), ISNUMBER(SEARCH("Negative",'Model output'!V225))), ISNUMBER(SEARCH("Uninvolved",'Model output'!V225)), ISNUMBER(SEARCH("not involved",'Model output'!V225)), ISNUMBER(SEARCH("none",'Model output'!V225)), ISNUMBER(SEARCH("Free",'Model output'!V225)), ISNUMBER(SEARCH("1 mm",'Model output'!V225)), ISNUMBER(SEARCH("0.1 CM",'Model output'!V225)), ISNUMBER(SEARCH("less than 0.2 mm",'Model output'!V225)), ISNUMBER(SEARCH("less than 0.5 mm",'Model output'!V225)), ISNUMBER(SEARCH("abut",'Model output'!V225))), "negative", "positive")</f>
        <v>negative</v>
      </c>
      <c r="AE226" s="32" t="str" cm="1">
        <f t="array" aca="1" ref="AE226" ca="1">IF(OR(AC226="positive",Z226="positive",AND(OR(ISNUMBER(SEARCH("Follicular carcinoma",N226)),ISNUMBER(SEARCH("Follicular thyroid carcinoma",N226))),V226="extensive"),AND(AND(ISNUMBER(J226),J226&gt;0),AND(ISNUMBER(M226),M226&gt;3)),OR(H226="positive",AH226=1)),"high",IF(OR(ISNUMBER(SEARCH("lateral",G226,1)),ISNUMBER(SEARCH("positive",Y226,1)),ISNUMBER(SEARCH("tall",O226,1)),ISNUMBER(SEARCH("hobnail",O226,1)),ISNUMBER(SEARCH("cribriform",O226,1)),ISNUMBER(SEARCH("diffuse",O226,1)),ISNUMBER(SEARCH("columnar",O226,1)),ISNUMBER(SEARCH("solid",O226,1)),ISNUMBER(SEARCH("tall",N226,1)),ISNUMBER(SEARCH("hobnail",N226,1)),ISNUMBER(SEARCH("cribriform",N226,1)),ISNUMBER(SEARCH("diffuse",N226,1)),ISNUMBER(SEARCH("columnar",N226,1)),ISNUMBER(SEARCH("solid",N226,1)),AND(ISNUMBER(SEARCH("papillary",N226,1)),S226="positive"),AND(AND(ISNUMBER(J226),J226&gt;=5),M226=""),AND(AND(ISNUMBER(J226),J226&gt;=5),AND(ISNUMBER(M226),M226&gt;=1)),AND(ISNUMBER(SERACH("papillary",N226)),OR(Y226="positive",Z226="positive"), ISNUMBER(SEARCH("BRAF",AB226)))),"intermediate","low"))</f>
        <v>intermediate</v>
      </c>
      <c r="AF226" s="33" t="str">
        <f t="shared" si="47"/>
        <v>2</v>
      </c>
      <c r="AG226" s="33" t="str">
        <f t="shared" si="48"/>
        <v>0</v>
      </c>
      <c r="AH226" s="33" t="str">
        <f t="shared" si="49"/>
        <v>0</v>
      </c>
      <c r="AI226" s="38" t="str">
        <f t="shared" si="50"/>
        <v>I</v>
      </c>
      <c r="AJ226" s="32" t="s">
        <v>958</v>
      </c>
      <c r="AK226" s="37" t="s">
        <v>964</v>
      </c>
      <c r="AL226" s="37" t="s">
        <v>965</v>
      </c>
      <c r="AM226" s="37" t="s">
        <v>965</v>
      </c>
      <c r="AN226" s="37" t="s">
        <v>70</v>
      </c>
      <c r="AO226" s="26">
        <f t="shared" ca="1" si="51"/>
        <v>1</v>
      </c>
      <c r="AP226" s="12">
        <f t="shared" si="52"/>
        <v>1</v>
      </c>
      <c r="AQ226" s="12">
        <f t="shared" si="53"/>
        <v>1</v>
      </c>
      <c r="AR226" s="12">
        <f t="shared" si="54"/>
        <v>1</v>
      </c>
      <c r="AS226" s="19">
        <f t="shared" si="55"/>
        <v>1</v>
      </c>
    </row>
    <row r="227" spans="1:45">
      <c r="A227" t="str">
        <f>'Model output'!A226</f>
        <v>TCGA-ET-A2MY</v>
      </c>
      <c r="B227" s="44">
        <v>72</v>
      </c>
      <c r="C227" s="1" t="str">
        <f>IF(OR(ISNUMBER(SEARCH("0",'Model output'!D226)), ISNUMBER(SEARCH("1",'Model output'!D226)), ISNUMBER(SEARCH("1a",'Model output'!D226)), ISNUMBER(SEARCH("1b",'Model output'!D226)), ISNUMBER(SEARCH("2",'Model output'!D226)), ISNUMBER(SEARCH("3",'Model output'!D226)), ISNUMBER(SEARCH("4a",'Model output'!D226)), ISNUMBER(SEARCH("4b",'Model output'!D226))), IF(ISNUMBER(SEARCH("pT",'Model output'!D226)),IF(OR(ISNUMBER(SEARCH("a",'Model output'!D226)),ISNUMBER(SEARCH("b",'Model output'!D226))),MID(SUBSTITUTE('Model output'!D226," ",""),SEARCH("pT",'Model output'!D226)+2,2),MID(SUBSTITUTE('Model output'!D226," ",""),SEARCH("pT",'Model output'!D226)+2,1)),IF(ISNUMBER(SEARCH("T",'Model output'!D226)),IF(OR(ISNUMBER(SEARCH("a",'Model output'!D226)),ISNUMBER(SEARCH("b",'Model output'!D226))),MID(SUBSTITUTE('Model output'!D226," ",""),SEARCH("T",'Model output'!D226)+1,2),MID(SUBSTITUTE('Model output'!D226," ",""),SEARCH("T",'Model output'!D226)+1,1)),SUBSTITUTE('Model output'!D226," ",""))),"")</f>
        <v>1b</v>
      </c>
      <c r="D227" s="1" t="str">
        <f>IF(ISNUMBER(SEARCH("lymph node",'Model output'!E226)),"1", IF(AND('Model output'!E226&lt;&gt;"",ISNUMBER('Model output'!E226),'Model output'!E226&gt;0),"1",IF(OR(ISNUMBER(SEARCH("0",'Model output'!E226)), ISNUMBER(SEARCH("1",'Model output'!E226)), ISNUMBER(SEARCH("1a",'Model output'!E226)), ISNUMBER(SEARCH("1b",'Model output'!E226)), ISNUMBER(SEARCH("X",'Model output'!E226))), IF(ISNUMBER(SEARCH("pN",'Model output'!E226)),IF(OR(ISNUMBER(SEARCH("a",'Model output'!E226)),ISNUMBER(SEARCH("b",'Model output'!E226))),MID(SUBSTITUTE('Model output'!E226," ",""),SEARCH("pN",'Model output'!E226)+2,2),MID(SUBSTITUTE('Model output'!E226," ",""),SEARCH("pN",'Model output'!E226)+2,1)),IF(ISNUMBER(SEARCH("N",'Model output'!E226)),IF(OR(ISNUMBER(SEARCH("a",'Model output'!E226)),ISNUMBER(SEARCH("b",'Model output'!E226))),MID(SUBSTITUTE('Model output'!E226," ",""),SEARCH("N",'Model output'!E226)+1,2),MID(SUBSTITUTE('Model output'!E226," ",""),SEARCH("N",'Model output'!E226)+1,1)),SUBSTITUTE('Model output'!E226," ",""))),"")))</f>
        <v>X</v>
      </c>
      <c r="E227" s="1" t="str">
        <f>IF(OR(ISNUMBER(SEARCH("Not applicable",'Model output'!F226)), ISNUMBER(SEARCH("N/A",'Model output'!F226))),"0",IF(OR(ISNUMBER(SEARCH("0",'Model output'!F226)), ISNUMBER(SEARCH("1",'Model output'!F226)), ISNUMBER(SEARCH("X",'Model output'!F226))), IF(ISNUMBER(SEARCH("pM",'Model output'!F226)),MID(SUBSTITUTE('Model output'!F226," ",""),SEARCH("pM",'Model output'!F226)+2,1),IF(ISNUMBER(SEARCH("M",'Model output'!F226)),MID(SUBSTITUTE('Model output'!F226," ",""),SEARCH("M",'Model output'!F226)+1,1),SUBSTITUTE('Model output'!F226," ",""))),""))</f>
        <v>X</v>
      </c>
      <c r="F227" t="str">
        <f t="shared" si="45"/>
        <v>negative</v>
      </c>
      <c r="G227" t="str">
        <f>IF(OR('Model output'!G226="",AND(ISNUMBER('Model output'!J226),'Model output'!J226&lt;1)),"",IF(OR(ISNUMBER(SEARCH("lateral",'Model output'!G226)),ISNUMBER(SEARCH("cervical",'Model output'!G226)),ISNUMBER(SEARCH("jugular",'Model output'!G226)),ISNUMBER(SEARCH("left neck",'Model output'!G226)),ISNUMBER(SEARCH("left anterior neck",'Model output'!G226)),ISNUMBER(SEARCH("left posterior neck",'Model output'!G226)),ISNUMBER(SEARCH("right neck",'Model output'!G226)),ISNUMBER(SEARCH("right anterior neck",'Model output'!G226)),ISNUMBER(SEARCH("right posterior neck",'Model output'!G226)),AND(ISNUMBER(SEARCH("level",'Model output'!G226)),OR(,ISNUMBER(SEARCH("II",'Model output'!G226)),ISNUMBER(SEARCH("two",'Model output'!G226)),ISNUMBER(SEARCH("2",'Model output'!G226)),ISNUMBER(SEARCH("III",'Model output'!G226)),ISNUMBER(SEARCH("three",'Model output'!G226)),ISNUMBER(SEARCH("3",'Model output'!G226)),ISNUMBER(SEARCH("IV",'Model output'!G226)),ISNUMBER(SEARCH("four",'Model output'!G226)),ISNUMBER(SEARCH("4",'Model output'!G226)),AND(ISNUMBER(SEARCH("V ",'Model output'!G226)),NOT(ISNUMBER(SEARCH("VI",'Model output'!G226)))),ISNUMBER(SEARCH("five",'Model output'!G226)),ISNUMBER(SEARCH("5",'Model output'!G226))))), "lateral", "central"))</f>
        <v/>
      </c>
      <c r="H227" t="str">
        <f>IF('Model output'!H226="","negative",IF('Model output'!H226="[]", "negative", IF(OR(ISNUMBER(SEARCH("lymph node",'Model output'!H226)),ISNUMBER(SEARCH("Not mentioned",'Model output'!H226)),ISNUMBER(SEARCH("neck",'Model output'!H226)),ISNUMBER(SEARCH("Not applicable",'Model output'!H226))),"negative","positive")))</f>
        <v>negative</v>
      </c>
      <c r="I227" t="str">
        <f>IF('Model output'!I226="","",IF(ISNUMBER('Model output'!I226),'Model output'!I226,1))</f>
        <v/>
      </c>
      <c r="J227" t="str">
        <f>IF('Model output'!J226="","",IF(AND(ISNUMBER('Model output'!J226),'Model output'!J226&lt;=I227),'Model output'!J226,IF(ISNUMBER(SEARCH("0/",'Model output'!J226)),0,1)))</f>
        <v/>
      </c>
      <c r="K227" t="str" cm="1">
        <f t="array" ref="K227">IF(COUNT(FIND({0,1,2,3,4,5,6,7,8,9},'Model output'!K226))&gt;0,'Model output'!K226,"")</f>
        <v/>
      </c>
      <c r="L227" s="8" t="str">
        <f t="shared" si="46"/>
        <v/>
      </c>
      <c r="M227" t="str" cm="1">
        <f t="array" ref="M227">IF(L227="","",IF(ISNUMBER(SEARCH("cm",L227)),MAX(VALUE(SUBSTITUTE(_xlfn.FILTERXML("&lt;t&gt;&lt;s&gt;"&amp;SUBSTITUTE(L227,",","&lt;/s&gt;&lt;s&gt;")&amp;"&lt;/s&gt;&lt;/t&gt;","//s"),"cm",""))),MAX(VALUE(SUBSTITUTE(_xlfn.FILTERXML("&lt;t&gt;&lt;s&gt;"&amp;SUBSTITUTE(L227,",","&lt;/s&gt;&lt;s&gt;")&amp;"&lt;/s&gt;&lt;/t&gt;","//s"),"mm","")))/10))</f>
        <v/>
      </c>
      <c r="N227" t="str">
        <f>IF('Model output'!L226="","",'Model output'!L226)</f>
        <v>Papillary carcinoma</v>
      </c>
      <c r="O227" t="str">
        <f>IF('Model output'!M226="","",'Model output'!M226)</f>
        <v/>
      </c>
      <c r="P227" t="str">
        <f>IF('Model output'!N226="","",'Model output'!N226)</f>
        <v>1.3cm</v>
      </c>
      <c r="Q227" t="str">
        <f t="shared" si="44"/>
        <v>1.3cm</v>
      </c>
      <c r="R227" cm="1">
        <f t="array" ref="R227">IF(Q227="","",IF(ISNUMBER(SEARCH("cm",Q227)),MAX(VALUE(SUBSTITUTE(_xlfn.FILTERXML("&lt;t&gt;&lt;s&gt;"&amp;SUBSTITUTE(Q227,",","&lt;/s&gt;&lt;s&gt;")&amp;"&lt;/s&gt;&lt;/t&gt;","//s"),"cm",""))),MAX(VALUE(SUBSTITUTE(_xlfn.FILTERXML("&lt;t&gt;&lt;s&gt;"&amp;SUBSTITUTE(Q227,",","&lt;/s&gt;&lt;s&gt;")&amp;"&lt;/s&gt;&lt;/t&gt;","//s"),"mm","")))/10))</f>
        <v>1.3</v>
      </c>
      <c r="S227" t="str">
        <f>IF(OR('Model output'!P226="",ISNUMBER(SEARCH("Not identified", 'Model output'!P226)),ISNUMBER(SEARCH("Absent",'Model output'!P226)),AND(ISNUMBER(SEARCH("No",'Model output'!P226)),NOT(ISNUMBER(SEARCH("diagnostic",'Model output'!P226)))),ISNUMBER(SEARCH("Negative",'Model output'!P226))),"negative","positive")</f>
        <v>positive</v>
      </c>
      <c r="T227" t="str">
        <f>IF('Model output'!O226="","",'Model output'!O226)</f>
        <v/>
      </c>
      <c r="U227" t="str">
        <f>IF('Model output'!Q226&lt;&gt;"",'Model output'!Q226,IF('Classification result'!S227="positive",IF(ISNUMBER(SEARCH("single",'Model output'!P226)),1,IF(OR(ISNUMBER(SEARCH("&lt;4",'Model output'!P226)),ISNUMBER(SEARCH("&lt; 4",'Model output'!P226)),ISNUMBER(SEARCH("less than 4",'Model output'!P226))),"&lt;4",IF(OR(ISNUMBER(SEARCH("&gt;4",'Model output'!P226)),ISNUMBER(SEARCH("&gt; 4",'Model output'!P226)),ISNUMBER(SEARCH("4 or more",'Model output'!P226))),"&gt;4",""))),""))</f>
        <v/>
      </c>
      <c r="V227" t="str">
        <f>IF(S227="negative","",IF(OR(ISNUMBER(SEARCH("Focal",'Model output'!P226)),'Classification result'!U227&lt;4,ISNUMBER(SEARCH("Focal",'Classification result'!U227)),ISNUMBER(SEARCH("&lt;4",'Classification result'!U227)),ISNUMBER(SEARCH("&lt; 4",'Classification result'!U227))),"minimal", IF(OR(ISNUMBER(SEARCH("Extensive",'Model output'!P226)),ISNUMBER(SEARCH("Extensive",'Classification result'!U227)),ISNUMBER(SEARCH("&gt;4",'Classification result'!U227)),ISNUMBER(SEARCH("&gt; 4",'Classification result'!U227)),ISNUMBER(SEARCH("4 or more",'Classification result'!U227))),"extensive","")))</f>
        <v/>
      </c>
      <c r="W227" t="str">
        <f>IF(OR('Model output'!R226="",ISNUMBER(SEARCH("Not identified", 'Model output'!R226)),ISNUMBER(SEARCH("Absent",'Model output'!R226)),ISNUMBER(SEARCH("No",'Model output'!R226)),ISNUMBER(SEARCH("Negative",'Model output'!R226)),ISNUMBER(SEARCH("None seen",'Model output'!R226)),ISNUMBER(SEARCH("Free",'Model output'!R226)),ISNUMBER(SEARCH("Cannot be assessed",'Model output'!R226))),"negative","positive")</f>
        <v>negative</v>
      </c>
      <c r="X227" t="str">
        <f>IF('Model output'!S226="","", IF('Model output'!S226= "[]", "", 'Model output'!S226))</f>
        <v/>
      </c>
      <c r="Y227" t="str">
        <f>IF(OR('Model output'!S226="",ISNUMBER(SEARCH("Absent",'Model output'!S226)),ISNUMBER(SEARCH("Not identified",'Model output'!S226)),ISNUMBER(SEARCH("No",'Model output'!S226)),ISNUMBER(SEARCH("negative",'Model output'!S226))),"negative",IF(Z227="positive","gETE", "positive"))</f>
        <v>negative</v>
      </c>
      <c r="Z227" t="str">
        <f>IF(OR('Model output'!S226="",ISNUMBER(SEARCH("Absent",'Model output'!S226)),ISNUMBER(SEARCH("Not identified",'Model output'!S226)),ISNUMBER(SEARCH("No",'Model output'!S226)),ISNUMBER(SEARCH("Minimal",'Model output'!S226)),ISNUMBER(SEARCH("negative",'Model output'!S226))),"negative",IF(OR(ISNUMBER(SEARCH("extensive",X227)),ISNUMBER(SEARCH("skeletal muscle",X227)),ISNUMBER(SEARCH("larynx",X227)),ISNUMBER(SEARCH("trachea",X227)),ISNUMBER(SEARCH("esophagus",X227)),ISNUMBER(SEARCH("recurrent laryngeal nerve",X227))),"positive","negative"))</f>
        <v>negative</v>
      </c>
      <c r="AA227" t="str">
        <f>IF('Model output'!T226="","", IF('Model output'!T226="[]", "", IF('Model output'!T226="Not mentioned", "No", "Yes")))</f>
        <v/>
      </c>
      <c r="AB227" t="str">
        <f>IF(AA227&lt;&gt;"Yes","",IF(OR('Model output'!U226="",'Model output'!U226="[]",ISNUMBER(SEARCH("Not identified",'Model output'!U226))),"",'Model output'!U226))</f>
        <v/>
      </c>
      <c r="AC227" s="1" t="str">
        <f>IF(OR('Model output'!V226="",'Model output'!V226="No",AND(ISERROR(SEARCH("Positive",'Model output'!V226)), ISNUMBER(SEARCH("Negative",'Model output'!V226))), ISNUMBER(SEARCH("Uninvolved",'Model output'!V226)), ISNUMBER(SEARCH("not involved",'Model output'!V226)), ISNUMBER(SEARCH("none",'Model output'!V226)), ISNUMBER(SEARCH("Free",'Model output'!V226)), ISNUMBER(SEARCH("1 mm",'Model output'!V226)), ISNUMBER(SEARCH("0.1 CM",'Model output'!V226)), ISNUMBER(SEARCH("less than 0.2 mm",'Model output'!V226)), ISNUMBER(SEARCH("less than 0.5 mm",'Model output'!V226)), ISNUMBER(SEARCH("abut",'Model output'!V226))), "negative", "positive")</f>
        <v>negative</v>
      </c>
      <c r="AE227" s="32" t="str" cm="1">
        <f t="array" aca="1" ref="AE227" ca="1">IF(OR(AC227="positive",Z227="positive",AND(OR(ISNUMBER(SEARCH("Follicular carcinoma",N227)),ISNUMBER(SEARCH("Follicular thyroid carcinoma",N227))),V227="extensive"),AND(AND(ISNUMBER(J227),J227&gt;0),AND(ISNUMBER(M227),M227&gt;3)),OR(H227="positive",AH227=1)),"high",IF(OR(ISNUMBER(SEARCH("lateral",G227,1)),ISNUMBER(SEARCH("positive",Y227,1)),ISNUMBER(SEARCH("tall",O227,1)),ISNUMBER(SEARCH("hobnail",O227,1)),ISNUMBER(SEARCH("cribriform",O227,1)),ISNUMBER(SEARCH("diffuse",O227,1)),ISNUMBER(SEARCH("columnar",O227,1)),ISNUMBER(SEARCH("solid",O227,1)),ISNUMBER(SEARCH("tall",N227,1)),ISNUMBER(SEARCH("hobnail",N227,1)),ISNUMBER(SEARCH("cribriform",N227,1)),ISNUMBER(SEARCH("diffuse",N227,1)),ISNUMBER(SEARCH("columnar",N227,1)),ISNUMBER(SEARCH("solid",N227,1)),AND(ISNUMBER(SEARCH("papillary",N227,1)),S227="positive"),AND(AND(ISNUMBER(J227),J227&gt;=5),M227=""),AND(AND(ISNUMBER(J227),J227&gt;=5),AND(ISNUMBER(M227),M227&gt;=1)),AND(ISNUMBER(SERACH("papillary",N227)),OR(Y227="positive",Z227="positive"), ISNUMBER(SEARCH("BRAF",AB227)))),"intermediate","low"))</f>
        <v>intermediate</v>
      </c>
      <c r="AF227" s="33" t="str">
        <f t="shared" si="47"/>
        <v>1b</v>
      </c>
      <c r="AG227" s="33" t="str">
        <f t="shared" si="48"/>
        <v>0</v>
      </c>
      <c r="AH227" s="33" t="str">
        <f t="shared" si="49"/>
        <v>0</v>
      </c>
      <c r="AI227" s="38" t="str">
        <f t="shared" si="50"/>
        <v>I</v>
      </c>
      <c r="AJ227" s="32" t="s">
        <v>958</v>
      </c>
      <c r="AK227" s="37" t="s">
        <v>961</v>
      </c>
      <c r="AL227" s="37" t="s">
        <v>965</v>
      </c>
      <c r="AM227" s="37" t="s">
        <v>965</v>
      </c>
      <c r="AN227" s="37" t="s">
        <v>70</v>
      </c>
      <c r="AO227" s="26">
        <f t="shared" ca="1" si="51"/>
        <v>1</v>
      </c>
      <c r="AP227" s="12">
        <f t="shared" si="52"/>
        <v>1</v>
      </c>
      <c r="AQ227" s="12">
        <f t="shared" si="53"/>
        <v>1</v>
      </c>
      <c r="AR227" s="12">
        <f t="shared" si="54"/>
        <v>1</v>
      </c>
      <c r="AS227" s="19">
        <f t="shared" si="55"/>
        <v>1</v>
      </c>
    </row>
    <row r="228" spans="1:45">
      <c r="A228" t="str">
        <f>'Model output'!A227</f>
        <v>TCGA-ET-A2MZ</v>
      </c>
      <c r="B228" s="44">
        <v>39</v>
      </c>
      <c r="C228" s="1" t="str">
        <f>IF(OR(ISNUMBER(SEARCH("0",'Model output'!D227)), ISNUMBER(SEARCH("1",'Model output'!D227)), ISNUMBER(SEARCH("1a",'Model output'!D227)), ISNUMBER(SEARCH("1b",'Model output'!D227)), ISNUMBER(SEARCH("2",'Model output'!D227)), ISNUMBER(SEARCH("3",'Model output'!D227)), ISNUMBER(SEARCH("4a",'Model output'!D227)), ISNUMBER(SEARCH("4b",'Model output'!D227))), IF(ISNUMBER(SEARCH("pT",'Model output'!D227)),IF(OR(ISNUMBER(SEARCH("a",'Model output'!D227)),ISNUMBER(SEARCH("b",'Model output'!D227))),MID(SUBSTITUTE('Model output'!D227," ",""),SEARCH("pT",'Model output'!D227)+2,2),MID(SUBSTITUTE('Model output'!D227," ",""),SEARCH("pT",'Model output'!D227)+2,1)),IF(ISNUMBER(SEARCH("T",'Model output'!D227)),IF(OR(ISNUMBER(SEARCH("a",'Model output'!D227)),ISNUMBER(SEARCH("b",'Model output'!D227))),MID(SUBSTITUTE('Model output'!D227," ",""),SEARCH("T",'Model output'!D227)+1,2),MID(SUBSTITUTE('Model output'!D227," ",""),SEARCH("T",'Model output'!D227)+1,1)),SUBSTITUTE('Model output'!D227," ",""))),"")</f>
        <v>1b</v>
      </c>
      <c r="D228" s="1" t="str">
        <f>IF(ISNUMBER(SEARCH("lymph node",'Model output'!E227)),"1", IF(AND('Model output'!E227&lt;&gt;"",ISNUMBER('Model output'!E227),'Model output'!E227&gt;0),"1",IF(OR(ISNUMBER(SEARCH("0",'Model output'!E227)), ISNUMBER(SEARCH("1",'Model output'!E227)), ISNUMBER(SEARCH("1a",'Model output'!E227)), ISNUMBER(SEARCH("1b",'Model output'!E227)), ISNUMBER(SEARCH("X",'Model output'!E227))), IF(ISNUMBER(SEARCH("pN",'Model output'!E227)),IF(OR(ISNUMBER(SEARCH("a",'Model output'!E227)),ISNUMBER(SEARCH("b",'Model output'!E227))),MID(SUBSTITUTE('Model output'!E227," ",""),SEARCH("pN",'Model output'!E227)+2,2),MID(SUBSTITUTE('Model output'!E227," ",""),SEARCH("pN",'Model output'!E227)+2,1)),IF(ISNUMBER(SEARCH("N",'Model output'!E227)),IF(OR(ISNUMBER(SEARCH("a",'Model output'!E227)),ISNUMBER(SEARCH("b",'Model output'!E227))),MID(SUBSTITUTE('Model output'!E227," ",""),SEARCH("N",'Model output'!E227)+1,2),MID(SUBSTITUTE('Model output'!E227," ",""),SEARCH("N",'Model output'!E227)+1,1)),SUBSTITUTE('Model output'!E227," ",""))),"")))</f>
        <v>0</v>
      </c>
      <c r="E228" s="1" t="str">
        <f>IF(OR(ISNUMBER(SEARCH("Not applicable",'Model output'!F227)), ISNUMBER(SEARCH("N/A",'Model output'!F227))),"0",IF(OR(ISNUMBER(SEARCH("0",'Model output'!F227)), ISNUMBER(SEARCH("1",'Model output'!F227)), ISNUMBER(SEARCH("X",'Model output'!F227))), IF(ISNUMBER(SEARCH("pM",'Model output'!F227)),MID(SUBSTITUTE('Model output'!F227," ",""),SEARCH("pM",'Model output'!F227)+2,1),IF(ISNUMBER(SEARCH("M",'Model output'!F227)),MID(SUBSTITUTE('Model output'!F227," ",""),SEARCH("M",'Model output'!F227)+1,1),SUBSTITUTE('Model output'!F227," ",""))),""))</f>
        <v>X</v>
      </c>
      <c r="F228" t="str">
        <f t="shared" si="45"/>
        <v>negative</v>
      </c>
      <c r="G228" t="str">
        <f>IF(OR('Model output'!G227="",AND(ISNUMBER('Model output'!J227),'Model output'!J227&lt;1)),"",IF(OR(ISNUMBER(SEARCH("lateral",'Model output'!G227)),ISNUMBER(SEARCH("cervical",'Model output'!G227)),ISNUMBER(SEARCH("jugular",'Model output'!G227)),ISNUMBER(SEARCH("left neck",'Model output'!G227)),ISNUMBER(SEARCH("left anterior neck",'Model output'!G227)),ISNUMBER(SEARCH("left posterior neck",'Model output'!G227)),ISNUMBER(SEARCH("right neck",'Model output'!G227)),ISNUMBER(SEARCH("right anterior neck",'Model output'!G227)),ISNUMBER(SEARCH("right posterior neck",'Model output'!G227)),AND(ISNUMBER(SEARCH("level",'Model output'!G227)),OR(,ISNUMBER(SEARCH("II",'Model output'!G227)),ISNUMBER(SEARCH("two",'Model output'!G227)),ISNUMBER(SEARCH("2",'Model output'!G227)),ISNUMBER(SEARCH("III",'Model output'!G227)),ISNUMBER(SEARCH("three",'Model output'!G227)),ISNUMBER(SEARCH("3",'Model output'!G227)),ISNUMBER(SEARCH("IV",'Model output'!G227)),ISNUMBER(SEARCH("four",'Model output'!G227)),ISNUMBER(SEARCH("4",'Model output'!G227)),AND(ISNUMBER(SEARCH("V ",'Model output'!G227)),NOT(ISNUMBER(SEARCH("VI",'Model output'!G227)))),ISNUMBER(SEARCH("five",'Model output'!G227)),ISNUMBER(SEARCH("5",'Model output'!G227))))), "lateral", "central"))</f>
        <v/>
      </c>
      <c r="H228" t="str">
        <f>IF('Model output'!H227="","negative",IF('Model output'!H227="[]", "negative", IF(OR(ISNUMBER(SEARCH("lymph node",'Model output'!H227)),ISNUMBER(SEARCH("Not mentioned",'Model output'!H227)),ISNUMBER(SEARCH("neck",'Model output'!H227)),ISNUMBER(SEARCH("Not applicable",'Model output'!H227))),"negative","positive")))</f>
        <v>negative</v>
      </c>
      <c r="I228">
        <f>IF('Model output'!I227="","",IF(ISNUMBER('Model output'!I227),'Model output'!I227,1))</f>
        <v>6</v>
      </c>
      <c r="J228">
        <f>IF('Model output'!J227="","",IF(AND(ISNUMBER('Model output'!J227),'Model output'!J227&lt;=I228),'Model output'!J227,IF(ISNUMBER(SEARCH("0/",'Model output'!J227)),0,1)))</f>
        <v>0</v>
      </c>
      <c r="K228" t="str" cm="1">
        <f t="array" ref="K228">IF(COUNT(FIND({0,1,2,3,4,5,6,7,8,9},'Model output'!K227))&gt;0,'Model output'!K227,"")</f>
        <v/>
      </c>
      <c r="L228" s="8" t="str">
        <f t="shared" si="46"/>
        <v/>
      </c>
      <c r="M228" t="str" cm="1">
        <f t="array" ref="M228">IF(L228="","",IF(ISNUMBER(SEARCH("cm",L228)),MAX(VALUE(SUBSTITUTE(_xlfn.FILTERXML("&lt;t&gt;&lt;s&gt;"&amp;SUBSTITUTE(L228,",","&lt;/s&gt;&lt;s&gt;")&amp;"&lt;/s&gt;&lt;/t&gt;","//s"),"cm",""))),MAX(VALUE(SUBSTITUTE(_xlfn.FILTERXML("&lt;t&gt;&lt;s&gt;"&amp;SUBSTITUTE(L228,",","&lt;/s&gt;&lt;s&gt;")&amp;"&lt;/s&gt;&lt;/t&gt;","//s"),"mm","")))/10))</f>
        <v/>
      </c>
      <c r="N228" t="str">
        <f>IF('Model output'!L227="","",'Model output'!L227)</f>
        <v>Papillary carcinoma</v>
      </c>
      <c r="O228" t="str">
        <f>IF('Model output'!M227="","",'Model output'!M227)</f>
        <v/>
      </c>
      <c r="P228" t="str">
        <f>IF('Model output'!N227="","",'Model output'!N227)</f>
        <v>1.2 cm</v>
      </c>
      <c r="Q228" t="str">
        <f t="shared" si="44"/>
        <v>1.2cm</v>
      </c>
      <c r="R228" cm="1">
        <f t="array" ref="R228">IF(Q228="","",IF(ISNUMBER(SEARCH("cm",Q228)),MAX(VALUE(SUBSTITUTE(_xlfn.FILTERXML("&lt;t&gt;&lt;s&gt;"&amp;SUBSTITUTE(Q228,",","&lt;/s&gt;&lt;s&gt;")&amp;"&lt;/s&gt;&lt;/t&gt;","//s"),"cm",""))),MAX(VALUE(SUBSTITUTE(_xlfn.FILTERXML("&lt;t&gt;&lt;s&gt;"&amp;SUBSTITUTE(Q228,",","&lt;/s&gt;&lt;s&gt;")&amp;"&lt;/s&gt;&lt;/t&gt;","//s"),"mm","")))/10))</f>
        <v>1.2</v>
      </c>
      <c r="S228" t="str">
        <f>IF(OR('Model output'!P227="",ISNUMBER(SEARCH("Not identified", 'Model output'!P227)),ISNUMBER(SEARCH("Absent",'Model output'!P227)),AND(ISNUMBER(SEARCH("No",'Model output'!P227)),NOT(ISNUMBER(SEARCH("diagnostic",'Model output'!P227)))),ISNUMBER(SEARCH("Negative",'Model output'!P227))),"negative","positive")</f>
        <v>negative</v>
      </c>
      <c r="T228">
        <f>IF('Model output'!O227="","",'Model output'!O227)</f>
        <v>1</v>
      </c>
      <c r="U228" t="str">
        <f>IF('Model output'!Q227&lt;&gt;"",'Model output'!Q227,IF('Classification result'!S228="positive",IF(ISNUMBER(SEARCH("single",'Model output'!P227)),1,IF(OR(ISNUMBER(SEARCH("&lt;4",'Model output'!P227)),ISNUMBER(SEARCH("&lt; 4",'Model output'!P227)),ISNUMBER(SEARCH("less than 4",'Model output'!P227))),"&lt;4",IF(OR(ISNUMBER(SEARCH("&gt;4",'Model output'!P227)),ISNUMBER(SEARCH("&gt; 4",'Model output'!P227)),ISNUMBER(SEARCH("4 or more",'Model output'!P227))),"&gt;4",""))),""))</f>
        <v/>
      </c>
      <c r="V228" t="str">
        <f>IF(S228="negative","",IF(OR(ISNUMBER(SEARCH("Focal",'Model output'!P227)),'Classification result'!U228&lt;4,ISNUMBER(SEARCH("Focal",'Classification result'!U228)),ISNUMBER(SEARCH("&lt;4",'Classification result'!U228)),ISNUMBER(SEARCH("&lt; 4",'Classification result'!U228))),"minimal", IF(OR(ISNUMBER(SEARCH("Extensive",'Model output'!P227)),ISNUMBER(SEARCH("Extensive",'Classification result'!U228)),ISNUMBER(SEARCH("&gt;4",'Classification result'!U228)),ISNUMBER(SEARCH("&gt; 4",'Classification result'!U228)),ISNUMBER(SEARCH("4 or more",'Classification result'!U228))),"extensive","")))</f>
        <v/>
      </c>
      <c r="W228" t="str">
        <f>IF(OR('Model output'!R227="",ISNUMBER(SEARCH("Not identified", 'Model output'!R227)),ISNUMBER(SEARCH("Absent",'Model output'!R227)),ISNUMBER(SEARCH("No",'Model output'!R227)),ISNUMBER(SEARCH("Negative",'Model output'!R227)),ISNUMBER(SEARCH("None seen",'Model output'!R227)),ISNUMBER(SEARCH("Free",'Model output'!R227)),ISNUMBER(SEARCH("Cannot be assessed",'Model output'!R227))),"negative","positive")</f>
        <v>negative</v>
      </c>
      <c r="X228" t="str">
        <f>IF('Model output'!S227="","", IF('Model output'!S227= "[]", "", 'Model output'!S227))</f>
        <v/>
      </c>
      <c r="Y228" t="str">
        <f>IF(OR('Model output'!S227="",ISNUMBER(SEARCH("Absent",'Model output'!S227)),ISNUMBER(SEARCH("Not identified",'Model output'!S227)),ISNUMBER(SEARCH("No",'Model output'!S227)),ISNUMBER(SEARCH("negative",'Model output'!S227))),"negative",IF(Z228="positive","gETE", "positive"))</f>
        <v>negative</v>
      </c>
      <c r="Z228" t="str">
        <f>IF(OR('Model output'!S227="",ISNUMBER(SEARCH("Absent",'Model output'!S227)),ISNUMBER(SEARCH("Not identified",'Model output'!S227)),ISNUMBER(SEARCH("No",'Model output'!S227)),ISNUMBER(SEARCH("Minimal",'Model output'!S227)),ISNUMBER(SEARCH("negative",'Model output'!S227))),"negative",IF(OR(ISNUMBER(SEARCH("extensive",X228)),ISNUMBER(SEARCH("skeletal muscle",X228)),ISNUMBER(SEARCH("larynx",X228)),ISNUMBER(SEARCH("trachea",X228)),ISNUMBER(SEARCH("esophagus",X228)),ISNUMBER(SEARCH("recurrent laryngeal nerve",X228))),"positive","negative"))</f>
        <v>negative</v>
      </c>
      <c r="AA228" t="str">
        <f>IF('Model output'!T227="","", IF('Model output'!T227="[]", "", IF('Model output'!T227="Not mentioned", "No", "Yes")))</f>
        <v/>
      </c>
      <c r="AB228" t="str">
        <f>IF(AA228&lt;&gt;"Yes","",IF(OR('Model output'!U227="",'Model output'!U227="[]",ISNUMBER(SEARCH("Not identified",'Model output'!U227))),"",'Model output'!U227))</f>
        <v/>
      </c>
      <c r="AC228" s="1" t="str">
        <f>IF(OR('Model output'!V227="",'Model output'!V227="No",AND(ISERROR(SEARCH("Positive",'Model output'!V227)), ISNUMBER(SEARCH("Negative",'Model output'!V227))), ISNUMBER(SEARCH("Uninvolved",'Model output'!V227)), ISNUMBER(SEARCH("not involved",'Model output'!V227)), ISNUMBER(SEARCH("none",'Model output'!V227)), ISNUMBER(SEARCH("Free",'Model output'!V227)), ISNUMBER(SEARCH("1 mm",'Model output'!V227)), ISNUMBER(SEARCH("0.1 CM",'Model output'!V227)), ISNUMBER(SEARCH("less than 0.2 mm",'Model output'!V227)), ISNUMBER(SEARCH("less than 0.5 mm",'Model output'!V227)), ISNUMBER(SEARCH("abut",'Model output'!V227))), "negative", "positive")</f>
        <v>negative</v>
      </c>
      <c r="AE228" s="32" t="str" cm="1">
        <f t="array" aca="1" ref="AE228" ca="1">IF(OR(AC228="positive",Z228="positive",AND(OR(ISNUMBER(SEARCH("Follicular carcinoma",N228)),ISNUMBER(SEARCH("Follicular thyroid carcinoma",N228))),V228="extensive"),AND(AND(ISNUMBER(J228),J228&gt;0),AND(ISNUMBER(M228),M228&gt;3)),OR(H228="positive",AH228=1)),"high",IF(OR(ISNUMBER(SEARCH("lateral",G228,1)),ISNUMBER(SEARCH("positive",Y228,1)),ISNUMBER(SEARCH("tall",O228,1)),ISNUMBER(SEARCH("hobnail",O228,1)),ISNUMBER(SEARCH("cribriform",O228,1)),ISNUMBER(SEARCH("diffuse",O228,1)),ISNUMBER(SEARCH("columnar",O228,1)),ISNUMBER(SEARCH("solid",O228,1)),ISNUMBER(SEARCH("tall",N228,1)),ISNUMBER(SEARCH("hobnail",N228,1)),ISNUMBER(SEARCH("cribriform",N228,1)),ISNUMBER(SEARCH("diffuse",N228,1)),ISNUMBER(SEARCH("columnar",N228,1)),ISNUMBER(SEARCH("solid",N228,1)),AND(ISNUMBER(SEARCH("papillary",N228,1)),S228="positive"),AND(AND(ISNUMBER(J228),J228&gt;=5),M228=""),AND(AND(ISNUMBER(J228),J228&gt;=5),AND(ISNUMBER(M228),M228&gt;=1)),AND(ISNUMBER(SERACH("papillary",N228)),OR(Y228="positive",Z228="positive"), ISNUMBER(SEARCH("BRAF",AB228)))),"intermediate","low"))</f>
        <v>low</v>
      </c>
      <c r="AF228" s="33" t="str">
        <f t="shared" si="47"/>
        <v>1b</v>
      </c>
      <c r="AG228" s="33" t="str">
        <f t="shared" si="48"/>
        <v>0</v>
      </c>
      <c r="AH228" s="33" t="str">
        <f t="shared" si="49"/>
        <v>0</v>
      </c>
      <c r="AI228" s="38" t="str">
        <f t="shared" si="50"/>
        <v>I</v>
      </c>
      <c r="AJ228" s="32" t="s">
        <v>957</v>
      </c>
      <c r="AK228" s="37" t="s">
        <v>961</v>
      </c>
      <c r="AL228" s="37" t="s">
        <v>962</v>
      </c>
      <c r="AM228" s="37" t="s">
        <v>965</v>
      </c>
      <c r="AN228" s="37" t="s">
        <v>70</v>
      </c>
      <c r="AO228" s="26">
        <f t="shared" ca="1" si="51"/>
        <v>1</v>
      </c>
      <c r="AP228" s="12">
        <f t="shared" si="52"/>
        <v>1</v>
      </c>
      <c r="AQ228" s="12">
        <f t="shared" si="53"/>
        <v>1</v>
      </c>
      <c r="AR228" s="12">
        <f t="shared" si="54"/>
        <v>1</v>
      </c>
      <c r="AS228" s="19">
        <f t="shared" si="55"/>
        <v>1</v>
      </c>
    </row>
    <row r="229" spans="1:45">
      <c r="A229" t="str">
        <f>'Model output'!A228</f>
        <v>TCGA-ET-A2N0</v>
      </c>
      <c r="B229" s="44">
        <v>51</v>
      </c>
      <c r="C229" s="1" t="str">
        <f>IF(OR(ISNUMBER(SEARCH("0",'Model output'!D228)), ISNUMBER(SEARCH("1",'Model output'!D228)), ISNUMBER(SEARCH("1a",'Model output'!D228)), ISNUMBER(SEARCH("1b",'Model output'!D228)), ISNUMBER(SEARCH("2",'Model output'!D228)), ISNUMBER(SEARCH("3",'Model output'!D228)), ISNUMBER(SEARCH("4a",'Model output'!D228)), ISNUMBER(SEARCH("4b",'Model output'!D228))), IF(ISNUMBER(SEARCH("pT",'Model output'!D228)),IF(OR(ISNUMBER(SEARCH("a",'Model output'!D228)),ISNUMBER(SEARCH("b",'Model output'!D228))),MID(SUBSTITUTE('Model output'!D228," ",""),SEARCH("pT",'Model output'!D228)+2,2),MID(SUBSTITUTE('Model output'!D228," ",""),SEARCH("pT",'Model output'!D228)+2,1)),IF(ISNUMBER(SEARCH("T",'Model output'!D228)),IF(OR(ISNUMBER(SEARCH("a",'Model output'!D228)),ISNUMBER(SEARCH("b",'Model output'!D228))),MID(SUBSTITUTE('Model output'!D228," ",""),SEARCH("T",'Model output'!D228)+1,2),MID(SUBSTITUTE('Model output'!D228," ",""),SEARCH("T",'Model output'!D228)+1,1)),SUBSTITUTE('Model output'!D228," ",""))),"")</f>
        <v>1b</v>
      </c>
      <c r="D229" s="1" t="str">
        <f>IF(ISNUMBER(SEARCH("lymph node",'Model output'!E228)),"1", IF(AND('Model output'!E228&lt;&gt;"",ISNUMBER('Model output'!E228),'Model output'!E228&gt;0),"1",IF(OR(ISNUMBER(SEARCH("0",'Model output'!E228)), ISNUMBER(SEARCH("1",'Model output'!E228)), ISNUMBER(SEARCH("1a",'Model output'!E228)), ISNUMBER(SEARCH("1b",'Model output'!E228)), ISNUMBER(SEARCH("X",'Model output'!E228))), IF(ISNUMBER(SEARCH("pN",'Model output'!E228)),IF(OR(ISNUMBER(SEARCH("a",'Model output'!E228)),ISNUMBER(SEARCH("b",'Model output'!E228))),MID(SUBSTITUTE('Model output'!E228," ",""),SEARCH("pN",'Model output'!E228)+2,2),MID(SUBSTITUTE('Model output'!E228," ",""),SEARCH("pN",'Model output'!E228)+2,1)),IF(ISNUMBER(SEARCH("N",'Model output'!E228)),IF(OR(ISNUMBER(SEARCH("a",'Model output'!E228)),ISNUMBER(SEARCH("b",'Model output'!E228))),MID(SUBSTITUTE('Model output'!E228," ",""),SEARCH("N",'Model output'!E228)+1,2),MID(SUBSTITUTE('Model output'!E228," ",""),SEARCH("N",'Model output'!E228)+1,1)),SUBSTITUTE('Model output'!E228," ",""))),"")))</f>
        <v>1a</v>
      </c>
      <c r="E229" s="1" t="str">
        <f>IF(OR(ISNUMBER(SEARCH("Not applicable",'Model output'!F228)), ISNUMBER(SEARCH("N/A",'Model output'!F228))),"0",IF(OR(ISNUMBER(SEARCH("0",'Model output'!F228)), ISNUMBER(SEARCH("1",'Model output'!F228)), ISNUMBER(SEARCH("X",'Model output'!F228))), IF(ISNUMBER(SEARCH("pM",'Model output'!F228)),MID(SUBSTITUTE('Model output'!F228," ",""),SEARCH("pM",'Model output'!F228)+2,1),IF(ISNUMBER(SEARCH("M",'Model output'!F228)),MID(SUBSTITUTE('Model output'!F228," ",""),SEARCH("M",'Model output'!F228)+1,1),SUBSTITUTE('Model output'!F228," ",""))),""))</f>
        <v>X</v>
      </c>
      <c r="F229" t="str">
        <f t="shared" si="45"/>
        <v>positive</v>
      </c>
      <c r="G229" t="str">
        <f>IF(OR('Model output'!G228="",AND(ISNUMBER('Model output'!J228),'Model output'!J228&lt;1)),"",IF(OR(ISNUMBER(SEARCH("lateral",'Model output'!G228)),ISNUMBER(SEARCH("cervical",'Model output'!G228)),ISNUMBER(SEARCH("jugular",'Model output'!G228)),ISNUMBER(SEARCH("left neck",'Model output'!G228)),ISNUMBER(SEARCH("left anterior neck",'Model output'!G228)),ISNUMBER(SEARCH("left posterior neck",'Model output'!G228)),ISNUMBER(SEARCH("right neck",'Model output'!G228)),ISNUMBER(SEARCH("right anterior neck",'Model output'!G228)),ISNUMBER(SEARCH("right posterior neck",'Model output'!G228)),AND(ISNUMBER(SEARCH("level",'Model output'!G228)),OR(,ISNUMBER(SEARCH("II",'Model output'!G228)),ISNUMBER(SEARCH("two",'Model output'!G228)),ISNUMBER(SEARCH("2",'Model output'!G228)),ISNUMBER(SEARCH("III",'Model output'!G228)),ISNUMBER(SEARCH("three",'Model output'!G228)),ISNUMBER(SEARCH("3",'Model output'!G228)),ISNUMBER(SEARCH("IV",'Model output'!G228)),ISNUMBER(SEARCH("four",'Model output'!G228)),ISNUMBER(SEARCH("4",'Model output'!G228)),AND(ISNUMBER(SEARCH("V ",'Model output'!G228)),NOT(ISNUMBER(SEARCH("VI",'Model output'!G228)))),ISNUMBER(SEARCH("five",'Model output'!G228)),ISNUMBER(SEARCH("5",'Model output'!G228))))), "lateral", "central"))</f>
        <v>central</v>
      </c>
      <c r="H229" t="str">
        <f>IF('Model output'!H228="","negative",IF('Model output'!H228="[]", "negative", IF(OR(ISNUMBER(SEARCH("lymph node",'Model output'!H228)),ISNUMBER(SEARCH("Not mentioned",'Model output'!H228)),ISNUMBER(SEARCH("neck",'Model output'!H228)),ISNUMBER(SEARCH("Not applicable",'Model output'!H228))),"negative","positive")))</f>
        <v>negative</v>
      </c>
      <c r="I229">
        <f>IF('Model output'!I228="","",IF(ISNUMBER('Model output'!I228),'Model output'!I228,1))</f>
        <v>27</v>
      </c>
      <c r="J229">
        <f>IF('Model output'!J228="","",IF(AND(ISNUMBER('Model output'!J228),'Model output'!J228&lt;=I229),'Model output'!J228,IF(ISNUMBER(SEARCH("0/",'Model output'!J228)),0,1)))</f>
        <v>20</v>
      </c>
      <c r="K229" t="str" cm="1">
        <f t="array" ref="K229">IF(COUNT(FIND({0,1,2,3,4,5,6,7,8,9},'Model output'!K228))&gt;0,'Model output'!K228,"")</f>
        <v/>
      </c>
      <c r="L229" s="8" t="str">
        <f t="shared" si="46"/>
        <v/>
      </c>
      <c r="M229" t="str" cm="1">
        <f t="array" ref="M229">IF(L229="","",IF(ISNUMBER(SEARCH("cm",L229)),MAX(VALUE(SUBSTITUTE(_xlfn.FILTERXML("&lt;t&gt;&lt;s&gt;"&amp;SUBSTITUTE(L229,",","&lt;/s&gt;&lt;s&gt;")&amp;"&lt;/s&gt;&lt;/t&gt;","//s"),"cm",""))),MAX(VALUE(SUBSTITUTE(_xlfn.FILTERXML("&lt;t&gt;&lt;s&gt;"&amp;SUBSTITUTE(L229,",","&lt;/s&gt;&lt;s&gt;")&amp;"&lt;/s&gt;&lt;/t&gt;","//s"),"mm","")))/10))</f>
        <v/>
      </c>
      <c r="N229" t="str">
        <f>IF('Model output'!L228="","",'Model output'!L228)</f>
        <v>Papillary carcinoma</v>
      </c>
      <c r="O229" t="str">
        <f>IF('Model output'!M228="","",'Model output'!M228)</f>
        <v/>
      </c>
      <c r="P229" t="str">
        <f>IF('Model output'!N228="","",'Model output'!N228)</f>
        <v>2.0 cm</v>
      </c>
      <c r="Q229" t="str">
        <f t="shared" si="44"/>
        <v>2.0cm</v>
      </c>
      <c r="R229" cm="1">
        <f t="array" ref="R229">IF(Q229="","",IF(ISNUMBER(SEARCH("cm",Q229)),MAX(VALUE(SUBSTITUTE(_xlfn.FILTERXML("&lt;t&gt;&lt;s&gt;"&amp;SUBSTITUTE(Q229,",","&lt;/s&gt;&lt;s&gt;")&amp;"&lt;/s&gt;&lt;/t&gt;","//s"),"cm",""))),MAX(VALUE(SUBSTITUTE(_xlfn.FILTERXML("&lt;t&gt;&lt;s&gt;"&amp;SUBSTITUTE(Q229,",","&lt;/s&gt;&lt;s&gt;")&amp;"&lt;/s&gt;&lt;/t&gt;","//s"),"mm","")))/10))</f>
        <v>2</v>
      </c>
      <c r="S229" t="str">
        <f>IF(OR('Model output'!P228="",ISNUMBER(SEARCH("Not identified", 'Model output'!P228)),ISNUMBER(SEARCH("Absent",'Model output'!P228)),AND(ISNUMBER(SEARCH("No",'Model output'!P228)),NOT(ISNUMBER(SEARCH("diagnostic",'Model output'!P228)))),ISNUMBER(SEARCH("Negative",'Model output'!P228))),"negative","positive")</f>
        <v>negative</v>
      </c>
      <c r="T229">
        <f>IF('Model output'!O228="","",'Model output'!O228)</f>
        <v>1</v>
      </c>
      <c r="U229" t="str">
        <f>IF('Model output'!Q228&lt;&gt;"",'Model output'!Q228,IF('Classification result'!S229="positive",IF(ISNUMBER(SEARCH("single",'Model output'!P228)),1,IF(OR(ISNUMBER(SEARCH("&lt;4",'Model output'!P228)),ISNUMBER(SEARCH("&lt; 4",'Model output'!P228)),ISNUMBER(SEARCH("less than 4",'Model output'!P228))),"&lt;4",IF(OR(ISNUMBER(SEARCH("&gt;4",'Model output'!P228)),ISNUMBER(SEARCH("&gt; 4",'Model output'!P228)),ISNUMBER(SEARCH("4 or more",'Model output'!P228))),"&gt;4",""))),""))</f>
        <v/>
      </c>
      <c r="V229" t="str">
        <f>IF(S229="negative","",IF(OR(ISNUMBER(SEARCH("Focal",'Model output'!P228)),'Classification result'!U229&lt;4,ISNUMBER(SEARCH("Focal",'Classification result'!U229)),ISNUMBER(SEARCH("&lt;4",'Classification result'!U229)),ISNUMBER(SEARCH("&lt; 4",'Classification result'!U229))),"minimal", IF(OR(ISNUMBER(SEARCH("Extensive",'Model output'!P228)),ISNUMBER(SEARCH("Extensive",'Classification result'!U229)),ISNUMBER(SEARCH("&gt;4",'Classification result'!U229)),ISNUMBER(SEARCH("&gt; 4",'Classification result'!U229)),ISNUMBER(SEARCH("4 or more",'Classification result'!U229))),"extensive","")))</f>
        <v/>
      </c>
      <c r="W229" t="str">
        <f>IF(OR('Model output'!R228="",ISNUMBER(SEARCH("Not identified", 'Model output'!R228)),ISNUMBER(SEARCH("Absent",'Model output'!R228)),ISNUMBER(SEARCH("No",'Model output'!R228)),ISNUMBER(SEARCH("Negative",'Model output'!R228)),ISNUMBER(SEARCH("None seen",'Model output'!R228)),ISNUMBER(SEARCH("Free",'Model output'!R228)),ISNUMBER(SEARCH("Cannot be assessed",'Model output'!R228))),"negative","positive")</f>
        <v>negative</v>
      </c>
      <c r="X229" t="str">
        <f>IF('Model output'!S228="","", IF('Model output'!S228= "[]", "", 'Model output'!S228))</f>
        <v/>
      </c>
      <c r="Y229" t="str">
        <f>IF(OR('Model output'!S228="",ISNUMBER(SEARCH("Absent",'Model output'!S228)),ISNUMBER(SEARCH("Not identified",'Model output'!S228)),ISNUMBER(SEARCH("No",'Model output'!S228)),ISNUMBER(SEARCH("negative",'Model output'!S228))),"negative",IF(Z229="positive","gETE", "positive"))</f>
        <v>negative</v>
      </c>
      <c r="Z229" t="str">
        <f>IF(OR('Model output'!S228="",ISNUMBER(SEARCH("Absent",'Model output'!S228)),ISNUMBER(SEARCH("Not identified",'Model output'!S228)),ISNUMBER(SEARCH("No",'Model output'!S228)),ISNUMBER(SEARCH("Minimal",'Model output'!S228)),ISNUMBER(SEARCH("negative",'Model output'!S228))),"negative",IF(OR(ISNUMBER(SEARCH("extensive",X229)),ISNUMBER(SEARCH("skeletal muscle",X229)),ISNUMBER(SEARCH("larynx",X229)),ISNUMBER(SEARCH("trachea",X229)),ISNUMBER(SEARCH("esophagus",X229)),ISNUMBER(SEARCH("recurrent laryngeal nerve",X229))),"positive","negative"))</f>
        <v>negative</v>
      </c>
      <c r="AA229" t="str">
        <f>IF('Model output'!T228="","", IF('Model output'!T228="[]", "", IF('Model output'!T228="Not mentioned", "No", "Yes")))</f>
        <v/>
      </c>
      <c r="AB229" t="str">
        <f>IF(AA229&lt;&gt;"Yes","",IF(OR('Model output'!U228="",'Model output'!U228="[]",ISNUMBER(SEARCH("Not identified",'Model output'!U228))),"",'Model output'!U228))</f>
        <v/>
      </c>
      <c r="AC229" s="1" t="str">
        <f>IF(OR('Model output'!V228="",'Model output'!V228="No",AND(ISERROR(SEARCH("Positive",'Model output'!V228)), ISNUMBER(SEARCH("Negative",'Model output'!V228))), ISNUMBER(SEARCH("Uninvolved",'Model output'!V228)), ISNUMBER(SEARCH("not involved",'Model output'!V228)), ISNUMBER(SEARCH("none",'Model output'!V228)), ISNUMBER(SEARCH("Free",'Model output'!V228)), ISNUMBER(SEARCH("1 mm",'Model output'!V228)), ISNUMBER(SEARCH("0.1 CM",'Model output'!V228)), ISNUMBER(SEARCH("less than 0.2 mm",'Model output'!V228)), ISNUMBER(SEARCH("less than 0.5 mm",'Model output'!V228)), ISNUMBER(SEARCH("abut",'Model output'!V228))), "negative", "positive")</f>
        <v>negative</v>
      </c>
      <c r="AE229" s="32" t="str" cm="1">
        <f t="array" aca="1" ref="AE229" ca="1">IF(OR(AC229="positive",Z229="positive",AND(OR(ISNUMBER(SEARCH("Follicular carcinoma",N229)),ISNUMBER(SEARCH("Follicular thyroid carcinoma",N229))),V229="extensive"),AND(AND(ISNUMBER(J229),J229&gt;0),AND(ISNUMBER(M229),M229&gt;3)),OR(H229="positive",AH229=1)),"high",IF(OR(ISNUMBER(SEARCH("lateral",G229,1)),ISNUMBER(SEARCH("positive",Y229,1)),ISNUMBER(SEARCH("tall",O229,1)),ISNUMBER(SEARCH("hobnail",O229,1)),ISNUMBER(SEARCH("cribriform",O229,1)),ISNUMBER(SEARCH("diffuse",O229,1)),ISNUMBER(SEARCH("columnar",O229,1)),ISNUMBER(SEARCH("solid",O229,1)),ISNUMBER(SEARCH("tall",N229,1)),ISNUMBER(SEARCH("hobnail",N229,1)),ISNUMBER(SEARCH("cribriform",N229,1)),ISNUMBER(SEARCH("diffuse",N229,1)),ISNUMBER(SEARCH("columnar",N229,1)),ISNUMBER(SEARCH("solid",N229,1)),AND(ISNUMBER(SEARCH("papillary",N229,1)),S229="positive"),AND(AND(ISNUMBER(J229),J229&gt;=5),M229=""),AND(AND(ISNUMBER(J229),J229&gt;=5),AND(ISNUMBER(M229),M229&gt;=1)),AND(ISNUMBER(SERACH("papillary",N229)),OR(Y229="positive",Z229="positive"), ISNUMBER(SEARCH("BRAF",AB229)))),"intermediate","low"))</f>
        <v>intermediate</v>
      </c>
      <c r="AF229" s="33" t="str">
        <f t="shared" si="47"/>
        <v>1b</v>
      </c>
      <c r="AG229" s="33" t="str">
        <f t="shared" si="48"/>
        <v>1a</v>
      </c>
      <c r="AH229" s="33" t="str">
        <f t="shared" si="49"/>
        <v>0</v>
      </c>
      <c r="AI229" s="38" t="str">
        <f t="shared" si="50"/>
        <v>I</v>
      </c>
      <c r="AJ229" s="32" t="s">
        <v>958</v>
      </c>
      <c r="AK229" s="37" t="s">
        <v>961</v>
      </c>
      <c r="AL229" s="37" t="s">
        <v>966</v>
      </c>
      <c r="AM229" s="37" t="s">
        <v>965</v>
      </c>
      <c r="AN229" s="37" t="s">
        <v>70</v>
      </c>
      <c r="AO229" s="26">
        <f t="shared" ca="1" si="51"/>
        <v>1</v>
      </c>
      <c r="AP229" s="12">
        <f t="shared" si="52"/>
        <v>1</v>
      </c>
      <c r="AQ229" s="12">
        <f t="shared" si="53"/>
        <v>1</v>
      </c>
      <c r="AR229" s="12">
        <f t="shared" si="54"/>
        <v>1</v>
      </c>
      <c r="AS229" s="19">
        <f t="shared" si="55"/>
        <v>1</v>
      </c>
    </row>
    <row r="230" spans="1:45">
      <c r="A230" t="str">
        <f>'Model output'!A229</f>
        <v>TCGA-ET-A2N1</v>
      </c>
      <c r="B230" s="44">
        <v>47</v>
      </c>
      <c r="C230" s="1" t="str">
        <f>IF(OR(ISNUMBER(SEARCH("0",'Model output'!D229)), ISNUMBER(SEARCH("1",'Model output'!D229)), ISNUMBER(SEARCH("1a",'Model output'!D229)), ISNUMBER(SEARCH("1b",'Model output'!D229)), ISNUMBER(SEARCH("2",'Model output'!D229)), ISNUMBER(SEARCH("3",'Model output'!D229)), ISNUMBER(SEARCH("4a",'Model output'!D229)), ISNUMBER(SEARCH("4b",'Model output'!D229))), IF(ISNUMBER(SEARCH("pT",'Model output'!D229)),IF(OR(ISNUMBER(SEARCH("a",'Model output'!D229)),ISNUMBER(SEARCH("b",'Model output'!D229))),MID(SUBSTITUTE('Model output'!D229," ",""),SEARCH("pT",'Model output'!D229)+2,2),MID(SUBSTITUTE('Model output'!D229," ",""),SEARCH("pT",'Model output'!D229)+2,1)),IF(ISNUMBER(SEARCH("T",'Model output'!D229)),IF(OR(ISNUMBER(SEARCH("a",'Model output'!D229)),ISNUMBER(SEARCH("b",'Model output'!D229))),MID(SUBSTITUTE('Model output'!D229," ",""),SEARCH("T",'Model output'!D229)+1,2),MID(SUBSTITUTE('Model output'!D229," ",""),SEARCH("T",'Model output'!D229)+1,1)),SUBSTITUTE('Model output'!D229," ",""))),"")</f>
        <v>2</v>
      </c>
      <c r="D230" s="1" t="str">
        <f>IF(ISNUMBER(SEARCH("lymph node",'Model output'!E229)),"1", IF(AND('Model output'!E229&lt;&gt;"",ISNUMBER('Model output'!E229),'Model output'!E229&gt;0),"1",IF(OR(ISNUMBER(SEARCH("0",'Model output'!E229)), ISNUMBER(SEARCH("1",'Model output'!E229)), ISNUMBER(SEARCH("1a",'Model output'!E229)), ISNUMBER(SEARCH("1b",'Model output'!E229)), ISNUMBER(SEARCH("X",'Model output'!E229))), IF(ISNUMBER(SEARCH("pN",'Model output'!E229)),IF(OR(ISNUMBER(SEARCH("a",'Model output'!E229)),ISNUMBER(SEARCH("b",'Model output'!E229))),MID(SUBSTITUTE('Model output'!E229," ",""),SEARCH("pN",'Model output'!E229)+2,2),MID(SUBSTITUTE('Model output'!E229," ",""),SEARCH("pN",'Model output'!E229)+2,1)),IF(ISNUMBER(SEARCH("N",'Model output'!E229)),IF(OR(ISNUMBER(SEARCH("a",'Model output'!E229)),ISNUMBER(SEARCH("b",'Model output'!E229))),MID(SUBSTITUTE('Model output'!E229," ",""),SEARCH("N",'Model output'!E229)+1,2),MID(SUBSTITUTE('Model output'!E229," ",""),SEARCH("N",'Model output'!E229)+1,1)),SUBSTITUTE('Model output'!E229," ",""))),"")))</f>
        <v>1a</v>
      </c>
      <c r="E230" s="1" t="str">
        <f>IF(OR(ISNUMBER(SEARCH("Not applicable",'Model output'!F229)), ISNUMBER(SEARCH("N/A",'Model output'!F229))),"0",IF(OR(ISNUMBER(SEARCH("0",'Model output'!F229)), ISNUMBER(SEARCH("1",'Model output'!F229)), ISNUMBER(SEARCH("X",'Model output'!F229))), IF(ISNUMBER(SEARCH("pM",'Model output'!F229)),MID(SUBSTITUTE('Model output'!F229," ",""),SEARCH("pM",'Model output'!F229)+2,1),IF(ISNUMBER(SEARCH("M",'Model output'!F229)),MID(SUBSTITUTE('Model output'!F229," ",""),SEARCH("M",'Model output'!F229)+1,1),SUBSTITUTE('Model output'!F229," ",""))),""))</f>
        <v>X</v>
      </c>
      <c r="F230" t="str">
        <f t="shared" si="45"/>
        <v>positive</v>
      </c>
      <c r="G230" t="str">
        <f>IF(OR('Model output'!G229="",AND(ISNUMBER('Model output'!J229),'Model output'!J229&lt;1)),"",IF(OR(ISNUMBER(SEARCH("lateral",'Model output'!G229)),ISNUMBER(SEARCH("cervical",'Model output'!G229)),ISNUMBER(SEARCH("jugular",'Model output'!G229)),ISNUMBER(SEARCH("left neck",'Model output'!G229)),ISNUMBER(SEARCH("left anterior neck",'Model output'!G229)),ISNUMBER(SEARCH("left posterior neck",'Model output'!G229)),ISNUMBER(SEARCH("right neck",'Model output'!G229)),ISNUMBER(SEARCH("right anterior neck",'Model output'!G229)),ISNUMBER(SEARCH("right posterior neck",'Model output'!G229)),AND(ISNUMBER(SEARCH("level",'Model output'!G229)),OR(,ISNUMBER(SEARCH("II",'Model output'!G229)),ISNUMBER(SEARCH("two",'Model output'!G229)),ISNUMBER(SEARCH("2",'Model output'!G229)),ISNUMBER(SEARCH("III",'Model output'!G229)),ISNUMBER(SEARCH("three",'Model output'!G229)),ISNUMBER(SEARCH("3",'Model output'!G229)),ISNUMBER(SEARCH("IV",'Model output'!G229)),ISNUMBER(SEARCH("four",'Model output'!G229)),ISNUMBER(SEARCH("4",'Model output'!G229)),AND(ISNUMBER(SEARCH("V ",'Model output'!G229)),NOT(ISNUMBER(SEARCH("VI",'Model output'!G229)))),ISNUMBER(SEARCH("five",'Model output'!G229)),ISNUMBER(SEARCH("5",'Model output'!G229))))), "lateral", "central"))</f>
        <v>central</v>
      </c>
      <c r="H230" t="str">
        <f>IF('Model output'!H229="","negative",IF('Model output'!H229="[]", "negative", IF(OR(ISNUMBER(SEARCH("lymph node",'Model output'!H229)),ISNUMBER(SEARCH("Not mentioned",'Model output'!H229)),ISNUMBER(SEARCH("neck",'Model output'!H229)),ISNUMBER(SEARCH("Not applicable",'Model output'!H229))),"negative","positive")))</f>
        <v>negative</v>
      </c>
      <c r="I230">
        <f>IF('Model output'!I229="","",IF(ISNUMBER('Model output'!I229),'Model output'!I229,1))</f>
        <v>7</v>
      </c>
      <c r="J230">
        <f>IF('Model output'!J229="","",IF(AND(ISNUMBER('Model output'!J229),'Model output'!J229&lt;=I230),'Model output'!J229,IF(ISNUMBER(SEARCH("0/",'Model output'!J229)),0,1)))</f>
        <v>6</v>
      </c>
      <c r="K230" t="str" cm="1">
        <f t="array" ref="K230">IF(COUNT(FIND({0,1,2,3,4,5,6,7,8,9},'Model output'!K229))&gt;0,'Model output'!K229,"")</f>
        <v/>
      </c>
      <c r="L230" s="8" t="str">
        <f t="shared" si="46"/>
        <v/>
      </c>
      <c r="M230" t="str" cm="1">
        <f t="array" ref="M230">IF(L230="","",IF(ISNUMBER(SEARCH("cm",L230)),MAX(VALUE(SUBSTITUTE(_xlfn.FILTERXML("&lt;t&gt;&lt;s&gt;"&amp;SUBSTITUTE(L230,",","&lt;/s&gt;&lt;s&gt;")&amp;"&lt;/s&gt;&lt;/t&gt;","//s"),"cm",""))),MAX(VALUE(SUBSTITUTE(_xlfn.FILTERXML("&lt;t&gt;&lt;s&gt;"&amp;SUBSTITUTE(L230,",","&lt;/s&gt;&lt;s&gt;")&amp;"&lt;/s&gt;&lt;/t&gt;","//s"),"mm","")))/10))</f>
        <v/>
      </c>
      <c r="N230" t="str">
        <f>IF('Model output'!L229="","",'Model output'!L229)</f>
        <v>Papillary carcinoma</v>
      </c>
      <c r="O230" t="str">
        <f>IF('Model output'!M229="","",'Model output'!M229)</f>
        <v>Multifocal</v>
      </c>
      <c r="P230" t="str">
        <f>IF('Model output'!N229="","",'Model output'!N229)</f>
        <v>3.0 cm</v>
      </c>
      <c r="Q230" t="str">
        <f t="shared" si="44"/>
        <v>3.0cm</v>
      </c>
      <c r="R230" cm="1">
        <f t="array" ref="R230">IF(Q230="","",IF(ISNUMBER(SEARCH("cm",Q230)),MAX(VALUE(SUBSTITUTE(_xlfn.FILTERXML("&lt;t&gt;&lt;s&gt;"&amp;SUBSTITUTE(Q230,",","&lt;/s&gt;&lt;s&gt;")&amp;"&lt;/s&gt;&lt;/t&gt;","//s"),"cm",""))),MAX(VALUE(SUBSTITUTE(_xlfn.FILTERXML("&lt;t&gt;&lt;s&gt;"&amp;SUBSTITUTE(Q230,",","&lt;/s&gt;&lt;s&gt;")&amp;"&lt;/s&gt;&lt;/t&gt;","//s"),"mm","")))/10))</f>
        <v>3</v>
      </c>
      <c r="S230" t="str">
        <f>IF(OR('Model output'!P229="",ISNUMBER(SEARCH("Not identified", 'Model output'!P229)),ISNUMBER(SEARCH("Absent",'Model output'!P229)),AND(ISNUMBER(SEARCH("No",'Model output'!P229)),NOT(ISNUMBER(SEARCH("diagnostic",'Model output'!P229)))),ISNUMBER(SEARCH("Negative",'Model output'!P229))),"negative","positive")</f>
        <v>positive</v>
      </c>
      <c r="T230" t="str">
        <f>IF('Model output'!O229="","",'Model output'!O229)</f>
        <v/>
      </c>
      <c r="U230" t="str">
        <f>IF('Model output'!Q229&lt;&gt;"",'Model output'!Q229,IF('Classification result'!S230="positive",IF(ISNUMBER(SEARCH("single",'Model output'!P229)),1,IF(OR(ISNUMBER(SEARCH("&lt;4",'Model output'!P229)),ISNUMBER(SEARCH("&lt; 4",'Model output'!P229)),ISNUMBER(SEARCH("less than 4",'Model output'!P229))),"&lt;4",IF(OR(ISNUMBER(SEARCH("&gt;4",'Model output'!P229)),ISNUMBER(SEARCH("&gt; 4",'Model output'!P229)),ISNUMBER(SEARCH("4 or more",'Model output'!P229))),"&gt;4",""))),""))</f>
        <v/>
      </c>
      <c r="V230" t="str">
        <f>IF(S230="negative","",IF(OR(ISNUMBER(SEARCH("Focal",'Model output'!P229)),'Classification result'!U230&lt;4,ISNUMBER(SEARCH("Focal",'Classification result'!U230)),ISNUMBER(SEARCH("&lt;4",'Classification result'!U230)),ISNUMBER(SEARCH("&lt; 4",'Classification result'!U230))),"minimal", IF(OR(ISNUMBER(SEARCH("Extensive",'Model output'!P229)),ISNUMBER(SEARCH("Extensive",'Classification result'!U230)),ISNUMBER(SEARCH("&gt;4",'Classification result'!U230)),ISNUMBER(SEARCH("&gt; 4",'Classification result'!U230)),ISNUMBER(SEARCH("4 or more",'Classification result'!U230))),"extensive","")))</f>
        <v/>
      </c>
      <c r="W230" t="str">
        <f>IF(OR('Model output'!R229="",ISNUMBER(SEARCH("Not identified", 'Model output'!R229)),ISNUMBER(SEARCH("Absent",'Model output'!R229)),ISNUMBER(SEARCH("No",'Model output'!R229)),ISNUMBER(SEARCH("Negative",'Model output'!R229)),ISNUMBER(SEARCH("None seen",'Model output'!R229)),ISNUMBER(SEARCH("Free",'Model output'!R229)),ISNUMBER(SEARCH("Cannot be assessed",'Model output'!R229))),"negative","positive")</f>
        <v>negative</v>
      </c>
      <c r="X230" t="str">
        <f>IF('Model output'!S229="","", IF('Model output'!S229= "[]", "", 'Model output'!S229))</f>
        <v/>
      </c>
      <c r="Y230" t="str">
        <f>IF(OR('Model output'!S229="",ISNUMBER(SEARCH("Absent",'Model output'!S229)),ISNUMBER(SEARCH("Not identified",'Model output'!S229)),ISNUMBER(SEARCH("No",'Model output'!S229)),ISNUMBER(SEARCH("negative",'Model output'!S229))),"negative",IF(Z230="positive","gETE", "positive"))</f>
        <v>negative</v>
      </c>
      <c r="Z230" t="str">
        <f>IF(OR('Model output'!S229="",ISNUMBER(SEARCH("Absent",'Model output'!S229)),ISNUMBER(SEARCH("Not identified",'Model output'!S229)),ISNUMBER(SEARCH("No",'Model output'!S229)),ISNUMBER(SEARCH("Minimal",'Model output'!S229)),ISNUMBER(SEARCH("negative",'Model output'!S229))),"negative",IF(OR(ISNUMBER(SEARCH("extensive",X230)),ISNUMBER(SEARCH("skeletal muscle",X230)),ISNUMBER(SEARCH("larynx",X230)),ISNUMBER(SEARCH("trachea",X230)),ISNUMBER(SEARCH("esophagus",X230)),ISNUMBER(SEARCH("recurrent laryngeal nerve",X230))),"positive","negative"))</f>
        <v>negative</v>
      </c>
      <c r="AA230" t="str">
        <f>IF('Model output'!T229="","", IF('Model output'!T229="[]", "", IF('Model output'!T229="Not mentioned", "No", "Yes")))</f>
        <v/>
      </c>
      <c r="AB230" t="str">
        <f>IF(AA230&lt;&gt;"Yes","",IF(OR('Model output'!U229="",'Model output'!U229="[]",ISNUMBER(SEARCH("Not identified",'Model output'!U229))),"",'Model output'!U229))</f>
        <v/>
      </c>
      <c r="AC230" s="1" t="str">
        <f>IF(OR('Model output'!V229="",'Model output'!V229="No",AND(ISERROR(SEARCH("Positive",'Model output'!V229)), ISNUMBER(SEARCH("Negative",'Model output'!V229))), ISNUMBER(SEARCH("Uninvolved",'Model output'!V229)), ISNUMBER(SEARCH("not involved",'Model output'!V229)), ISNUMBER(SEARCH("none",'Model output'!V229)), ISNUMBER(SEARCH("Free",'Model output'!V229)), ISNUMBER(SEARCH("1 mm",'Model output'!V229)), ISNUMBER(SEARCH("0.1 CM",'Model output'!V229)), ISNUMBER(SEARCH("less than 0.2 mm",'Model output'!V229)), ISNUMBER(SEARCH("less than 0.5 mm",'Model output'!V229)), ISNUMBER(SEARCH("abut",'Model output'!V229))), "negative", "positive")</f>
        <v>positive</v>
      </c>
      <c r="AE230" s="32" t="str" cm="1">
        <f t="array" ref="AE230">IF(OR(AC230="positive",Z230="positive",AND(OR(ISNUMBER(SEARCH("Follicular carcinoma",N230)),ISNUMBER(SEARCH("Follicular thyroid carcinoma",N230))),V230="extensive"),AND(AND(ISNUMBER(J230),J230&gt;0),AND(ISNUMBER(M230),M230&gt;3)),OR(H230="positive",AH230=1)),"high",IF(OR(ISNUMBER(SEARCH("lateral",G230,1)),ISNUMBER(SEARCH("positive",Y230,1)),ISNUMBER(SEARCH("tall",O230,1)),ISNUMBER(SEARCH("hobnail",O230,1)),ISNUMBER(SEARCH("cribriform",O230,1)),ISNUMBER(SEARCH("diffuse",O230,1)),ISNUMBER(SEARCH("columnar",O230,1)),ISNUMBER(SEARCH("solid",O230,1)),ISNUMBER(SEARCH("tall",N230,1)),ISNUMBER(SEARCH("hobnail",N230,1)),ISNUMBER(SEARCH("cribriform",N230,1)),ISNUMBER(SEARCH("diffuse",N230,1)),ISNUMBER(SEARCH("columnar",N230,1)),ISNUMBER(SEARCH("solid",N230,1)),AND(ISNUMBER(SEARCH("papillary",N230,1)),S230="positive"),AND(AND(ISNUMBER(J230),J230&gt;=5),M230=""),AND(AND(ISNUMBER(J230),J230&gt;=5),AND(ISNUMBER(M230),M230&gt;=1)),AND(ISNUMBER(SERACH("papillary",N230)),OR(Y230="positive",Z230="positive"), ISNUMBER(SEARCH("BRAF",AB230)))),"intermediate","low"))</f>
        <v>high</v>
      </c>
      <c r="AF230" s="33" t="str">
        <f t="shared" si="47"/>
        <v>2</v>
      </c>
      <c r="AG230" s="33" t="str">
        <f t="shared" si="48"/>
        <v>1a</v>
      </c>
      <c r="AH230" s="33" t="str">
        <f t="shared" si="49"/>
        <v>0</v>
      </c>
      <c r="AI230" s="38" t="str">
        <f t="shared" si="50"/>
        <v>I</v>
      </c>
      <c r="AJ230" s="32" t="s">
        <v>956</v>
      </c>
      <c r="AK230" s="37" t="s">
        <v>964</v>
      </c>
      <c r="AL230" s="37" t="s">
        <v>966</v>
      </c>
      <c r="AM230" s="37" t="s">
        <v>965</v>
      </c>
      <c r="AN230" s="37" t="s">
        <v>70</v>
      </c>
      <c r="AO230" s="26">
        <f t="shared" si="51"/>
        <v>1</v>
      </c>
      <c r="AP230" s="12">
        <f t="shared" si="52"/>
        <v>1</v>
      </c>
      <c r="AQ230" s="12">
        <f t="shared" si="53"/>
        <v>1</v>
      </c>
      <c r="AR230" s="12">
        <f t="shared" si="54"/>
        <v>1</v>
      </c>
      <c r="AS230" s="19">
        <f t="shared" si="55"/>
        <v>1</v>
      </c>
    </row>
    <row r="231" spans="1:45">
      <c r="A231" t="str">
        <f>'Model output'!A230</f>
        <v>TCGA-ET-A3BO</v>
      </c>
      <c r="B231" s="44">
        <v>44</v>
      </c>
      <c r="C231" s="1" t="str">
        <f>IF(OR(ISNUMBER(SEARCH("0",'Model output'!D230)), ISNUMBER(SEARCH("1",'Model output'!D230)), ISNUMBER(SEARCH("1a",'Model output'!D230)), ISNUMBER(SEARCH("1b",'Model output'!D230)), ISNUMBER(SEARCH("2",'Model output'!D230)), ISNUMBER(SEARCH("3",'Model output'!D230)), ISNUMBER(SEARCH("4a",'Model output'!D230)), ISNUMBER(SEARCH("4b",'Model output'!D230))), IF(ISNUMBER(SEARCH("pT",'Model output'!D230)),IF(OR(ISNUMBER(SEARCH("a",'Model output'!D230)),ISNUMBER(SEARCH("b",'Model output'!D230))),MID(SUBSTITUTE('Model output'!D230," ",""),SEARCH("pT",'Model output'!D230)+2,2),MID(SUBSTITUTE('Model output'!D230," ",""),SEARCH("pT",'Model output'!D230)+2,1)),IF(ISNUMBER(SEARCH("T",'Model output'!D230)),IF(OR(ISNUMBER(SEARCH("a",'Model output'!D230)),ISNUMBER(SEARCH("b",'Model output'!D230))),MID(SUBSTITUTE('Model output'!D230," ",""),SEARCH("T",'Model output'!D230)+1,2),MID(SUBSTITUTE('Model output'!D230," ",""),SEARCH("T",'Model output'!D230)+1,1)),SUBSTITUTE('Model output'!D230," ",""))),"")</f>
        <v>3</v>
      </c>
      <c r="D231" s="1" t="str">
        <f>IF(ISNUMBER(SEARCH("lymph node",'Model output'!E230)),"1", IF(AND('Model output'!E230&lt;&gt;"",ISNUMBER('Model output'!E230),'Model output'!E230&gt;0),"1",IF(OR(ISNUMBER(SEARCH("0",'Model output'!E230)), ISNUMBER(SEARCH("1",'Model output'!E230)), ISNUMBER(SEARCH("1a",'Model output'!E230)), ISNUMBER(SEARCH("1b",'Model output'!E230)), ISNUMBER(SEARCH("X",'Model output'!E230))), IF(ISNUMBER(SEARCH("pN",'Model output'!E230)),IF(OR(ISNUMBER(SEARCH("a",'Model output'!E230)),ISNUMBER(SEARCH("b",'Model output'!E230))),MID(SUBSTITUTE('Model output'!E230," ",""),SEARCH("pN",'Model output'!E230)+2,2),MID(SUBSTITUTE('Model output'!E230," ",""),SEARCH("pN",'Model output'!E230)+2,1)),IF(ISNUMBER(SEARCH("N",'Model output'!E230)),IF(OR(ISNUMBER(SEARCH("a",'Model output'!E230)),ISNUMBER(SEARCH("b",'Model output'!E230))),MID(SUBSTITUTE('Model output'!E230," ",""),SEARCH("N",'Model output'!E230)+1,2),MID(SUBSTITUTE('Model output'!E230," ",""),SEARCH("N",'Model output'!E230)+1,1)),SUBSTITUTE('Model output'!E230," ",""))),"")))</f>
        <v>1a</v>
      </c>
      <c r="E231" s="1" t="str">
        <f>IF(OR(ISNUMBER(SEARCH("Not applicable",'Model output'!F230)), ISNUMBER(SEARCH("N/A",'Model output'!F230))),"0",IF(OR(ISNUMBER(SEARCH("0",'Model output'!F230)), ISNUMBER(SEARCH("1",'Model output'!F230)), ISNUMBER(SEARCH("X",'Model output'!F230))), IF(ISNUMBER(SEARCH("pM",'Model output'!F230)),MID(SUBSTITUTE('Model output'!F230," ",""),SEARCH("pM",'Model output'!F230)+2,1),IF(ISNUMBER(SEARCH("M",'Model output'!F230)),MID(SUBSTITUTE('Model output'!F230," ",""),SEARCH("M",'Model output'!F230)+1,1),SUBSTITUTE('Model output'!F230," ",""))),""))</f>
        <v/>
      </c>
      <c r="F231" t="str">
        <f t="shared" si="45"/>
        <v>positive</v>
      </c>
      <c r="G231" t="str">
        <f>IF(OR('Model output'!G230="",AND(ISNUMBER('Model output'!J230),'Model output'!J230&lt;1)),"",IF(OR(ISNUMBER(SEARCH("lateral",'Model output'!G230)),ISNUMBER(SEARCH("cervical",'Model output'!G230)),ISNUMBER(SEARCH("jugular",'Model output'!G230)),ISNUMBER(SEARCH("left neck",'Model output'!G230)),ISNUMBER(SEARCH("left anterior neck",'Model output'!G230)),ISNUMBER(SEARCH("left posterior neck",'Model output'!G230)),ISNUMBER(SEARCH("right neck",'Model output'!G230)),ISNUMBER(SEARCH("right anterior neck",'Model output'!G230)),ISNUMBER(SEARCH("right posterior neck",'Model output'!G230)),AND(ISNUMBER(SEARCH("level",'Model output'!G230)),OR(,ISNUMBER(SEARCH("II",'Model output'!G230)),ISNUMBER(SEARCH("two",'Model output'!G230)),ISNUMBER(SEARCH("2",'Model output'!G230)),ISNUMBER(SEARCH("III",'Model output'!G230)),ISNUMBER(SEARCH("three",'Model output'!G230)),ISNUMBER(SEARCH("3",'Model output'!G230)),ISNUMBER(SEARCH("IV",'Model output'!G230)),ISNUMBER(SEARCH("four",'Model output'!G230)),ISNUMBER(SEARCH("4",'Model output'!G230)),AND(ISNUMBER(SEARCH("V ",'Model output'!G230)),NOT(ISNUMBER(SEARCH("VI",'Model output'!G230)))),ISNUMBER(SEARCH("five",'Model output'!G230)),ISNUMBER(SEARCH("5",'Model output'!G230))))), "lateral", "central"))</f>
        <v>central</v>
      </c>
      <c r="H231" t="str">
        <f>IF('Model output'!H230="","negative",IF('Model output'!H230="[]", "negative", IF(OR(ISNUMBER(SEARCH("lymph node",'Model output'!H230)),ISNUMBER(SEARCH("Not mentioned",'Model output'!H230)),ISNUMBER(SEARCH("neck",'Model output'!H230)),ISNUMBER(SEARCH("Not applicable",'Model output'!H230))),"negative","positive")))</f>
        <v>negative</v>
      </c>
      <c r="I231">
        <f>IF('Model output'!I230="","",IF(ISNUMBER('Model output'!I230),'Model output'!I230,1))</f>
        <v>10</v>
      </c>
      <c r="J231">
        <f>IF('Model output'!J230="","",IF(AND(ISNUMBER('Model output'!J230),'Model output'!J230&lt;=I231),'Model output'!J230,IF(ISNUMBER(SEARCH("0/",'Model output'!J230)),0,1)))</f>
        <v>2</v>
      </c>
      <c r="K231" t="str" cm="1">
        <f t="array" ref="K231">IF(COUNT(FIND({0,1,2,3,4,5,6,7,8,9},'Model output'!K230))&gt;0,'Model output'!K230,"")</f>
        <v/>
      </c>
      <c r="L231" s="8" t="str">
        <f t="shared" si="46"/>
        <v/>
      </c>
      <c r="M231" t="str" cm="1">
        <f t="array" ref="M231">IF(L231="","",IF(ISNUMBER(SEARCH("cm",L231)),MAX(VALUE(SUBSTITUTE(_xlfn.FILTERXML("&lt;t&gt;&lt;s&gt;"&amp;SUBSTITUTE(L231,",","&lt;/s&gt;&lt;s&gt;")&amp;"&lt;/s&gt;&lt;/t&gt;","//s"),"cm",""))),MAX(VALUE(SUBSTITUTE(_xlfn.FILTERXML("&lt;t&gt;&lt;s&gt;"&amp;SUBSTITUTE(L231,",","&lt;/s&gt;&lt;s&gt;")&amp;"&lt;/s&gt;&lt;/t&gt;","//s"),"mm","")))/10))</f>
        <v/>
      </c>
      <c r="N231" t="str">
        <f>IF('Model output'!L230="","",'Model output'!L230)</f>
        <v>Papillary carcinoma</v>
      </c>
      <c r="O231" t="str">
        <f>IF('Model output'!M230="","",'Model output'!M230)</f>
        <v>Tall cell features</v>
      </c>
      <c r="P231" t="str">
        <f>IF('Model output'!N230="","",'Model output'!N230)</f>
        <v>2.5 cm</v>
      </c>
      <c r="Q231" t="str">
        <f t="shared" si="44"/>
        <v>2.5cm</v>
      </c>
      <c r="R231" cm="1">
        <f t="array" ref="R231">IF(Q231="","",IF(ISNUMBER(SEARCH("cm",Q231)),MAX(VALUE(SUBSTITUTE(_xlfn.FILTERXML("&lt;t&gt;&lt;s&gt;"&amp;SUBSTITUTE(Q231,",","&lt;/s&gt;&lt;s&gt;")&amp;"&lt;/s&gt;&lt;/t&gt;","//s"),"cm",""))),MAX(VALUE(SUBSTITUTE(_xlfn.FILTERXML("&lt;t&gt;&lt;s&gt;"&amp;SUBSTITUTE(Q231,",","&lt;/s&gt;&lt;s&gt;")&amp;"&lt;/s&gt;&lt;/t&gt;","//s"),"mm","")))/10))</f>
        <v>2.5</v>
      </c>
      <c r="S231" t="str">
        <f>IF(OR('Model output'!P230="",ISNUMBER(SEARCH("Not identified", 'Model output'!P230)),ISNUMBER(SEARCH("Absent",'Model output'!P230)),AND(ISNUMBER(SEARCH("No",'Model output'!P230)),NOT(ISNUMBER(SEARCH("diagnostic",'Model output'!P230)))),ISNUMBER(SEARCH("Negative",'Model output'!P230))),"negative","positive")</f>
        <v>positive</v>
      </c>
      <c r="T231">
        <f>IF('Model output'!O230="","",'Model output'!O230)</f>
        <v>4</v>
      </c>
      <c r="U231" t="str">
        <f>IF('Model output'!Q230&lt;&gt;"",'Model output'!Q230,IF('Classification result'!S231="positive",IF(ISNUMBER(SEARCH("single",'Model output'!P230)),1,IF(OR(ISNUMBER(SEARCH("&lt;4",'Model output'!P230)),ISNUMBER(SEARCH("&lt; 4",'Model output'!P230)),ISNUMBER(SEARCH("less than 4",'Model output'!P230))),"&lt;4",IF(OR(ISNUMBER(SEARCH("&gt;4",'Model output'!P230)),ISNUMBER(SEARCH("&gt; 4",'Model output'!P230)),ISNUMBER(SEARCH("4 or more",'Model output'!P230))),"&gt;4",""))),""))</f>
        <v/>
      </c>
      <c r="V231" t="str">
        <f>IF(S231="negative","",IF(OR(ISNUMBER(SEARCH("Focal",'Model output'!P230)),'Classification result'!U231&lt;4,ISNUMBER(SEARCH("Focal",'Classification result'!U231)),ISNUMBER(SEARCH("&lt;4",'Classification result'!U231)),ISNUMBER(SEARCH("&lt; 4",'Classification result'!U231))),"minimal", IF(OR(ISNUMBER(SEARCH("Extensive",'Model output'!P230)),ISNUMBER(SEARCH("Extensive",'Classification result'!U231)),ISNUMBER(SEARCH("&gt;4",'Classification result'!U231)),ISNUMBER(SEARCH("&gt; 4",'Classification result'!U231)),ISNUMBER(SEARCH("4 or more",'Classification result'!U231))),"extensive","")))</f>
        <v/>
      </c>
      <c r="W231" t="str">
        <f>IF(OR('Model output'!R230="",ISNUMBER(SEARCH("Not identified", 'Model output'!R230)),ISNUMBER(SEARCH("Absent",'Model output'!R230)),ISNUMBER(SEARCH("No",'Model output'!R230)),ISNUMBER(SEARCH("Negative",'Model output'!R230)),ISNUMBER(SEARCH("None seen",'Model output'!R230)),ISNUMBER(SEARCH("Free",'Model output'!R230)),ISNUMBER(SEARCH("Cannot be assessed",'Model output'!R230))),"negative","positive")</f>
        <v>negative</v>
      </c>
      <c r="X231" t="str">
        <f>IF('Model output'!S230="","", IF('Model output'!S230= "[]", "", 'Model output'!S230))</f>
        <v>Minimal extrathyroidal extension</v>
      </c>
      <c r="Y231" t="str">
        <f>IF(OR('Model output'!S230="",ISNUMBER(SEARCH("Absent",'Model output'!S230)),ISNUMBER(SEARCH("Not identified",'Model output'!S230)),ISNUMBER(SEARCH("No",'Model output'!S230)),ISNUMBER(SEARCH("negative",'Model output'!S230))),"negative",IF(Z231="positive","gETE", "positive"))</f>
        <v>positive</v>
      </c>
      <c r="Z231" t="str">
        <f>IF(OR('Model output'!S230="",ISNUMBER(SEARCH("Absent",'Model output'!S230)),ISNUMBER(SEARCH("Not identified",'Model output'!S230)),ISNUMBER(SEARCH("No",'Model output'!S230)),ISNUMBER(SEARCH("Minimal",'Model output'!S230)),ISNUMBER(SEARCH("negative",'Model output'!S230))),"negative",IF(OR(ISNUMBER(SEARCH("extensive",X231)),ISNUMBER(SEARCH("skeletal muscle",X231)),ISNUMBER(SEARCH("larynx",X231)),ISNUMBER(SEARCH("trachea",X231)),ISNUMBER(SEARCH("esophagus",X231)),ISNUMBER(SEARCH("recurrent laryngeal nerve",X231))),"positive","negative"))</f>
        <v>negative</v>
      </c>
      <c r="AA231" t="str">
        <f>IF('Model output'!T230="","", IF('Model output'!T230="[]", "", IF('Model output'!T230="Not mentioned", "No", "Yes")))</f>
        <v/>
      </c>
      <c r="AB231" t="str">
        <f>IF(AA231&lt;&gt;"Yes","",IF(OR('Model output'!U230="",'Model output'!U230="[]",ISNUMBER(SEARCH("Not identified",'Model output'!U230))),"",'Model output'!U230))</f>
        <v/>
      </c>
      <c r="AC231" s="1" t="str">
        <f>IF(OR('Model output'!V230="",'Model output'!V230="No",AND(ISERROR(SEARCH("Positive",'Model output'!V230)), ISNUMBER(SEARCH("Negative",'Model output'!V230))), ISNUMBER(SEARCH("Uninvolved",'Model output'!V230)), ISNUMBER(SEARCH("not involved",'Model output'!V230)), ISNUMBER(SEARCH("none",'Model output'!V230)), ISNUMBER(SEARCH("Free",'Model output'!V230)), ISNUMBER(SEARCH("1 mm",'Model output'!V230)), ISNUMBER(SEARCH("0.1 CM",'Model output'!V230)), ISNUMBER(SEARCH("less than 0.2 mm",'Model output'!V230)), ISNUMBER(SEARCH("less than 0.5 mm",'Model output'!V230)), ISNUMBER(SEARCH("abut",'Model output'!V230))), "negative", "positive")</f>
        <v>positive</v>
      </c>
      <c r="AE231" s="32" t="str" cm="1">
        <f t="array" ref="AE231">IF(OR(AC231="positive",Z231="positive",AND(OR(ISNUMBER(SEARCH("Follicular carcinoma",N231)),ISNUMBER(SEARCH("Follicular thyroid carcinoma",N231))),V231="extensive"),AND(AND(ISNUMBER(J231),J231&gt;0),AND(ISNUMBER(M231),M231&gt;3)),OR(H231="positive",AH231=1)),"high",IF(OR(ISNUMBER(SEARCH("lateral",G231,1)),ISNUMBER(SEARCH("positive",Y231,1)),ISNUMBER(SEARCH("tall",O231,1)),ISNUMBER(SEARCH("hobnail",O231,1)),ISNUMBER(SEARCH("cribriform",O231,1)),ISNUMBER(SEARCH("diffuse",O231,1)),ISNUMBER(SEARCH("columnar",O231,1)),ISNUMBER(SEARCH("solid",O231,1)),ISNUMBER(SEARCH("tall",N231,1)),ISNUMBER(SEARCH("hobnail",N231,1)),ISNUMBER(SEARCH("cribriform",N231,1)),ISNUMBER(SEARCH("diffuse",N231,1)),ISNUMBER(SEARCH("columnar",N231,1)),ISNUMBER(SEARCH("solid",N231,1)),AND(ISNUMBER(SEARCH("papillary",N231,1)),S231="positive"),AND(AND(ISNUMBER(J231),J231&gt;=5),M231=""),AND(AND(ISNUMBER(J231),J231&gt;=5),AND(ISNUMBER(M231),M231&gt;=1)),AND(ISNUMBER(SERACH("papillary",N231)),OR(Y231="positive",Z231="positive"), ISNUMBER(SEARCH("BRAF",AB231)))),"intermediate","low"))</f>
        <v>high</v>
      </c>
      <c r="AF231" s="33" t="str">
        <f t="shared" si="47"/>
        <v>2</v>
      </c>
      <c r="AG231" s="33" t="str">
        <f t="shared" si="48"/>
        <v>1a</v>
      </c>
      <c r="AH231" s="33" t="str">
        <f t="shared" si="49"/>
        <v>0</v>
      </c>
      <c r="AI231" s="38" t="str">
        <f t="shared" si="50"/>
        <v>I</v>
      </c>
      <c r="AJ231" s="32" t="s">
        <v>956</v>
      </c>
      <c r="AK231" s="37" t="s">
        <v>964</v>
      </c>
      <c r="AL231" s="37" t="s">
        <v>966</v>
      </c>
      <c r="AM231" s="37" t="s">
        <v>965</v>
      </c>
      <c r="AN231" s="37" t="s">
        <v>70</v>
      </c>
      <c r="AO231" s="26">
        <f t="shared" si="51"/>
        <v>1</v>
      </c>
      <c r="AP231" s="12">
        <f t="shared" si="52"/>
        <v>1</v>
      </c>
      <c r="AQ231" s="12">
        <f t="shared" si="53"/>
        <v>1</v>
      </c>
      <c r="AR231" s="12">
        <f t="shared" si="54"/>
        <v>1</v>
      </c>
      <c r="AS231" s="19">
        <f t="shared" si="55"/>
        <v>1</v>
      </c>
    </row>
    <row r="232" spans="1:45">
      <c r="A232" t="str">
        <f>'Model output'!A231</f>
        <v>TCGA-ET-A3BS</v>
      </c>
      <c r="B232" s="44">
        <v>42</v>
      </c>
      <c r="C232" s="1" t="str">
        <f>IF(OR(ISNUMBER(SEARCH("0",'Model output'!D231)), ISNUMBER(SEARCH("1",'Model output'!D231)), ISNUMBER(SEARCH("1a",'Model output'!D231)), ISNUMBER(SEARCH("1b",'Model output'!D231)), ISNUMBER(SEARCH("2",'Model output'!D231)), ISNUMBER(SEARCH("3",'Model output'!D231)), ISNUMBER(SEARCH("4a",'Model output'!D231)), ISNUMBER(SEARCH("4b",'Model output'!D231))), IF(ISNUMBER(SEARCH("pT",'Model output'!D231)),IF(OR(ISNUMBER(SEARCH("a",'Model output'!D231)),ISNUMBER(SEARCH("b",'Model output'!D231))),MID(SUBSTITUTE('Model output'!D231," ",""),SEARCH("pT",'Model output'!D231)+2,2),MID(SUBSTITUTE('Model output'!D231," ",""),SEARCH("pT",'Model output'!D231)+2,1)),IF(ISNUMBER(SEARCH("T",'Model output'!D231)),IF(OR(ISNUMBER(SEARCH("a",'Model output'!D231)),ISNUMBER(SEARCH("b",'Model output'!D231))),MID(SUBSTITUTE('Model output'!D231," ",""),SEARCH("T",'Model output'!D231)+1,2),MID(SUBSTITUTE('Model output'!D231," ",""),SEARCH("T",'Model output'!D231)+1,1)),SUBSTITUTE('Model output'!D231," ",""))),"")</f>
        <v>3</v>
      </c>
      <c r="D232" s="1" t="str">
        <f>IF(ISNUMBER(SEARCH("lymph node",'Model output'!E231)),"1", IF(AND('Model output'!E231&lt;&gt;"",ISNUMBER('Model output'!E231),'Model output'!E231&gt;0),"1",IF(OR(ISNUMBER(SEARCH("0",'Model output'!E231)), ISNUMBER(SEARCH("1",'Model output'!E231)), ISNUMBER(SEARCH("1a",'Model output'!E231)), ISNUMBER(SEARCH("1b",'Model output'!E231)), ISNUMBER(SEARCH("X",'Model output'!E231))), IF(ISNUMBER(SEARCH("pN",'Model output'!E231)),IF(OR(ISNUMBER(SEARCH("a",'Model output'!E231)),ISNUMBER(SEARCH("b",'Model output'!E231))),MID(SUBSTITUTE('Model output'!E231," ",""),SEARCH("pN",'Model output'!E231)+2,2),MID(SUBSTITUTE('Model output'!E231," ",""),SEARCH("pN",'Model output'!E231)+2,1)),IF(ISNUMBER(SEARCH("N",'Model output'!E231)),IF(OR(ISNUMBER(SEARCH("a",'Model output'!E231)),ISNUMBER(SEARCH("b",'Model output'!E231))),MID(SUBSTITUTE('Model output'!E231," ",""),SEARCH("N",'Model output'!E231)+1,2),MID(SUBSTITUTE('Model output'!E231," ",""),SEARCH("N",'Model output'!E231)+1,1)),SUBSTITUTE('Model output'!E231," ",""))),"")))</f>
        <v>1a</v>
      </c>
      <c r="E232" s="1" t="str">
        <f>IF(OR(ISNUMBER(SEARCH("Not applicable",'Model output'!F231)), ISNUMBER(SEARCH("N/A",'Model output'!F231))),"0",IF(OR(ISNUMBER(SEARCH("0",'Model output'!F231)), ISNUMBER(SEARCH("1",'Model output'!F231)), ISNUMBER(SEARCH("X",'Model output'!F231))), IF(ISNUMBER(SEARCH("pM",'Model output'!F231)),MID(SUBSTITUTE('Model output'!F231," ",""),SEARCH("pM",'Model output'!F231)+2,1),IF(ISNUMBER(SEARCH("M",'Model output'!F231)),MID(SUBSTITUTE('Model output'!F231," ",""),SEARCH("M",'Model output'!F231)+1,1),SUBSTITUTE('Model output'!F231," ",""))),""))</f>
        <v/>
      </c>
      <c r="F232" t="str">
        <f t="shared" si="45"/>
        <v>positive</v>
      </c>
      <c r="G232" t="str">
        <f>IF(OR('Model output'!G231="",AND(ISNUMBER('Model output'!J231),'Model output'!J231&lt;1)),"",IF(OR(ISNUMBER(SEARCH("lateral",'Model output'!G231)),ISNUMBER(SEARCH("cervical",'Model output'!G231)),ISNUMBER(SEARCH("jugular",'Model output'!G231)),ISNUMBER(SEARCH("left neck",'Model output'!G231)),ISNUMBER(SEARCH("left anterior neck",'Model output'!G231)),ISNUMBER(SEARCH("left posterior neck",'Model output'!G231)),ISNUMBER(SEARCH("right neck",'Model output'!G231)),ISNUMBER(SEARCH("right anterior neck",'Model output'!G231)),ISNUMBER(SEARCH("right posterior neck",'Model output'!G231)),AND(ISNUMBER(SEARCH("level",'Model output'!G231)),OR(,ISNUMBER(SEARCH("II",'Model output'!G231)),ISNUMBER(SEARCH("two",'Model output'!G231)),ISNUMBER(SEARCH("2",'Model output'!G231)),ISNUMBER(SEARCH("III",'Model output'!G231)),ISNUMBER(SEARCH("three",'Model output'!G231)),ISNUMBER(SEARCH("3",'Model output'!G231)),ISNUMBER(SEARCH("IV",'Model output'!G231)),ISNUMBER(SEARCH("four",'Model output'!G231)),ISNUMBER(SEARCH("4",'Model output'!G231)),AND(ISNUMBER(SEARCH("V ",'Model output'!G231)),NOT(ISNUMBER(SEARCH("VI",'Model output'!G231)))),ISNUMBER(SEARCH("five",'Model output'!G231)),ISNUMBER(SEARCH("5",'Model output'!G231))))), "lateral", "central"))</f>
        <v>central</v>
      </c>
      <c r="H232" t="str">
        <f>IF('Model output'!H231="","negative",IF('Model output'!H231="[]", "negative", IF(OR(ISNUMBER(SEARCH("lymph node",'Model output'!H231)),ISNUMBER(SEARCH("Not mentioned",'Model output'!H231)),ISNUMBER(SEARCH("neck",'Model output'!H231)),ISNUMBER(SEARCH("Not applicable",'Model output'!H231))),"negative","positive")))</f>
        <v>negative</v>
      </c>
      <c r="I232">
        <f>IF('Model output'!I231="","",IF(ISNUMBER('Model output'!I231),'Model output'!I231,1))</f>
        <v>17</v>
      </c>
      <c r="J232">
        <f>IF('Model output'!J231="","",IF(AND(ISNUMBER('Model output'!J231),'Model output'!J231&lt;=I232),'Model output'!J231,IF(ISNUMBER(SEARCH("0/",'Model output'!J231)),0,1)))</f>
        <v>8</v>
      </c>
      <c r="K232" t="str" cm="1">
        <f t="array" ref="K232">IF(COUNT(FIND({0,1,2,3,4,5,6,7,8,9},'Model output'!K231))&gt;0,'Model output'!K231,"")</f>
        <v/>
      </c>
      <c r="L232" s="8" t="str">
        <f t="shared" si="46"/>
        <v/>
      </c>
      <c r="M232" t="str" cm="1">
        <f t="array" ref="M232">IF(L232="","",IF(ISNUMBER(SEARCH("cm",L232)),MAX(VALUE(SUBSTITUTE(_xlfn.FILTERXML("&lt;t&gt;&lt;s&gt;"&amp;SUBSTITUTE(L232,",","&lt;/s&gt;&lt;s&gt;")&amp;"&lt;/s&gt;&lt;/t&gt;","//s"),"cm",""))),MAX(VALUE(SUBSTITUTE(_xlfn.FILTERXML("&lt;t&gt;&lt;s&gt;"&amp;SUBSTITUTE(L232,",","&lt;/s&gt;&lt;s&gt;")&amp;"&lt;/s&gt;&lt;/t&gt;","//s"),"mm","")))/10))</f>
        <v/>
      </c>
      <c r="N232" t="str">
        <f>IF('Model output'!L231="","",'Model output'!L231)</f>
        <v>Papillary carcinoma</v>
      </c>
      <c r="O232" t="str">
        <f>IF('Model output'!M231="","",'Model output'!M231)</f>
        <v/>
      </c>
      <c r="P232" t="str">
        <f>IF('Model output'!N231="","",'Model output'!N231)</f>
        <v>5.5 cm</v>
      </c>
      <c r="Q232" t="str">
        <f t="shared" si="44"/>
        <v>5.5cm</v>
      </c>
      <c r="R232" cm="1">
        <f t="array" ref="R232">IF(Q232="","",IF(ISNUMBER(SEARCH("cm",Q232)),MAX(VALUE(SUBSTITUTE(_xlfn.FILTERXML("&lt;t&gt;&lt;s&gt;"&amp;SUBSTITUTE(Q232,",","&lt;/s&gt;&lt;s&gt;")&amp;"&lt;/s&gt;&lt;/t&gt;","//s"),"cm",""))),MAX(VALUE(SUBSTITUTE(_xlfn.FILTERXML("&lt;t&gt;&lt;s&gt;"&amp;SUBSTITUTE(Q232,",","&lt;/s&gt;&lt;s&gt;")&amp;"&lt;/s&gt;&lt;/t&gt;","//s"),"mm","")))/10))</f>
        <v>5.5</v>
      </c>
      <c r="S232" t="str">
        <f>IF(OR('Model output'!P231="",ISNUMBER(SEARCH("Not identified", 'Model output'!P231)),ISNUMBER(SEARCH("Absent",'Model output'!P231)),AND(ISNUMBER(SEARCH("No",'Model output'!P231)),NOT(ISNUMBER(SEARCH("diagnostic",'Model output'!P231)))),ISNUMBER(SEARCH("Negative",'Model output'!P231))),"negative","positive")</f>
        <v>negative</v>
      </c>
      <c r="T232" t="str">
        <f>IF('Model output'!O231="","",'Model output'!O231)</f>
        <v/>
      </c>
      <c r="U232" t="str">
        <f>IF('Model output'!Q231&lt;&gt;"",'Model output'!Q231,IF('Classification result'!S232="positive",IF(ISNUMBER(SEARCH("single",'Model output'!P231)),1,IF(OR(ISNUMBER(SEARCH("&lt;4",'Model output'!P231)),ISNUMBER(SEARCH("&lt; 4",'Model output'!P231)),ISNUMBER(SEARCH("less than 4",'Model output'!P231))),"&lt;4",IF(OR(ISNUMBER(SEARCH("&gt;4",'Model output'!P231)),ISNUMBER(SEARCH("&gt; 4",'Model output'!P231)),ISNUMBER(SEARCH("4 or more",'Model output'!P231))),"&gt;4",""))),""))</f>
        <v/>
      </c>
      <c r="V232" t="str">
        <f>IF(S232="negative","",IF(OR(ISNUMBER(SEARCH("Focal",'Model output'!P231)),'Classification result'!U232&lt;4,ISNUMBER(SEARCH("Focal",'Classification result'!U232)),ISNUMBER(SEARCH("&lt;4",'Classification result'!U232)),ISNUMBER(SEARCH("&lt; 4",'Classification result'!U232))),"minimal", IF(OR(ISNUMBER(SEARCH("Extensive",'Model output'!P231)),ISNUMBER(SEARCH("Extensive",'Classification result'!U232)),ISNUMBER(SEARCH("&gt;4",'Classification result'!U232)),ISNUMBER(SEARCH("&gt; 4",'Classification result'!U232)),ISNUMBER(SEARCH("4 or more",'Classification result'!U232))),"extensive","")))</f>
        <v/>
      </c>
      <c r="W232" t="str">
        <f>IF(OR('Model output'!R231="",ISNUMBER(SEARCH("Not identified", 'Model output'!R231)),ISNUMBER(SEARCH("Absent",'Model output'!R231)),ISNUMBER(SEARCH("No",'Model output'!R231)),ISNUMBER(SEARCH("Negative",'Model output'!R231)),ISNUMBER(SEARCH("None seen",'Model output'!R231)),ISNUMBER(SEARCH("Free",'Model output'!R231)),ISNUMBER(SEARCH("Cannot be assessed",'Model output'!R231))),"negative","positive")</f>
        <v>negative</v>
      </c>
      <c r="X232" t="str">
        <f>IF('Model output'!S231="","", IF('Model output'!S231= "[]", "", 'Model output'!S231))</f>
        <v/>
      </c>
      <c r="Y232" t="str">
        <f>IF(OR('Model output'!S231="",ISNUMBER(SEARCH("Absent",'Model output'!S231)),ISNUMBER(SEARCH("Not identified",'Model output'!S231)),ISNUMBER(SEARCH("No",'Model output'!S231)),ISNUMBER(SEARCH("negative",'Model output'!S231))),"negative",IF(Z232="positive","gETE", "positive"))</f>
        <v>negative</v>
      </c>
      <c r="Z232" t="str">
        <f>IF(OR('Model output'!S231="",ISNUMBER(SEARCH("Absent",'Model output'!S231)),ISNUMBER(SEARCH("Not identified",'Model output'!S231)),ISNUMBER(SEARCH("No",'Model output'!S231)),ISNUMBER(SEARCH("Minimal",'Model output'!S231)),ISNUMBER(SEARCH("negative",'Model output'!S231))),"negative",IF(OR(ISNUMBER(SEARCH("extensive",X232)),ISNUMBER(SEARCH("skeletal muscle",X232)),ISNUMBER(SEARCH("larynx",X232)),ISNUMBER(SEARCH("trachea",X232)),ISNUMBER(SEARCH("esophagus",X232)),ISNUMBER(SEARCH("recurrent laryngeal nerve",X232))),"positive","negative"))</f>
        <v>negative</v>
      </c>
      <c r="AA232" t="str">
        <f>IF('Model output'!T231="","", IF('Model output'!T231="[]", "", IF('Model output'!T231="Not mentioned", "No", "Yes")))</f>
        <v/>
      </c>
      <c r="AB232" t="str">
        <f>IF(AA232&lt;&gt;"Yes","",IF(OR('Model output'!U231="",'Model output'!U231="[]",ISNUMBER(SEARCH("Not identified",'Model output'!U231))),"",'Model output'!U231))</f>
        <v/>
      </c>
      <c r="AC232" s="1" t="str">
        <f>IF(OR('Model output'!V231="",'Model output'!V231="No",AND(ISERROR(SEARCH("Positive",'Model output'!V231)), ISNUMBER(SEARCH("Negative",'Model output'!V231))), ISNUMBER(SEARCH("Uninvolved",'Model output'!V231)), ISNUMBER(SEARCH("not involved",'Model output'!V231)), ISNUMBER(SEARCH("none",'Model output'!V231)), ISNUMBER(SEARCH("Free",'Model output'!V231)), ISNUMBER(SEARCH("1 mm",'Model output'!V231)), ISNUMBER(SEARCH("0.1 CM",'Model output'!V231)), ISNUMBER(SEARCH("less than 0.2 mm",'Model output'!V231)), ISNUMBER(SEARCH("less than 0.5 mm",'Model output'!V231)), ISNUMBER(SEARCH("abut",'Model output'!V231))), "negative", "positive")</f>
        <v>negative</v>
      </c>
      <c r="AE232" s="32" t="str" cm="1">
        <f t="array" aca="1" ref="AE232" ca="1">IF(OR(AC232="positive",Z232="positive",AND(OR(ISNUMBER(SEARCH("Follicular carcinoma",N232)),ISNUMBER(SEARCH("Follicular thyroid carcinoma",N232))),V232="extensive"),AND(AND(ISNUMBER(J232),J232&gt;0),AND(ISNUMBER(M232),M232&gt;3)),OR(H232="positive",AH232=1)),"high",IF(OR(ISNUMBER(SEARCH("lateral",G232,1)),ISNUMBER(SEARCH("positive",Y232,1)),ISNUMBER(SEARCH("tall",O232,1)),ISNUMBER(SEARCH("hobnail",O232,1)),ISNUMBER(SEARCH("cribriform",O232,1)),ISNUMBER(SEARCH("diffuse",O232,1)),ISNUMBER(SEARCH("columnar",O232,1)),ISNUMBER(SEARCH("solid",O232,1)),ISNUMBER(SEARCH("tall",N232,1)),ISNUMBER(SEARCH("hobnail",N232,1)),ISNUMBER(SEARCH("cribriform",N232,1)),ISNUMBER(SEARCH("diffuse",N232,1)),ISNUMBER(SEARCH("columnar",N232,1)),ISNUMBER(SEARCH("solid",N232,1)),AND(ISNUMBER(SEARCH("papillary",N232,1)),S232="positive"),AND(AND(ISNUMBER(J232),J232&gt;=5),M232=""),AND(AND(ISNUMBER(J232),J232&gt;=5),AND(ISNUMBER(M232),M232&gt;=1)),AND(ISNUMBER(SERACH("papillary",N232)),OR(Y232="positive",Z232="positive"), ISNUMBER(SEARCH("BRAF",AB232)))),"intermediate","low"))</f>
        <v>intermediate</v>
      </c>
      <c r="AF232" s="33" t="str">
        <f t="shared" si="47"/>
        <v>3a</v>
      </c>
      <c r="AG232" s="33" t="str">
        <f t="shared" si="48"/>
        <v>1a</v>
      </c>
      <c r="AH232" s="33" t="str">
        <f t="shared" si="49"/>
        <v>0</v>
      </c>
      <c r="AI232" s="38" t="str">
        <f t="shared" si="50"/>
        <v>I</v>
      </c>
      <c r="AJ232" s="32" t="s">
        <v>958</v>
      </c>
      <c r="AK232" s="37" t="s">
        <v>967</v>
      </c>
      <c r="AL232" s="37" t="s">
        <v>966</v>
      </c>
      <c r="AM232" s="37" t="s">
        <v>965</v>
      </c>
      <c r="AN232" s="37" t="s">
        <v>70</v>
      </c>
      <c r="AO232" s="26">
        <f t="shared" ca="1" si="51"/>
        <v>1</v>
      </c>
      <c r="AP232" s="12">
        <f t="shared" si="52"/>
        <v>1</v>
      </c>
      <c r="AQ232" s="12">
        <f t="shared" si="53"/>
        <v>1</v>
      </c>
      <c r="AR232" s="12">
        <f t="shared" si="54"/>
        <v>1</v>
      </c>
      <c r="AS232" s="19">
        <f t="shared" si="55"/>
        <v>1</v>
      </c>
    </row>
    <row r="233" spans="1:45">
      <c r="A233" t="str">
        <f>'Model output'!A232</f>
        <v>TCGA-ET-A3BW</v>
      </c>
      <c r="B233" s="44">
        <v>30</v>
      </c>
      <c r="C233" s="1" t="str">
        <f>IF(OR(ISNUMBER(SEARCH("0",'Model output'!D232)), ISNUMBER(SEARCH("1",'Model output'!D232)), ISNUMBER(SEARCH("1a",'Model output'!D232)), ISNUMBER(SEARCH("1b",'Model output'!D232)), ISNUMBER(SEARCH("2",'Model output'!D232)), ISNUMBER(SEARCH("3",'Model output'!D232)), ISNUMBER(SEARCH("4a",'Model output'!D232)), ISNUMBER(SEARCH("4b",'Model output'!D232))), IF(ISNUMBER(SEARCH("pT",'Model output'!D232)),IF(OR(ISNUMBER(SEARCH("a",'Model output'!D232)),ISNUMBER(SEARCH("b",'Model output'!D232))),MID(SUBSTITUTE('Model output'!D232," ",""),SEARCH("pT",'Model output'!D232)+2,2),MID(SUBSTITUTE('Model output'!D232," ",""),SEARCH("pT",'Model output'!D232)+2,1)),IF(ISNUMBER(SEARCH("T",'Model output'!D232)),IF(OR(ISNUMBER(SEARCH("a",'Model output'!D232)),ISNUMBER(SEARCH("b",'Model output'!D232))),MID(SUBSTITUTE('Model output'!D232," ",""),SEARCH("T",'Model output'!D232)+1,2),MID(SUBSTITUTE('Model output'!D232," ",""),SEARCH("T",'Model output'!D232)+1,1)),SUBSTITUTE('Model output'!D232," ",""))),"")</f>
        <v>2</v>
      </c>
      <c r="D233" s="1" t="str">
        <f>IF(ISNUMBER(SEARCH("lymph node",'Model output'!E232)),"1", IF(AND('Model output'!E232&lt;&gt;"",ISNUMBER('Model output'!E232),'Model output'!E232&gt;0),"1",IF(OR(ISNUMBER(SEARCH("0",'Model output'!E232)), ISNUMBER(SEARCH("1",'Model output'!E232)), ISNUMBER(SEARCH("1a",'Model output'!E232)), ISNUMBER(SEARCH("1b",'Model output'!E232)), ISNUMBER(SEARCH("X",'Model output'!E232))), IF(ISNUMBER(SEARCH("pN",'Model output'!E232)),IF(OR(ISNUMBER(SEARCH("a",'Model output'!E232)),ISNUMBER(SEARCH("b",'Model output'!E232))),MID(SUBSTITUTE('Model output'!E232," ",""),SEARCH("pN",'Model output'!E232)+2,2),MID(SUBSTITUTE('Model output'!E232," ",""),SEARCH("pN",'Model output'!E232)+2,1)),IF(ISNUMBER(SEARCH("N",'Model output'!E232)),IF(OR(ISNUMBER(SEARCH("a",'Model output'!E232)),ISNUMBER(SEARCH("b",'Model output'!E232))),MID(SUBSTITUTE('Model output'!E232," ",""),SEARCH("N",'Model output'!E232)+1,2),MID(SUBSTITUTE('Model output'!E232," ",""),SEARCH("N",'Model output'!E232)+1,1)),SUBSTITUTE('Model output'!E232," ",""))),"")))</f>
        <v>X</v>
      </c>
      <c r="E233" s="1" t="str">
        <f>IF(OR(ISNUMBER(SEARCH("Not applicable",'Model output'!F232)), ISNUMBER(SEARCH("N/A",'Model output'!F232))),"0",IF(OR(ISNUMBER(SEARCH("0",'Model output'!F232)), ISNUMBER(SEARCH("1",'Model output'!F232)), ISNUMBER(SEARCH("X",'Model output'!F232))), IF(ISNUMBER(SEARCH("pM",'Model output'!F232)),MID(SUBSTITUTE('Model output'!F232," ",""),SEARCH("pM",'Model output'!F232)+2,1),IF(ISNUMBER(SEARCH("M",'Model output'!F232)),MID(SUBSTITUTE('Model output'!F232," ",""),SEARCH("M",'Model output'!F232)+1,1),SUBSTITUTE('Model output'!F232," ",""))),""))</f>
        <v>X</v>
      </c>
      <c r="F233" t="str">
        <f t="shared" si="45"/>
        <v>negative</v>
      </c>
      <c r="G233" t="str">
        <f>IF(OR('Model output'!G232="",AND(ISNUMBER('Model output'!J232),'Model output'!J232&lt;1)),"",IF(OR(ISNUMBER(SEARCH("lateral",'Model output'!G232)),ISNUMBER(SEARCH("cervical",'Model output'!G232)),ISNUMBER(SEARCH("jugular",'Model output'!G232)),ISNUMBER(SEARCH("left neck",'Model output'!G232)),ISNUMBER(SEARCH("left anterior neck",'Model output'!G232)),ISNUMBER(SEARCH("left posterior neck",'Model output'!G232)),ISNUMBER(SEARCH("right neck",'Model output'!G232)),ISNUMBER(SEARCH("right anterior neck",'Model output'!G232)),ISNUMBER(SEARCH("right posterior neck",'Model output'!G232)),AND(ISNUMBER(SEARCH("level",'Model output'!G232)),OR(,ISNUMBER(SEARCH("II",'Model output'!G232)),ISNUMBER(SEARCH("two",'Model output'!G232)),ISNUMBER(SEARCH("2",'Model output'!G232)),ISNUMBER(SEARCH("III",'Model output'!G232)),ISNUMBER(SEARCH("three",'Model output'!G232)),ISNUMBER(SEARCH("3",'Model output'!G232)),ISNUMBER(SEARCH("IV",'Model output'!G232)),ISNUMBER(SEARCH("four",'Model output'!G232)),ISNUMBER(SEARCH("4",'Model output'!G232)),AND(ISNUMBER(SEARCH("V ",'Model output'!G232)),NOT(ISNUMBER(SEARCH("VI",'Model output'!G232)))),ISNUMBER(SEARCH("five",'Model output'!G232)),ISNUMBER(SEARCH("5",'Model output'!G232))))), "lateral", "central"))</f>
        <v/>
      </c>
      <c r="H233" t="str">
        <f>IF('Model output'!H232="","negative",IF('Model output'!H232="[]", "negative", IF(OR(ISNUMBER(SEARCH("lymph node",'Model output'!H232)),ISNUMBER(SEARCH("Not mentioned",'Model output'!H232)),ISNUMBER(SEARCH("neck",'Model output'!H232)),ISNUMBER(SEARCH("Not applicable",'Model output'!H232))),"negative","positive")))</f>
        <v>negative</v>
      </c>
      <c r="I233">
        <f>IF('Model output'!I232="","",IF(ISNUMBER('Model output'!I232),'Model output'!I232,1))</f>
        <v>0</v>
      </c>
      <c r="J233">
        <f>IF('Model output'!J232="","",IF(AND(ISNUMBER('Model output'!J232),'Model output'!J232&lt;=I233),'Model output'!J232,IF(ISNUMBER(SEARCH("0/",'Model output'!J232)),0,1)))</f>
        <v>0</v>
      </c>
      <c r="K233" t="str" cm="1">
        <f t="array" ref="K233">IF(COUNT(FIND({0,1,2,3,4,5,6,7,8,9},'Model output'!K232))&gt;0,'Model output'!K232,"")</f>
        <v/>
      </c>
      <c r="L233" s="8" t="str">
        <f t="shared" si="46"/>
        <v/>
      </c>
      <c r="M233" t="str" cm="1">
        <f t="array" ref="M233">IF(L233="","",IF(ISNUMBER(SEARCH("cm",L233)),MAX(VALUE(SUBSTITUTE(_xlfn.FILTERXML("&lt;t&gt;&lt;s&gt;"&amp;SUBSTITUTE(L233,",","&lt;/s&gt;&lt;s&gt;")&amp;"&lt;/s&gt;&lt;/t&gt;","//s"),"cm",""))),MAX(VALUE(SUBSTITUTE(_xlfn.FILTERXML("&lt;t&gt;&lt;s&gt;"&amp;SUBSTITUTE(L233,",","&lt;/s&gt;&lt;s&gt;")&amp;"&lt;/s&gt;&lt;/t&gt;","//s"),"mm","")))/10))</f>
        <v/>
      </c>
      <c r="N233" t="str">
        <f>IF('Model output'!L232="","",'Model output'!L232)</f>
        <v>Papillary carcinoma</v>
      </c>
      <c r="O233" t="str">
        <f>IF('Model output'!M232="","",'Model output'!M232)</f>
        <v>Conventional type</v>
      </c>
      <c r="P233" t="str">
        <f>IF('Model output'!N232="","",'Model output'!N232)</f>
        <v>3.2 cm</v>
      </c>
      <c r="Q233" t="str">
        <f t="shared" si="44"/>
        <v>3.2cm</v>
      </c>
      <c r="R233" cm="1">
        <f t="array" ref="R233">IF(Q233="","",IF(ISNUMBER(SEARCH("cm",Q233)),MAX(VALUE(SUBSTITUTE(_xlfn.FILTERXML("&lt;t&gt;&lt;s&gt;"&amp;SUBSTITUTE(Q233,",","&lt;/s&gt;&lt;s&gt;")&amp;"&lt;/s&gt;&lt;/t&gt;","//s"),"cm",""))),MAX(VALUE(SUBSTITUTE(_xlfn.FILTERXML("&lt;t&gt;&lt;s&gt;"&amp;SUBSTITUTE(Q233,",","&lt;/s&gt;&lt;s&gt;")&amp;"&lt;/s&gt;&lt;/t&gt;","//s"),"mm","")))/10))</f>
        <v>3.2</v>
      </c>
      <c r="S233" t="str">
        <f>IF(OR('Model output'!P232="",ISNUMBER(SEARCH("Not identified", 'Model output'!P232)),ISNUMBER(SEARCH("Absent",'Model output'!P232)),AND(ISNUMBER(SEARCH("No",'Model output'!P232)),NOT(ISNUMBER(SEARCH("diagnostic",'Model output'!P232)))),ISNUMBER(SEARCH("Negative",'Model output'!P232))),"negative","positive")</f>
        <v>negative</v>
      </c>
      <c r="T233">
        <f>IF('Model output'!O232="","",'Model output'!O232)</f>
        <v>2</v>
      </c>
      <c r="U233" t="str">
        <f>IF('Model output'!Q232&lt;&gt;"",'Model output'!Q232,IF('Classification result'!S233="positive",IF(ISNUMBER(SEARCH("single",'Model output'!P232)),1,IF(OR(ISNUMBER(SEARCH("&lt;4",'Model output'!P232)),ISNUMBER(SEARCH("&lt; 4",'Model output'!P232)),ISNUMBER(SEARCH("less than 4",'Model output'!P232))),"&lt;4",IF(OR(ISNUMBER(SEARCH("&gt;4",'Model output'!P232)),ISNUMBER(SEARCH("&gt; 4",'Model output'!P232)),ISNUMBER(SEARCH("4 or more",'Model output'!P232))),"&gt;4",""))),""))</f>
        <v/>
      </c>
      <c r="V233" t="str">
        <f>IF(S233="negative","",IF(OR(ISNUMBER(SEARCH("Focal",'Model output'!P232)),'Classification result'!U233&lt;4,ISNUMBER(SEARCH("Focal",'Classification result'!U233)),ISNUMBER(SEARCH("&lt;4",'Classification result'!U233)),ISNUMBER(SEARCH("&lt; 4",'Classification result'!U233))),"minimal", IF(OR(ISNUMBER(SEARCH("Extensive",'Model output'!P232)),ISNUMBER(SEARCH("Extensive",'Classification result'!U233)),ISNUMBER(SEARCH("&gt;4",'Classification result'!U233)),ISNUMBER(SEARCH("&gt; 4",'Classification result'!U233)),ISNUMBER(SEARCH("4 or more",'Classification result'!U233))),"extensive","")))</f>
        <v/>
      </c>
      <c r="W233" t="str">
        <f>IF(OR('Model output'!R232="",ISNUMBER(SEARCH("Not identified", 'Model output'!R232)),ISNUMBER(SEARCH("Absent",'Model output'!R232)),ISNUMBER(SEARCH("No",'Model output'!R232)),ISNUMBER(SEARCH("Negative",'Model output'!R232)),ISNUMBER(SEARCH("None seen",'Model output'!R232)),ISNUMBER(SEARCH("Free",'Model output'!R232)),ISNUMBER(SEARCH("Cannot be assessed",'Model output'!R232))),"negative","positive")</f>
        <v>negative</v>
      </c>
      <c r="X233" t="str">
        <f>IF('Model output'!S232="","", IF('Model output'!S232= "[]", "", 'Model output'!S232))</f>
        <v/>
      </c>
      <c r="Y233" t="str">
        <f>IF(OR('Model output'!S232="",ISNUMBER(SEARCH("Absent",'Model output'!S232)),ISNUMBER(SEARCH("Not identified",'Model output'!S232)),ISNUMBER(SEARCH("No",'Model output'!S232)),ISNUMBER(SEARCH("negative",'Model output'!S232))),"negative",IF(Z233="positive","gETE", "positive"))</f>
        <v>negative</v>
      </c>
      <c r="Z233" t="str">
        <f>IF(OR('Model output'!S232="",ISNUMBER(SEARCH("Absent",'Model output'!S232)),ISNUMBER(SEARCH("Not identified",'Model output'!S232)),ISNUMBER(SEARCH("No",'Model output'!S232)),ISNUMBER(SEARCH("Minimal",'Model output'!S232)),ISNUMBER(SEARCH("negative",'Model output'!S232))),"negative",IF(OR(ISNUMBER(SEARCH("extensive",X233)),ISNUMBER(SEARCH("skeletal muscle",X233)),ISNUMBER(SEARCH("larynx",X233)),ISNUMBER(SEARCH("trachea",X233)),ISNUMBER(SEARCH("esophagus",X233)),ISNUMBER(SEARCH("recurrent laryngeal nerve",X233))),"positive","negative"))</f>
        <v>negative</v>
      </c>
      <c r="AA233" t="str">
        <f>IF('Model output'!T232="","", IF('Model output'!T232="[]", "", IF('Model output'!T232="Not mentioned", "No", "Yes")))</f>
        <v/>
      </c>
      <c r="AB233" t="str">
        <f>IF(AA233&lt;&gt;"Yes","",IF(OR('Model output'!U232="",'Model output'!U232="[]",ISNUMBER(SEARCH("Not identified",'Model output'!U232))),"",'Model output'!U232))</f>
        <v/>
      </c>
      <c r="AC233" s="1" t="str">
        <f>IF(OR('Model output'!V232="",'Model output'!V232="No",AND(ISERROR(SEARCH("Positive",'Model output'!V232)), ISNUMBER(SEARCH("Negative",'Model output'!V232))), ISNUMBER(SEARCH("Uninvolved",'Model output'!V232)), ISNUMBER(SEARCH("not involved",'Model output'!V232)), ISNUMBER(SEARCH("none",'Model output'!V232)), ISNUMBER(SEARCH("Free",'Model output'!V232)), ISNUMBER(SEARCH("1 mm",'Model output'!V232)), ISNUMBER(SEARCH("0.1 CM",'Model output'!V232)), ISNUMBER(SEARCH("less than 0.2 mm",'Model output'!V232)), ISNUMBER(SEARCH("less than 0.5 mm",'Model output'!V232)), ISNUMBER(SEARCH("abut",'Model output'!V232))), "negative", "positive")</f>
        <v>negative</v>
      </c>
      <c r="AE233" s="32" t="str" cm="1">
        <f t="array" aca="1" ref="AE233" ca="1">IF(OR(AC233="positive",Z233="positive",AND(OR(ISNUMBER(SEARCH("Follicular carcinoma",N233)),ISNUMBER(SEARCH("Follicular thyroid carcinoma",N233))),V233="extensive"),AND(AND(ISNUMBER(J233),J233&gt;0),AND(ISNUMBER(M233),M233&gt;3)),OR(H233="positive",AH233=1)),"high",IF(OR(ISNUMBER(SEARCH("lateral",G233,1)),ISNUMBER(SEARCH("positive",Y233,1)),ISNUMBER(SEARCH("tall",O233,1)),ISNUMBER(SEARCH("hobnail",O233,1)),ISNUMBER(SEARCH("cribriform",O233,1)),ISNUMBER(SEARCH("diffuse",O233,1)),ISNUMBER(SEARCH("columnar",O233,1)),ISNUMBER(SEARCH("solid",O233,1)),ISNUMBER(SEARCH("tall",N233,1)),ISNUMBER(SEARCH("hobnail",N233,1)),ISNUMBER(SEARCH("cribriform",N233,1)),ISNUMBER(SEARCH("diffuse",N233,1)),ISNUMBER(SEARCH("columnar",N233,1)),ISNUMBER(SEARCH("solid",N233,1)),AND(ISNUMBER(SEARCH("papillary",N233,1)),S233="positive"),AND(AND(ISNUMBER(J233),J233&gt;=5),M233=""),AND(AND(ISNUMBER(J233),J233&gt;=5),AND(ISNUMBER(M233),M233&gt;=1)),AND(ISNUMBER(SERACH("papillary",N233)),OR(Y233="positive",Z233="positive"), ISNUMBER(SEARCH("BRAF",AB233)))),"intermediate","low"))</f>
        <v>low</v>
      </c>
      <c r="AF233" s="33" t="str">
        <f t="shared" si="47"/>
        <v>2</v>
      </c>
      <c r="AG233" s="33" t="str">
        <f t="shared" si="48"/>
        <v>0</v>
      </c>
      <c r="AH233" s="33" t="str">
        <f t="shared" si="49"/>
        <v>0</v>
      </c>
      <c r="AI233" s="38" t="str">
        <f t="shared" si="50"/>
        <v>I</v>
      </c>
      <c r="AJ233" s="32" t="s">
        <v>957</v>
      </c>
      <c r="AK233" s="37" t="s">
        <v>964</v>
      </c>
      <c r="AL233" s="37" t="s">
        <v>965</v>
      </c>
      <c r="AM233" s="37" t="s">
        <v>965</v>
      </c>
      <c r="AN233" s="37" t="s">
        <v>70</v>
      </c>
      <c r="AO233" s="26">
        <f t="shared" ca="1" si="51"/>
        <v>1</v>
      </c>
      <c r="AP233" s="12">
        <f t="shared" si="52"/>
        <v>1</v>
      </c>
      <c r="AQ233" s="12">
        <f t="shared" si="53"/>
        <v>1</v>
      </c>
      <c r="AR233" s="12">
        <f t="shared" si="54"/>
        <v>1</v>
      </c>
      <c r="AS233" s="19">
        <f t="shared" si="55"/>
        <v>1</v>
      </c>
    </row>
    <row r="234" spans="1:45">
      <c r="A234" t="str">
        <f>'Model output'!A233</f>
        <v>TCGA-ET-A3BX</v>
      </c>
      <c r="B234" s="44">
        <v>24</v>
      </c>
      <c r="C234" s="1" t="str">
        <f>IF(OR(ISNUMBER(SEARCH("0",'Model output'!D233)), ISNUMBER(SEARCH("1",'Model output'!D233)), ISNUMBER(SEARCH("1a",'Model output'!D233)), ISNUMBER(SEARCH("1b",'Model output'!D233)), ISNUMBER(SEARCH("2",'Model output'!D233)), ISNUMBER(SEARCH("3",'Model output'!D233)), ISNUMBER(SEARCH("4a",'Model output'!D233)), ISNUMBER(SEARCH("4b",'Model output'!D233))), IF(ISNUMBER(SEARCH("pT",'Model output'!D233)),IF(OR(ISNUMBER(SEARCH("a",'Model output'!D233)),ISNUMBER(SEARCH("b",'Model output'!D233))),MID(SUBSTITUTE('Model output'!D233," ",""),SEARCH("pT",'Model output'!D233)+2,2),MID(SUBSTITUTE('Model output'!D233," ",""),SEARCH("pT",'Model output'!D233)+2,1)),IF(ISNUMBER(SEARCH("T",'Model output'!D233)),IF(OR(ISNUMBER(SEARCH("a",'Model output'!D233)),ISNUMBER(SEARCH("b",'Model output'!D233))),MID(SUBSTITUTE('Model output'!D233," ",""),SEARCH("T",'Model output'!D233)+1,2),MID(SUBSTITUTE('Model output'!D233," ",""),SEARCH("T",'Model output'!D233)+1,1)),SUBSTITUTE('Model output'!D233," ",""))),"")</f>
        <v>3</v>
      </c>
      <c r="D234" s="1" t="str">
        <f>IF(ISNUMBER(SEARCH("lymph node",'Model output'!E233)),"1", IF(AND('Model output'!E233&lt;&gt;"",ISNUMBER('Model output'!E233),'Model output'!E233&gt;0),"1",IF(OR(ISNUMBER(SEARCH("0",'Model output'!E233)), ISNUMBER(SEARCH("1",'Model output'!E233)), ISNUMBER(SEARCH("1a",'Model output'!E233)), ISNUMBER(SEARCH("1b",'Model output'!E233)), ISNUMBER(SEARCH("X",'Model output'!E233))), IF(ISNUMBER(SEARCH("pN",'Model output'!E233)),IF(OR(ISNUMBER(SEARCH("a",'Model output'!E233)),ISNUMBER(SEARCH("b",'Model output'!E233))),MID(SUBSTITUTE('Model output'!E233," ",""),SEARCH("pN",'Model output'!E233)+2,2),MID(SUBSTITUTE('Model output'!E233," ",""),SEARCH("pN",'Model output'!E233)+2,1)),IF(ISNUMBER(SEARCH("N",'Model output'!E233)),IF(OR(ISNUMBER(SEARCH("a",'Model output'!E233)),ISNUMBER(SEARCH("b",'Model output'!E233))),MID(SUBSTITUTE('Model output'!E233," ",""),SEARCH("N",'Model output'!E233)+1,2),MID(SUBSTITUTE('Model output'!E233," ",""),SEARCH("N",'Model output'!E233)+1,1)),SUBSTITUTE('Model output'!E233," ",""))),"")))</f>
        <v>1a</v>
      </c>
      <c r="E234" s="1" t="str">
        <f>IF(OR(ISNUMBER(SEARCH("Not applicable",'Model output'!F233)), ISNUMBER(SEARCH("N/A",'Model output'!F233))),"0",IF(OR(ISNUMBER(SEARCH("0",'Model output'!F233)), ISNUMBER(SEARCH("1",'Model output'!F233)), ISNUMBER(SEARCH("X",'Model output'!F233))), IF(ISNUMBER(SEARCH("pM",'Model output'!F233)),MID(SUBSTITUTE('Model output'!F233," ",""),SEARCH("pM",'Model output'!F233)+2,1),IF(ISNUMBER(SEARCH("M",'Model output'!F233)),MID(SUBSTITUTE('Model output'!F233," ",""),SEARCH("M",'Model output'!F233)+1,1),SUBSTITUTE('Model output'!F233," ",""))),""))</f>
        <v/>
      </c>
      <c r="F234" t="str">
        <f t="shared" si="45"/>
        <v>positive</v>
      </c>
      <c r="G234" t="str">
        <f>IF(OR('Model output'!G233="",AND(ISNUMBER('Model output'!J233),'Model output'!J233&lt;1)),"",IF(OR(ISNUMBER(SEARCH("lateral",'Model output'!G233)),ISNUMBER(SEARCH("cervical",'Model output'!G233)),ISNUMBER(SEARCH("jugular",'Model output'!G233)),ISNUMBER(SEARCH("left neck",'Model output'!G233)),ISNUMBER(SEARCH("left anterior neck",'Model output'!G233)),ISNUMBER(SEARCH("left posterior neck",'Model output'!G233)),ISNUMBER(SEARCH("right neck",'Model output'!G233)),ISNUMBER(SEARCH("right anterior neck",'Model output'!G233)),ISNUMBER(SEARCH("right posterior neck",'Model output'!G233)),AND(ISNUMBER(SEARCH("level",'Model output'!G233)),OR(,ISNUMBER(SEARCH("II",'Model output'!G233)),ISNUMBER(SEARCH("two",'Model output'!G233)),ISNUMBER(SEARCH("2",'Model output'!G233)),ISNUMBER(SEARCH("III",'Model output'!G233)),ISNUMBER(SEARCH("three",'Model output'!G233)),ISNUMBER(SEARCH("3",'Model output'!G233)),ISNUMBER(SEARCH("IV",'Model output'!G233)),ISNUMBER(SEARCH("four",'Model output'!G233)),ISNUMBER(SEARCH("4",'Model output'!G233)),AND(ISNUMBER(SEARCH("V ",'Model output'!G233)),NOT(ISNUMBER(SEARCH("VI",'Model output'!G233)))),ISNUMBER(SEARCH("five",'Model output'!G233)),ISNUMBER(SEARCH("5",'Model output'!G233))))), "lateral", "central"))</f>
        <v>central</v>
      </c>
      <c r="H234" t="str">
        <f>IF('Model output'!H233="","negative",IF('Model output'!H233="[]", "negative", IF(OR(ISNUMBER(SEARCH("lymph node",'Model output'!H233)),ISNUMBER(SEARCH("Not mentioned",'Model output'!H233)),ISNUMBER(SEARCH("neck",'Model output'!H233)),ISNUMBER(SEARCH("Not applicable",'Model output'!H233))),"negative","positive")))</f>
        <v>negative</v>
      </c>
      <c r="I234">
        <f>IF('Model output'!I233="","",IF(ISNUMBER('Model output'!I233),'Model output'!I233,1))</f>
        <v>4</v>
      </c>
      <c r="J234">
        <f>IF('Model output'!J233="","",IF(AND(ISNUMBER('Model output'!J233),'Model output'!J233&lt;=I234),'Model output'!J233,IF(ISNUMBER(SEARCH("0/",'Model output'!J233)),0,1)))</f>
        <v>1</v>
      </c>
      <c r="K234" t="str" cm="1">
        <f t="array" ref="K234">IF(COUNT(FIND({0,1,2,3,4,5,6,7,8,9},'Model output'!K233))&gt;0,'Model output'!K233,"")</f>
        <v/>
      </c>
      <c r="L234" s="8" t="str">
        <f t="shared" si="46"/>
        <v/>
      </c>
      <c r="M234" t="str" cm="1">
        <f t="array" ref="M234">IF(L234="","",IF(ISNUMBER(SEARCH("cm",L234)),MAX(VALUE(SUBSTITUTE(_xlfn.FILTERXML("&lt;t&gt;&lt;s&gt;"&amp;SUBSTITUTE(L234,",","&lt;/s&gt;&lt;s&gt;")&amp;"&lt;/s&gt;&lt;/t&gt;","//s"),"cm",""))),MAX(VALUE(SUBSTITUTE(_xlfn.FILTERXML("&lt;t&gt;&lt;s&gt;"&amp;SUBSTITUTE(L234,",","&lt;/s&gt;&lt;s&gt;")&amp;"&lt;/s&gt;&lt;/t&gt;","//s"),"mm","")))/10))</f>
        <v/>
      </c>
      <c r="N234" t="str">
        <f>IF('Model output'!L233="","",'Model output'!L233)</f>
        <v>Papillary carcinoma</v>
      </c>
      <c r="O234" t="str">
        <f>IF('Model output'!M233="","",'Model output'!M233)</f>
        <v/>
      </c>
      <c r="P234" t="str">
        <f>IF('Model output'!N233="","",'Model output'!N233)</f>
        <v>5.0 cm</v>
      </c>
      <c r="Q234" t="str">
        <f t="shared" si="44"/>
        <v>5.0cm</v>
      </c>
      <c r="R234" cm="1">
        <f t="array" ref="R234">IF(Q234="","",IF(ISNUMBER(SEARCH("cm",Q234)),MAX(VALUE(SUBSTITUTE(_xlfn.FILTERXML("&lt;t&gt;&lt;s&gt;"&amp;SUBSTITUTE(Q234,",","&lt;/s&gt;&lt;s&gt;")&amp;"&lt;/s&gt;&lt;/t&gt;","//s"),"cm",""))),MAX(VALUE(SUBSTITUTE(_xlfn.FILTERXML("&lt;t&gt;&lt;s&gt;"&amp;SUBSTITUTE(Q234,",","&lt;/s&gt;&lt;s&gt;")&amp;"&lt;/s&gt;&lt;/t&gt;","//s"),"mm","")))/10))</f>
        <v>5</v>
      </c>
      <c r="S234" t="str">
        <f>IF(OR('Model output'!P233="",ISNUMBER(SEARCH("Not identified", 'Model output'!P233)),ISNUMBER(SEARCH("Absent",'Model output'!P233)),AND(ISNUMBER(SEARCH("No",'Model output'!P233)),NOT(ISNUMBER(SEARCH("diagnostic",'Model output'!P233)))),ISNUMBER(SEARCH("Negative",'Model output'!P233))),"negative","positive")</f>
        <v>positive</v>
      </c>
      <c r="T234">
        <f>IF('Model output'!O233="","",'Model output'!O233)</f>
        <v>1</v>
      </c>
      <c r="U234" t="str">
        <f>IF('Model output'!Q233&lt;&gt;"",'Model output'!Q233,IF('Classification result'!S234="positive",IF(ISNUMBER(SEARCH("single",'Model output'!P233)),1,IF(OR(ISNUMBER(SEARCH("&lt;4",'Model output'!P233)),ISNUMBER(SEARCH("&lt; 4",'Model output'!P233)),ISNUMBER(SEARCH("less than 4",'Model output'!P233))),"&lt;4",IF(OR(ISNUMBER(SEARCH("&gt;4",'Model output'!P233)),ISNUMBER(SEARCH("&gt; 4",'Model output'!P233)),ISNUMBER(SEARCH("4 or more",'Model output'!P233))),"&gt;4",""))),""))</f>
        <v/>
      </c>
      <c r="V234" t="str">
        <f>IF(S234="negative","",IF(OR(ISNUMBER(SEARCH("Focal",'Model output'!P233)),'Classification result'!U234&lt;4,ISNUMBER(SEARCH("Focal",'Classification result'!U234)),ISNUMBER(SEARCH("&lt;4",'Classification result'!U234)),ISNUMBER(SEARCH("&lt; 4",'Classification result'!U234))),"minimal", IF(OR(ISNUMBER(SEARCH("Extensive",'Model output'!P233)),ISNUMBER(SEARCH("Extensive",'Classification result'!U234)),ISNUMBER(SEARCH("&gt;4",'Classification result'!U234)),ISNUMBER(SEARCH("&gt; 4",'Classification result'!U234)),ISNUMBER(SEARCH("4 or more",'Classification result'!U234))),"extensive","")))</f>
        <v>minimal</v>
      </c>
      <c r="W234" t="str">
        <f>IF(OR('Model output'!R233="",ISNUMBER(SEARCH("Not identified", 'Model output'!R233)),ISNUMBER(SEARCH("Absent",'Model output'!R233)),ISNUMBER(SEARCH("No",'Model output'!R233)),ISNUMBER(SEARCH("Negative",'Model output'!R233)),ISNUMBER(SEARCH("None seen",'Model output'!R233)),ISNUMBER(SEARCH("Free",'Model output'!R233)),ISNUMBER(SEARCH("Cannot be assessed",'Model output'!R233))),"negative","positive")</f>
        <v>negative</v>
      </c>
      <c r="X234" t="str">
        <f>IF('Model output'!S233="","", IF('Model output'!S233= "[]", "", 'Model output'!S233))</f>
        <v>perithyroidal fibradipose tissue</v>
      </c>
      <c r="Y234" t="str">
        <f>IF(OR('Model output'!S233="",ISNUMBER(SEARCH("Absent",'Model output'!S233)),ISNUMBER(SEARCH("Not identified",'Model output'!S233)),ISNUMBER(SEARCH("No",'Model output'!S233)),ISNUMBER(SEARCH("negative",'Model output'!S233))),"negative",IF(Z234="positive","gETE", "positive"))</f>
        <v>positive</v>
      </c>
      <c r="Z234" t="str">
        <f>IF(OR('Model output'!S233="",ISNUMBER(SEARCH("Absent",'Model output'!S233)),ISNUMBER(SEARCH("Not identified",'Model output'!S233)),ISNUMBER(SEARCH("No",'Model output'!S233)),ISNUMBER(SEARCH("Minimal",'Model output'!S233)),ISNUMBER(SEARCH("negative",'Model output'!S233))),"negative",IF(OR(ISNUMBER(SEARCH("extensive",X234)),ISNUMBER(SEARCH("skeletal muscle",X234)),ISNUMBER(SEARCH("larynx",X234)),ISNUMBER(SEARCH("trachea",X234)),ISNUMBER(SEARCH("esophagus",X234)),ISNUMBER(SEARCH("recurrent laryngeal nerve",X234))),"positive","negative"))</f>
        <v>negative</v>
      </c>
      <c r="AA234" t="str">
        <f>IF('Model output'!T233="","", IF('Model output'!T233="[]", "", IF('Model output'!T233="Not mentioned", "No", "Yes")))</f>
        <v/>
      </c>
      <c r="AB234" t="str">
        <f>IF(AA234&lt;&gt;"Yes","",IF(OR('Model output'!U233="",'Model output'!U233="[]",ISNUMBER(SEARCH("Not identified",'Model output'!U233))),"",'Model output'!U233))</f>
        <v/>
      </c>
      <c r="AC234" s="1" t="str">
        <f>IF(OR('Model output'!V233="",'Model output'!V233="No",AND(ISERROR(SEARCH("Positive",'Model output'!V233)), ISNUMBER(SEARCH("Negative",'Model output'!V233))), ISNUMBER(SEARCH("Uninvolved",'Model output'!V233)), ISNUMBER(SEARCH("not involved",'Model output'!V233)), ISNUMBER(SEARCH("none",'Model output'!V233)), ISNUMBER(SEARCH("Free",'Model output'!V233)), ISNUMBER(SEARCH("1 mm",'Model output'!V233)), ISNUMBER(SEARCH("0.1 CM",'Model output'!V233)), ISNUMBER(SEARCH("less than 0.2 mm",'Model output'!V233)), ISNUMBER(SEARCH("less than 0.5 mm",'Model output'!V233)), ISNUMBER(SEARCH("abut",'Model output'!V233))), "negative", "positive")</f>
        <v>positive</v>
      </c>
      <c r="AE234" s="32" t="str" cm="1">
        <f t="array" ref="AE234">IF(OR(AC234="positive",Z234="positive",AND(OR(ISNUMBER(SEARCH("Follicular carcinoma",N234)),ISNUMBER(SEARCH("Follicular thyroid carcinoma",N234))),V234="extensive"),AND(AND(ISNUMBER(J234),J234&gt;0),AND(ISNUMBER(M234),M234&gt;3)),OR(H234="positive",AH234=1)),"high",IF(OR(ISNUMBER(SEARCH("lateral",G234,1)),ISNUMBER(SEARCH("positive",Y234,1)),ISNUMBER(SEARCH("tall",O234,1)),ISNUMBER(SEARCH("hobnail",O234,1)),ISNUMBER(SEARCH("cribriform",O234,1)),ISNUMBER(SEARCH("diffuse",O234,1)),ISNUMBER(SEARCH("columnar",O234,1)),ISNUMBER(SEARCH("solid",O234,1)),ISNUMBER(SEARCH("tall",N234,1)),ISNUMBER(SEARCH("hobnail",N234,1)),ISNUMBER(SEARCH("cribriform",N234,1)),ISNUMBER(SEARCH("diffuse",N234,1)),ISNUMBER(SEARCH("columnar",N234,1)),ISNUMBER(SEARCH("solid",N234,1)),AND(ISNUMBER(SEARCH("papillary",N234,1)),S234="positive"),AND(AND(ISNUMBER(J234),J234&gt;=5),M234=""),AND(AND(ISNUMBER(J234),J234&gt;=5),AND(ISNUMBER(M234),M234&gt;=1)),AND(ISNUMBER(SERACH("papillary",N234)),OR(Y234="positive",Z234="positive"), ISNUMBER(SEARCH("BRAF",AB234)))),"intermediate","low"))</f>
        <v>high</v>
      </c>
      <c r="AF234" s="33" t="str">
        <f t="shared" si="47"/>
        <v>3a</v>
      </c>
      <c r="AG234" s="33" t="str">
        <f t="shared" si="48"/>
        <v>1a</v>
      </c>
      <c r="AH234" s="33" t="str">
        <f t="shared" si="49"/>
        <v>0</v>
      </c>
      <c r="AI234" s="38" t="str">
        <f t="shared" si="50"/>
        <v>I</v>
      </c>
      <c r="AJ234" s="32" t="s">
        <v>958</v>
      </c>
      <c r="AK234" s="37" t="s">
        <v>967</v>
      </c>
      <c r="AL234" s="37" t="s">
        <v>966</v>
      </c>
      <c r="AM234" s="37" t="s">
        <v>965</v>
      </c>
      <c r="AN234" s="37" t="s">
        <v>70</v>
      </c>
      <c r="AO234" s="26">
        <f t="shared" si="51"/>
        <v>0</v>
      </c>
      <c r="AP234" s="12">
        <f t="shared" si="52"/>
        <v>1</v>
      </c>
      <c r="AQ234" s="12">
        <f t="shared" si="53"/>
        <v>1</v>
      </c>
      <c r="AR234" s="12">
        <f t="shared" si="54"/>
        <v>1</v>
      </c>
      <c r="AS234" s="19">
        <f t="shared" si="55"/>
        <v>1</v>
      </c>
    </row>
    <row r="235" spans="1:45">
      <c r="A235" t="str">
        <f>'Model output'!A234</f>
        <v>TCGA-ET-A3DT</v>
      </c>
      <c r="B235" s="44">
        <v>23</v>
      </c>
      <c r="C235" s="1" t="str">
        <f>IF(OR(ISNUMBER(SEARCH("0",'Model output'!D234)), ISNUMBER(SEARCH("1",'Model output'!D234)), ISNUMBER(SEARCH("1a",'Model output'!D234)), ISNUMBER(SEARCH("1b",'Model output'!D234)), ISNUMBER(SEARCH("2",'Model output'!D234)), ISNUMBER(SEARCH("3",'Model output'!D234)), ISNUMBER(SEARCH("4a",'Model output'!D234)), ISNUMBER(SEARCH("4b",'Model output'!D234))), IF(ISNUMBER(SEARCH("pT",'Model output'!D234)),IF(OR(ISNUMBER(SEARCH("a",'Model output'!D234)),ISNUMBER(SEARCH("b",'Model output'!D234))),MID(SUBSTITUTE('Model output'!D234," ",""),SEARCH("pT",'Model output'!D234)+2,2),MID(SUBSTITUTE('Model output'!D234," ",""),SEARCH("pT",'Model output'!D234)+2,1)),IF(ISNUMBER(SEARCH("T",'Model output'!D234)),IF(OR(ISNUMBER(SEARCH("a",'Model output'!D234)),ISNUMBER(SEARCH("b",'Model output'!D234))),MID(SUBSTITUTE('Model output'!D234," ",""),SEARCH("T",'Model output'!D234)+1,2),MID(SUBSTITUTE('Model output'!D234," ",""),SEARCH("T",'Model output'!D234)+1,1)),SUBSTITUTE('Model output'!D234," ",""))),"")</f>
        <v>2</v>
      </c>
      <c r="D235" s="1" t="str">
        <f>IF(ISNUMBER(SEARCH("lymph node",'Model output'!E234)),"1", IF(AND('Model output'!E234&lt;&gt;"",ISNUMBER('Model output'!E234),'Model output'!E234&gt;0),"1",IF(OR(ISNUMBER(SEARCH("0",'Model output'!E234)), ISNUMBER(SEARCH("1",'Model output'!E234)), ISNUMBER(SEARCH("1a",'Model output'!E234)), ISNUMBER(SEARCH("1b",'Model output'!E234)), ISNUMBER(SEARCH("X",'Model output'!E234))), IF(ISNUMBER(SEARCH("pN",'Model output'!E234)),IF(OR(ISNUMBER(SEARCH("a",'Model output'!E234)),ISNUMBER(SEARCH("b",'Model output'!E234))),MID(SUBSTITUTE('Model output'!E234," ",""),SEARCH("pN",'Model output'!E234)+2,2),MID(SUBSTITUTE('Model output'!E234," ",""),SEARCH("pN",'Model output'!E234)+2,1)),IF(ISNUMBER(SEARCH("N",'Model output'!E234)),IF(OR(ISNUMBER(SEARCH("a",'Model output'!E234)),ISNUMBER(SEARCH("b",'Model output'!E234))),MID(SUBSTITUTE('Model output'!E234," ",""),SEARCH("N",'Model output'!E234)+1,2),MID(SUBSTITUTE('Model output'!E234," ",""),SEARCH("N",'Model output'!E234)+1,1)),SUBSTITUTE('Model output'!E234," ",""))),"")))</f>
        <v>1a</v>
      </c>
      <c r="E235" s="1" t="str">
        <f>IF(OR(ISNUMBER(SEARCH("Not applicable",'Model output'!F234)), ISNUMBER(SEARCH("N/A",'Model output'!F234))),"0",IF(OR(ISNUMBER(SEARCH("0",'Model output'!F234)), ISNUMBER(SEARCH("1",'Model output'!F234)), ISNUMBER(SEARCH("X",'Model output'!F234))), IF(ISNUMBER(SEARCH("pM",'Model output'!F234)),MID(SUBSTITUTE('Model output'!F234," ",""),SEARCH("pM",'Model output'!F234)+2,1),IF(ISNUMBER(SEARCH("M",'Model output'!F234)),MID(SUBSTITUTE('Model output'!F234," ",""),SEARCH("M",'Model output'!F234)+1,1),SUBSTITUTE('Model output'!F234," ",""))),""))</f>
        <v/>
      </c>
      <c r="F235" t="str">
        <f t="shared" si="45"/>
        <v>positive</v>
      </c>
      <c r="G235" t="str">
        <f>IF(OR('Model output'!G234="",AND(ISNUMBER('Model output'!J234),'Model output'!J234&lt;1)),"",IF(OR(ISNUMBER(SEARCH("lateral",'Model output'!G234)),ISNUMBER(SEARCH("cervical",'Model output'!G234)),ISNUMBER(SEARCH("jugular",'Model output'!G234)),ISNUMBER(SEARCH("left neck",'Model output'!G234)),ISNUMBER(SEARCH("left anterior neck",'Model output'!G234)),ISNUMBER(SEARCH("left posterior neck",'Model output'!G234)),ISNUMBER(SEARCH("right neck",'Model output'!G234)),ISNUMBER(SEARCH("right anterior neck",'Model output'!G234)),ISNUMBER(SEARCH("right posterior neck",'Model output'!G234)),AND(ISNUMBER(SEARCH("level",'Model output'!G234)),OR(,ISNUMBER(SEARCH("II",'Model output'!G234)),ISNUMBER(SEARCH("two",'Model output'!G234)),ISNUMBER(SEARCH("2",'Model output'!G234)),ISNUMBER(SEARCH("III",'Model output'!G234)),ISNUMBER(SEARCH("three",'Model output'!G234)),ISNUMBER(SEARCH("3",'Model output'!G234)),ISNUMBER(SEARCH("IV",'Model output'!G234)),ISNUMBER(SEARCH("four",'Model output'!G234)),ISNUMBER(SEARCH("4",'Model output'!G234)),AND(ISNUMBER(SEARCH("V ",'Model output'!G234)),NOT(ISNUMBER(SEARCH("VI",'Model output'!G234)))),ISNUMBER(SEARCH("five",'Model output'!G234)),ISNUMBER(SEARCH("5",'Model output'!G234))))), "lateral", "central"))</f>
        <v>central</v>
      </c>
      <c r="H235" t="str">
        <f>IF('Model output'!H234="","negative",IF('Model output'!H234="[]", "negative", IF(OR(ISNUMBER(SEARCH("lymph node",'Model output'!H234)),ISNUMBER(SEARCH("Not mentioned",'Model output'!H234)),ISNUMBER(SEARCH("neck",'Model output'!H234)),ISNUMBER(SEARCH("Not applicable",'Model output'!H234))),"negative","positive")))</f>
        <v>negative</v>
      </c>
      <c r="I235">
        <f>IF('Model output'!I234="","",IF(ISNUMBER('Model output'!I234),'Model output'!I234,1))</f>
        <v>4</v>
      </c>
      <c r="J235">
        <f>IF('Model output'!J234="","",IF(AND(ISNUMBER('Model output'!J234),'Model output'!J234&lt;=I235),'Model output'!J234,IF(ISNUMBER(SEARCH("0/",'Model output'!J234)),0,1)))</f>
        <v>1</v>
      </c>
      <c r="K235" t="str" cm="1">
        <f t="array" ref="K235">IF(COUNT(FIND({0,1,2,3,4,5,6,7,8,9},'Model output'!K234))&gt;0,'Model output'!K234,"")</f>
        <v/>
      </c>
      <c r="L235" s="8" t="str">
        <f t="shared" si="46"/>
        <v/>
      </c>
      <c r="M235" t="str" cm="1">
        <f t="array" ref="M235">IF(L235="","",IF(ISNUMBER(SEARCH("cm",L235)),MAX(VALUE(SUBSTITUTE(_xlfn.FILTERXML("&lt;t&gt;&lt;s&gt;"&amp;SUBSTITUTE(L235,",","&lt;/s&gt;&lt;s&gt;")&amp;"&lt;/s&gt;&lt;/t&gt;","//s"),"cm",""))),MAX(VALUE(SUBSTITUTE(_xlfn.FILTERXML("&lt;t&gt;&lt;s&gt;"&amp;SUBSTITUTE(L235,",","&lt;/s&gt;&lt;s&gt;")&amp;"&lt;/s&gt;&lt;/t&gt;","//s"),"mm","")))/10))</f>
        <v/>
      </c>
      <c r="N235" t="str">
        <f>IF('Model output'!L234="","",'Model output'!L234)</f>
        <v>Papillary carcinoma</v>
      </c>
      <c r="O235" t="str">
        <f>IF('Model output'!M234="","",'Model output'!M234)</f>
        <v/>
      </c>
      <c r="P235" t="str">
        <f>IF('Model output'!N234="","",'Model output'!N234)</f>
        <v>2.5 cm</v>
      </c>
      <c r="Q235" t="str">
        <f t="shared" si="44"/>
        <v>2.5cm</v>
      </c>
      <c r="R235" cm="1">
        <f t="array" ref="R235">IF(Q235="","",IF(ISNUMBER(SEARCH("cm",Q235)),MAX(VALUE(SUBSTITUTE(_xlfn.FILTERXML("&lt;t&gt;&lt;s&gt;"&amp;SUBSTITUTE(Q235,",","&lt;/s&gt;&lt;s&gt;")&amp;"&lt;/s&gt;&lt;/t&gt;","//s"),"cm",""))),MAX(VALUE(SUBSTITUTE(_xlfn.FILTERXML("&lt;t&gt;&lt;s&gt;"&amp;SUBSTITUTE(Q235,",","&lt;/s&gt;&lt;s&gt;")&amp;"&lt;/s&gt;&lt;/t&gt;","//s"),"mm","")))/10))</f>
        <v>2.5</v>
      </c>
      <c r="S235" t="str">
        <f>IF(OR('Model output'!P234="",ISNUMBER(SEARCH("Not identified", 'Model output'!P234)),ISNUMBER(SEARCH("Absent",'Model output'!P234)),AND(ISNUMBER(SEARCH("No",'Model output'!P234)),NOT(ISNUMBER(SEARCH("diagnostic",'Model output'!P234)))),ISNUMBER(SEARCH("Negative",'Model output'!P234))),"negative","positive")</f>
        <v>positive</v>
      </c>
      <c r="T235">
        <f>IF('Model output'!O234="","",'Model output'!O234)</f>
        <v>1</v>
      </c>
      <c r="U235" t="str">
        <f>IF('Model output'!Q234&lt;&gt;"",'Model output'!Q234,IF('Classification result'!S235="positive",IF(ISNUMBER(SEARCH("single",'Model output'!P234)),1,IF(OR(ISNUMBER(SEARCH("&lt;4",'Model output'!P234)),ISNUMBER(SEARCH("&lt; 4",'Model output'!P234)),ISNUMBER(SEARCH("less than 4",'Model output'!P234))),"&lt;4",IF(OR(ISNUMBER(SEARCH("&gt;4",'Model output'!P234)),ISNUMBER(SEARCH("&gt; 4",'Model output'!P234)),ISNUMBER(SEARCH("4 or more",'Model output'!P234))),"&gt;4",""))),""))</f>
        <v/>
      </c>
      <c r="V235" t="str">
        <f>IF(S235="negative","",IF(OR(ISNUMBER(SEARCH("Focal",'Model output'!P234)),'Classification result'!U235&lt;4,ISNUMBER(SEARCH("Focal",'Classification result'!U235)),ISNUMBER(SEARCH("&lt;4",'Classification result'!U235)),ISNUMBER(SEARCH("&lt; 4",'Classification result'!U235))),"minimal", IF(OR(ISNUMBER(SEARCH("Extensive",'Model output'!P234)),ISNUMBER(SEARCH("Extensive",'Classification result'!U235)),ISNUMBER(SEARCH("&gt;4",'Classification result'!U235)),ISNUMBER(SEARCH("&gt; 4",'Classification result'!U235)),ISNUMBER(SEARCH("4 or more",'Classification result'!U235))),"extensive","")))</f>
        <v/>
      </c>
      <c r="W235" t="str">
        <f>IF(OR('Model output'!R234="",ISNUMBER(SEARCH("Not identified", 'Model output'!R234)),ISNUMBER(SEARCH("Absent",'Model output'!R234)),ISNUMBER(SEARCH("No",'Model output'!R234)),ISNUMBER(SEARCH("Negative",'Model output'!R234)),ISNUMBER(SEARCH("None seen",'Model output'!R234)),ISNUMBER(SEARCH("Free",'Model output'!R234)),ISNUMBER(SEARCH("Cannot be assessed",'Model output'!R234))),"negative","positive")</f>
        <v>negative</v>
      </c>
      <c r="X235" t="str">
        <f>IF('Model output'!S234="","", IF('Model output'!S234= "[]", "", 'Model output'!S234))</f>
        <v/>
      </c>
      <c r="Y235" t="str">
        <f>IF(OR('Model output'!S234="",ISNUMBER(SEARCH("Absent",'Model output'!S234)),ISNUMBER(SEARCH("Not identified",'Model output'!S234)),ISNUMBER(SEARCH("No",'Model output'!S234)),ISNUMBER(SEARCH("negative",'Model output'!S234))),"negative",IF(Z235="positive","gETE", "positive"))</f>
        <v>negative</v>
      </c>
      <c r="Z235" t="str">
        <f>IF(OR('Model output'!S234="",ISNUMBER(SEARCH("Absent",'Model output'!S234)),ISNUMBER(SEARCH("Not identified",'Model output'!S234)),ISNUMBER(SEARCH("No",'Model output'!S234)),ISNUMBER(SEARCH("Minimal",'Model output'!S234)),ISNUMBER(SEARCH("negative",'Model output'!S234))),"negative",IF(OR(ISNUMBER(SEARCH("extensive",X235)),ISNUMBER(SEARCH("skeletal muscle",X235)),ISNUMBER(SEARCH("larynx",X235)),ISNUMBER(SEARCH("trachea",X235)),ISNUMBER(SEARCH("esophagus",X235)),ISNUMBER(SEARCH("recurrent laryngeal nerve",X235))),"positive","negative"))</f>
        <v>negative</v>
      </c>
      <c r="AA235" t="str">
        <f>IF('Model output'!T234="","", IF('Model output'!T234="[]", "", IF('Model output'!T234="Not mentioned", "No", "Yes")))</f>
        <v/>
      </c>
      <c r="AB235" t="str">
        <f>IF(AA235&lt;&gt;"Yes","",IF(OR('Model output'!U234="",'Model output'!U234="[]",ISNUMBER(SEARCH("Not identified",'Model output'!U234))),"",'Model output'!U234))</f>
        <v/>
      </c>
      <c r="AC235" s="1" t="str">
        <f>IF(OR('Model output'!V234="",'Model output'!V234="No",AND(ISERROR(SEARCH("Positive",'Model output'!V234)), ISNUMBER(SEARCH("Negative",'Model output'!V234))), ISNUMBER(SEARCH("Uninvolved",'Model output'!V234)), ISNUMBER(SEARCH("not involved",'Model output'!V234)), ISNUMBER(SEARCH("none",'Model output'!V234)), ISNUMBER(SEARCH("Free",'Model output'!V234)), ISNUMBER(SEARCH("1 mm",'Model output'!V234)), ISNUMBER(SEARCH("0.1 CM",'Model output'!V234)), ISNUMBER(SEARCH("less than 0.2 mm",'Model output'!V234)), ISNUMBER(SEARCH("less than 0.5 mm",'Model output'!V234)), ISNUMBER(SEARCH("abut",'Model output'!V234))), "negative", "positive")</f>
        <v>negative</v>
      </c>
      <c r="AE235" s="32" t="str" cm="1">
        <f t="array" aca="1" ref="AE235" ca="1">IF(OR(AC235="positive",Z235="positive",AND(OR(ISNUMBER(SEARCH("Follicular carcinoma",N235)),ISNUMBER(SEARCH("Follicular thyroid carcinoma",N235))),V235="extensive"),AND(AND(ISNUMBER(J235),J235&gt;0),AND(ISNUMBER(M235),M235&gt;3)),OR(H235="positive",AH235=1)),"high",IF(OR(ISNUMBER(SEARCH("lateral",G235,1)),ISNUMBER(SEARCH("positive",Y235,1)),ISNUMBER(SEARCH("tall",O235,1)),ISNUMBER(SEARCH("hobnail",O235,1)),ISNUMBER(SEARCH("cribriform",O235,1)),ISNUMBER(SEARCH("diffuse",O235,1)),ISNUMBER(SEARCH("columnar",O235,1)),ISNUMBER(SEARCH("solid",O235,1)),ISNUMBER(SEARCH("tall",N235,1)),ISNUMBER(SEARCH("hobnail",N235,1)),ISNUMBER(SEARCH("cribriform",N235,1)),ISNUMBER(SEARCH("diffuse",N235,1)),ISNUMBER(SEARCH("columnar",N235,1)),ISNUMBER(SEARCH("solid",N235,1)),AND(ISNUMBER(SEARCH("papillary",N235,1)),S235="positive"),AND(AND(ISNUMBER(J235),J235&gt;=5),M235=""),AND(AND(ISNUMBER(J235),J235&gt;=5),AND(ISNUMBER(M235),M235&gt;=1)),AND(ISNUMBER(SERACH("papillary",N235)),OR(Y235="positive",Z235="positive"), ISNUMBER(SEARCH("BRAF",AB235)))),"intermediate","low"))</f>
        <v>intermediate</v>
      </c>
      <c r="AF235" s="33" t="str">
        <f t="shared" si="47"/>
        <v>2</v>
      </c>
      <c r="AG235" s="33" t="str">
        <f t="shared" si="48"/>
        <v>1a</v>
      </c>
      <c r="AH235" s="33" t="str">
        <f t="shared" si="49"/>
        <v>0</v>
      </c>
      <c r="AI235" s="38" t="str">
        <f t="shared" si="50"/>
        <v>I</v>
      </c>
      <c r="AJ235" s="32" t="s">
        <v>957</v>
      </c>
      <c r="AK235" s="37" t="s">
        <v>964</v>
      </c>
      <c r="AL235" s="37" t="s">
        <v>966</v>
      </c>
      <c r="AM235" s="37" t="s">
        <v>965</v>
      </c>
      <c r="AN235" s="37" t="s">
        <v>70</v>
      </c>
      <c r="AO235" s="26">
        <f t="shared" ca="1" si="51"/>
        <v>0</v>
      </c>
      <c r="AP235" s="12">
        <f t="shared" si="52"/>
        <v>1</v>
      </c>
      <c r="AQ235" s="12">
        <f t="shared" si="53"/>
        <v>1</v>
      </c>
      <c r="AR235" s="12">
        <f t="shared" si="54"/>
        <v>1</v>
      </c>
      <c r="AS235" s="19">
        <f t="shared" si="55"/>
        <v>1</v>
      </c>
    </row>
    <row r="236" spans="1:45">
      <c r="A236" t="str">
        <f>'Model output'!A235</f>
        <v>TCGA-ET-A40P</v>
      </c>
      <c r="B236" s="44">
        <v>32</v>
      </c>
      <c r="C236" s="1" t="str">
        <f>IF(OR(ISNUMBER(SEARCH("0",'Model output'!D235)), ISNUMBER(SEARCH("1",'Model output'!D235)), ISNUMBER(SEARCH("1a",'Model output'!D235)), ISNUMBER(SEARCH("1b",'Model output'!D235)), ISNUMBER(SEARCH("2",'Model output'!D235)), ISNUMBER(SEARCH("3",'Model output'!D235)), ISNUMBER(SEARCH("4a",'Model output'!D235)), ISNUMBER(SEARCH("4b",'Model output'!D235))), IF(ISNUMBER(SEARCH("pT",'Model output'!D235)),IF(OR(ISNUMBER(SEARCH("a",'Model output'!D235)),ISNUMBER(SEARCH("b",'Model output'!D235))),MID(SUBSTITUTE('Model output'!D235," ",""),SEARCH("pT",'Model output'!D235)+2,2),MID(SUBSTITUTE('Model output'!D235," ",""),SEARCH("pT",'Model output'!D235)+2,1)),IF(ISNUMBER(SEARCH("T",'Model output'!D235)),IF(OR(ISNUMBER(SEARCH("a",'Model output'!D235)),ISNUMBER(SEARCH("b",'Model output'!D235))),MID(SUBSTITUTE('Model output'!D235," ",""),SEARCH("T",'Model output'!D235)+1,2),MID(SUBSTITUTE('Model output'!D235," ",""),SEARCH("T",'Model output'!D235)+1,1)),SUBSTITUTE('Model output'!D235," ",""))),"")</f>
        <v>2</v>
      </c>
      <c r="D236" s="1" t="str">
        <f>IF(ISNUMBER(SEARCH("lymph node",'Model output'!E235)),"1", IF(AND('Model output'!E235&lt;&gt;"",ISNUMBER('Model output'!E235),'Model output'!E235&gt;0),"1",IF(OR(ISNUMBER(SEARCH("0",'Model output'!E235)), ISNUMBER(SEARCH("1",'Model output'!E235)), ISNUMBER(SEARCH("1a",'Model output'!E235)), ISNUMBER(SEARCH("1b",'Model output'!E235)), ISNUMBER(SEARCH("X",'Model output'!E235))), IF(ISNUMBER(SEARCH("pN",'Model output'!E235)),IF(OR(ISNUMBER(SEARCH("a",'Model output'!E235)),ISNUMBER(SEARCH("b",'Model output'!E235))),MID(SUBSTITUTE('Model output'!E235," ",""),SEARCH("pN",'Model output'!E235)+2,2),MID(SUBSTITUTE('Model output'!E235," ",""),SEARCH("pN",'Model output'!E235)+2,1)),IF(ISNUMBER(SEARCH("N",'Model output'!E235)),IF(OR(ISNUMBER(SEARCH("a",'Model output'!E235)),ISNUMBER(SEARCH("b",'Model output'!E235))),MID(SUBSTITUTE('Model output'!E235," ",""),SEARCH("N",'Model output'!E235)+1,2),MID(SUBSTITUTE('Model output'!E235," ",""),SEARCH("N",'Model output'!E235)+1,1)),SUBSTITUTE('Model output'!E235," ",""))),"")))</f>
        <v>0</v>
      </c>
      <c r="E236" s="1" t="str">
        <f>IF(OR(ISNUMBER(SEARCH("Not applicable",'Model output'!F235)), ISNUMBER(SEARCH("N/A",'Model output'!F235))),"0",IF(OR(ISNUMBER(SEARCH("0",'Model output'!F235)), ISNUMBER(SEARCH("1",'Model output'!F235)), ISNUMBER(SEARCH("X",'Model output'!F235))), IF(ISNUMBER(SEARCH("pM",'Model output'!F235)),MID(SUBSTITUTE('Model output'!F235," ",""),SEARCH("pM",'Model output'!F235)+2,1),IF(ISNUMBER(SEARCH("M",'Model output'!F235)),MID(SUBSTITUTE('Model output'!F235," ",""),SEARCH("M",'Model output'!F235)+1,1),SUBSTITUTE('Model output'!F235," ",""))),""))</f>
        <v>X</v>
      </c>
      <c r="F236" t="str">
        <f t="shared" si="45"/>
        <v>negative</v>
      </c>
      <c r="G236" t="str">
        <f>IF(OR('Model output'!G235="",AND(ISNUMBER('Model output'!J235),'Model output'!J235&lt;1)),"",IF(OR(ISNUMBER(SEARCH("lateral",'Model output'!G235)),ISNUMBER(SEARCH("cervical",'Model output'!G235)),ISNUMBER(SEARCH("jugular",'Model output'!G235)),ISNUMBER(SEARCH("left neck",'Model output'!G235)),ISNUMBER(SEARCH("left anterior neck",'Model output'!G235)),ISNUMBER(SEARCH("left posterior neck",'Model output'!G235)),ISNUMBER(SEARCH("right neck",'Model output'!G235)),ISNUMBER(SEARCH("right anterior neck",'Model output'!G235)),ISNUMBER(SEARCH("right posterior neck",'Model output'!G235)),AND(ISNUMBER(SEARCH("level",'Model output'!G235)),OR(,ISNUMBER(SEARCH("II",'Model output'!G235)),ISNUMBER(SEARCH("two",'Model output'!G235)),ISNUMBER(SEARCH("2",'Model output'!G235)),ISNUMBER(SEARCH("III",'Model output'!G235)),ISNUMBER(SEARCH("three",'Model output'!G235)),ISNUMBER(SEARCH("3",'Model output'!G235)),ISNUMBER(SEARCH("IV",'Model output'!G235)),ISNUMBER(SEARCH("four",'Model output'!G235)),ISNUMBER(SEARCH("4",'Model output'!G235)),AND(ISNUMBER(SEARCH("V ",'Model output'!G235)),NOT(ISNUMBER(SEARCH("VI",'Model output'!G235)))),ISNUMBER(SEARCH("five",'Model output'!G235)),ISNUMBER(SEARCH("5",'Model output'!G235))))), "lateral", "central"))</f>
        <v/>
      </c>
      <c r="H236" t="str">
        <f>IF('Model output'!H235="","negative",IF('Model output'!H235="[]", "negative", IF(OR(ISNUMBER(SEARCH("lymph node",'Model output'!H235)),ISNUMBER(SEARCH("Not mentioned",'Model output'!H235)),ISNUMBER(SEARCH("neck",'Model output'!H235)),ISNUMBER(SEARCH("Not applicable",'Model output'!H235))),"negative","positive")))</f>
        <v>negative</v>
      </c>
      <c r="I236">
        <f>IF('Model output'!I235="","",IF(ISNUMBER('Model output'!I235),'Model output'!I235,1))</f>
        <v>1</v>
      </c>
      <c r="J236">
        <f>IF('Model output'!J235="","",IF(AND(ISNUMBER('Model output'!J235),'Model output'!J235&lt;=I236),'Model output'!J235,IF(ISNUMBER(SEARCH("0/",'Model output'!J235)),0,1)))</f>
        <v>0</v>
      </c>
      <c r="K236" t="str" cm="1">
        <f t="array" ref="K236">IF(COUNT(FIND({0,1,2,3,4,5,6,7,8,9},'Model output'!K235))&gt;0,'Model output'!K235,"")</f>
        <v/>
      </c>
      <c r="L236" s="8" t="str">
        <f t="shared" si="46"/>
        <v/>
      </c>
      <c r="M236" t="str" cm="1">
        <f t="array" ref="M236">IF(L236="","",IF(ISNUMBER(SEARCH("cm",L236)),MAX(VALUE(SUBSTITUTE(_xlfn.FILTERXML("&lt;t&gt;&lt;s&gt;"&amp;SUBSTITUTE(L236,",","&lt;/s&gt;&lt;s&gt;")&amp;"&lt;/s&gt;&lt;/t&gt;","//s"),"cm",""))),MAX(VALUE(SUBSTITUTE(_xlfn.FILTERXML("&lt;t&gt;&lt;s&gt;"&amp;SUBSTITUTE(L236,",","&lt;/s&gt;&lt;s&gt;")&amp;"&lt;/s&gt;&lt;/t&gt;","//s"),"mm","")))/10))</f>
        <v/>
      </c>
      <c r="N236" t="str">
        <f>IF('Model output'!L235="","",'Model output'!L235)</f>
        <v>Papillary carcinoma</v>
      </c>
      <c r="O236" t="str">
        <f>IF('Model output'!M235="","",'Model output'!M235)</f>
        <v>Follicular variant</v>
      </c>
      <c r="P236" t="str">
        <f>IF('Model output'!N235="","",'Model output'!N235)</f>
        <v>3.2 cm</v>
      </c>
      <c r="Q236" t="str">
        <f t="shared" si="44"/>
        <v>3.2cm</v>
      </c>
      <c r="R236" cm="1">
        <f t="array" ref="R236">IF(Q236="","",IF(ISNUMBER(SEARCH("cm",Q236)),MAX(VALUE(SUBSTITUTE(_xlfn.FILTERXML("&lt;t&gt;&lt;s&gt;"&amp;SUBSTITUTE(Q236,",","&lt;/s&gt;&lt;s&gt;")&amp;"&lt;/s&gt;&lt;/t&gt;","//s"),"cm",""))),MAX(VALUE(SUBSTITUTE(_xlfn.FILTERXML("&lt;t&gt;&lt;s&gt;"&amp;SUBSTITUTE(Q236,",","&lt;/s&gt;&lt;s&gt;")&amp;"&lt;/s&gt;&lt;/t&gt;","//s"),"mm","")))/10))</f>
        <v>3.2</v>
      </c>
      <c r="S236" t="str">
        <f>IF(OR('Model output'!P235="",ISNUMBER(SEARCH("Not identified", 'Model output'!P235)),ISNUMBER(SEARCH("Absent",'Model output'!P235)),AND(ISNUMBER(SEARCH("No",'Model output'!P235)),NOT(ISNUMBER(SEARCH("diagnostic",'Model output'!P235)))),ISNUMBER(SEARCH("Negative",'Model output'!P235))),"negative","positive")</f>
        <v>negative</v>
      </c>
      <c r="T236">
        <f>IF('Model output'!O235="","",'Model output'!O235)</f>
        <v>1</v>
      </c>
      <c r="U236" t="str">
        <f>IF('Model output'!Q235&lt;&gt;"",'Model output'!Q235,IF('Classification result'!S236="positive",IF(ISNUMBER(SEARCH("single",'Model output'!P235)),1,IF(OR(ISNUMBER(SEARCH("&lt;4",'Model output'!P235)),ISNUMBER(SEARCH("&lt; 4",'Model output'!P235)),ISNUMBER(SEARCH("less than 4",'Model output'!P235))),"&lt;4",IF(OR(ISNUMBER(SEARCH("&gt;4",'Model output'!P235)),ISNUMBER(SEARCH("&gt; 4",'Model output'!P235)),ISNUMBER(SEARCH("4 or more",'Model output'!P235))),"&gt;4",""))),""))</f>
        <v/>
      </c>
      <c r="V236" t="str">
        <f>IF(S236="negative","",IF(OR(ISNUMBER(SEARCH("Focal",'Model output'!P235)),'Classification result'!U236&lt;4,ISNUMBER(SEARCH("Focal",'Classification result'!U236)),ISNUMBER(SEARCH("&lt;4",'Classification result'!U236)),ISNUMBER(SEARCH("&lt; 4",'Classification result'!U236))),"minimal", IF(OR(ISNUMBER(SEARCH("Extensive",'Model output'!P235)),ISNUMBER(SEARCH("Extensive",'Classification result'!U236)),ISNUMBER(SEARCH("&gt;4",'Classification result'!U236)),ISNUMBER(SEARCH("&gt; 4",'Classification result'!U236)),ISNUMBER(SEARCH("4 or more",'Classification result'!U236))),"extensive","")))</f>
        <v/>
      </c>
      <c r="W236" t="str">
        <f>IF(OR('Model output'!R235="",ISNUMBER(SEARCH("Not identified", 'Model output'!R235)),ISNUMBER(SEARCH("Absent",'Model output'!R235)),ISNUMBER(SEARCH("No",'Model output'!R235)),ISNUMBER(SEARCH("Negative",'Model output'!R235)),ISNUMBER(SEARCH("None seen",'Model output'!R235)),ISNUMBER(SEARCH("Free",'Model output'!R235)),ISNUMBER(SEARCH("Cannot be assessed",'Model output'!R235))),"negative","positive")</f>
        <v>negative</v>
      </c>
      <c r="X236" t="str">
        <f>IF('Model output'!S235="","", IF('Model output'!S235= "[]", "", 'Model output'!S235))</f>
        <v/>
      </c>
      <c r="Y236" t="str">
        <f>IF(OR('Model output'!S235="",ISNUMBER(SEARCH("Absent",'Model output'!S235)),ISNUMBER(SEARCH("Not identified",'Model output'!S235)),ISNUMBER(SEARCH("No",'Model output'!S235)),ISNUMBER(SEARCH("negative",'Model output'!S235))),"negative",IF(Z236="positive","gETE", "positive"))</f>
        <v>negative</v>
      </c>
      <c r="Z236" t="str">
        <f>IF(OR('Model output'!S235="",ISNUMBER(SEARCH("Absent",'Model output'!S235)),ISNUMBER(SEARCH("Not identified",'Model output'!S235)),ISNUMBER(SEARCH("No",'Model output'!S235)),ISNUMBER(SEARCH("Minimal",'Model output'!S235)),ISNUMBER(SEARCH("negative",'Model output'!S235))),"negative",IF(OR(ISNUMBER(SEARCH("extensive",X236)),ISNUMBER(SEARCH("skeletal muscle",X236)),ISNUMBER(SEARCH("larynx",X236)),ISNUMBER(SEARCH("trachea",X236)),ISNUMBER(SEARCH("esophagus",X236)),ISNUMBER(SEARCH("recurrent laryngeal nerve",X236))),"positive","negative"))</f>
        <v>negative</v>
      </c>
      <c r="AA236" t="str">
        <f>IF('Model output'!T235="","", IF('Model output'!T235="[]", "", IF('Model output'!T235="Not mentioned", "No", "Yes")))</f>
        <v/>
      </c>
      <c r="AB236" t="str">
        <f>IF(AA236&lt;&gt;"Yes","",IF(OR('Model output'!U235="",'Model output'!U235="[]",ISNUMBER(SEARCH("Not identified",'Model output'!U235))),"",'Model output'!U235))</f>
        <v/>
      </c>
      <c r="AC236" s="1" t="str">
        <f>IF(OR('Model output'!V235="",'Model output'!V235="No",AND(ISERROR(SEARCH("Positive",'Model output'!V235)), ISNUMBER(SEARCH("Negative",'Model output'!V235))), ISNUMBER(SEARCH("Uninvolved",'Model output'!V235)), ISNUMBER(SEARCH("not involved",'Model output'!V235)), ISNUMBER(SEARCH("none",'Model output'!V235)), ISNUMBER(SEARCH("Free",'Model output'!V235)), ISNUMBER(SEARCH("1 mm",'Model output'!V235)), ISNUMBER(SEARCH("0.1 CM",'Model output'!V235)), ISNUMBER(SEARCH("less than 0.2 mm",'Model output'!V235)), ISNUMBER(SEARCH("less than 0.5 mm",'Model output'!V235)), ISNUMBER(SEARCH("abut",'Model output'!V235))), "negative", "positive")</f>
        <v>negative</v>
      </c>
      <c r="AE236" s="32" t="str" cm="1">
        <f t="array" aca="1" ref="AE236" ca="1">IF(OR(AC236="positive",Z236="positive",AND(OR(ISNUMBER(SEARCH("Follicular carcinoma",N236)),ISNUMBER(SEARCH("Follicular thyroid carcinoma",N236))),V236="extensive"),AND(AND(ISNUMBER(J236),J236&gt;0),AND(ISNUMBER(M236),M236&gt;3)),OR(H236="positive",AH236=1)),"high",IF(OR(ISNUMBER(SEARCH("lateral",G236,1)),ISNUMBER(SEARCH("positive",Y236,1)),ISNUMBER(SEARCH("tall",O236,1)),ISNUMBER(SEARCH("hobnail",O236,1)),ISNUMBER(SEARCH("cribriform",O236,1)),ISNUMBER(SEARCH("diffuse",O236,1)),ISNUMBER(SEARCH("columnar",O236,1)),ISNUMBER(SEARCH("solid",O236,1)),ISNUMBER(SEARCH("tall",N236,1)),ISNUMBER(SEARCH("hobnail",N236,1)),ISNUMBER(SEARCH("cribriform",N236,1)),ISNUMBER(SEARCH("diffuse",N236,1)),ISNUMBER(SEARCH("columnar",N236,1)),ISNUMBER(SEARCH("solid",N236,1)),AND(ISNUMBER(SEARCH("papillary",N236,1)),S236="positive"),AND(AND(ISNUMBER(J236),J236&gt;=5),M236=""),AND(AND(ISNUMBER(J236),J236&gt;=5),AND(ISNUMBER(M236),M236&gt;=1)),AND(ISNUMBER(SERACH("papillary",N236)),OR(Y236="positive",Z236="positive"), ISNUMBER(SEARCH("BRAF",AB236)))),"intermediate","low"))</f>
        <v>low</v>
      </c>
      <c r="AF236" s="33" t="str">
        <f t="shared" si="47"/>
        <v>2</v>
      </c>
      <c r="AG236" s="33" t="str">
        <f t="shared" si="48"/>
        <v>0</v>
      </c>
      <c r="AH236" s="33" t="str">
        <f t="shared" si="49"/>
        <v>0</v>
      </c>
      <c r="AI236" s="38" t="str">
        <f t="shared" si="50"/>
        <v>I</v>
      </c>
      <c r="AJ236" s="32" t="s">
        <v>957</v>
      </c>
      <c r="AK236" s="37" t="s">
        <v>964</v>
      </c>
      <c r="AL236" s="37" t="s">
        <v>962</v>
      </c>
      <c r="AM236" s="37" t="s">
        <v>965</v>
      </c>
      <c r="AN236" s="37" t="s">
        <v>70</v>
      </c>
      <c r="AO236" s="26">
        <f t="shared" ca="1" si="51"/>
        <v>1</v>
      </c>
      <c r="AP236" s="12">
        <f t="shared" si="52"/>
        <v>1</v>
      </c>
      <c r="AQ236" s="12">
        <f t="shared" si="53"/>
        <v>1</v>
      </c>
      <c r="AR236" s="12">
        <f t="shared" si="54"/>
        <v>1</v>
      </c>
      <c r="AS236" s="19">
        <f t="shared" si="55"/>
        <v>1</v>
      </c>
    </row>
    <row r="237" spans="1:45">
      <c r="A237" t="str">
        <f>'Model output'!A236</f>
        <v>TCGA-ET-A40Q</v>
      </c>
      <c r="B237" s="44">
        <v>38</v>
      </c>
      <c r="C237" s="1" t="str">
        <f>IF(OR(ISNUMBER(SEARCH("0",'Model output'!D236)), ISNUMBER(SEARCH("1",'Model output'!D236)), ISNUMBER(SEARCH("1a",'Model output'!D236)), ISNUMBER(SEARCH("1b",'Model output'!D236)), ISNUMBER(SEARCH("2",'Model output'!D236)), ISNUMBER(SEARCH("3",'Model output'!D236)), ISNUMBER(SEARCH("4a",'Model output'!D236)), ISNUMBER(SEARCH("4b",'Model output'!D236))), IF(ISNUMBER(SEARCH("pT",'Model output'!D236)),IF(OR(ISNUMBER(SEARCH("a",'Model output'!D236)),ISNUMBER(SEARCH("b",'Model output'!D236))),MID(SUBSTITUTE('Model output'!D236," ",""),SEARCH("pT",'Model output'!D236)+2,2),MID(SUBSTITUTE('Model output'!D236," ",""),SEARCH("pT",'Model output'!D236)+2,1)),IF(ISNUMBER(SEARCH("T",'Model output'!D236)),IF(OR(ISNUMBER(SEARCH("a",'Model output'!D236)),ISNUMBER(SEARCH("b",'Model output'!D236))),MID(SUBSTITUTE('Model output'!D236," ",""),SEARCH("T",'Model output'!D236)+1,2),MID(SUBSTITUTE('Model output'!D236," ",""),SEARCH("T",'Model output'!D236)+1,1)),SUBSTITUTE('Model output'!D236," ",""))),"")</f>
        <v>3</v>
      </c>
      <c r="D237" s="1" t="str">
        <f>IF(ISNUMBER(SEARCH("lymph node",'Model output'!E236)),"1", IF(AND('Model output'!E236&lt;&gt;"",ISNUMBER('Model output'!E236),'Model output'!E236&gt;0),"1",IF(OR(ISNUMBER(SEARCH("0",'Model output'!E236)), ISNUMBER(SEARCH("1",'Model output'!E236)), ISNUMBER(SEARCH("1a",'Model output'!E236)), ISNUMBER(SEARCH("1b",'Model output'!E236)), ISNUMBER(SEARCH("X",'Model output'!E236))), IF(ISNUMBER(SEARCH("pN",'Model output'!E236)),IF(OR(ISNUMBER(SEARCH("a",'Model output'!E236)),ISNUMBER(SEARCH("b",'Model output'!E236))),MID(SUBSTITUTE('Model output'!E236," ",""),SEARCH("pN",'Model output'!E236)+2,2),MID(SUBSTITUTE('Model output'!E236," ",""),SEARCH("pN",'Model output'!E236)+2,1)),IF(ISNUMBER(SEARCH("N",'Model output'!E236)),IF(OR(ISNUMBER(SEARCH("a",'Model output'!E236)),ISNUMBER(SEARCH("b",'Model output'!E236))),MID(SUBSTITUTE('Model output'!E236," ",""),SEARCH("N",'Model output'!E236)+1,2),MID(SUBSTITUTE('Model output'!E236," ",""),SEARCH("N",'Model output'!E236)+1,1)),SUBSTITUTE('Model output'!E236," ",""))),"")))</f>
        <v>1b</v>
      </c>
      <c r="E237" s="1" t="str">
        <f>IF(OR(ISNUMBER(SEARCH("Not applicable",'Model output'!F236)), ISNUMBER(SEARCH("N/A",'Model output'!F236))),"0",IF(OR(ISNUMBER(SEARCH("0",'Model output'!F236)), ISNUMBER(SEARCH("1",'Model output'!F236)), ISNUMBER(SEARCH("X",'Model output'!F236))), IF(ISNUMBER(SEARCH("pM",'Model output'!F236)),MID(SUBSTITUTE('Model output'!F236," ",""),SEARCH("pM",'Model output'!F236)+2,1),IF(ISNUMBER(SEARCH("M",'Model output'!F236)),MID(SUBSTITUTE('Model output'!F236," ",""),SEARCH("M",'Model output'!F236)+1,1),SUBSTITUTE('Model output'!F236," ",""))),""))</f>
        <v>x</v>
      </c>
      <c r="F237" t="str">
        <f t="shared" si="45"/>
        <v>positive</v>
      </c>
      <c r="G237" t="str">
        <f>IF(OR('Model output'!G236="",AND(ISNUMBER('Model output'!J236),'Model output'!J236&lt;1)),"",IF(OR(ISNUMBER(SEARCH("lateral",'Model output'!G236)),ISNUMBER(SEARCH("cervical",'Model output'!G236)),ISNUMBER(SEARCH("jugular",'Model output'!G236)),ISNUMBER(SEARCH("left neck",'Model output'!G236)),ISNUMBER(SEARCH("left anterior neck",'Model output'!G236)),ISNUMBER(SEARCH("left posterior neck",'Model output'!G236)),ISNUMBER(SEARCH("right neck",'Model output'!G236)),ISNUMBER(SEARCH("right anterior neck",'Model output'!G236)),ISNUMBER(SEARCH("right posterior neck",'Model output'!G236)),AND(ISNUMBER(SEARCH("level",'Model output'!G236)),OR(,ISNUMBER(SEARCH("II",'Model output'!G236)),ISNUMBER(SEARCH("two",'Model output'!G236)),ISNUMBER(SEARCH("2",'Model output'!G236)),ISNUMBER(SEARCH("III",'Model output'!G236)),ISNUMBER(SEARCH("three",'Model output'!G236)),ISNUMBER(SEARCH("3",'Model output'!G236)),ISNUMBER(SEARCH("IV",'Model output'!G236)),ISNUMBER(SEARCH("four",'Model output'!G236)),ISNUMBER(SEARCH("4",'Model output'!G236)),AND(ISNUMBER(SEARCH("V ",'Model output'!G236)),NOT(ISNUMBER(SEARCH("VI",'Model output'!G236)))),ISNUMBER(SEARCH("five",'Model output'!G236)),ISNUMBER(SEARCH("5",'Model output'!G236))))), "lateral", "central"))</f>
        <v>lateral</v>
      </c>
      <c r="H237" t="str">
        <f>IF('Model output'!H236="","negative",IF('Model output'!H236="[]", "negative", IF(OR(ISNUMBER(SEARCH("lymph node",'Model output'!H236)),ISNUMBER(SEARCH("Not mentioned",'Model output'!H236)),ISNUMBER(SEARCH("neck",'Model output'!H236)),ISNUMBER(SEARCH("Not applicable",'Model output'!H236))),"negative","positive")))</f>
        <v>negative</v>
      </c>
      <c r="I237">
        <f>IF('Model output'!I236="","",IF(ISNUMBER('Model output'!I236),'Model output'!I236,1))</f>
        <v>40</v>
      </c>
      <c r="J237">
        <f>IF('Model output'!J236="","",IF(AND(ISNUMBER('Model output'!J236),'Model output'!J236&lt;=I237),'Model output'!J236,IF(ISNUMBER(SEARCH("0/",'Model output'!J236)),0,1)))</f>
        <v>19</v>
      </c>
      <c r="K237" t="str" cm="1">
        <f t="array" ref="K237">IF(COUNT(FIND({0,1,2,3,4,5,6,7,8,9},'Model output'!K236))&gt;0,'Model output'!K236,"")</f>
        <v>1.4 cm</v>
      </c>
      <c r="L237" s="8" t="str">
        <f t="shared" si="46"/>
        <v>1.4cm</v>
      </c>
      <c r="M237" cm="1">
        <f t="array" ref="M237">IF(L237="","",IF(ISNUMBER(SEARCH("cm",L237)),MAX(VALUE(SUBSTITUTE(_xlfn.FILTERXML("&lt;t&gt;&lt;s&gt;"&amp;SUBSTITUTE(L237,",","&lt;/s&gt;&lt;s&gt;")&amp;"&lt;/s&gt;&lt;/t&gt;","//s"),"cm",""))),MAX(VALUE(SUBSTITUTE(_xlfn.FILTERXML("&lt;t&gt;&lt;s&gt;"&amp;SUBSTITUTE(L237,",","&lt;/s&gt;&lt;s&gt;")&amp;"&lt;/s&gt;&lt;/t&gt;","//s"),"mm","")))/10))</f>
        <v>1.4</v>
      </c>
      <c r="N237" t="str">
        <f>IF('Model output'!L236="","",'Model output'!L236)</f>
        <v>Papillary carcinoma</v>
      </c>
      <c r="O237" t="str">
        <f>IF('Model output'!M236="","",'Model output'!M236)</f>
        <v>Tall cell variant</v>
      </c>
      <c r="P237" t="str">
        <f>IF('Model output'!N236="","",'Model output'!N236)</f>
        <v>2.5 cm</v>
      </c>
      <c r="Q237" t="str">
        <f t="shared" si="44"/>
        <v>2.5cm</v>
      </c>
      <c r="R237" cm="1">
        <f t="array" ref="R237">IF(Q237="","",IF(ISNUMBER(SEARCH("cm",Q237)),MAX(VALUE(SUBSTITUTE(_xlfn.FILTERXML("&lt;t&gt;&lt;s&gt;"&amp;SUBSTITUTE(Q237,",","&lt;/s&gt;&lt;s&gt;")&amp;"&lt;/s&gt;&lt;/t&gt;","//s"),"cm",""))),MAX(VALUE(SUBSTITUTE(_xlfn.FILTERXML("&lt;t&gt;&lt;s&gt;"&amp;SUBSTITUTE(Q237,",","&lt;/s&gt;&lt;s&gt;")&amp;"&lt;/s&gt;&lt;/t&gt;","//s"),"mm","")))/10))</f>
        <v>2.5</v>
      </c>
      <c r="S237" t="str">
        <f>IF(OR('Model output'!P236="",ISNUMBER(SEARCH("Not identified", 'Model output'!P236)),ISNUMBER(SEARCH("Absent",'Model output'!P236)),AND(ISNUMBER(SEARCH("No",'Model output'!P236)),NOT(ISNUMBER(SEARCH("diagnostic",'Model output'!P236)))),ISNUMBER(SEARCH("Negative",'Model output'!P236))),"negative","positive")</f>
        <v>positive</v>
      </c>
      <c r="T237" t="str">
        <f>IF('Model output'!O236="","",'Model output'!O236)</f>
        <v>3 (including microcarcinomas)</v>
      </c>
      <c r="U237" t="str">
        <f>IF('Model output'!Q236&lt;&gt;"",'Model output'!Q236,IF('Classification result'!S237="positive",IF(ISNUMBER(SEARCH("single",'Model output'!P236)),1,IF(OR(ISNUMBER(SEARCH("&lt;4",'Model output'!P236)),ISNUMBER(SEARCH("&lt; 4",'Model output'!P236)),ISNUMBER(SEARCH("less than 4",'Model output'!P236))),"&lt;4",IF(OR(ISNUMBER(SEARCH("&gt;4",'Model output'!P236)),ISNUMBER(SEARCH("&gt; 4",'Model output'!P236)),ISNUMBER(SEARCH("4 or more",'Model output'!P236))),"&gt;4",""))),""))</f>
        <v/>
      </c>
      <c r="V237" t="str">
        <f>IF(S237="negative","",IF(OR(ISNUMBER(SEARCH("Focal",'Model output'!P236)),'Classification result'!U237&lt;4,ISNUMBER(SEARCH("Focal",'Classification result'!U237)),ISNUMBER(SEARCH("&lt;4",'Classification result'!U237)),ISNUMBER(SEARCH("&lt; 4",'Classification result'!U237))),"minimal", IF(OR(ISNUMBER(SEARCH("Extensive",'Model output'!P236)),ISNUMBER(SEARCH("Extensive",'Classification result'!U237)),ISNUMBER(SEARCH("&gt;4",'Classification result'!U237)),ISNUMBER(SEARCH("&gt; 4",'Classification result'!U237)),ISNUMBER(SEARCH("4 or more",'Classification result'!U237))),"extensive","")))</f>
        <v/>
      </c>
      <c r="W237" t="str">
        <f>IF(OR('Model output'!R236="",ISNUMBER(SEARCH("Not identified", 'Model output'!R236)),ISNUMBER(SEARCH("Absent",'Model output'!R236)),ISNUMBER(SEARCH("No",'Model output'!R236)),ISNUMBER(SEARCH("Negative",'Model output'!R236)),ISNUMBER(SEARCH("None seen",'Model output'!R236)),ISNUMBER(SEARCH("Free",'Model output'!R236)),ISNUMBER(SEARCH("Cannot be assessed",'Model output'!R236))),"negative","positive")</f>
        <v>negative</v>
      </c>
      <c r="X237" t="str">
        <f>IF('Model output'!S236="","", IF('Model output'!S236= "[]", "", 'Model output'!S236))</f>
        <v>Minimal extrathyroidal extension</v>
      </c>
      <c r="Y237" t="str">
        <f>IF(OR('Model output'!S236="",ISNUMBER(SEARCH("Absent",'Model output'!S236)),ISNUMBER(SEARCH("Not identified",'Model output'!S236)),ISNUMBER(SEARCH("No",'Model output'!S236)),ISNUMBER(SEARCH("negative",'Model output'!S236))),"negative",IF(Z237="positive","gETE", "positive"))</f>
        <v>positive</v>
      </c>
      <c r="Z237" t="str">
        <f>IF(OR('Model output'!S236="",ISNUMBER(SEARCH("Absent",'Model output'!S236)),ISNUMBER(SEARCH("Not identified",'Model output'!S236)),ISNUMBER(SEARCH("No",'Model output'!S236)),ISNUMBER(SEARCH("Minimal",'Model output'!S236)),ISNUMBER(SEARCH("negative",'Model output'!S236))),"negative",IF(OR(ISNUMBER(SEARCH("extensive",X237)),ISNUMBER(SEARCH("skeletal muscle",X237)),ISNUMBER(SEARCH("larynx",X237)),ISNUMBER(SEARCH("trachea",X237)),ISNUMBER(SEARCH("esophagus",X237)),ISNUMBER(SEARCH("recurrent laryngeal nerve",X237))),"positive","negative"))</f>
        <v>negative</v>
      </c>
      <c r="AA237" t="str">
        <f>IF('Model output'!T236="","", IF('Model output'!T236="[]", "", IF('Model output'!T236="Not mentioned", "No", "Yes")))</f>
        <v/>
      </c>
      <c r="AB237" t="str">
        <f>IF(AA237&lt;&gt;"Yes","",IF(OR('Model output'!U236="",'Model output'!U236="[]",ISNUMBER(SEARCH("Not identified",'Model output'!U236))),"",'Model output'!U236))</f>
        <v/>
      </c>
      <c r="AC237" s="1" t="str">
        <f>IF(OR('Model output'!V236="",'Model output'!V236="No",AND(ISERROR(SEARCH("Positive",'Model output'!V236)), ISNUMBER(SEARCH("Negative",'Model output'!V236))), ISNUMBER(SEARCH("Uninvolved",'Model output'!V236)), ISNUMBER(SEARCH("not involved",'Model output'!V236)), ISNUMBER(SEARCH("none",'Model output'!V236)), ISNUMBER(SEARCH("Free",'Model output'!V236)), ISNUMBER(SEARCH("1 mm",'Model output'!V236)), ISNUMBER(SEARCH("0.1 CM",'Model output'!V236)), ISNUMBER(SEARCH("less than 0.2 mm",'Model output'!V236)), ISNUMBER(SEARCH("less than 0.5 mm",'Model output'!V236)), ISNUMBER(SEARCH("abut",'Model output'!V236))), "negative", "positive")</f>
        <v>negative</v>
      </c>
      <c r="AE237" s="32" t="str" cm="1">
        <f t="array" aca="1" ref="AE237" ca="1">IF(OR(AC237="positive",Z237="positive",AND(OR(ISNUMBER(SEARCH("Follicular carcinoma",N237)),ISNUMBER(SEARCH("Follicular thyroid carcinoma",N237))),V237="extensive"),AND(AND(ISNUMBER(J237),J237&gt;0),AND(ISNUMBER(M237),M237&gt;3)),OR(H237="positive",AH237=1)),"high",IF(OR(ISNUMBER(SEARCH("lateral",G237,1)),ISNUMBER(SEARCH("positive",Y237,1)),ISNUMBER(SEARCH("tall",O237,1)),ISNUMBER(SEARCH("hobnail",O237,1)),ISNUMBER(SEARCH("cribriform",O237,1)),ISNUMBER(SEARCH("diffuse",O237,1)),ISNUMBER(SEARCH("columnar",O237,1)),ISNUMBER(SEARCH("solid",O237,1)),ISNUMBER(SEARCH("tall",N237,1)),ISNUMBER(SEARCH("hobnail",N237,1)),ISNUMBER(SEARCH("cribriform",N237,1)),ISNUMBER(SEARCH("diffuse",N237,1)),ISNUMBER(SEARCH("columnar",N237,1)),ISNUMBER(SEARCH("solid",N237,1)),AND(ISNUMBER(SEARCH("papillary",N237,1)),S237="positive"),AND(AND(ISNUMBER(J237),J237&gt;=5),M237=""),AND(AND(ISNUMBER(J237),J237&gt;=5),AND(ISNUMBER(M237),M237&gt;=1)),AND(ISNUMBER(SERACH("papillary",N237)),OR(Y237="positive",Z237="positive"), ISNUMBER(SEARCH("BRAF",AB237)))),"intermediate","low"))</f>
        <v>intermediate</v>
      </c>
      <c r="AF237" s="33" t="str">
        <f t="shared" si="47"/>
        <v>2</v>
      </c>
      <c r="AG237" s="33" t="str">
        <f t="shared" si="48"/>
        <v>1b</v>
      </c>
      <c r="AH237" s="33" t="str">
        <f t="shared" si="49"/>
        <v>0</v>
      </c>
      <c r="AI237" s="38" t="str">
        <f t="shared" si="50"/>
        <v>I</v>
      </c>
      <c r="AJ237" s="32" t="s">
        <v>958</v>
      </c>
      <c r="AK237" s="37" t="s">
        <v>964</v>
      </c>
      <c r="AL237" s="37" t="s">
        <v>961</v>
      </c>
      <c r="AM237" s="37" t="s">
        <v>965</v>
      </c>
      <c r="AN237" s="37" t="s">
        <v>70</v>
      </c>
      <c r="AO237" s="26">
        <f t="shared" ca="1" si="51"/>
        <v>1</v>
      </c>
      <c r="AP237" s="12">
        <f t="shared" si="52"/>
        <v>1</v>
      </c>
      <c r="AQ237" s="12">
        <f t="shared" si="53"/>
        <v>1</v>
      </c>
      <c r="AR237" s="12">
        <f t="shared" si="54"/>
        <v>1</v>
      </c>
      <c r="AS237" s="19">
        <f t="shared" si="55"/>
        <v>1</v>
      </c>
    </row>
    <row r="238" spans="1:45">
      <c r="A238" t="str">
        <f>'Model output'!A237</f>
        <v>TCGA-ET-A40R</v>
      </c>
      <c r="B238" s="44">
        <v>24</v>
      </c>
      <c r="C238" s="1" t="str">
        <f>IF(OR(ISNUMBER(SEARCH("0",'Model output'!D237)), ISNUMBER(SEARCH("1",'Model output'!D237)), ISNUMBER(SEARCH("1a",'Model output'!D237)), ISNUMBER(SEARCH("1b",'Model output'!D237)), ISNUMBER(SEARCH("2",'Model output'!D237)), ISNUMBER(SEARCH("3",'Model output'!D237)), ISNUMBER(SEARCH("4a",'Model output'!D237)), ISNUMBER(SEARCH("4b",'Model output'!D237))), IF(ISNUMBER(SEARCH("pT",'Model output'!D237)),IF(OR(ISNUMBER(SEARCH("a",'Model output'!D237)),ISNUMBER(SEARCH("b",'Model output'!D237))),MID(SUBSTITUTE('Model output'!D237," ",""),SEARCH("pT",'Model output'!D237)+2,2),MID(SUBSTITUTE('Model output'!D237," ",""),SEARCH("pT",'Model output'!D237)+2,1)),IF(ISNUMBER(SEARCH("T",'Model output'!D237)),IF(OR(ISNUMBER(SEARCH("a",'Model output'!D237)),ISNUMBER(SEARCH("b",'Model output'!D237))),MID(SUBSTITUTE('Model output'!D237," ",""),SEARCH("T",'Model output'!D237)+1,2),MID(SUBSTITUTE('Model output'!D237," ",""),SEARCH("T",'Model output'!D237)+1,1)),SUBSTITUTE('Model output'!D237," ",""))),"")</f>
        <v>2</v>
      </c>
      <c r="D238" s="1" t="str">
        <f>IF(ISNUMBER(SEARCH("lymph node",'Model output'!E237)),"1", IF(AND('Model output'!E237&lt;&gt;"",ISNUMBER('Model output'!E237),'Model output'!E237&gt;0),"1",IF(OR(ISNUMBER(SEARCH("0",'Model output'!E237)), ISNUMBER(SEARCH("1",'Model output'!E237)), ISNUMBER(SEARCH("1a",'Model output'!E237)), ISNUMBER(SEARCH("1b",'Model output'!E237)), ISNUMBER(SEARCH("X",'Model output'!E237))), IF(ISNUMBER(SEARCH("pN",'Model output'!E237)),IF(OR(ISNUMBER(SEARCH("a",'Model output'!E237)),ISNUMBER(SEARCH("b",'Model output'!E237))),MID(SUBSTITUTE('Model output'!E237," ",""),SEARCH("pN",'Model output'!E237)+2,2),MID(SUBSTITUTE('Model output'!E237," ",""),SEARCH("pN",'Model output'!E237)+2,1)),IF(ISNUMBER(SEARCH("N",'Model output'!E237)),IF(OR(ISNUMBER(SEARCH("a",'Model output'!E237)),ISNUMBER(SEARCH("b",'Model output'!E237))),MID(SUBSTITUTE('Model output'!E237," ",""),SEARCH("N",'Model output'!E237)+1,2),MID(SUBSTITUTE('Model output'!E237," ",""),SEARCH("N",'Model output'!E237)+1,1)),SUBSTITUTE('Model output'!E237," ",""))),"")))</f>
        <v>1a</v>
      </c>
      <c r="E238" s="1" t="str">
        <f>IF(OR(ISNUMBER(SEARCH("Not applicable",'Model output'!F237)), ISNUMBER(SEARCH("N/A",'Model output'!F237))),"0",IF(OR(ISNUMBER(SEARCH("0",'Model output'!F237)), ISNUMBER(SEARCH("1",'Model output'!F237)), ISNUMBER(SEARCH("X",'Model output'!F237))), IF(ISNUMBER(SEARCH("pM",'Model output'!F237)),MID(SUBSTITUTE('Model output'!F237," ",""),SEARCH("pM",'Model output'!F237)+2,1),IF(ISNUMBER(SEARCH("M",'Model output'!F237)),MID(SUBSTITUTE('Model output'!F237," ",""),SEARCH("M",'Model output'!F237)+1,1),SUBSTITUTE('Model output'!F237," ",""))),""))</f>
        <v/>
      </c>
      <c r="F238" t="str">
        <f t="shared" si="45"/>
        <v>positive</v>
      </c>
      <c r="G238" t="str">
        <f>IF(OR('Model output'!G237="",AND(ISNUMBER('Model output'!J237),'Model output'!J237&lt;1)),"",IF(OR(ISNUMBER(SEARCH("lateral",'Model output'!G237)),ISNUMBER(SEARCH("cervical",'Model output'!G237)),ISNUMBER(SEARCH("jugular",'Model output'!G237)),ISNUMBER(SEARCH("left neck",'Model output'!G237)),ISNUMBER(SEARCH("left anterior neck",'Model output'!G237)),ISNUMBER(SEARCH("left posterior neck",'Model output'!G237)),ISNUMBER(SEARCH("right neck",'Model output'!G237)),ISNUMBER(SEARCH("right anterior neck",'Model output'!G237)),ISNUMBER(SEARCH("right posterior neck",'Model output'!G237)),AND(ISNUMBER(SEARCH("level",'Model output'!G237)),OR(,ISNUMBER(SEARCH("II",'Model output'!G237)),ISNUMBER(SEARCH("two",'Model output'!G237)),ISNUMBER(SEARCH("2",'Model output'!G237)),ISNUMBER(SEARCH("III",'Model output'!G237)),ISNUMBER(SEARCH("three",'Model output'!G237)),ISNUMBER(SEARCH("3",'Model output'!G237)),ISNUMBER(SEARCH("IV",'Model output'!G237)),ISNUMBER(SEARCH("four",'Model output'!G237)),ISNUMBER(SEARCH("4",'Model output'!G237)),AND(ISNUMBER(SEARCH("V ",'Model output'!G237)),NOT(ISNUMBER(SEARCH("VI",'Model output'!G237)))),ISNUMBER(SEARCH("five",'Model output'!G237)),ISNUMBER(SEARCH("5",'Model output'!G237))))), "lateral", "central"))</f>
        <v>central</v>
      </c>
      <c r="H238" t="str">
        <f>IF('Model output'!H237="","negative",IF('Model output'!H237="[]", "negative", IF(OR(ISNUMBER(SEARCH("lymph node",'Model output'!H237)),ISNUMBER(SEARCH("Not mentioned",'Model output'!H237)),ISNUMBER(SEARCH("neck",'Model output'!H237)),ISNUMBER(SEARCH("Not applicable",'Model output'!H237))),"negative","positive")))</f>
        <v>negative</v>
      </c>
      <c r="I238">
        <f>IF('Model output'!I237="","",IF(ISNUMBER('Model output'!I237),'Model output'!I237,1))</f>
        <v>20</v>
      </c>
      <c r="J238">
        <f>IF('Model output'!J237="","",IF(AND(ISNUMBER('Model output'!J237),'Model output'!J237&lt;=I238),'Model output'!J237,IF(ISNUMBER(SEARCH("0/",'Model output'!J237)),0,1)))</f>
        <v>7</v>
      </c>
      <c r="K238" t="str" cm="1">
        <f t="array" ref="K238">IF(COUNT(FIND({0,1,2,3,4,5,6,7,8,9},'Model output'!K237))&gt;0,'Model output'!K237,"")</f>
        <v/>
      </c>
      <c r="L238" s="8" t="str">
        <f t="shared" si="46"/>
        <v/>
      </c>
      <c r="M238" t="str" cm="1">
        <f t="array" ref="M238">IF(L238="","",IF(ISNUMBER(SEARCH("cm",L238)),MAX(VALUE(SUBSTITUTE(_xlfn.FILTERXML("&lt;t&gt;&lt;s&gt;"&amp;SUBSTITUTE(L238,",","&lt;/s&gt;&lt;s&gt;")&amp;"&lt;/s&gt;&lt;/t&gt;","//s"),"cm",""))),MAX(VALUE(SUBSTITUTE(_xlfn.FILTERXML("&lt;t&gt;&lt;s&gt;"&amp;SUBSTITUTE(L238,",","&lt;/s&gt;&lt;s&gt;")&amp;"&lt;/s&gt;&lt;/t&gt;","//s"),"mm","")))/10))</f>
        <v/>
      </c>
      <c r="N238" t="str">
        <f>IF('Model output'!L237="","",'Model output'!L237)</f>
        <v>Papillary carcinoma</v>
      </c>
      <c r="O238" t="str">
        <f>IF('Model output'!M237="","",'Model output'!M237)</f>
        <v>follicular variant</v>
      </c>
      <c r="P238" t="str">
        <f>IF('Model output'!N237="","",'Model output'!N237)</f>
        <v>3 cm</v>
      </c>
      <c r="Q238" t="str">
        <f t="shared" si="44"/>
        <v>3cm</v>
      </c>
      <c r="R238" cm="1">
        <f t="array" ref="R238">IF(Q238="","",IF(ISNUMBER(SEARCH("cm",Q238)),MAX(VALUE(SUBSTITUTE(_xlfn.FILTERXML("&lt;t&gt;&lt;s&gt;"&amp;SUBSTITUTE(Q238,",","&lt;/s&gt;&lt;s&gt;")&amp;"&lt;/s&gt;&lt;/t&gt;","//s"),"cm",""))),MAX(VALUE(SUBSTITUTE(_xlfn.FILTERXML("&lt;t&gt;&lt;s&gt;"&amp;SUBSTITUTE(Q238,",","&lt;/s&gt;&lt;s&gt;")&amp;"&lt;/s&gt;&lt;/t&gt;","//s"),"mm","")))/10))</f>
        <v>3</v>
      </c>
      <c r="S238" t="str">
        <f>IF(OR('Model output'!P237="",ISNUMBER(SEARCH("Not identified", 'Model output'!P237)),ISNUMBER(SEARCH("Absent",'Model output'!P237)),AND(ISNUMBER(SEARCH("No",'Model output'!P237)),NOT(ISNUMBER(SEARCH("diagnostic",'Model output'!P237)))),ISNUMBER(SEARCH("Negative",'Model output'!P237))),"negative","positive")</f>
        <v>positive</v>
      </c>
      <c r="T238">
        <f>IF('Model output'!O237="","",'Model output'!O237)</f>
        <v>1</v>
      </c>
      <c r="U238" t="str">
        <f>IF('Model output'!Q237&lt;&gt;"",'Model output'!Q237,IF('Classification result'!S238="positive",IF(ISNUMBER(SEARCH("single",'Model output'!P237)),1,IF(OR(ISNUMBER(SEARCH("&lt;4",'Model output'!P237)),ISNUMBER(SEARCH("&lt; 4",'Model output'!P237)),ISNUMBER(SEARCH("less than 4",'Model output'!P237))),"&lt;4",IF(OR(ISNUMBER(SEARCH("&gt;4",'Model output'!P237)),ISNUMBER(SEARCH("&gt; 4",'Model output'!P237)),ISNUMBER(SEARCH("4 or more",'Model output'!P237))),"&gt;4",""))),""))</f>
        <v/>
      </c>
      <c r="V238" t="str">
        <f>IF(S238="negative","",IF(OR(ISNUMBER(SEARCH("Focal",'Model output'!P237)),'Classification result'!U238&lt;4,ISNUMBER(SEARCH("Focal",'Classification result'!U238)),ISNUMBER(SEARCH("&lt;4",'Classification result'!U238)),ISNUMBER(SEARCH("&lt; 4",'Classification result'!U238))),"minimal", IF(OR(ISNUMBER(SEARCH("Extensive",'Model output'!P237)),ISNUMBER(SEARCH("Extensive",'Classification result'!U238)),ISNUMBER(SEARCH("&gt;4",'Classification result'!U238)),ISNUMBER(SEARCH("&gt; 4",'Classification result'!U238)),ISNUMBER(SEARCH("4 or more",'Classification result'!U238))),"extensive","")))</f>
        <v/>
      </c>
      <c r="W238" t="str">
        <f>IF(OR('Model output'!R237="",ISNUMBER(SEARCH("Not identified", 'Model output'!R237)),ISNUMBER(SEARCH("Absent",'Model output'!R237)),ISNUMBER(SEARCH("No",'Model output'!R237)),ISNUMBER(SEARCH("Negative",'Model output'!R237)),ISNUMBER(SEARCH("None seen",'Model output'!R237)),ISNUMBER(SEARCH("Free",'Model output'!R237)),ISNUMBER(SEARCH("Cannot be assessed",'Model output'!R237))),"negative","positive")</f>
        <v>negative</v>
      </c>
      <c r="X238" t="str">
        <f>IF('Model output'!S237="","", IF('Model output'!S237= "[]", "", 'Model output'!S237))</f>
        <v/>
      </c>
      <c r="Y238" t="str">
        <f>IF(OR('Model output'!S237="",ISNUMBER(SEARCH("Absent",'Model output'!S237)),ISNUMBER(SEARCH("Not identified",'Model output'!S237)),ISNUMBER(SEARCH("No",'Model output'!S237)),ISNUMBER(SEARCH("negative",'Model output'!S237))),"negative",IF(Z238="positive","gETE", "positive"))</f>
        <v>negative</v>
      </c>
      <c r="Z238" t="str">
        <f>IF(OR('Model output'!S237="",ISNUMBER(SEARCH("Absent",'Model output'!S237)),ISNUMBER(SEARCH("Not identified",'Model output'!S237)),ISNUMBER(SEARCH("No",'Model output'!S237)),ISNUMBER(SEARCH("Minimal",'Model output'!S237)),ISNUMBER(SEARCH("negative",'Model output'!S237))),"negative",IF(OR(ISNUMBER(SEARCH("extensive",X238)),ISNUMBER(SEARCH("skeletal muscle",X238)),ISNUMBER(SEARCH("larynx",X238)),ISNUMBER(SEARCH("trachea",X238)),ISNUMBER(SEARCH("esophagus",X238)),ISNUMBER(SEARCH("recurrent laryngeal nerve",X238))),"positive","negative"))</f>
        <v>negative</v>
      </c>
      <c r="AA238" t="str">
        <f>IF('Model output'!T237="","", IF('Model output'!T237="[]", "", IF('Model output'!T237="Not mentioned", "No", "Yes")))</f>
        <v/>
      </c>
      <c r="AB238" t="str">
        <f>IF(AA238&lt;&gt;"Yes","",IF(OR('Model output'!U237="",'Model output'!U237="[]",ISNUMBER(SEARCH("Not identified",'Model output'!U237))),"",'Model output'!U237))</f>
        <v/>
      </c>
      <c r="AC238" s="1" t="str">
        <f>IF(OR('Model output'!V237="",'Model output'!V237="No",AND(ISERROR(SEARCH("Positive",'Model output'!V237)), ISNUMBER(SEARCH("Negative",'Model output'!V237))), ISNUMBER(SEARCH("Uninvolved",'Model output'!V237)), ISNUMBER(SEARCH("not involved",'Model output'!V237)), ISNUMBER(SEARCH("none",'Model output'!V237)), ISNUMBER(SEARCH("Free",'Model output'!V237)), ISNUMBER(SEARCH("1 mm",'Model output'!V237)), ISNUMBER(SEARCH("0.1 CM",'Model output'!V237)), ISNUMBER(SEARCH("less than 0.2 mm",'Model output'!V237)), ISNUMBER(SEARCH("less than 0.5 mm",'Model output'!V237)), ISNUMBER(SEARCH("abut",'Model output'!V237))), "negative", "positive")</f>
        <v>positive</v>
      </c>
      <c r="AE238" s="32" t="str" cm="1">
        <f t="array" ref="AE238">IF(OR(AC238="positive",Z238="positive",AND(OR(ISNUMBER(SEARCH("Follicular carcinoma",N238)),ISNUMBER(SEARCH("Follicular thyroid carcinoma",N238))),V238="extensive"),AND(AND(ISNUMBER(J238),J238&gt;0),AND(ISNUMBER(M238),M238&gt;3)),OR(H238="positive",AH238=1)),"high",IF(OR(ISNUMBER(SEARCH("lateral",G238,1)),ISNUMBER(SEARCH("positive",Y238,1)),ISNUMBER(SEARCH("tall",O238,1)),ISNUMBER(SEARCH("hobnail",O238,1)),ISNUMBER(SEARCH("cribriform",O238,1)),ISNUMBER(SEARCH("diffuse",O238,1)),ISNUMBER(SEARCH("columnar",O238,1)),ISNUMBER(SEARCH("solid",O238,1)),ISNUMBER(SEARCH("tall",N238,1)),ISNUMBER(SEARCH("hobnail",N238,1)),ISNUMBER(SEARCH("cribriform",N238,1)),ISNUMBER(SEARCH("diffuse",N238,1)),ISNUMBER(SEARCH("columnar",N238,1)),ISNUMBER(SEARCH("solid",N238,1)),AND(ISNUMBER(SEARCH("papillary",N238,1)),S238="positive"),AND(AND(ISNUMBER(J238),J238&gt;=5),M238=""),AND(AND(ISNUMBER(J238),J238&gt;=5),AND(ISNUMBER(M238),M238&gt;=1)),AND(ISNUMBER(SERACH("papillary",N238)),OR(Y238="positive",Z238="positive"), ISNUMBER(SEARCH("BRAF",AB238)))),"intermediate","low"))</f>
        <v>high</v>
      </c>
      <c r="AF238" s="33" t="str">
        <f t="shared" si="47"/>
        <v>2</v>
      </c>
      <c r="AG238" s="33" t="str">
        <f t="shared" si="48"/>
        <v>1a</v>
      </c>
      <c r="AH238" s="33" t="str">
        <f t="shared" si="49"/>
        <v>0</v>
      </c>
      <c r="AI238" s="38" t="str">
        <f t="shared" si="50"/>
        <v>I</v>
      </c>
      <c r="AJ238" s="32" t="s">
        <v>956</v>
      </c>
      <c r="AK238" s="37" t="s">
        <v>964</v>
      </c>
      <c r="AL238" s="37" t="s">
        <v>966</v>
      </c>
      <c r="AM238" s="37" t="s">
        <v>965</v>
      </c>
      <c r="AN238" s="37" t="s">
        <v>70</v>
      </c>
      <c r="AO238" s="26">
        <f t="shared" si="51"/>
        <v>1</v>
      </c>
      <c r="AP238" s="12">
        <f t="shared" si="52"/>
        <v>1</v>
      </c>
      <c r="AQ238" s="12">
        <f t="shared" si="53"/>
        <v>1</v>
      </c>
      <c r="AR238" s="12">
        <f t="shared" si="54"/>
        <v>1</v>
      </c>
      <c r="AS238" s="19">
        <f t="shared" si="55"/>
        <v>1</v>
      </c>
    </row>
    <row r="239" spans="1:45">
      <c r="A239" t="str">
        <f>'Model output'!A238</f>
        <v>TCGA-ET-A40S</v>
      </c>
      <c r="B239" s="44">
        <v>62</v>
      </c>
      <c r="C239" s="1" t="str">
        <f>IF(OR(ISNUMBER(SEARCH("0",'Model output'!D238)), ISNUMBER(SEARCH("1",'Model output'!D238)), ISNUMBER(SEARCH("1a",'Model output'!D238)), ISNUMBER(SEARCH("1b",'Model output'!D238)), ISNUMBER(SEARCH("2",'Model output'!D238)), ISNUMBER(SEARCH("3",'Model output'!D238)), ISNUMBER(SEARCH("4a",'Model output'!D238)), ISNUMBER(SEARCH("4b",'Model output'!D238))), IF(ISNUMBER(SEARCH("pT",'Model output'!D238)),IF(OR(ISNUMBER(SEARCH("a",'Model output'!D238)),ISNUMBER(SEARCH("b",'Model output'!D238))),MID(SUBSTITUTE('Model output'!D238," ",""),SEARCH("pT",'Model output'!D238)+2,2),MID(SUBSTITUTE('Model output'!D238," ",""),SEARCH("pT",'Model output'!D238)+2,1)),IF(ISNUMBER(SEARCH("T",'Model output'!D238)),IF(OR(ISNUMBER(SEARCH("a",'Model output'!D238)),ISNUMBER(SEARCH("b",'Model output'!D238))),MID(SUBSTITUTE('Model output'!D238," ",""),SEARCH("T",'Model output'!D238)+1,2),MID(SUBSTITUTE('Model output'!D238," ",""),SEARCH("T",'Model output'!D238)+1,1)),SUBSTITUTE('Model output'!D238," ",""))),"")</f>
        <v>2</v>
      </c>
      <c r="D239" s="1" t="str">
        <f>IF(ISNUMBER(SEARCH("lymph node",'Model output'!E238)),"1", IF(AND('Model output'!E238&lt;&gt;"",ISNUMBER('Model output'!E238),'Model output'!E238&gt;0),"1",IF(OR(ISNUMBER(SEARCH("0",'Model output'!E238)), ISNUMBER(SEARCH("1",'Model output'!E238)), ISNUMBER(SEARCH("1a",'Model output'!E238)), ISNUMBER(SEARCH("1b",'Model output'!E238)), ISNUMBER(SEARCH("X",'Model output'!E238))), IF(ISNUMBER(SEARCH("pN",'Model output'!E238)),IF(OR(ISNUMBER(SEARCH("a",'Model output'!E238)),ISNUMBER(SEARCH("b",'Model output'!E238))),MID(SUBSTITUTE('Model output'!E238," ",""),SEARCH("pN",'Model output'!E238)+2,2),MID(SUBSTITUTE('Model output'!E238," ",""),SEARCH("pN",'Model output'!E238)+2,1)),IF(ISNUMBER(SEARCH("N",'Model output'!E238)),IF(OR(ISNUMBER(SEARCH("a",'Model output'!E238)),ISNUMBER(SEARCH("b",'Model output'!E238))),MID(SUBSTITUTE('Model output'!E238," ",""),SEARCH("N",'Model output'!E238)+1,2),MID(SUBSTITUTE('Model output'!E238," ",""),SEARCH("N",'Model output'!E238)+1,1)),SUBSTITUTE('Model output'!E238," ",""))),"")))</f>
        <v>0</v>
      </c>
      <c r="E239" s="1" t="str">
        <f>IF(OR(ISNUMBER(SEARCH("Not applicable",'Model output'!F238)), ISNUMBER(SEARCH("N/A",'Model output'!F238))),"0",IF(OR(ISNUMBER(SEARCH("0",'Model output'!F238)), ISNUMBER(SEARCH("1",'Model output'!F238)), ISNUMBER(SEARCH("X",'Model output'!F238))), IF(ISNUMBER(SEARCH("pM",'Model output'!F238)),MID(SUBSTITUTE('Model output'!F238," ",""),SEARCH("pM",'Model output'!F238)+2,1),IF(ISNUMBER(SEARCH("M",'Model output'!F238)),MID(SUBSTITUTE('Model output'!F238," ",""),SEARCH("M",'Model output'!F238)+1,1),SUBSTITUTE('Model output'!F238," ",""))),""))</f>
        <v>X</v>
      </c>
      <c r="F239" t="str">
        <f t="shared" si="45"/>
        <v>negative</v>
      </c>
      <c r="G239" t="str">
        <f>IF(OR('Model output'!G238="",AND(ISNUMBER('Model output'!J238),'Model output'!J238&lt;1)),"",IF(OR(ISNUMBER(SEARCH("lateral",'Model output'!G238)),ISNUMBER(SEARCH("cervical",'Model output'!G238)),ISNUMBER(SEARCH("jugular",'Model output'!G238)),ISNUMBER(SEARCH("left neck",'Model output'!G238)),ISNUMBER(SEARCH("left anterior neck",'Model output'!G238)),ISNUMBER(SEARCH("left posterior neck",'Model output'!G238)),ISNUMBER(SEARCH("right neck",'Model output'!G238)),ISNUMBER(SEARCH("right anterior neck",'Model output'!G238)),ISNUMBER(SEARCH("right posterior neck",'Model output'!G238)),AND(ISNUMBER(SEARCH("level",'Model output'!G238)),OR(,ISNUMBER(SEARCH("II",'Model output'!G238)),ISNUMBER(SEARCH("two",'Model output'!G238)),ISNUMBER(SEARCH("2",'Model output'!G238)),ISNUMBER(SEARCH("III",'Model output'!G238)),ISNUMBER(SEARCH("three",'Model output'!G238)),ISNUMBER(SEARCH("3",'Model output'!G238)),ISNUMBER(SEARCH("IV",'Model output'!G238)),ISNUMBER(SEARCH("four",'Model output'!G238)),ISNUMBER(SEARCH("4",'Model output'!G238)),AND(ISNUMBER(SEARCH("V ",'Model output'!G238)),NOT(ISNUMBER(SEARCH("VI",'Model output'!G238)))),ISNUMBER(SEARCH("five",'Model output'!G238)),ISNUMBER(SEARCH("5",'Model output'!G238))))), "lateral", "central"))</f>
        <v/>
      </c>
      <c r="H239" t="str">
        <f>IF('Model output'!H238="","negative",IF('Model output'!H238="[]", "negative", IF(OR(ISNUMBER(SEARCH("lymph node",'Model output'!H238)),ISNUMBER(SEARCH("Not mentioned",'Model output'!H238)),ISNUMBER(SEARCH("neck",'Model output'!H238)),ISNUMBER(SEARCH("Not applicable",'Model output'!H238))),"negative","positive")))</f>
        <v>negative</v>
      </c>
      <c r="I239">
        <f>IF('Model output'!I238="","",IF(ISNUMBER('Model output'!I238),'Model output'!I238,1))</f>
        <v>12</v>
      </c>
      <c r="J239">
        <f>IF('Model output'!J238="","",IF(AND(ISNUMBER('Model output'!J238),'Model output'!J238&lt;=I239),'Model output'!J238,IF(ISNUMBER(SEARCH("0/",'Model output'!J238)),0,1)))</f>
        <v>0</v>
      </c>
      <c r="K239" t="str" cm="1">
        <f t="array" ref="K239">IF(COUNT(FIND({0,1,2,3,4,5,6,7,8,9},'Model output'!K238))&gt;0,'Model output'!K238,"")</f>
        <v/>
      </c>
      <c r="L239" s="8" t="str">
        <f t="shared" si="46"/>
        <v/>
      </c>
      <c r="M239" t="str" cm="1">
        <f t="array" ref="M239">IF(L239="","",IF(ISNUMBER(SEARCH("cm",L239)),MAX(VALUE(SUBSTITUTE(_xlfn.FILTERXML("&lt;t&gt;&lt;s&gt;"&amp;SUBSTITUTE(L239,",","&lt;/s&gt;&lt;s&gt;")&amp;"&lt;/s&gt;&lt;/t&gt;","//s"),"cm",""))),MAX(VALUE(SUBSTITUTE(_xlfn.FILTERXML("&lt;t&gt;&lt;s&gt;"&amp;SUBSTITUTE(L239,",","&lt;/s&gt;&lt;s&gt;")&amp;"&lt;/s&gt;&lt;/t&gt;","//s"),"mm","")))/10))</f>
        <v/>
      </c>
      <c r="N239" t="str">
        <f>IF('Model output'!L238="","",'Model output'!L238)</f>
        <v>Papillary carcinoma</v>
      </c>
      <c r="O239" t="str">
        <f>IF('Model output'!M238="","",'Model output'!M238)</f>
        <v/>
      </c>
      <c r="P239" t="str">
        <f>IF('Model output'!N238="","",'Model output'!N238)</f>
        <v>2.5 cm</v>
      </c>
      <c r="Q239" t="str">
        <f t="shared" si="44"/>
        <v>2.5cm</v>
      </c>
      <c r="R239" cm="1">
        <f t="array" ref="R239">IF(Q239="","",IF(ISNUMBER(SEARCH("cm",Q239)),MAX(VALUE(SUBSTITUTE(_xlfn.FILTERXML("&lt;t&gt;&lt;s&gt;"&amp;SUBSTITUTE(Q239,",","&lt;/s&gt;&lt;s&gt;")&amp;"&lt;/s&gt;&lt;/t&gt;","//s"),"cm",""))),MAX(VALUE(SUBSTITUTE(_xlfn.FILTERXML("&lt;t&gt;&lt;s&gt;"&amp;SUBSTITUTE(Q239,",","&lt;/s&gt;&lt;s&gt;")&amp;"&lt;/s&gt;&lt;/t&gt;","//s"),"mm","")))/10))</f>
        <v>2.5</v>
      </c>
      <c r="S239" t="str">
        <f>IF(OR('Model output'!P238="",ISNUMBER(SEARCH("Not identified", 'Model output'!P238)),ISNUMBER(SEARCH("Absent",'Model output'!P238)),AND(ISNUMBER(SEARCH("No",'Model output'!P238)),NOT(ISNUMBER(SEARCH("diagnostic",'Model output'!P238)))),ISNUMBER(SEARCH("Negative",'Model output'!P238))),"negative","positive")</f>
        <v>negative</v>
      </c>
      <c r="T239" t="str">
        <f>IF('Model output'!O238="","",'Model output'!O238)</f>
        <v/>
      </c>
      <c r="U239" t="str">
        <f>IF('Model output'!Q238&lt;&gt;"",'Model output'!Q238,IF('Classification result'!S239="positive",IF(ISNUMBER(SEARCH("single",'Model output'!P238)),1,IF(OR(ISNUMBER(SEARCH("&lt;4",'Model output'!P238)),ISNUMBER(SEARCH("&lt; 4",'Model output'!P238)),ISNUMBER(SEARCH("less than 4",'Model output'!P238))),"&lt;4",IF(OR(ISNUMBER(SEARCH("&gt;4",'Model output'!P238)),ISNUMBER(SEARCH("&gt; 4",'Model output'!P238)),ISNUMBER(SEARCH("4 or more",'Model output'!P238))),"&gt;4",""))),""))</f>
        <v/>
      </c>
      <c r="V239" t="str">
        <f>IF(S239="negative","",IF(OR(ISNUMBER(SEARCH("Focal",'Model output'!P238)),'Classification result'!U239&lt;4,ISNUMBER(SEARCH("Focal",'Classification result'!U239)),ISNUMBER(SEARCH("&lt;4",'Classification result'!U239)),ISNUMBER(SEARCH("&lt; 4",'Classification result'!U239))),"minimal", IF(OR(ISNUMBER(SEARCH("Extensive",'Model output'!P238)),ISNUMBER(SEARCH("Extensive",'Classification result'!U239)),ISNUMBER(SEARCH("&gt;4",'Classification result'!U239)),ISNUMBER(SEARCH("&gt; 4",'Classification result'!U239)),ISNUMBER(SEARCH("4 or more",'Classification result'!U239))),"extensive","")))</f>
        <v/>
      </c>
      <c r="W239" t="str">
        <f>IF(OR('Model output'!R238="",ISNUMBER(SEARCH("Not identified", 'Model output'!R238)),ISNUMBER(SEARCH("Absent",'Model output'!R238)),ISNUMBER(SEARCH("No",'Model output'!R238)),ISNUMBER(SEARCH("Negative",'Model output'!R238)),ISNUMBER(SEARCH("None seen",'Model output'!R238)),ISNUMBER(SEARCH("Free",'Model output'!R238)),ISNUMBER(SEARCH("Cannot be assessed",'Model output'!R238))),"negative","positive")</f>
        <v>negative</v>
      </c>
      <c r="X239" t="str">
        <f>IF('Model output'!S238="","", IF('Model output'!S238= "[]", "", 'Model output'!S238))</f>
        <v/>
      </c>
      <c r="Y239" t="str">
        <f>IF(OR('Model output'!S238="",ISNUMBER(SEARCH("Absent",'Model output'!S238)),ISNUMBER(SEARCH("Not identified",'Model output'!S238)),ISNUMBER(SEARCH("No",'Model output'!S238)),ISNUMBER(SEARCH("negative",'Model output'!S238))),"negative",IF(Z239="positive","gETE", "positive"))</f>
        <v>negative</v>
      </c>
      <c r="Z239" t="str">
        <f>IF(OR('Model output'!S238="",ISNUMBER(SEARCH("Absent",'Model output'!S238)),ISNUMBER(SEARCH("Not identified",'Model output'!S238)),ISNUMBER(SEARCH("No",'Model output'!S238)),ISNUMBER(SEARCH("Minimal",'Model output'!S238)),ISNUMBER(SEARCH("negative",'Model output'!S238))),"negative",IF(OR(ISNUMBER(SEARCH("extensive",X239)),ISNUMBER(SEARCH("skeletal muscle",X239)),ISNUMBER(SEARCH("larynx",X239)),ISNUMBER(SEARCH("trachea",X239)),ISNUMBER(SEARCH("esophagus",X239)),ISNUMBER(SEARCH("recurrent laryngeal nerve",X239))),"positive","negative"))</f>
        <v>negative</v>
      </c>
      <c r="AA239" t="str">
        <f>IF('Model output'!T238="","", IF('Model output'!T238="[]", "", IF('Model output'!T238="Not mentioned", "No", "Yes")))</f>
        <v/>
      </c>
      <c r="AB239" t="str">
        <f>IF(AA239&lt;&gt;"Yes","",IF(OR('Model output'!U238="",'Model output'!U238="[]",ISNUMBER(SEARCH("Not identified",'Model output'!U238))),"",'Model output'!U238))</f>
        <v/>
      </c>
      <c r="AC239" s="1" t="str">
        <f>IF(OR('Model output'!V238="",'Model output'!V238="No",AND(ISERROR(SEARCH("Positive",'Model output'!V238)), ISNUMBER(SEARCH("Negative",'Model output'!V238))), ISNUMBER(SEARCH("Uninvolved",'Model output'!V238)), ISNUMBER(SEARCH("not involved",'Model output'!V238)), ISNUMBER(SEARCH("none",'Model output'!V238)), ISNUMBER(SEARCH("Free",'Model output'!V238)), ISNUMBER(SEARCH("1 mm",'Model output'!V238)), ISNUMBER(SEARCH("0.1 CM",'Model output'!V238)), ISNUMBER(SEARCH("less than 0.2 mm",'Model output'!V238)), ISNUMBER(SEARCH("less than 0.5 mm",'Model output'!V238)), ISNUMBER(SEARCH("abut",'Model output'!V238))), "negative", "positive")</f>
        <v>negative</v>
      </c>
      <c r="AE239" s="32" t="str" cm="1">
        <f t="array" aca="1" ref="AE239" ca="1">IF(OR(AC239="positive",Z239="positive",AND(OR(ISNUMBER(SEARCH("Follicular carcinoma",N239)),ISNUMBER(SEARCH("Follicular thyroid carcinoma",N239))),V239="extensive"),AND(AND(ISNUMBER(J239),J239&gt;0),AND(ISNUMBER(M239),M239&gt;3)),OR(H239="positive",AH239=1)),"high",IF(OR(ISNUMBER(SEARCH("lateral",G239,1)),ISNUMBER(SEARCH("positive",Y239,1)),ISNUMBER(SEARCH("tall",O239,1)),ISNUMBER(SEARCH("hobnail",O239,1)),ISNUMBER(SEARCH("cribriform",O239,1)),ISNUMBER(SEARCH("diffuse",O239,1)),ISNUMBER(SEARCH("columnar",O239,1)),ISNUMBER(SEARCH("solid",O239,1)),ISNUMBER(SEARCH("tall",N239,1)),ISNUMBER(SEARCH("hobnail",N239,1)),ISNUMBER(SEARCH("cribriform",N239,1)),ISNUMBER(SEARCH("diffuse",N239,1)),ISNUMBER(SEARCH("columnar",N239,1)),ISNUMBER(SEARCH("solid",N239,1)),AND(ISNUMBER(SEARCH("papillary",N239,1)),S239="positive"),AND(AND(ISNUMBER(J239),J239&gt;=5),M239=""),AND(AND(ISNUMBER(J239),J239&gt;=5),AND(ISNUMBER(M239),M239&gt;=1)),AND(ISNUMBER(SERACH("papillary",N239)),OR(Y239="positive",Z239="positive"), ISNUMBER(SEARCH("BRAF",AB239)))),"intermediate","low"))</f>
        <v>low</v>
      </c>
      <c r="AF239" s="33" t="str">
        <f t="shared" si="47"/>
        <v>2</v>
      </c>
      <c r="AG239" s="33" t="str">
        <f t="shared" si="48"/>
        <v>0</v>
      </c>
      <c r="AH239" s="33" t="str">
        <f t="shared" si="49"/>
        <v>0</v>
      </c>
      <c r="AI239" s="38" t="str">
        <f t="shared" si="50"/>
        <v>I</v>
      </c>
      <c r="AJ239" s="32" t="s">
        <v>957</v>
      </c>
      <c r="AK239" s="37" t="s">
        <v>964</v>
      </c>
      <c r="AL239" s="37" t="s">
        <v>962</v>
      </c>
      <c r="AM239" s="37" t="s">
        <v>965</v>
      </c>
      <c r="AN239" s="37" t="s">
        <v>70</v>
      </c>
      <c r="AO239" s="26">
        <f t="shared" ca="1" si="51"/>
        <v>1</v>
      </c>
      <c r="AP239" s="12">
        <f t="shared" si="52"/>
        <v>1</v>
      </c>
      <c r="AQ239" s="12">
        <f t="shared" si="53"/>
        <v>1</v>
      </c>
      <c r="AR239" s="12">
        <f t="shared" si="54"/>
        <v>1</v>
      </c>
      <c r="AS239" s="19">
        <f t="shared" si="55"/>
        <v>1</v>
      </c>
    </row>
    <row r="240" spans="1:45">
      <c r="A240" t="str">
        <f>'Model output'!A239</f>
        <v>TCGA-ET-A40T</v>
      </c>
      <c r="B240" s="44">
        <v>26</v>
      </c>
      <c r="C240" s="1" t="str">
        <f>IF(OR(ISNUMBER(SEARCH("0",'Model output'!D239)), ISNUMBER(SEARCH("1",'Model output'!D239)), ISNUMBER(SEARCH("1a",'Model output'!D239)), ISNUMBER(SEARCH("1b",'Model output'!D239)), ISNUMBER(SEARCH("2",'Model output'!D239)), ISNUMBER(SEARCH("3",'Model output'!D239)), ISNUMBER(SEARCH("4a",'Model output'!D239)), ISNUMBER(SEARCH("4b",'Model output'!D239))), IF(ISNUMBER(SEARCH("pT",'Model output'!D239)),IF(OR(ISNUMBER(SEARCH("a",'Model output'!D239)),ISNUMBER(SEARCH("b",'Model output'!D239))),MID(SUBSTITUTE('Model output'!D239," ",""),SEARCH("pT",'Model output'!D239)+2,2),MID(SUBSTITUTE('Model output'!D239," ",""),SEARCH("pT",'Model output'!D239)+2,1)),IF(ISNUMBER(SEARCH("T",'Model output'!D239)),IF(OR(ISNUMBER(SEARCH("a",'Model output'!D239)),ISNUMBER(SEARCH("b",'Model output'!D239))),MID(SUBSTITUTE('Model output'!D239," ",""),SEARCH("T",'Model output'!D239)+1,2),MID(SUBSTITUTE('Model output'!D239," ",""),SEARCH("T",'Model output'!D239)+1,1)),SUBSTITUTE('Model output'!D239," ",""))),"")</f>
        <v>2</v>
      </c>
      <c r="D240" s="1" t="str">
        <f>IF(ISNUMBER(SEARCH("lymph node",'Model output'!E239)),"1", IF(AND('Model output'!E239&lt;&gt;"",ISNUMBER('Model output'!E239),'Model output'!E239&gt;0),"1",IF(OR(ISNUMBER(SEARCH("0",'Model output'!E239)), ISNUMBER(SEARCH("1",'Model output'!E239)), ISNUMBER(SEARCH("1a",'Model output'!E239)), ISNUMBER(SEARCH("1b",'Model output'!E239)), ISNUMBER(SEARCH("X",'Model output'!E239))), IF(ISNUMBER(SEARCH("pN",'Model output'!E239)),IF(OR(ISNUMBER(SEARCH("a",'Model output'!E239)),ISNUMBER(SEARCH("b",'Model output'!E239))),MID(SUBSTITUTE('Model output'!E239," ",""),SEARCH("pN",'Model output'!E239)+2,2),MID(SUBSTITUTE('Model output'!E239," ",""),SEARCH("pN",'Model output'!E239)+2,1)),IF(ISNUMBER(SEARCH("N",'Model output'!E239)),IF(OR(ISNUMBER(SEARCH("a",'Model output'!E239)),ISNUMBER(SEARCH("b",'Model output'!E239))),MID(SUBSTITUTE('Model output'!E239," ",""),SEARCH("N",'Model output'!E239)+1,2),MID(SUBSTITUTE('Model output'!E239," ",""),SEARCH("N",'Model output'!E239)+1,1)),SUBSTITUTE('Model output'!E239," ",""))),"")))</f>
        <v>1A</v>
      </c>
      <c r="E240" s="1" t="str">
        <f>IF(OR(ISNUMBER(SEARCH("Not applicable",'Model output'!F239)), ISNUMBER(SEARCH("N/A",'Model output'!F239))),"0",IF(OR(ISNUMBER(SEARCH("0",'Model output'!F239)), ISNUMBER(SEARCH("1",'Model output'!F239)), ISNUMBER(SEARCH("X",'Model output'!F239))), IF(ISNUMBER(SEARCH("pM",'Model output'!F239)),MID(SUBSTITUTE('Model output'!F239," ",""),SEARCH("pM",'Model output'!F239)+2,1),IF(ISNUMBER(SEARCH("M",'Model output'!F239)),MID(SUBSTITUTE('Model output'!F239," ",""),SEARCH("M",'Model output'!F239)+1,1),SUBSTITUTE('Model output'!F239," ",""))),""))</f>
        <v/>
      </c>
      <c r="F240" t="str">
        <f t="shared" si="45"/>
        <v>positive</v>
      </c>
      <c r="G240" t="str">
        <f>IF(OR('Model output'!G239="",AND(ISNUMBER('Model output'!J239),'Model output'!J239&lt;1)),"",IF(OR(ISNUMBER(SEARCH("lateral",'Model output'!G239)),ISNUMBER(SEARCH("cervical",'Model output'!G239)),ISNUMBER(SEARCH("jugular",'Model output'!G239)),ISNUMBER(SEARCH("left neck",'Model output'!G239)),ISNUMBER(SEARCH("left anterior neck",'Model output'!G239)),ISNUMBER(SEARCH("left posterior neck",'Model output'!G239)),ISNUMBER(SEARCH("right neck",'Model output'!G239)),ISNUMBER(SEARCH("right anterior neck",'Model output'!G239)),ISNUMBER(SEARCH("right posterior neck",'Model output'!G239)),AND(ISNUMBER(SEARCH("level",'Model output'!G239)),OR(,ISNUMBER(SEARCH("II",'Model output'!G239)),ISNUMBER(SEARCH("two",'Model output'!G239)),ISNUMBER(SEARCH("2",'Model output'!G239)),ISNUMBER(SEARCH("III",'Model output'!G239)),ISNUMBER(SEARCH("three",'Model output'!G239)),ISNUMBER(SEARCH("3",'Model output'!G239)),ISNUMBER(SEARCH("IV",'Model output'!G239)),ISNUMBER(SEARCH("four",'Model output'!G239)),ISNUMBER(SEARCH("4",'Model output'!G239)),AND(ISNUMBER(SEARCH("V ",'Model output'!G239)),NOT(ISNUMBER(SEARCH("VI",'Model output'!G239)))),ISNUMBER(SEARCH("five",'Model output'!G239)),ISNUMBER(SEARCH("5",'Model output'!G239))))), "lateral", "central"))</f>
        <v>central</v>
      </c>
      <c r="H240" t="str">
        <f>IF('Model output'!H239="","negative",IF('Model output'!H239="[]", "negative", IF(OR(ISNUMBER(SEARCH("lymph node",'Model output'!H239)),ISNUMBER(SEARCH("Not mentioned",'Model output'!H239)),ISNUMBER(SEARCH("neck",'Model output'!H239)),ISNUMBER(SEARCH("Not applicable",'Model output'!H239))),"negative","positive")))</f>
        <v>negative</v>
      </c>
      <c r="I240">
        <f>IF('Model output'!I239="","",IF(ISNUMBER('Model output'!I239),'Model output'!I239,1))</f>
        <v>15</v>
      </c>
      <c r="J240">
        <f>IF('Model output'!J239="","",IF(AND(ISNUMBER('Model output'!J239),'Model output'!J239&lt;=I240),'Model output'!J239,IF(ISNUMBER(SEARCH("0/",'Model output'!J239)),0,1)))</f>
        <v>3</v>
      </c>
      <c r="K240" t="str" cm="1">
        <f t="array" ref="K240">IF(COUNT(FIND({0,1,2,3,4,5,6,7,8,9},'Model output'!K239))&gt;0,'Model output'!K239,"")</f>
        <v/>
      </c>
      <c r="L240" s="8" t="str">
        <f t="shared" si="46"/>
        <v/>
      </c>
      <c r="M240" t="str" cm="1">
        <f t="array" ref="M240">IF(L240="","",IF(ISNUMBER(SEARCH("cm",L240)),MAX(VALUE(SUBSTITUTE(_xlfn.FILTERXML("&lt;t&gt;&lt;s&gt;"&amp;SUBSTITUTE(L240,",","&lt;/s&gt;&lt;s&gt;")&amp;"&lt;/s&gt;&lt;/t&gt;","//s"),"cm",""))),MAX(VALUE(SUBSTITUTE(_xlfn.FILTERXML("&lt;t&gt;&lt;s&gt;"&amp;SUBSTITUTE(L240,",","&lt;/s&gt;&lt;s&gt;")&amp;"&lt;/s&gt;&lt;/t&gt;","//s"),"mm","")))/10))</f>
        <v/>
      </c>
      <c r="N240" t="str">
        <f>IF('Model output'!L239="","",'Model output'!L239)</f>
        <v>Papillary carcinoma</v>
      </c>
      <c r="O240" t="str">
        <f>IF('Model output'!M239="","",'Model output'!M239)</f>
        <v>with focal solid areas</v>
      </c>
      <c r="P240" t="str">
        <f>IF('Model output'!N239="","",'Model output'!N239)</f>
        <v>2.8cm</v>
      </c>
      <c r="Q240" t="str">
        <f t="shared" si="44"/>
        <v>2.8cm</v>
      </c>
      <c r="R240" cm="1">
        <f t="array" ref="R240">IF(Q240="","",IF(ISNUMBER(SEARCH("cm",Q240)),MAX(VALUE(SUBSTITUTE(_xlfn.FILTERXML("&lt;t&gt;&lt;s&gt;"&amp;SUBSTITUTE(Q240,",","&lt;/s&gt;&lt;s&gt;")&amp;"&lt;/s&gt;&lt;/t&gt;","//s"),"cm",""))),MAX(VALUE(SUBSTITUTE(_xlfn.FILTERXML("&lt;t&gt;&lt;s&gt;"&amp;SUBSTITUTE(Q240,",","&lt;/s&gt;&lt;s&gt;")&amp;"&lt;/s&gt;&lt;/t&gt;","//s"),"mm","")))/10))</f>
        <v>2.8</v>
      </c>
      <c r="S240" t="str">
        <f>IF(OR('Model output'!P239="",ISNUMBER(SEARCH("Not identified", 'Model output'!P239)),ISNUMBER(SEARCH("Absent",'Model output'!P239)),AND(ISNUMBER(SEARCH("No",'Model output'!P239)),NOT(ISNUMBER(SEARCH("diagnostic",'Model output'!P239)))),ISNUMBER(SEARCH("Negative",'Model output'!P239))),"negative","positive")</f>
        <v>positive</v>
      </c>
      <c r="T240">
        <f>IF('Model output'!O239="","",'Model output'!O239)</f>
        <v>1</v>
      </c>
      <c r="U240" t="str">
        <f>IF('Model output'!Q239&lt;&gt;"",'Model output'!Q239,IF('Classification result'!S240="positive",IF(ISNUMBER(SEARCH("single",'Model output'!P239)),1,IF(OR(ISNUMBER(SEARCH("&lt;4",'Model output'!P239)),ISNUMBER(SEARCH("&lt; 4",'Model output'!P239)),ISNUMBER(SEARCH("less than 4",'Model output'!P239))),"&lt;4",IF(OR(ISNUMBER(SEARCH("&gt;4",'Model output'!P239)),ISNUMBER(SEARCH("&gt; 4",'Model output'!P239)),ISNUMBER(SEARCH("4 or more",'Model output'!P239))),"&gt;4",""))),""))</f>
        <v/>
      </c>
      <c r="V240" t="str">
        <f>IF(S240="negative","",IF(OR(ISNUMBER(SEARCH("Focal",'Model output'!P239)),'Classification result'!U240&lt;4,ISNUMBER(SEARCH("Focal",'Classification result'!U240)),ISNUMBER(SEARCH("&lt;4",'Classification result'!U240)),ISNUMBER(SEARCH("&lt; 4",'Classification result'!U240))),"minimal", IF(OR(ISNUMBER(SEARCH("Extensive",'Model output'!P239)),ISNUMBER(SEARCH("Extensive",'Classification result'!U240)),ISNUMBER(SEARCH("&gt;4",'Classification result'!U240)),ISNUMBER(SEARCH("&gt; 4",'Classification result'!U240)),ISNUMBER(SEARCH("4 or more",'Classification result'!U240))),"extensive","")))</f>
        <v/>
      </c>
      <c r="W240" t="str">
        <f>IF(OR('Model output'!R239="",ISNUMBER(SEARCH("Not identified", 'Model output'!R239)),ISNUMBER(SEARCH("Absent",'Model output'!R239)),ISNUMBER(SEARCH("No",'Model output'!R239)),ISNUMBER(SEARCH("Negative",'Model output'!R239)),ISNUMBER(SEARCH("None seen",'Model output'!R239)),ISNUMBER(SEARCH("Free",'Model output'!R239)),ISNUMBER(SEARCH("Cannot be assessed",'Model output'!R239))),"negative","positive")</f>
        <v>negative</v>
      </c>
      <c r="X240" t="str">
        <f>IF('Model output'!S239="","", IF('Model output'!S239= "[]", "", 'Model output'!S239))</f>
        <v/>
      </c>
      <c r="Y240" t="str">
        <f>IF(OR('Model output'!S239="",ISNUMBER(SEARCH("Absent",'Model output'!S239)),ISNUMBER(SEARCH("Not identified",'Model output'!S239)),ISNUMBER(SEARCH("No",'Model output'!S239)),ISNUMBER(SEARCH("negative",'Model output'!S239))),"negative",IF(Z240="positive","gETE", "positive"))</f>
        <v>negative</v>
      </c>
      <c r="Z240" t="str">
        <f>IF(OR('Model output'!S239="",ISNUMBER(SEARCH("Absent",'Model output'!S239)),ISNUMBER(SEARCH("Not identified",'Model output'!S239)),ISNUMBER(SEARCH("No",'Model output'!S239)),ISNUMBER(SEARCH("Minimal",'Model output'!S239)),ISNUMBER(SEARCH("negative",'Model output'!S239))),"negative",IF(OR(ISNUMBER(SEARCH("extensive",X240)),ISNUMBER(SEARCH("skeletal muscle",X240)),ISNUMBER(SEARCH("larynx",X240)),ISNUMBER(SEARCH("trachea",X240)),ISNUMBER(SEARCH("esophagus",X240)),ISNUMBER(SEARCH("recurrent laryngeal nerve",X240))),"positive","negative"))</f>
        <v>negative</v>
      </c>
      <c r="AA240" t="str">
        <f>IF('Model output'!T239="","", IF('Model output'!T239="[]", "", IF('Model output'!T239="Not mentioned", "No", "Yes")))</f>
        <v/>
      </c>
      <c r="AB240" t="str">
        <f>IF(AA240&lt;&gt;"Yes","",IF(OR('Model output'!U239="",'Model output'!U239="[]",ISNUMBER(SEARCH("Not identified",'Model output'!U239))),"",'Model output'!U239))</f>
        <v/>
      </c>
      <c r="AC240" s="1" t="str">
        <f>IF(OR('Model output'!V239="",'Model output'!V239="No",AND(ISERROR(SEARCH("Positive",'Model output'!V239)), ISNUMBER(SEARCH("Negative",'Model output'!V239))), ISNUMBER(SEARCH("Uninvolved",'Model output'!V239)), ISNUMBER(SEARCH("not involved",'Model output'!V239)), ISNUMBER(SEARCH("none",'Model output'!V239)), ISNUMBER(SEARCH("Free",'Model output'!V239)), ISNUMBER(SEARCH("1 mm",'Model output'!V239)), ISNUMBER(SEARCH("0.1 CM",'Model output'!V239)), ISNUMBER(SEARCH("less than 0.2 mm",'Model output'!V239)), ISNUMBER(SEARCH("less than 0.5 mm",'Model output'!V239)), ISNUMBER(SEARCH("abut",'Model output'!V239))), "negative", "positive")</f>
        <v>positive</v>
      </c>
      <c r="AE240" s="32" t="str" cm="1">
        <f t="array" ref="AE240">IF(OR(AC240="positive",Z240="positive",AND(OR(ISNUMBER(SEARCH("Follicular carcinoma",N240)),ISNUMBER(SEARCH("Follicular thyroid carcinoma",N240))),V240="extensive"),AND(AND(ISNUMBER(J240),J240&gt;0),AND(ISNUMBER(M240),M240&gt;3)),OR(H240="positive",AH240=1)),"high",IF(OR(ISNUMBER(SEARCH("lateral",G240,1)),ISNUMBER(SEARCH("positive",Y240,1)),ISNUMBER(SEARCH("tall",O240,1)),ISNUMBER(SEARCH("hobnail",O240,1)),ISNUMBER(SEARCH("cribriform",O240,1)),ISNUMBER(SEARCH("diffuse",O240,1)),ISNUMBER(SEARCH("columnar",O240,1)),ISNUMBER(SEARCH("solid",O240,1)),ISNUMBER(SEARCH("tall",N240,1)),ISNUMBER(SEARCH("hobnail",N240,1)),ISNUMBER(SEARCH("cribriform",N240,1)),ISNUMBER(SEARCH("diffuse",N240,1)),ISNUMBER(SEARCH("columnar",N240,1)),ISNUMBER(SEARCH("solid",N240,1)),AND(ISNUMBER(SEARCH("papillary",N240,1)),S240="positive"),AND(AND(ISNUMBER(J240),J240&gt;=5),M240=""),AND(AND(ISNUMBER(J240),J240&gt;=5),AND(ISNUMBER(M240),M240&gt;=1)),AND(ISNUMBER(SERACH("papillary",N240)),OR(Y240="positive",Z240="positive"), ISNUMBER(SEARCH("BRAF",AB240)))),"intermediate","low"))</f>
        <v>high</v>
      </c>
      <c r="AF240" s="33" t="str">
        <f t="shared" si="47"/>
        <v>2</v>
      </c>
      <c r="AG240" s="33" t="str">
        <f t="shared" si="48"/>
        <v>1a</v>
      </c>
      <c r="AH240" s="33" t="str">
        <f t="shared" si="49"/>
        <v>0</v>
      </c>
      <c r="AI240" s="38" t="str">
        <f t="shared" si="50"/>
        <v>I</v>
      </c>
      <c r="AJ240" s="32" t="s">
        <v>958</v>
      </c>
      <c r="AK240" s="37" t="s">
        <v>964</v>
      </c>
      <c r="AL240" s="37" t="s">
        <v>966</v>
      </c>
      <c r="AM240" s="37" t="s">
        <v>965</v>
      </c>
      <c r="AN240" s="37" t="s">
        <v>70</v>
      </c>
      <c r="AO240" s="26">
        <f t="shared" si="51"/>
        <v>0</v>
      </c>
      <c r="AP240" s="12">
        <f t="shared" si="52"/>
        <v>1</v>
      </c>
      <c r="AQ240" s="12">
        <f t="shared" si="53"/>
        <v>1</v>
      </c>
      <c r="AR240" s="12">
        <f t="shared" si="54"/>
        <v>1</v>
      </c>
      <c r="AS240" s="19">
        <f t="shared" si="55"/>
        <v>1</v>
      </c>
    </row>
    <row r="241" spans="1:45">
      <c r="A241" t="str">
        <f>'Model output'!A240</f>
        <v>TCGA-ET-A4KQ</v>
      </c>
      <c r="B241" s="44">
        <v>45</v>
      </c>
      <c r="C241" s="1" t="str">
        <f>IF(OR(ISNUMBER(SEARCH("0",'Model output'!D240)), ISNUMBER(SEARCH("1",'Model output'!D240)), ISNUMBER(SEARCH("1a",'Model output'!D240)), ISNUMBER(SEARCH("1b",'Model output'!D240)), ISNUMBER(SEARCH("2",'Model output'!D240)), ISNUMBER(SEARCH("3",'Model output'!D240)), ISNUMBER(SEARCH("4a",'Model output'!D240)), ISNUMBER(SEARCH("4b",'Model output'!D240))), IF(ISNUMBER(SEARCH("pT",'Model output'!D240)),IF(OR(ISNUMBER(SEARCH("a",'Model output'!D240)),ISNUMBER(SEARCH("b",'Model output'!D240))),MID(SUBSTITUTE('Model output'!D240," ",""),SEARCH("pT",'Model output'!D240)+2,2),MID(SUBSTITUTE('Model output'!D240," ",""),SEARCH("pT",'Model output'!D240)+2,1)),IF(ISNUMBER(SEARCH("T",'Model output'!D240)),IF(OR(ISNUMBER(SEARCH("a",'Model output'!D240)),ISNUMBER(SEARCH("b",'Model output'!D240))),MID(SUBSTITUTE('Model output'!D240," ",""),SEARCH("T",'Model output'!D240)+1,2),MID(SUBSTITUTE('Model output'!D240," ",""),SEARCH("T",'Model output'!D240)+1,1)),SUBSTITUTE('Model output'!D240," ",""))),"")</f>
        <v>2</v>
      </c>
      <c r="D241" s="1" t="str">
        <f>IF(ISNUMBER(SEARCH("lymph node",'Model output'!E240)),"1", IF(AND('Model output'!E240&lt;&gt;"",ISNUMBER('Model output'!E240),'Model output'!E240&gt;0),"1",IF(OR(ISNUMBER(SEARCH("0",'Model output'!E240)), ISNUMBER(SEARCH("1",'Model output'!E240)), ISNUMBER(SEARCH("1a",'Model output'!E240)), ISNUMBER(SEARCH("1b",'Model output'!E240)), ISNUMBER(SEARCH("X",'Model output'!E240))), IF(ISNUMBER(SEARCH("pN",'Model output'!E240)),IF(OR(ISNUMBER(SEARCH("a",'Model output'!E240)),ISNUMBER(SEARCH("b",'Model output'!E240))),MID(SUBSTITUTE('Model output'!E240," ",""),SEARCH("pN",'Model output'!E240)+2,2),MID(SUBSTITUTE('Model output'!E240," ",""),SEARCH("pN",'Model output'!E240)+2,1)),IF(ISNUMBER(SEARCH("N",'Model output'!E240)),IF(OR(ISNUMBER(SEARCH("a",'Model output'!E240)),ISNUMBER(SEARCH("b",'Model output'!E240))),MID(SUBSTITUTE('Model output'!E240," ",""),SEARCH("N",'Model output'!E240)+1,2),MID(SUBSTITUTE('Model output'!E240," ",""),SEARCH("N",'Model output'!E240)+1,1)),SUBSTITUTE('Model output'!E240," ",""))),"")))</f>
        <v>X</v>
      </c>
      <c r="E241" s="1" t="str">
        <f>IF(OR(ISNUMBER(SEARCH("Not applicable",'Model output'!F240)), ISNUMBER(SEARCH("N/A",'Model output'!F240))),"0",IF(OR(ISNUMBER(SEARCH("0",'Model output'!F240)), ISNUMBER(SEARCH("1",'Model output'!F240)), ISNUMBER(SEARCH("X",'Model output'!F240))), IF(ISNUMBER(SEARCH("pM",'Model output'!F240)),MID(SUBSTITUTE('Model output'!F240," ",""),SEARCH("pM",'Model output'!F240)+2,1),IF(ISNUMBER(SEARCH("M",'Model output'!F240)),MID(SUBSTITUTE('Model output'!F240," ",""),SEARCH("M",'Model output'!F240)+1,1),SUBSTITUTE('Model output'!F240," ",""))),""))</f>
        <v>X</v>
      </c>
      <c r="F241" t="str">
        <f t="shared" si="45"/>
        <v>negative</v>
      </c>
      <c r="G241" t="str">
        <f>IF(OR('Model output'!G240="",AND(ISNUMBER('Model output'!J240),'Model output'!J240&lt;1)),"",IF(OR(ISNUMBER(SEARCH("lateral",'Model output'!G240)),ISNUMBER(SEARCH("cervical",'Model output'!G240)),ISNUMBER(SEARCH("jugular",'Model output'!G240)),ISNUMBER(SEARCH("left neck",'Model output'!G240)),ISNUMBER(SEARCH("left anterior neck",'Model output'!G240)),ISNUMBER(SEARCH("left posterior neck",'Model output'!G240)),ISNUMBER(SEARCH("right neck",'Model output'!G240)),ISNUMBER(SEARCH("right anterior neck",'Model output'!G240)),ISNUMBER(SEARCH("right posterior neck",'Model output'!G240)),AND(ISNUMBER(SEARCH("level",'Model output'!G240)),OR(,ISNUMBER(SEARCH("II",'Model output'!G240)),ISNUMBER(SEARCH("two",'Model output'!G240)),ISNUMBER(SEARCH("2",'Model output'!G240)),ISNUMBER(SEARCH("III",'Model output'!G240)),ISNUMBER(SEARCH("three",'Model output'!G240)),ISNUMBER(SEARCH("3",'Model output'!G240)),ISNUMBER(SEARCH("IV",'Model output'!G240)),ISNUMBER(SEARCH("four",'Model output'!G240)),ISNUMBER(SEARCH("4",'Model output'!G240)),AND(ISNUMBER(SEARCH("V ",'Model output'!G240)),NOT(ISNUMBER(SEARCH("VI",'Model output'!G240)))),ISNUMBER(SEARCH("five",'Model output'!G240)),ISNUMBER(SEARCH("5",'Model output'!G240))))), "lateral", "central"))</f>
        <v/>
      </c>
      <c r="H241" t="str">
        <f>IF('Model output'!H240="","negative",IF('Model output'!H240="[]", "negative", IF(OR(ISNUMBER(SEARCH("lymph node",'Model output'!H240)),ISNUMBER(SEARCH("Not mentioned",'Model output'!H240)),ISNUMBER(SEARCH("neck",'Model output'!H240)),ISNUMBER(SEARCH("Not applicable",'Model output'!H240))),"negative","positive")))</f>
        <v>negative</v>
      </c>
      <c r="I241">
        <f>IF('Model output'!I240="","",IF(ISNUMBER('Model output'!I240),'Model output'!I240,1))</f>
        <v>0</v>
      </c>
      <c r="J241">
        <f>IF('Model output'!J240="","",IF(AND(ISNUMBER('Model output'!J240),'Model output'!J240&lt;=I241),'Model output'!J240,IF(ISNUMBER(SEARCH("0/",'Model output'!J240)),0,1)))</f>
        <v>0</v>
      </c>
      <c r="K241" t="str" cm="1">
        <f t="array" ref="K241">IF(COUNT(FIND({0,1,2,3,4,5,6,7,8,9},'Model output'!K240))&gt;0,'Model output'!K240,"")</f>
        <v/>
      </c>
      <c r="L241" s="8" t="str">
        <f t="shared" si="46"/>
        <v/>
      </c>
      <c r="M241" t="str" cm="1">
        <f t="array" ref="M241">IF(L241="","",IF(ISNUMBER(SEARCH("cm",L241)),MAX(VALUE(SUBSTITUTE(_xlfn.FILTERXML("&lt;t&gt;&lt;s&gt;"&amp;SUBSTITUTE(L241,",","&lt;/s&gt;&lt;s&gt;")&amp;"&lt;/s&gt;&lt;/t&gt;","//s"),"cm",""))),MAX(VALUE(SUBSTITUTE(_xlfn.FILTERXML("&lt;t&gt;&lt;s&gt;"&amp;SUBSTITUTE(L241,",","&lt;/s&gt;&lt;s&gt;")&amp;"&lt;/s&gt;&lt;/t&gt;","//s"),"mm","")))/10))</f>
        <v/>
      </c>
      <c r="N241" t="str">
        <f>IF('Model output'!L240="","",'Model output'!L240)</f>
        <v>Papillary carcinoma</v>
      </c>
      <c r="O241" t="str">
        <f>IF('Model output'!M240="","",'Model output'!M240)</f>
        <v>Follicular variant (Encapsulated)</v>
      </c>
      <c r="P241" t="str">
        <f>IF('Model output'!N240="","",'Model output'!N240)</f>
        <v>4.0 cm</v>
      </c>
      <c r="Q241" t="str">
        <f t="shared" ref="Q241:Q291" si="56">LOWER(SUBSTITUTE(SUBSTITUTE(SUBSTITUTE(SUBSTITUTE(SUBSTITUTE(SUBSTITUTE(SUBSTITUTE(SUBSTITUTE(SUBSTITUTE(SUBSTITUTE(SUBSTITUTE(SUBSTITUTE(SUBSTITUTE(SUBSTITUTE(SUBSTITUTE(SUBSTITUTE(SUBSTITUTE(SUBSTITUTE(SUBSTITUTE(SUBSTITUTE(SUBSTITUTE(SUBSTITUTE(SUBSTITUTE(SUBSTITUTE(SUBSTITUTE(P241,"cm.","cm"), "the", ""), "tumor", ""), "nodule", ""), "isthmic", ""), "lobe",""), "greatest dimension", ""), "largest", ""), "at least", ""), "less than", ""), "left", ""), "right", ""), "for", ""), "in", ""), "In", ""), "and", ","), "(", ""), ")", ""), "A", ""), "x", ","), "[", ""), "]", ""), "'", ""), "to", ","), " ",""))</f>
        <v>4.0cm</v>
      </c>
      <c r="R241" cm="1">
        <f t="array" ref="R241">IF(Q241="","",IF(ISNUMBER(SEARCH("cm",Q241)),MAX(VALUE(SUBSTITUTE(_xlfn.FILTERXML("&lt;t&gt;&lt;s&gt;"&amp;SUBSTITUTE(Q241,",","&lt;/s&gt;&lt;s&gt;")&amp;"&lt;/s&gt;&lt;/t&gt;","//s"),"cm",""))),MAX(VALUE(SUBSTITUTE(_xlfn.FILTERXML("&lt;t&gt;&lt;s&gt;"&amp;SUBSTITUTE(Q241,",","&lt;/s&gt;&lt;s&gt;")&amp;"&lt;/s&gt;&lt;/t&gt;","//s"),"mm","")))/10))</f>
        <v>4</v>
      </c>
      <c r="S241" t="str">
        <f>IF(OR('Model output'!P240="",ISNUMBER(SEARCH("Not identified", 'Model output'!P240)),ISNUMBER(SEARCH("Absent",'Model output'!P240)),AND(ISNUMBER(SEARCH("No",'Model output'!P240)),NOT(ISNUMBER(SEARCH("diagnostic",'Model output'!P240)))),ISNUMBER(SEARCH("Negative",'Model output'!P240))),"negative","positive")</f>
        <v>negative</v>
      </c>
      <c r="T241">
        <f>IF('Model output'!O240="","",'Model output'!O240)</f>
        <v>1</v>
      </c>
      <c r="U241" t="str">
        <f>IF('Model output'!Q240&lt;&gt;"",'Model output'!Q240,IF('Classification result'!S241="positive",IF(ISNUMBER(SEARCH("single",'Model output'!P240)),1,IF(OR(ISNUMBER(SEARCH("&lt;4",'Model output'!P240)),ISNUMBER(SEARCH("&lt; 4",'Model output'!P240)),ISNUMBER(SEARCH("less than 4",'Model output'!P240))),"&lt;4",IF(OR(ISNUMBER(SEARCH("&gt;4",'Model output'!P240)),ISNUMBER(SEARCH("&gt; 4",'Model output'!P240)),ISNUMBER(SEARCH("4 or more",'Model output'!P240))),"&gt;4",""))),""))</f>
        <v/>
      </c>
      <c r="V241" t="str">
        <f>IF(S241="negative","",IF(OR(ISNUMBER(SEARCH("Focal",'Model output'!P240)),'Classification result'!U241&lt;4,ISNUMBER(SEARCH("Focal",'Classification result'!U241)),ISNUMBER(SEARCH("&lt;4",'Classification result'!U241)),ISNUMBER(SEARCH("&lt; 4",'Classification result'!U241))),"minimal", IF(OR(ISNUMBER(SEARCH("Extensive",'Model output'!P240)),ISNUMBER(SEARCH("Extensive",'Classification result'!U241)),ISNUMBER(SEARCH("&gt;4",'Classification result'!U241)),ISNUMBER(SEARCH("&gt; 4",'Classification result'!U241)),ISNUMBER(SEARCH("4 or more",'Classification result'!U241))),"extensive","")))</f>
        <v/>
      </c>
      <c r="W241" t="str">
        <f>IF(OR('Model output'!R240="",ISNUMBER(SEARCH("Not identified", 'Model output'!R240)),ISNUMBER(SEARCH("Absent",'Model output'!R240)),ISNUMBER(SEARCH("No",'Model output'!R240)),ISNUMBER(SEARCH("Negative",'Model output'!R240)),ISNUMBER(SEARCH("None seen",'Model output'!R240)),ISNUMBER(SEARCH("Free",'Model output'!R240)),ISNUMBER(SEARCH("Cannot be assessed",'Model output'!R240))),"negative","positive")</f>
        <v>negative</v>
      </c>
      <c r="X241" t="str">
        <f>IF('Model output'!S240="","", IF('Model output'!S240= "[]", "", 'Model output'!S240))</f>
        <v/>
      </c>
      <c r="Y241" t="str">
        <f>IF(OR('Model output'!S240="",ISNUMBER(SEARCH("Absent",'Model output'!S240)),ISNUMBER(SEARCH("Not identified",'Model output'!S240)),ISNUMBER(SEARCH("No",'Model output'!S240)),ISNUMBER(SEARCH("negative",'Model output'!S240))),"negative",IF(Z241="positive","gETE", "positive"))</f>
        <v>negative</v>
      </c>
      <c r="Z241" t="str">
        <f>IF(OR('Model output'!S240="",ISNUMBER(SEARCH("Absent",'Model output'!S240)),ISNUMBER(SEARCH("Not identified",'Model output'!S240)),ISNUMBER(SEARCH("No",'Model output'!S240)),ISNUMBER(SEARCH("Minimal",'Model output'!S240)),ISNUMBER(SEARCH("negative",'Model output'!S240))),"negative",IF(OR(ISNUMBER(SEARCH("extensive",X241)),ISNUMBER(SEARCH("skeletal muscle",X241)),ISNUMBER(SEARCH("larynx",X241)),ISNUMBER(SEARCH("trachea",X241)),ISNUMBER(SEARCH("esophagus",X241)),ISNUMBER(SEARCH("recurrent laryngeal nerve",X241))),"positive","negative"))</f>
        <v>negative</v>
      </c>
      <c r="AA241" t="str">
        <f>IF('Model output'!T240="","", IF('Model output'!T240="[]", "", IF('Model output'!T240="Not mentioned", "No", "Yes")))</f>
        <v/>
      </c>
      <c r="AB241" t="str">
        <f>IF(AA241&lt;&gt;"Yes","",IF(OR('Model output'!U240="",'Model output'!U240="[]",ISNUMBER(SEARCH("Not identified",'Model output'!U240))),"",'Model output'!U240))</f>
        <v/>
      </c>
      <c r="AC241" s="1" t="str">
        <f>IF(OR('Model output'!V240="",'Model output'!V240="No",AND(ISERROR(SEARCH("Positive",'Model output'!V240)), ISNUMBER(SEARCH("Negative",'Model output'!V240))), ISNUMBER(SEARCH("Uninvolved",'Model output'!V240)), ISNUMBER(SEARCH("not involved",'Model output'!V240)), ISNUMBER(SEARCH("none",'Model output'!V240)), ISNUMBER(SEARCH("Free",'Model output'!V240)), ISNUMBER(SEARCH("1 mm",'Model output'!V240)), ISNUMBER(SEARCH("0.1 CM",'Model output'!V240)), ISNUMBER(SEARCH("less than 0.2 mm",'Model output'!V240)), ISNUMBER(SEARCH("less than 0.5 mm",'Model output'!V240)), ISNUMBER(SEARCH("abut",'Model output'!V240))), "negative", "positive")</f>
        <v>negative</v>
      </c>
      <c r="AE241" s="32" t="str" cm="1">
        <f t="array" aca="1" ref="AE241" ca="1">IF(OR(AC241="positive",Z241="positive",AND(OR(ISNUMBER(SEARCH("Follicular carcinoma",N241)),ISNUMBER(SEARCH("Follicular thyroid carcinoma",N241))),V241="extensive"),AND(AND(ISNUMBER(J241),J241&gt;0),AND(ISNUMBER(M241),M241&gt;3)),OR(H241="positive",AH241=1)),"high",IF(OR(ISNUMBER(SEARCH("lateral",G241,1)),ISNUMBER(SEARCH("positive",Y241,1)),ISNUMBER(SEARCH("tall",O241,1)),ISNUMBER(SEARCH("hobnail",O241,1)),ISNUMBER(SEARCH("cribriform",O241,1)),ISNUMBER(SEARCH("diffuse",O241,1)),ISNUMBER(SEARCH("columnar",O241,1)),ISNUMBER(SEARCH("solid",O241,1)),ISNUMBER(SEARCH("tall",N241,1)),ISNUMBER(SEARCH("hobnail",N241,1)),ISNUMBER(SEARCH("cribriform",N241,1)),ISNUMBER(SEARCH("diffuse",N241,1)),ISNUMBER(SEARCH("columnar",N241,1)),ISNUMBER(SEARCH("solid",N241,1)),AND(ISNUMBER(SEARCH("papillary",N241,1)),S241="positive"),AND(AND(ISNUMBER(J241),J241&gt;=5),M241=""),AND(AND(ISNUMBER(J241),J241&gt;=5),AND(ISNUMBER(M241),M241&gt;=1)),AND(ISNUMBER(SERACH("papillary",N241)),OR(Y241="positive",Z241="positive"), ISNUMBER(SEARCH("BRAF",AB241)))),"intermediate","low"))</f>
        <v>low</v>
      </c>
      <c r="AF241" s="33" t="str">
        <f t="shared" si="47"/>
        <v>2</v>
      </c>
      <c r="AG241" s="33" t="str">
        <f t="shared" si="48"/>
        <v>0</v>
      </c>
      <c r="AH241" s="33" t="str">
        <f t="shared" si="49"/>
        <v>0</v>
      </c>
      <c r="AI241" s="38" t="str">
        <f t="shared" si="50"/>
        <v>I</v>
      </c>
      <c r="AJ241" s="32" t="s">
        <v>957</v>
      </c>
      <c r="AK241" s="37" t="s">
        <v>964</v>
      </c>
      <c r="AL241" s="37" t="s">
        <v>965</v>
      </c>
      <c r="AM241" s="37" t="s">
        <v>965</v>
      </c>
      <c r="AN241" s="37" t="s">
        <v>70</v>
      </c>
      <c r="AO241" s="26">
        <f t="shared" ca="1" si="51"/>
        <v>1</v>
      </c>
      <c r="AP241" s="12">
        <f t="shared" si="52"/>
        <v>1</v>
      </c>
      <c r="AQ241" s="12">
        <f t="shared" si="53"/>
        <v>1</v>
      </c>
      <c r="AR241" s="12">
        <f t="shared" si="54"/>
        <v>1</v>
      </c>
      <c r="AS241" s="19">
        <f t="shared" si="55"/>
        <v>1</v>
      </c>
    </row>
    <row r="242" spans="1:45">
      <c r="A242" t="str">
        <f>'Model output'!A241</f>
        <v>TCGA-FE-A231</v>
      </c>
      <c r="B242" s="44">
        <v>70</v>
      </c>
      <c r="C242" s="1" t="str">
        <f>IF(OR(ISNUMBER(SEARCH("0",'Model output'!D241)), ISNUMBER(SEARCH("1",'Model output'!D241)), ISNUMBER(SEARCH("1a",'Model output'!D241)), ISNUMBER(SEARCH("1b",'Model output'!D241)), ISNUMBER(SEARCH("2",'Model output'!D241)), ISNUMBER(SEARCH("3",'Model output'!D241)), ISNUMBER(SEARCH("4a",'Model output'!D241)), ISNUMBER(SEARCH("4b",'Model output'!D241))), IF(ISNUMBER(SEARCH("pT",'Model output'!D241)),IF(OR(ISNUMBER(SEARCH("a",'Model output'!D241)),ISNUMBER(SEARCH("b",'Model output'!D241))),MID(SUBSTITUTE('Model output'!D241," ",""),SEARCH("pT",'Model output'!D241)+2,2),MID(SUBSTITUTE('Model output'!D241," ",""),SEARCH("pT",'Model output'!D241)+2,1)),IF(ISNUMBER(SEARCH("T",'Model output'!D241)),IF(OR(ISNUMBER(SEARCH("a",'Model output'!D241)),ISNUMBER(SEARCH("b",'Model output'!D241))),MID(SUBSTITUTE('Model output'!D241," ",""),SEARCH("T",'Model output'!D241)+1,2),MID(SUBSTITUTE('Model output'!D241," ",""),SEARCH("T",'Model output'!D241)+1,1)),SUBSTITUTE('Model output'!D241," ",""))),"")</f>
        <v>3</v>
      </c>
      <c r="D242" s="1" t="str">
        <f>IF(ISNUMBER(SEARCH("lymph node",'Model output'!E241)),"1", IF(AND('Model output'!E241&lt;&gt;"",ISNUMBER('Model output'!E241),'Model output'!E241&gt;0),"1",IF(OR(ISNUMBER(SEARCH("0",'Model output'!E241)), ISNUMBER(SEARCH("1",'Model output'!E241)), ISNUMBER(SEARCH("1a",'Model output'!E241)), ISNUMBER(SEARCH("1b",'Model output'!E241)), ISNUMBER(SEARCH("X",'Model output'!E241))), IF(ISNUMBER(SEARCH("pN",'Model output'!E241)),IF(OR(ISNUMBER(SEARCH("a",'Model output'!E241)),ISNUMBER(SEARCH("b",'Model output'!E241))),MID(SUBSTITUTE('Model output'!E241," ",""),SEARCH("pN",'Model output'!E241)+2,2),MID(SUBSTITUTE('Model output'!E241," ",""),SEARCH("pN",'Model output'!E241)+2,1)),IF(ISNUMBER(SEARCH("N",'Model output'!E241)),IF(OR(ISNUMBER(SEARCH("a",'Model output'!E241)),ISNUMBER(SEARCH("b",'Model output'!E241))),MID(SUBSTITUTE('Model output'!E241," ",""),SEARCH("N",'Model output'!E241)+1,2),MID(SUBSTITUTE('Model output'!E241," ",""),SEARCH("N",'Model output'!E241)+1,1)),SUBSTITUTE('Model output'!E241," ",""))),"")))</f>
        <v>1b</v>
      </c>
      <c r="E242" s="1" t="str">
        <f>IF(OR(ISNUMBER(SEARCH("Not applicable",'Model output'!F241)), ISNUMBER(SEARCH("N/A",'Model output'!F241))),"0",IF(OR(ISNUMBER(SEARCH("0",'Model output'!F241)), ISNUMBER(SEARCH("1",'Model output'!F241)), ISNUMBER(SEARCH("X",'Model output'!F241))), IF(ISNUMBER(SEARCH("pM",'Model output'!F241)),MID(SUBSTITUTE('Model output'!F241," ",""),SEARCH("pM",'Model output'!F241)+2,1),IF(ISNUMBER(SEARCH("M",'Model output'!F241)),MID(SUBSTITUTE('Model output'!F241," ",""),SEARCH("M",'Model output'!F241)+1,1),SUBSTITUTE('Model output'!F241," ",""))),""))</f>
        <v>X</v>
      </c>
      <c r="F242" t="str">
        <f t="shared" si="45"/>
        <v>positive</v>
      </c>
      <c r="G242" t="str">
        <f>IF(OR('Model output'!G241="",AND(ISNUMBER('Model output'!J241),'Model output'!J241&lt;1)),"",IF(OR(ISNUMBER(SEARCH("lateral",'Model output'!G241)),ISNUMBER(SEARCH("cervical",'Model output'!G241)),ISNUMBER(SEARCH("jugular",'Model output'!G241)),ISNUMBER(SEARCH("left neck",'Model output'!G241)),ISNUMBER(SEARCH("left anterior neck",'Model output'!G241)),ISNUMBER(SEARCH("left posterior neck",'Model output'!G241)),ISNUMBER(SEARCH("right neck",'Model output'!G241)),ISNUMBER(SEARCH("right anterior neck",'Model output'!G241)),ISNUMBER(SEARCH("right posterior neck",'Model output'!G241)),AND(ISNUMBER(SEARCH("level",'Model output'!G241)),OR(,ISNUMBER(SEARCH("II",'Model output'!G241)),ISNUMBER(SEARCH("two",'Model output'!G241)),ISNUMBER(SEARCH("2",'Model output'!G241)),ISNUMBER(SEARCH("III",'Model output'!G241)),ISNUMBER(SEARCH("three",'Model output'!G241)),ISNUMBER(SEARCH("3",'Model output'!G241)),ISNUMBER(SEARCH("IV",'Model output'!G241)),ISNUMBER(SEARCH("four",'Model output'!G241)),ISNUMBER(SEARCH("4",'Model output'!G241)),AND(ISNUMBER(SEARCH("V ",'Model output'!G241)),NOT(ISNUMBER(SEARCH("VI",'Model output'!G241)))),ISNUMBER(SEARCH("five",'Model output'!G241)),ISNUMBER(SEARCH("5",'Model output'!G241))))), "lateral", "central"))</f>
        <v>lateral</v>
      </c>
      <c r="H242" t="str">
        <f>IF('Model output'!H241="","negative",IF('Model output'!H241="[]", "negative", IF(OR(ISNUMBER(SEARCH("lymph node",'Model output'!H241)),ISNUMBER(SEARCH("Not mentioned",'Model output'!H241)),ISNUMBER(SEARCH("neck",'Model output'!H241)),ISNUMBER(SEARCH("Not applicable",'Model output'!H241))),"negative","positive")))</f>
        <v>negative</v>
      </c>
      <c r="I242">
        <f>IF('Model output'!I241="","",IF(ISNUMBER('Model output'!I241),'Model output'!I241,1))</f>
        <v>31</v>
      </c>
      <c r="J242">
        <f>IF('Model output'!J241="","",IF(AND(ISNUMBER('Model output'!J241),'Model output'!J241&lt;=I242),'Model output'!J241,IF(ISNUMBER(SEARCH("0/",'Model output'!J241)),0,1)))</f>
        <v>16</v>
      </c>
      <c r="K242" t="str" cm="1">
        <f t="array" ref="K242">IF(COUNT(FIND({0,1,2,3,4,5,6,7,8,9},'Model output'!K241))&gt;0,'Model output'!K241,"")</f>
        <v>2.5 cm</v>
      </c>
      <c r="L242" s="8" t="str">
        <f t="shared" si="46"/>
        <v>2.5cm</v>
      </c>
      <c r="M242" cm="1">
        <f t="array" ref="M242">IF(L242="","",IF(ISNUMBER(SEARCH("cm",L242)),MAX(VALUE(SUBSTITUTE(_xlfn.FILTERXML("&lt;t&gt;&lt;s&gt;"&amp;SUBSTITUTE(L242,",","&lt;/s&gt;&lt;s&gt;")&amp;"&lt;/s&gt;&lt;/t&gt;","//s"),"cm",""))),MAX(VALUE(SUBSTITUTE(_xlfn.FILTERXML("&lt;t&gt;&lt;s&gt;"&amp;SUBSTITUTE(L242,",","&lt;/s&gt;&lt;s&gt;")&amp;"&lt;/s&gt;&lt;/t&gt;","//s"),"mm","")))/10))</f>
        <v>2.5</v>
      </c>
      <c r="N242" t="str">
        <f>IF('Model output'!L241="","",'Model output'!L241)</f>
        <v>Papillary</v>
      </c>
      <c r="O242" t="str">
        <f>IF('Model output'!M241="","",'Model output'!M241)</f>
        <v>Classical</v>
      </c>
      <c r="P242" t="str">
        <f>IF('Model output'!N241="","",'Model output'!N241)</f>
        <v>9.4 cm</v>
      </c>
      <c r="Q242" t="str">
        <f t="shared" si="56"/>
        <v>9.4cm</v>
      </c>
      <c r="R242" cm="1">
        <f t="array" ref="R242">IF(Q242="","",IF(ISNUMBER(SEARCH("cm",Q242)),MAX(VALUE(SUBSTITUTE(_xlfn.FILTERXML("&lt;t&gt;&lt;s&gt;"&amp;SUBSTITUTE(Q242,",","&lt;/s&gt;&lt;s&gt;")&amp;"&lt;/s&gt;&lt;/t&gt;","//s"),"cm",""))),MAX(VALUE(SUBSTITUTE(_xlfn.FILTERXML("&lt;t&gt;&lt;s&gt;"&amp;SUBSTITUTE(Q242,",","&lt;/s&gt;&lt;s&gt;")&amp;"&lt;/s&gt;&lt;/t&gt;","//s"),"mm","")))/10))</f>
        <v>9.4</v>
      </c>
      <c r="S242" t="str">
        <f>IF(OR('Model output'!P241="",ISNUMBER(SEARCH("Not identified", 'Model output'!P241)),ISNUMBER(SEARCH("Absent",'Model output'!P241)),AND(ISNUMBER(SEARCH("No",'Model output'!P241)),NOT(ISNUMBER(SEARCH("diagnostic",'Model output'!P241)))),ISNUMBER(SEARCH("Negative",'Model output'!P241))),"negative","positive")</f>
        <v>positive</v>
      </c>
      <c r="T242" t="str">
        <f>IF('Model output'!O241="","",'Model output'!O241)</f>
        <v/>
      </c>
      <c r="U242" t="str">
        <f>IF('Model output'!Q241&lt;&gt;"",'Model output'!Q241,IF('Classification result'!S242="positive",IF(ISNUMBER(SEARCH("single",'Model output'!P241)),1,IF(OR(ISNUMBER(SEARCH("&lt;4",'Model output'!P241)),ISNUMBER(SEARCH("&lt; 4",'Model output'!P241)),ISNUMBER(SEARCH("less than 4",'Model output'!P241))),"&lt;4",IF(OR(ISNUMBER(SEARCH("&gt;4",'Model output'!P241)),ISNUMBER(SEARCH("&gt; 4",'Model output'!P241)),ISNUMBER(SEARCH("4 or more",'Model output'!P241))),"&gt;4",""))),""))</f>
        <v/>
      </c>
      <c r="V242" t="str">
        <f>IF(S242="negative","",IF(OR(ISNUMBER(SEARCH("Focal",'Model output'!P241)),'Classification result'!U242&lt;4,ISNUMBER(SEARCH("Focal",'Classification result'!U242)),ISNUMBER(SEARCH("&lt;4",'Classification result'!U242)),ISNUMBER(SEARCH("&lt; 4",'Classification result'!U242))),"minimal", IF(OR(ISNUMBER(SEARCH("Extensive",'Model output'!P241)),ISNUMBER(SEARCH("Extensive",'Classification result'!U242)),ISNUMBER(SEARCH("&gt;4",'Classification result'!U242)),ISNUMBER(SEARCH("&gt; 4",'Classification result'!U242)),ISNUMBER(SEARCH("4 or more",'Classification result'!U242))),"extensive","")))</f>
        <v/>
      </c>
      <c r="W242" t="str">
        <f>IF(OR('Model output'!R241="",ISNUMBER(SEARCH("Not identified", 'Model output'!R241)),ISNUMBER(SEARCH("Absent",'Model output'!R241)),ISNUMBER(SEARCH("No",'Model output'!R241)),ISNUMBER(SEARCH("Negative",'Model output'!R241)),ISNUMBER(SEARCH("None seen",'Model output'!R241)),ISNUMBER(SEARCH("Free",'Model output'!R241)),ISNUMBER(SEARCH("Cannot be assessed",'Model output'!R241))),"negative","positive")</f>
        <v>negative</v>
      </c>
      <c r="X242" t="str">
        <f>IF('Model output'!S241="","", IF('Model output'!S241= "[]", "", 'Model output'!S241))</f>
        <v>Perithyroidal soft tissue, skeletal muscle, subcutaneous soft tissues, larynx, trachea, esophagus, recurrent laryngeal nerve</v>
      </c>
      <c r="Y242" t="str">
        <f>IF(OR('Model output'!S241="",ISNUMBER(SEARCH("Absent",'Model output'!S241)),ISNUMBER(SEARCH("Not identified",'Model output'!S241)),ISNUMBER(SEARCH("No",'Model output'!S241)),ISNUMBER(SEARCH("negative",'Model output'!S241))),"negative",IF(Z242="positive","gETE", "positive"))</f>
        <v>gETE</v>
      </c>
      <c r="Z242" t="str">
        <f>IF(OR('Model output'!S241="",ISNUMBER(SEARCH("Absent",'Model output'!S241)),ISNUMBER(SEARCH("Not identified",'Model output'!S241)),ISNUMBER(SEARCH("No",'Model output'!S241)),ISNUMBER(SEARCH("Minimal",'Model output'!S241)),ISNUMBER(SEARCH("negative",'Model output'!S241))),"negative",IF(OR(ISNUMBER(SEARCH("extensive",X242)),ISNUMBER(SEARCH("skeletal muscle",X242)),ISNUMBER(SEARCH("larynx",X242)),ISNUMBER(SEARCH("trachea",X242)),ISNUMBER(SEARCH("esophagus",X242)),ISNUMBER(SEARCH("recurrent laryngeal nerve",X242))),"positive","negative"))</f>
        <v>positive</v>
      </c>
      <c r="AA242" t="str">
        <f>IF('Model output'!T241="","", IF('Model output'!T241="[]", "", IF('Model output'!T241="Not mentioned", "No", "Yes")))</f>
        <v/>
      </c>
      <c r="AB242" t="str">
        <f>IF(AA242&lt;&gt;"Yes","",IF(OR('Model output'!U241="",'Model output'!U241="[]",ISNUMBER(SEARCH("Not identified",'Model output'!U241))),"",'Model output'!U241))</f>
        <v/>
      </c>
      <c r="AC242" s="1" t="str">
        <f>IF(OR('Model output'!V241="",'Model output'!V241="No",AND(ISERROR(SEARCH("Positive",'Model output'!V241)), ISNUMBER(SEARCH("Negative",'Model output'!V241))), ISNUMBER(SEARCH("Uninvolved",'Model output'!V241)), ISNUMBER(SEARCH("not involved",'Model output'!V241)), ISNUMBER(SEARCH("none",'Model output'!V241)), ISNUMBER(SEARCH("Free",'Model output'!V241)), ISNUMBER(SEARCH("1 mm",'Model output'!V241)), ISNUMBER(SEARCH("0.1 CM",'Model output'!V241)), ISNUMBER(SEARCH("less than 0.2 mm",'Model output'!V241)), ISNUMBER(SEARCH("less than 0.5 mm",'Model output'!V241)), ISNUMBER(SEARCH("abut",'Model output'!V241))), "negative", "positive")</f>
        <v>negative</v>
      </c>
      <c r="AE242" s="32" t="str" cm="1">
        <f t="array" ref="AE242">IF(OR(AC242="positive",Z242="positive",AND(OR(ISNUMBER(SEARCH("Follicular carcinoma",N242)),ISNUMBER(SEARCH("Follicular thyroid carcinoma",N242))),V242="extensive"),AND(AND(ISNUMBER(J242),J242&gt;0),AND(ISNUMBER(M242),M242&gt;3)),OR(H242="positive",AH242=1)),"high",IF(OR(ISNUMBER(SEARCH("lateral",G242,1)),ISNUMBER(SEARCH("positive",Y242,1)),ISNUMBER(SEARCH("tall",O242,1)),ISNUMBER(SEARCH("hobnail",O242,1)),ISNUMBER(SEARCH("cribriform",O242,1)),ISNUMBER(SEARCH("diffuse",O242,1)),ISNUMBER(SEARCH("columnar",O242,1)),ISNUMBER(SEARCH("solid",O242,1)),ISNUMBER(SEARCH("tall",N242,1)),ISNUMBER(SEARCH("hobnail",N242,1)),ISNUMBER(SEARCH("cribriform",N242,1)),ISNUMBER(SEARCH("diffuse",N242,1)),ISNUMBER(SEARCH("columnar",N242,1)),ISNUMBER(SEARCH("solid",N242,1)),AND(ISNUMBER(SEARCH("papillary",N242,1)),S242="positive"),AND(AND(ISNUMBER(J242),J242&gt;=5),M242=""),AND(AND(ISNUMBER(J242),J242&gt;=5),AND(ISNUMBER(M242),M242&gt;=1)),AND(ISNUMBER(SERACH("papillary",N242)),OR(Y242="positive",Z242="positive"), ISNUMBER(SEARCH("BRAF",AB242)))),"intermediate","low"))</f>
        <v>high</v>
      </c>
      <c r="AF242" s="33" t="str">
        <f t="shared" si="47"/>
        <v>4a</v>
      </c>
      <c r="AG242" s="33" t="str">
        <f t="shared" si="48"/>
        <v>1b</v>
      </c>
      <c r="AH242" s="33" t="str">
        <f t="shared" si="49"/>
        <v>0</v>
      </c>
      <c r="AI242" s="38" t="str">
        <f t="shared" si="50"/>
        <v>III</v>
      </c>
      <c r="AJ242" s="32" t="s">
        <v>958</v>
      </c>
      <c r="AK242" s="37" t="s">
        <v>967</v>
      </c>
      <c r="AL242" s="37" t="s">
        <v>961</v>
      </c>
      <c r="AM242" s="37" t="s">
        <v>965</v>
      </c>
      <c r="AN242" s="37" t="s">
        <v>963</v>
      </c>
      <c r="AO242" s="26">
        <f t="shared" si="51"/>
        <v>0</v>
      </c>
      <c r="AP242" s="12">
        <f t="shared" si="52"/>
        <v>0</v>
      </c>
      <c r="AQ242" s="12">
        <f t="shared" si="53"/>
        <v>1</v>
      </c>
      <c r="AR242" s="12">
        <f t="shared" si="54"/>
        <v>1</v>
      </c>
      <c r="AS242" s="19">
        <f t="shared" si="55"/>
        <v>0</v>
      </c>
    </row>
    <row r="243" spans="1:45">
      <c r="A243" t="str">
        <f>'Model output'!A242</f>
        <v>TCGA-FY-A2QD</v>
      </c>
      <c r="B243" s="44">
        <v>61</v>
      </c>
      <c r="C243" s="1" t="str">
        <f>IF(OR(ISNUMBER(SEARCH("0",'Model output'!D242)), ISNUMBER(SEARCH("1",'Model output'!D242)), ISNUMBER(SEARCH("1a",'Model output'!D242)), ISNUMBER(SEARCH("1b",'Model output'!D242)), ISNUMBER(SEARCH("2",'Model output'!D242)), ISNUMBER(SEARCH("3",'Model output'!D242)), ISNUMBER(SEARCH("4a",'Model output'!D242)), ISNUMBER(SEARCH("4b",'Model output'!D242))), IF(ISNUMBER(SEARCH("pT",'Model output'!D242)),IF(OR(ISNUMBER(SEARCH("a",'Model output'!D242)),ISNUMBER(SEARCH("b",'Model output'!D242))),MID(SUBSTITUTE('Model output'!D242," ",""),SEARCH("pT",'Model output'!D242)+2,2),MID(SUBSTITUTE('Model output'!D242," ",""),SEARCH("pT",'Model output'!D242)+2,1)),IF(ISNUMBER(SEARCH("T",'Model output'!D242)),IF(OR(ISNUMBER(SEARCH("a",'Model output'!D242)),ISNUMBER(SEARCH("b",'Model output'!D242))),MID(SUBSTITUTE('Model output'!D242," ",""),SEARCH("T",'Model output'!D242)+1,2),MID(SUBSTITUTE('Model output'!D242," ",""),SEARCH("T",'Model output'!D242)+1,1)),SUBSTITUTE('Model output'!D242," ",""))),"")</f>
        <v>1</v>
      </c>
      <c r="D243" s="1" t="str">
        <f>IF(ISNUMBER(SEARCH("lymph node",'Model output'!E242)),"1", IF(AND('Model output'!E242&lt;&gt;"",ISNUMBER('Model output'!E242),'Model output'!E242&gt;0),"1",IF(OR(ISNUMBER(SEARCH("0",'Model output'!E242)), ISNUMBER(SEARCH("1",'Model output'!E242)), ISNUMBER(SEARCH("1a",'Model output'!E242)), ISNUMBER(SEARCH("1b",'Model output'!E242)), ISNUMBER(SEARCH("X",'Model output'!E242))), IF(ISNUMBER(SEARCH("pN",'Model output'!E242)),IF(OR(ISNUMBER(SEARCH("a",'Model output'!E242)),ISNUMBER(SEARCH("b",'Model output'!E242))),MID(SUBSTITUTE('Model output'!E242," ",""),SEARCH("pN",'Model output'!E242)+2,2),MID(SUBSTITUTE('Model output'!E242," ",""),SEARCH("pN",'Model output'!E242)+2,1)),IF(ISNUMBER(SEARCH("N",'Model output'!E242)),IF(OR(ISNUMBER(SEARCH("a",'Model output'!E242)),ISNUMBER(SEARCH("b",'Model output'!E242))),MID(SUBSTITUTE('Model output'!E242," ",""),SEARCH("N",'Model output'!E242)+1,2),MID(SUBSTITUTE('Model output'!E242," ",""),SEARCH("N",'Model output'!E242)+1,1)),SUBSTITUTE('Model output'!E242," ",""))),"")))</f>
        <v>0</v>
      </c>
      <c r="E243" s="1" t="str">
        <f>IF(OR(ISNUMBER(SEARCH("Not applicable",'Model output'!F242)), ISNUMBER(SEARCH("N/A",'Model output'!F242))),"0",IF(OR(ISNUMBER(SEARCH("0",'Model output'!F242)), ISNUMBER(SEARCH("1",'Model output'!F242)), ISNUMBER(SEARCH("X",'Model output'!F242))), IF(ISNUMBER(SEARCH("pM",'Model output'!F242)),MID(SUBSTITUTE('Model output'!F242," ",""),SEARCH("pM",'Model output'!F242)+2,1),IF(ISNUMBER(SEARCH("M",'Model output'!F242)),MID(SUBSTITUTE('Model output'!F242," ",""),SEARCH("M",'Model output'!F242)+1,1),SUBSTITUTE('Model output'!F242," ",""))),""))</f>
        <v>X</v>
      </c>
      <c r="F243" t="str">
        <f t="shared" si="45"/>
        <v>negative</v>
      </c>
      <c r="G243" t="str">
        <f>IF(OR('Model output'!G242="",AND(ISNUMBER('Model output'!J242),'Model output'!J242&lt;1)),"",IF(OR(ISNUMBER(SEARCH("lateral",'Model output'!G242)),ISNUMBER(SEARCH("cervical",'Model output'!G242)),ISNUMBER(SEARCH("jugular",'Model output'!G242)),ISNUMBER(SEARCH("left neck",'Model output'!G242)),ISNUMBER(SEARCH("left anterior neck",'Model output'!G242)),ISNUMBER(SEARCH("left posterior neck",'Model output'!G242)),ISNUMBER(SEARCH("right neck",'Model output'!G242)),ISNUMBER(SEARCH("right anterior neck",'Model output'!G242)),ISNUMBER(SEARCH("right posterior neck",'Model output'!G242)),AND(ISNUMBER(SEARCH("level",'Model output'!G242)),OR(,ISNUMBER(SEARCH("II",'Model output'!G242)),ISNUMBER(SEARCH("two",'Model output'!G242)),ISNUMBER(SEARCH("2",'Model output'!G242)),ISNUMBER(SEARCH("III",'Model output'!G242)),ISNUMBER(SEARCH("three",'Model output'!G242)),ISNUMBER(SEARCH("3",'Model output'!G242)),ISNUMBER(SEARCH("IV",'Model output'!G242)),ISNUMBER(SEARCH("four",'Model output'!G242)),ISNUMBER(SEARCH("4",'Model output'!G242)),AND(ISNUMBER(SEARCH("V ",'Model output'!G242)),NOT(ISNUMBER(SEARCH("VI",'Model output'!G242)))),ISNUMBER(SEARCH("five",'Model output'!G242)),ISNUMBER(SEARCH("5",'Model output'!G242))))), "lateral", "central"))</f>
        <v/>
      </c>
      <c r="H243" t="str">
        <f>IF('Model output'!H242="","negative",IF('Model output'!H242="[]", "negative", IF(OR(ISNUMBER(SEARCH("lymph node",'Model output'!H242)),ISNUMBER(SEARCH("Not mentioned",'Model output'!H242)),ISNUMBER(SEARCH("neck",'Model output'!H242)),ISNUMBER(SEARCH("Not applicable",'Model output'!H242))),"negative","positive")))</f>
        <v>negative</v>
      </c>
      <c r="I243">
        <f>IF('Model output'!I242="","",IF(ISNUMBER('Model output'!I242),'Model output'!I242,1))</f>
        <v>3</v>
      </c>
      <c r="J243">
        <f>IF('Model output'!J242="","",IF(AND(ISNUMBER('Model output'!J242),'Model output'!J242&lt;=I243),'Model output'!J242,IF(ISNUMBER(SEARCH("0/",'Model output'!J242)),0,1)))</f>
        <v>0</v>
      </c>
      <c r="K243" t="str" cm="1">
        <f t="array" ref="K243">IF(COUNT(FIND({0,1,2,3,4,5,6,7,8,9},'Model output'!K242))&gt;0,'Model output'!K242,"")</f>
        <v/>
      </c>
      <c r="L243" s="8" t="str">
        <f t="shared" si="46"/>
        <v/>
      </c>
      <c r="M243" t="str" cm="1">
        <f t="array" ref="M243">IF(L243="","",IF(ISNUMBER(SEARCH("cm",L243)),MAX(VALUE(SUBSTITUTE(_xlfn.FILTERXML("&lt;t&gt;&lt;s&gt;"&amp;SUBSTITUTE(L243,",","&lt;/s&gt;&lt;s&gt;")&amp;"&lt;/s&gt;&lt;/t&gt;","//s"),"cm",""))),MAX(VALUE(SUBSTITUTE(_xlfn.FILTERXML("&lt;t&gt;&lt;s&gt;"&amp;SUBSTITUTE(L243,",","&lt;/s&gt;&lt;s&gt;")&amp;"&lt;/s&gt;&lt;/t&gt;","//s"),"mm","")))/10))</f>
        <v/>
      </c>
      <c r="N243" t="str">
        <f>IF('Model output'!L242="","",'Model output'!L242)</f>
        <v>Papillary</v>
      </c>
      <c r="O243" t="str">
        <f>IF('Model output'!M242="","",'Model output'!M242)</f>
        <v>Classical</v>
      </c>
      <c r="P243" t="str">
        <f>IF('Model output'!N242="","",'Model output'!N242)</f>
        <v>6.0 cm</v>
      </c>
      <c r="Q243" t="str">
        <f t="shared" si="56"/>
        <v>6.0cm</v>
      </c>
      <c r="R243" cm="1">
        <f t="array" ref="R243">IF(Q243="","",IF(ISNUMBER(SEARCH("cm",Q243)),MAX(VALUE(SUBSTITUTE(_xlfn.FILTERXML("&lt;t&gt;&lt;s&gt;"&amp;SUBSTITUTE(Q243,",","&lt;/s&gt;&lt;s&gt;")&amp;"&lt;/s&gt;&lt;/t&gt;","//s"),"cm",""))),MAX(VALUE(SUBSTITUTE(_xlfn.FILTERXML("&lt;t&gt;&lt;s&gt;"&amp;SUBSTITUTE(Q243,",","&lt;/s&gt;&lt;s&gt;")&amp;"&lt;/s&gt;&lt;/t&gt;","//s"),"mm","")))/10))</f>
        <v>6</v>
      </c>
      <c r="S243" t="str">
        <f>IF(OR('Model output'!P242="",ISNUMBER(SEARCH("Not identified", 'Model output'!P242)),ISNUMBER(SEARCH("Absent",'Model output'!P242)),AND(ISNUMBER(SEARCH("No",'Model output'!P242)),NOT(ISNUMBER(SEARCH("diagnostic",'Model output'!P242)))),ISNUMBER(SEARCH("Negative",'Model output'!P242))),"negative","positive")</f>
        <v>negative</v>
      </c>
      <c r="T243" t="str">
        <f>IF('Model output'!O242="","",'Model output'!O242)</f>
        <v/>
      </c>
      <c r="U243" t="str">
        <f>IF('Model output'!Q242&lt;&gt;"",'Model output'!Q242,IF('Classification result'!S243="positive",IF(ISNUMBER(SEARCH("single",'Model output'!P242)),1,IF(OR(ISNUMBER(SEARCH("&lt;4",'Model output'!P242)),ISNUMBER(SEARCH("&lt; 4",'Model output'!P242)),ISNUMBER(SEARCH("less than 4",'Model output'!P242))),"&lt;4",IF(OR(ISNUMBER(SEARCH("&gt;4",'Model output'!P242)),ISNUMBER(SEARCH("&gt; 4",'Model output'!P242)),ISNUMBER(SEARCH("4 or more",'Model output'!P242))),"&gt;4",""))),""))</f>
        <v/>
      </c>
      <c r="V243" t="str">
        <f>IF(S243="negative","",IF(OR(ISNUMBER(SEARCH("Focal",'Model output'!P242)),'Classification result'!U243&lt;4,ISNUMBER(SEARCH("Focal",'Classification result'!U243)),ISNUMBER(SEARCH("&lt;4",'Classification result'!U243)),ISNUMBER(SEARCH("&lt; 4",'Classification result'!U243))),"minimal", IF(OR(ISNUMBER(SEARCH("Extensive",'Model output'!P242)),ISNUMBER(SEARCH("Extensive",'Classification result'!U243)),ISNUMBER(SEARCH("&gt;4",'Classification result'!U243)),ISNUMBER(SEARCH("&gt; 4",'Classification result'!U243)),ISNUMBER(SEARCH("4 or more",'Classification result'!U243))),"extensive","")))</f>
        <v/>
      </c>
      <c r="W243" t="str">
        <f>IF(OR('Model output'!R242="",ISNUMBER(SEARCH("Not identified", 'Model output'!R242)),ISNUMBER(SEARCH("Absent",'Model output'!R242)),ISNUMBER(SEARCH("No",'Model output'!R242)),ISNUMBER(SEARCH("Negative",'Model output'!R242)),ISNUMBER(SEARCH("None seen",'Model output'!R242)),ISNUMBER(SEARCH("Free",'Model output'!R242)),ISNUMBER(SEARCH("Cannot be assessed",'Model output'!R242))),"negative","positive")</f>
        <v>positive</v>
      </c>
      <c r="X243" t="str">
        <f>IF('Model output'!S242="","", IF('Model output'!S242= "[]", "", 'Model output'!S242))</f>
        <v>Not identified</v>
      </c>
      <c r="Y243" t="str">
        <f>IF(OR('Model output'!S242="",ISNUMBER(SEARCH("Absent",'Model output'!S242)),ISNUMBER(SEARCH("Not identified",'Model output'!S242)),ISNUMBER(SEARCH("No",'Model output'!S242)),ISNUMBER(SEARCH("negative",'Model output'!S242))),"negative",IF(Z243="positive","gETE", "positive"))</f>
        <v>negative</v>
      </c>
      <c r="Z243" t="str">
        <f>IF(OR('Model output'!S242="",ISNUMBER(SEARCH("Absent",'Model output'!S242)),ISNUMBER(SEARCH("Not identified",'Model output'!S242)),ISNUMBER(SEARCH("No",'Model output'!S242)),ISNUMBER(SEARCH("Minimal",'Model output'!S242)),ISNUMBER(SEARCH("negative",'Model output'!S242))),"negative",IF(OR(ISNUMBER(SEARCH("extensive",X243)),ISNUMBER(SEARCH("skeletal muscle",X243)),ISNUMBER(SEARCH("larynx",X243)),ISNUMBER(SEARCH("trachea",X243)),ISNUMBER(SEARCH("esophagus",X243)),ISNUMBER(SEARCH("recurrent laryngeal nerve",X243))),"positive","negative"))</f>
        <v>negative</v>
      </c>
      <c r="AA243" t="str">
        <f>IF('Model output'!T242="","", IF('Model output'!T242="[]", "", IF('Model output'!T242="Not mentioned", "No", "Yes")))</f>
        <v/>
      </c>
      <c r="AB243" t="str">
        <f>IF(AA243&lt;&gt;"Yes","",IF(OR('Model output'!U242="",'Model output'!U242="[]",ISNUMBER(SEARCH("Not identified",'Model output'!U242))),"",'Model output'!U242))</f>
        <v/>
      </c>
      <c r="AC243" s="1" t="str">
        <f>IF(OR('Model output'!V242="",'Model output'!V242="No",AND(ISERROR(SEARCH("Positive",'Model output'!V242)), ISNUMBER(SEARCH("Negative",'Model output'!V242))), ISNUMBER(SEARCH("Uninvolved",'Model output'!V242)), ISNUMBER(SEARCH("not involved",'Model output'!V242)), ISNUMBER(SEARCH("none",'Model output'!V242)), ISNUMBER(SEARCH("Free",'Model output'!V242)), ISNUMBER(SEARCH("1 mm",'Model output'!V242)), ISNUMBER(SEARCH("0.1 CM",'Model output'!V242)), ISNUMBER(SEARCH("less than 0.2 mm",'Model output'!V242)), ISNUMBER(SEARCH("less than 0.5 mm",'Model output'!V242)), ISNUMBER(SEARCH("abut",'Model output'!V242))), "negative", "positive")</f>
        <v>negative</v>
      </c>
      <c r="AE243" s="32" t="str" cm="1">
        <f t="array" aca="1" ref="AE243" ca="1">IF(OR(AC243="positive",Z243="positive",AND(OR(ISNUMBER(SEARCH("Follicular carcinoma",N243)),ISNUMBER(SEARCH("Follicular thyroid carcinoma",N243))),V243="extensive"),AND(AND(ISNUMBER(J243),J243&gt;0),AND(ISNUMBER(M243),M243&gt;3)),OR(H243="positive",AH243=1)),"high",IF(OR(ISNUMBER(SEARCH("lateral",G243,1)),ISNUMBER(SEARCH("positive",Y243,1)),ISNUMBER(SEARCH("tall",O243,1)),ISNUMBER(SEARCH("hobnail",O243,1)),ISNUMBER(SEARCH("cribriform",O243,1)),ISNUMBER(SEARCH("diffuse",O243,1)),ISNUMBER(SEARCH("columnar",O243,1)),ISNUMBER(SEARCH("solid",O243,1)),ISNUMBER(SEARCH("tall",N243,1)),ISNUMBER(SEARCH("hobnail",N243,1)),ISNUMBER(SEARCH("cribriform",N243,1)),ISNUMBER(SEARCH("diffuse",N243,1)),ISNUMBER(SEARCH("columnar",N243,1)),ISNUMBER(SEARCH("solid",N243,1)),AND(ISNUMBER(SEARCH("papillary",N243,1)),S243="positive"),AND(AND(ISNUMBER(J243),J243&gt;=5),M243=""),AND(AND(ISNUMBER(J243),J243&gt;=5),AND(ISNUMBER(M243),M243&gt;=1)),AND(ISNUMBER(SERACH("papillary",N243)),OR(Y243="positive",Z243="positive"), ISNUMBER(SEARCH("BRAF",AB243)))),"intermediate","low"))</f>
        <v>low</v>
      </c>
      <c r="AF243" s="33" t="str">
        <f t="shared" si="47"/>
        <v>3a</v>
      </c>
      <c r="AG243" s="33" t="str">
        <f t="shared" si="48"/>
        <v>0</v>
      </c>
      <c r="AH243" s="33" t="str">
        <f t="shared" si="49"/>
        <v>0</v>
      </c>
      <c r="AI243" s="38" t="str">
        <f t="shared" si="50"/>
        <v>II</v>
      </c>
      <c r="AJ243" s="32" t="s">
        <v>957</v>
      </c>
      <c r="AK243" s="37" t="s">
        <v>966</v>
      </c>
      <c r="AL243" s="37" t="s">
        <v>962</v>
      </c>
      <c r="AM243" s="37" t="s">
        <v>965</v>
      </c>
      <c r="AN243" s="37" t="s">
        <v>70</v>
      </c>
      <c r="AO243" s="26">
        <f t="shared" ca="1" si="51"/>
        <v>1</v>
      </c>
      <c r="AP243" s="12">
        <f t="shared" si="52"/>
        <v>0</v>
      </c>
      <c r="AQ243" s="12">
        <f t="shared" si="53"/>
        <v>1</v>
      </c>
      <c r="AR243" s="12">
        <f t="shared" si="54"/>
        <v>1</v>
      </c>
      <c r="AS243" s="19">
        <f t="shared" si="55"/>
        <v>0</v>
      </c>
    </row>
    <row r="244" spans="1:45">
      <c r="A244" t="str">
        <f>'Model output'!A243</f>
        <v>TCGA-FY-A3BL</v>
      </c>
      <c r="B244" s="44">
        <v>29</v>
      </c>
      <c r="C244" s="1" t="str">
        <f>IF(OR(ISNUMBER(SEARCH("0",'Model output'!D243)), ISNUMBER(SEARCH("1",'Model output'!D243)), ISNUMBER(SEARCH("1a",'Model output'!D243)), ISNUMBER(SEARCH("1b",'Model output'!D243)), ISNUMBER(SEARCH("2",'Model output'!D243)), ISNUMBER(SEARCH("3",'Model output'!D243)), ISNUMBER(SEARCH("4a",'Model output'!D243)), ISNUMBER(SEARCH("4b",'Model output'!D243))), IF(ISNUMBER(SEARCH("pT",'Model output'!D243)),IF(OR(ISNUMBER(SEARCH("a",'Model output'!D243)),ISNUMBER(SEARCH("b",'Model output'!D243))),MID(SUBSTITUTE('Model output'!D243," ",""),SEARCH("pT",'Model output'!D243)+2,2),MID(SUBSTITUTE('Model output'!D243," ",""),SEARCH("pT",'Model output'!D243)+2,1)),IF(ISNUMBER(SEARCH("T",'Model output'!D243)),IF(OR(ISNUMBER(SEARCH("a",'Model output'!D243)),ISNUMBER(SEARCH("b",'Model output'!D243))),MID(SUBSTITUTE('Model output'!D243," ",""),SEARCH("T",'Model output'!D243)+1,2),MID(SUBSTITUTE('Model output'!D243," ",""),SEARCH("T",'Model output'!D243)+1,1)),SUBSTITUTE('Model output'!D243," ",""))),"")</f>
        <v>1</v>
      </c>
      <c r="D244" s="1" t="str">
        <f>IF(ISNUMBER(SEARCH("lymph node",'Model output'!E243)),"1", IF(AND('Model output'!E243&lt;&gt;"",ISNUMBER('Model output'!E243),'Model output'!E243&gt;0),"1",IF(OR(ISNUMBER(SEARCH("0",'Model output'!E243)), ISNUMBER(SEARCH("1",'Model output'!E243)), ISNUMBER(SEARCH("1a",'Model output'!E243)), ISNUMBER(SEARCH("1b",'Model output'!E243)), ISNUMBER(SEARCH("X",'Model output'!E243))), IF(ISNUMBER(SEARCH("pN",'Model output'!E243)),IF(OR(ISNUMBER(SEARCH("a",'Model output'!E243)),ISNUMBER(SEARCH("b",'Model output'!E243))),MID(SUBSTITUTE('Model output'!E243," ",""),SEARCH("pN",'Model output'!E243)+2,2),MID(SUBSTITUTE('Model output'!E243," ",""),SEARCH("pN",'Model output'!E243)+2,1)),IF(ISNUMBER(SEARCH("N",'Model output'!E243)),IF(OR(ISNUMBER(SEARCH("a",'Model output'!E243)),ISNUMBER(SEARCH("b",'Model output'!E243))),MID(SUBSTITUTE('Model output'!E243," ",""),SEARCH("N",'Model output'!E243)+1,2),MID(SUBSTITUTE('Model output'!E243," ",""),SEARCH("N",'Model output'!E243)+1,1)),SUBSTITUTE('Model output'!E243," ",""))),"")))</f>
        <v>X</v>
      </c>
      <c r="E244" s="1" t="str">
        <f>IF(OR(ISNUMBER(SEARCH("Not applicable",'Model output'!F243)), ISNUMBER(SEARCH("N/A",'Model output'!F243))),"0",IF(OR(ISNUMBER(SEARCH("0",'Model output'!F243)), ISNUMBER(SEARCH("1",'Model output'!F243)), ISNUMBER(SEARCH("X",'Model output'!F243))), IF(ISNUMBER(SEARCH("pM",'Model output'!F243)),MID(SUBSTITUTE('Model output'!F243," ",""),SEARCH("pM",'Model output'!F243)+2,1),IF(ISNUMBER(SEARCH("M",'Model output'!F243)),MID(SUBSTITUTE('Model output'!F243," ",""),SEARCH("M",'Model output'!F243)+1,1),SUBSTITUTE('Model output'!F243," ",""))),""))</f>
        <v/>
      </c>
      <c r="F244" t="str">
        <f t="shared" si="45"/>
        <v>negative</v>
      </c>
      <c r="G244" t="str">
        <f>IF(OR('Model output'!G243="",AND(ISNUMBER('Model output'!J243),'Model output'!J243&lt;1)),"",IF(OR(ISNUMBER(SEARCH("lateral",'Model output'!G243)),ISNUMBER(SEARCH("cervical",'Model output'!G243)),ISNUMBER(SEARCH("jugular",'Model output'!G243)),ISNUMBER(SEARCH("left neck",'Model output'!G243)),ISNUMBER(SEARCH("left anterior neck",'Model output'!G243)),ISNUMBER(SEARCH("left posterior neck",'Model output'!G243)),ISNUMBER(SEARCH("right neck",'Model output'!G243)),ISNUMBER(SEARCH("right anterior neck",'Model output'!G243)),ISNUMBER(SEARCH("right posterior neck",'Model output'!G243)),AND(ISNUMBER(SEARCH("level",'Model output'!G243)),OR(,ISNUMBER(SEARCH("II",'Model output'!G243)),ISNUMBER(SEARCH("two",'Model output'!G243)),ISNUMBER(SEARCH("2",'Model output'!G243)),ISNUMBER(SEARCH("III",'Model output'!G243)),ISNUMBER(SEARCH("three",'Model output'!G243)),ISNUMBER(SEARCH("3",'Model output'!G243)),ISNUMBER(SEARCH("IV",'Model output'!G243)),ISNUMBER(SEARCH("four",'Model output'!G243)),ISNUMBER(SEARCH("4",'Model output'!G243)),AND(ISNUMBER(SEARCH("V ",'Model output'!G243)),NOT(ISNUMBER(SEARCH("VI",'Model output'!G243)))),ISNUMBER(SEARCH("five",'Model output'!G243)),ISNUMBER(SEARCH("5",'Model output'!G243))))), "lateral", "central"))</f>
        <v/>
      </c>
      <c r="H244" t="str">
        <f>IF('Model output'!H243="","negative",IF('Model output'!H243="[]", "negative", IF(OR(ISNUMBER(SEARCH("lymph node",'Model output'!H243)),ISNUMBER(SEARCH("Not mentioned",'Model output'!H243)),ISNUMBER(SEARCH("neck",'Model output'!H243)),ISNUMBER(SEARCH("Not applicable",'Model output'!H243))),"negative","positive")))</f>
        <v>negative</v>
      </c>
      <c r="I244" t="str">
        <f>IF('Model output'!I243="","",IF(ISNUMBER('Model output'!I243),'Model output'!I243,1))</f>
        <v/>
      </c>
      <c r="J244" t="str">
        <f>IF('Model output'!J243="","",IF(AND(ISNUMBER('Model output'!J243),'Model output'!J243&lt;=I244),'Model output'!J243,IF(ISNUMBER(SEARCH("0/",'Model output'!J243)),0,1)))</f>
        <v/>
      </c>
      <c r="K244" t="str" cm="1">
        <f t="array" ref="K244">IF(COUNT(FIND({0,1,2,3,4,5,6,7,8,9},'Model output'!K243))&gt;0,'Model output'!K243,"")</f>
        <v/>
      </c>
      <c r="L244" s="8" t="str">
        <f t="shared" si="46"/>
        <v/>
      </c>
      <c r="M244" t="str" cm="1">
        <f t="array" ref="M244">IF(L244="","",IF(ISNUMBER(SEARCH("cm",L244)),MAX(VALUE(SUBSTITUTE(_xlfn.FILTERXML("&lt;t&gt;&lt;s&gt;"&amp;SUBSTITUTE(L244,",","&lt;/s&gt;&lt;s&gt;")&amp;"&lt;/s&gt;&lt;/t&gt;","//s"),"cm",""))),MAX(VALUE(SUBSTITUTE(_xlfn.FILTERXML("&lt;t&gt;&lt;s&gt;"&amp;SUBSTITUTE(L244,",","&lt;/s&gt;&lt;s&gt;")&amp;"&lt;/s&gt;&lt;/t&gt;","//s"),"mm","")))/10))</f>
        <v/>
      </c>
      <c r="N244" t="str">
        <f>IF('Model output'!L243="","",'Model output'!L243)</f>
        <v>Papillary</v>
      </c>
      <c r="O244" t="str">
        <f>IF('Model output'!M243="","",'Model output'!M243)</f>
        <v>Follicular variant</v>
      </c>
      <c r="P244" t="str">
        <f>IF('Model output'!N243="","",'Model output'!N243)</f>
        <v>1.2 cm</v>
      </c>
      <c r="Q244" t="str">
        <f t="shared" si="56"/>
        <v>1.2cm</v>
      </c>
      <c r="R244" cm="1">
        <f t="array" ref="R244">IF(Q244="","",IF(ISNUMBER(SEARCH("cm",Q244)),MAX(VALUE(SUBSTITUTE(_xlfn.FILTERXML("&lt;t&gt;&lt;s&gt;"&amp;SUBSTITUTE(Q244,",","&lt;/s&gt;&lt;s&gt;")&amp;"&lt;/s&gt;&lt;/t&gt;","//s"),"cm",""))),MAX(VALUE(SUBSTITUTE(_xlfn.FILTERXML("&lt;t&gt;&lt;s&gt;"&amp;SUBSTITUTE(Q244,",","&lt;/s&gt;&lt;s&gt;")&amp;"&lt;/s&gt;&lt;/t&gt;","//s"),"mm","")))/10))</f>
        <v>1.2</v>
      </c>
      <c r="S244" t="str">
        <f>IF(OR('Model output'!P243="",ISNUMBER(SEARCH("Not identified", 'Model output'!P243)),ISNUMBER(SEARCH("Absent",'Model output'!P243)),AND(ISNUMBER(SEARCH("No",'Model output'!P243)),NOT(ISNUMBER(SEARCH("diagnostic",'Model output'!P243)))),ISNUMBER(SEARCH("Negative",'Model output'!P243))),"negative","positive")</f>
        <v>negative</v>
      </c>
      <c r="T244" t="str">
        <f>IF('Model output'!O243="","",'Model output'!O243)</f>
        <v/>
      </c>
      <c r="U244" t="str">
        <f>IF('Model output'!Q243&lt;&gt;"",'Model output'!Q243,IF('Classification result'!S244="positive",IF(ISNUMBER(SEARCH("single",'Model output'!P243)),1,IF(OR(ISNUMBER(SEARCH("&lt;4",'Model output'!P243)),ISNUMBER(SEARCH("&lt; 4",'Model output'!P243)),ISNUMBER(SEARCH("less than 4",'Model output'!P243))),"&lt;4",IF(OR(ISNUMBER(SEARCH("&gt;4",'Model output'!P243)),ISNUMBER(SEARCH("&gt; 4",'Model output'!P243)),ISNUMBER(SEARCH("4 or more",'Model output'!P243))),"&gt;4",""))),""))</f>
        <v/>
      </c>
      <c r="V244" t="str">
        <f>IF(S244="negative","",IF(OR(ISNUMBER(SEARCH("Focal",'Model output'!P243)),'Classification result'!U244&lt;4,ISNUMBER(SEARCH("Focal",'Classification result'!U244)),ISNUMBER(SEARCH("&lt;4",'Classification result'!U244)),ISNUMBER(SEARCH("&lt; 4",'Classification result'!U244))),"minimal", IF(OR(ISNUMBER(SEARCH("Extensive",'Model output'!P243)),ISNUMBER(SEARCH("Extensive",'Classification result'!U244)),ISNUMBER(SEARCH("&gt;4",'Classification result'!U244)),ISNUMBER(SEARCH("&gt; 4",'Classification result'!U244)),ISNUMBER(SEARCH("4 or more",'Classification result'!U244))),"extensive","")))</f>
        <v/>
      </c>
      <c r="W244" t="str">
        <f>IF(OR('Model output'!R243="",ISNUMBER(SEARCH("Not identified", 'Model output'!R243)),ISNUMBER(SEARCH("Absent",'Model output'!R243)),ISNUMBER(SEARCH("No",'Model output'!R243)),ISNUMBER(SEARCH("Negative",'Model output'!R243)),ISNUMBER(SEARCH("None seen",'Model output'!R243)),ISNUMBER(SEARCH("Free",'Model output'!R243)),ISNUMBER(SEARCH("Cannot be assessed",'Model output'!R243))),"negative","positive")</f>
        <v>negative</v>
      </c>
      <c r="X244" t="str">
        <f>IF('Model output'!S243="","", IF('Model output'!S243= "[]", "", 'Model output'!S243))</f>
        <v/>
      </c>
      <c r="Y244" t="str">
        <f>IF(OR('Model output'!S243="",ISNUMBER(SEARCH("Absent",'Model output'!S243)),ISNUMBER(SEARCH("Not identified",'Model output'!S243)),ISNUMBER(SEARCH("No",'Model output'!S243)),ISNUMBER(SEARCH("negative",'Model output'!S243))),"negative",IF(Z244="positive","gETE", "positive"))</f>
        <v>negative</v>
      </c>
      <c r="Z244" t="str">
        <f>IF(OR('Model output'!S243="",ISNUMBER(SEARCH("Absent",'Model output'!S243)),ISNUMBER(SEARCH("Not identified",'Model output'!S243)),ISNUMBER(SEARCH("No",'Model output'!S243)),ISNUMBER(SEARCH("Minimal",'Model output'!S243)),ISNUMBER(SEARCH("negative",'Model output'!S243))),"negative",IF(OR(ISNUMBER(SEARCH("extensive",X244)),ISNUMBER(SEARCH("skeletal muscle",X244)),ISNUMBER(SEARCH("larynx",X244)),ISNUMBER(SEARCH("trachea",X244)),ISNUMBER(SEARCH("esophagus",X244)),ISNUMBER(SEARCH("recurrent laryngeal nerve",X244))),"positive","negative"))</f>
        <v>negative</v>
      </c>
      <c r="AA244" t="str">
        <f>IF('Model output'!T243="","", IF('Model output'!T243="[]", "", IF('Model output'!T243="Not mentioned", "No", "Yes")))</f>
        <v/>
      </c>
      <c r="AB244" t="str">
        <f>IF(AA244&lt;&gt;"Yes","",IF(OR('Model output'!U243="",'Model output'!U243="[]",ISNUMBER(SEARCH("Not identified",'Model output'!U243))),"",'Model output'!U243))</f>
        <v/>
      </c>
      <c r="AC244" s="1" t="str">
        <f>IF(OR('Model output'!V243="",'Model output'!V243="No",AND(ISERROR(SEARCH("Positive",'Model output'!V243)), ISNUMBER(SEARCH("Negative",'Model output'!V243))), ISNUMBER(SEARCH("Uninvolved",'Model output'!V243)), ISNUMBER(SEARCH("not involved",'Model output'!V243)), ISNUMBER(SEARCH("none",'Model output'!V243)), ISNUMBER(SEARCH("Free",'Model output'!V243)), ISNUMBER(SEARCH("1 mm",'Model output'!V243)), ISNUMBER(SEARCH("0.1 CM",'Model output'!V243)), ISNUMBER(SEARCH("less than 0.2 mm",'Model output'!V243)), ISNUMBER(SEARCH("less than 0.5 mm",'Model output'!V243)), ISNUMBER(SEARCH("abut",'Model output'!V243))), "negative", "positive")</f>
        <v>negative</v>
      </c>
      <c r="AE244" s="32" t="str" cm="1">
        <f t="array" aca="1" ref="AE244" ca="1">IF(OR(AC244="positive",Z244="positive",AND(OR(ISNUMBER(SEARCH("Follicular carcinoma",N244)),ISNUMBER(SEARCH("Follicular thyroid carcinoma",N244))),V244="extensive"),AND(AND(ISNUMBER(J244),J244&gt;0),AND(ISNUMBER(M244),M244&gt;3)),OR(H244="positive",AH244=1)),"high",IF(OR(ISNUMBER(SEARCH("lateral",G244,1)),ISNUMBER(SEARCH("positive",Y244,1)),ISNUMBER(SEARCH("tall",O244,1)),ISNUMBER(SEARCH("hobnail",O244,1)),ISNUMBER(SEARCH("cribriform",O244,1)),ISNUMBER(SEARCH("diffuse",O244,1)),ISNUMBER(SEARCH("columnar",O244,1)),ISNUMBER(SEARCH("solid",O244,1)),ISNUMBER(SEARCH("tall",N244,1)),ISNUMBER(SEARCH("hobnail",N244,1)),ISNUMBER(SEARCH("cribriform",N244,1)),ISNUMBER(SEARCH("diffuse",N244,1)),ISNUMBER(SEARCH("columnar",N244,1)),ISNUMBER(SEARCH("solid",N244,1)),AND(ISNUMBER(SEARCH("papillary",N244,1)),S244="positive"),AND(AND(ISNUMBER(J244),J244&gt;=5),M244=""),AND(AND(ISNUMBER(J244),J244&gt;=5),AND(ISNUMBER(M244),M244&gt;=1)),AND(ISNUMBER(SERACH("papillary",N244)),OR(Y244="positive",Z244="positive"), ISNUMBER(SEARCH("BRAF",AB244)))),"intermediate","low"))</f>
        <v>low</v>
      </c>
      <c r="AF244" s="33" t="str">
        <f t="shared" si="47"/>
        <v>1b</v>
      </c>
      <c r="AG244" s="33" t="str">
        <f t="shared" si="48"/>
        <v>0</v>
      </c>
      <c r="AH244" s="33" t="str">
        <f t="shared" si="49"/>
        <v>0</v>
      </c>
      <c r="AI244" s="38" t="str">
        <f t="shared" si="50"/>
        <v>I</v>
      </c>
      <c r="AJ244" s="32" t="s">
        <v>957</v>
      </c>
      <c r="AK244" s="37" t="s">
        <v>961</v>
      </c>
      <c r="AL244" s="37" t="s">
        <v>965</v>
      </c>
      <c r="AM244" s="37" t="s">
        <v>965</v>
      </c>
      <c r="AN244" s="37" t="s">
        <v>70</v>
      </c>
      <c r="AO244" s="26">
        <f t="shared" ca="1" si="51"/>
        <v>1</v>
      </c>
      <c r="AP244" s="12">
        <f t="shared" si="52"/>
        <v>1</v>
      </c>
      <c r="AQ244" s="12">
        <f t="shared" si="53"/>
        <v>1</v>
      </c>
      <c r="AR244" s="12">
        <f t="shared" si="54"/>
        <v>1</v>
      </c>
      <c r="AS244" s="19">
        <f t="shared" si="55"/>
        <v>1</v>
      </c>
    </row>
    <row r="245" spans="1:45">
      <c r="A245" t="str">
        <f>'Model output'!A244</f>
        <v>TCGA-FY-A3I5</v>
      </c>
      <c r="B245" s="44">
        <v>64</v>
      </c>
      <c r="C245" s="1" t="str">
        <f>IF(OR(ISNUMBER(SEARCH("0",'Model output'!D244)), ISNUMBER(SEARCH("1",'Model output'!D244)), ISNUMBER(SEARCH("1a",'Model output'!D244)), ISNUMBER(SEARCH("1b",'Model output'!D244)), ISNUMBER(SEARCH("2",'Model output'!D244)), ISNUMBER(SEARCH("3",'Model output'!D244)), ISNUMBER(SEARCH("4a",'Model output'!D244)), ISNUMBER(SEARCH("4b",'Model output'!D244))), IF(ISNUMBER(SEARCH("pT",'Model output'!D244)),IF(OR(ISNUMBER(SEARCH("a",'Model output'!D244)),ISNUMBER(SEARCH("b",'Model output'!D244))),MID(SUBSTITUTE('Model output'!D244," ",""),SEARCH("pT",'Model output'!D244)+2,2),MID(SUBSTITUTE('Model output'!D244," ",""),SEARCH("pT",'Model output'!D244)+2,1)),IF(ISNUMBER(SEARCH("T",'Model output'!D244)),IF(OR(ISNUMBER(SEARCH("a",'Model output'!D244)),ISNUMBER(SEARCH("b",'Model output'!D244))),MID(SUBSTITUTE('Model output'!D244," ",""),SEARCH("T",'Model output'!D244)+1,2),MID(SUBSTITUTE('Model output'!D244," ",""),SEARCH("T",'Model output'!D244)+1,1)),SUBSTITUTE('Model output'!D244," ",""))),"")</f>
        <v>3</v>
      </c>
      <c r="D245" s="1" t="str">
        <f>IF(ISNUMBER(SEARCH("lymph node",'Model output'!E244)),"1", IF(AND('Model output'!E244&lt;&gt;"",ISNUMBER('Model output'!E244),'Model output'!E244&gt;0),"1",IF(OR(ISNUMBER(SEARCH("0",'Model output'!E244)), ISNUMBER(SEARCH("1",'Model output'!E244)), ISNUMBER(SEARCH("1a",'Model output'!E244)), ISNUMBER(SEARCH("1b",'Model output'!E244)), ISNUMBER(SEARCH("X",'Model output'!E244))), IF(ISNUMBER(SEARCH("pN",'Model output'!E244)),IF(OR(ISNUMBER(SEARCH("a",'Model output'!E244)),ISNUMBER(SEARCH("b",'Model output'!E244))),MID(SUBSTITUTE('Model output'!E244," ",""),SEARCH("pN",'Model output'!E244)+2,2),MID(SUBSTITUTE('Model output'!E244," ",""),SEARCH("pN",'Model output'!E244)+2,1)),IF(ISNUMBER(SEARCH("N",'Model output'!E244)),IF(OR(ISNUMBER(SEARCH("a",'Model output'!E244)),ISNUMBER(SEARCH("b",'Model output'!E244))),MID(SUBSTITUTE('Model output'!E244," ",""),SEARCH("N",'Model output'!E244)+1,2),MID(SUBSTITUTE('Model output'!E244," ",""),SEARCH("N",'Model output'!E244)+1,1)),SUBSTITUTE('Model output'!E244," ",""))),"")))</f>
        <v>0</v>
      </c>
      <c r="E245" s="1" t="str">
        <f>IF(OR(ISNUMBER(SEARCH("Not applicable",'Model output'!F244)), ISNUMBER(SEARCH("N/A",'Model output'!F244))),"0",IF(OR(ISNUMBER(SEARCH("0",'Model output'!F244)), ISNUMBER(SEARCH("1",'Model output'!F244)), ISNUMBER(SEARCH("X",'Model output'!F244))), IF(ISNUMBER(SEARCH("pM",'Model output'!F244)),MID(SUBSTITUTE('Model output'!F244," ",""),SEARCH("pM",'Model output'!F244)+2,1),IF(ISNUMBER(SEARCH("M",'Model output'!F244)),MID(SUBSTITUTE('Model output'!F244," ",""),SEARCH("M",'Model output'!F244)+1,1),SUBSTITUTE('Model output'!F244," ",""))),""))</f>
        <v>X</v>
      </c>
      <c r="F245" t="str">
        <f t="shared" si="45"/>
        <v>negative</v>
      </c>
      <c r="G245" t="str">
        <f>IF(OR('Model output'!G244="",AND(ISNUMBER('Model output'!J244),'Model output'!J244&lt;1)),"",IF(OR(ISNUMBER(SEARCH("lateral",'Model output'!G244)),ISNUMBER(SEARCH("cervical",'Model output'!G244)),ISNUMBER(SEARCH("jugular",'Model output'!G244)),ISNUMBER(SEARCH("left neck",'Model output'!G244)),ISNUMBER(SEARCH("left anterior neck",'Model output'!G244)),ISNUMBER(SEARCH("left posterior neck",'Model output'!G244)),ISNUMBER(SEARCH("right neck",'Model output'!G244)),ISNUMBER(SEARCH("right anterior neck",'Model output'!G244)),ISNUMBER(SEARCH("right posterior neck",'Model output'!G244)),AND(ISNUMBER(SEARCH("level",'Model output'!G244)),OR(,ISNUMBER(SEARCH("II",'Model output'!G244)),ISNUMBER(SEARCH("two",'Model output'!G244)),ISNUMBER(SEARCH("2",'Model output'!G244)),ISNUMBER(SEARCH("III",'Model output'!G244)),ISNUMBER(SEARCH("three",'Model output'!G244)),ISNUMBER(SEARCH("3",'Model output'!G244)),ISNUMBER(SEARCH("IV",'Model output'!G244)),ISNUMBER(SEARCH("four",'Model output'!G244)),ISNUMBER(SEARCH("4",'Model output'!G244)),AND(ISNUMBER(SEARCH("V ",'Model output'!G244)),NOT(ISNUMBER(SEARCH("VI",'Model output'!G244)))),ISNUMBER(SEARCH("five",'Model output'!G244)),ISNUMBER(SEARCH("5",'Model output'!G244))))), "lateral", "central"))</f>
        <v/>
      </c>
      <c r="H245" t="str">
        <f>IF('Model output'!H244="","negative",IF('Model output'!H244="[]", "negative", IF(OR(ISNUMBER(SEARCH("lymph node",'Model output'!H244)),ISNUMBER(SEARCH("Not mentioned",'Model output'!H244)),ISNUMBER(SEARCH("neck",'Model output'!H244)),ISNUMBER(SEARCH("Not applicable",'Model output'!H244))),"negative","positive")))</f>
        <v>negative</v>
      </c>
      <c r="I245">
        <f>IF('Model output'!I244="","",IF(ISNUMBER('Model output'!I244),'Model output'!I244,1))</f>
        <v>9</v>
      </c>
      <c r="J245">
        <f>IF('Model output'!J244="","",IF(AND(ISNUMBER('Model output'!J244),'Model output'!J244&lt;=I245),'Model output'!J244,IF(ISNUMBER(SEARCH("0/",'Model output'!J244)),0,1)))</f>
        <v>0</v>
      </c>
      <c r="K245" t="str" cm="1">
        <f t="array" ref="K245">IF(COUNT(FIND({0,1,2,3,4,5,6,7,8,9},'Model output'!K244))&gt;0,'Model output'!K244,"")</f>
        <v/>
      </c>
      <c r="L245" s="8" t="str">
        <f t="shared" si="46"/>
        <v/>
      </c>
      <c r="M245" t="str" cm="1">
        <f t="array" ref="M245">IF(L245="","",IF(ISNUMBER(SEARCH("cm",L245)),MAX(VALUE(SUBSTITUTE(_xlfn.FILTERXML("&lt;t&gt;&lt;s&gt;"&amp;SUBSTITUTE(L245,",","&lt;/s&gt;&lt;s&gt;")&amp;"&lt;/s&gt;&lt;/t&gt;","//s"),"cm",""))),MAX(VALUE(SUBSTITUTE(_xlfn.FILTERXML("&lt;t&gt;&lt;s&gt;"&amp;SUBSTITUTE(L245,",","&lt;/s&gt;&lt;s&gt;")&amp;"&lt;/s&gt;&lt;/t&gt;","//s"),"mm","")))/10))</f>
        <v/>
      </c>
      <c r="N245" t="str">
        <f>IF('Model output'!L244="","",'Model output'!L244)</f>
        <v>Papillary carcinoma</v>
      </c>
      <c r="O245" t="str">
        <f>IF('Model output'!M244="","",'Model output'!M244)</f>
        <v>Follicular variant, Classical variant</v>
      </c>
      <c r="P245" t="str">
        <f>IF('Model output'!N244="","",'Model output'!N244)</f>
        <v>4.5 x 3.0 x 3.0 cm</v>
      </c>
      <c r="Q245" t="str">
        <f t="shared" si="56"/>
        <v>4.5,3.0,3.0cm</v>
      </c>
      <c r="R245" cm="1">
        <f t="array" ref="R245">IF(Q245="","",IF(ISNUMBER(SEARCH("cm",Q245)),MAX(VALUE(SUBSTITUTE(_xlfn.FILTERXML("&lt;t&gt;&lt;s&gt;"&amp;SUBSTITUTE(Q245,",","&lt;/s&gt;&lt;s&gt;")&amp;"&lt;/s&gt;&lt;/t&gt;","//s"),"cm",""))),MAX(VALUE(SUBSTITUTE(_xlfn.FILTERXML("&lt;t&gt;&lt;s&gt;"&amp;SUBSTITUTE(Q245,",","&lt;/s&gt;&lt;s&gt;")&amp;"&lt;/s&gt;&lt;/t&gt;","//s"),"mm","")))/10))</f>
        <v>4.5</v>
      </c>
      <c r="S245" t="str">
        <f>IF(OR('Model output'!P244="",ISNUMBER(SEARCH("Not identified", 'Model output'!P244)),ISNUMBER(SEARCH("Absent",'Model output'!P244)),AND(ISNUMBER(SEARCH("No",'Model output'!P244)),NOT(ISNUMBER(SEARCH("diagnostic",'Model output'!P244)))),ISNUMBER(SEARCH("Negative",'Model output'!P244))),"negative","positive")</f>
        <v>negative</v>
      </c>
      <c r="T245" t="str">
        <f>IF('Model output'!O244="","",'Model output'!O244)</f>
        <v/>
      </c>
      <c r="U245" t="str">
        <f>IF('Model output'!Q244&lt;&gt;"",'Model output'!Q244,IF('Classification result'!S245="positive",IF(ISNUMBER(SEARCH("single",'Model output'!P244)),1,IF(OR(ISNUMBER(SEARCH("&lt;4",'Model output'!P244)),ISNUMBER(SEARCH("&lt; 4",'Model output'!P244)),ISNUMBER(SEARCH("less than 4",'Model output'!P244))),"&lt;4",IF(OR(ISNUMBER(SEARCH("&gt;4",'Model output'!P244)),ISNUMBER(SEARCH("&gt; 4",'Model output'!P244)),ISNUMBER(SEARCH("4 or more",'Model output'!P244))),"&gt;4",""))),""))</f>
        <v/>
      </c>
      <c r="V245" t="str">
        <f>IF(S245="negative","",IF(OR(ISNUMBER(SEARCH("Focal",'Model output'!P244)),'Classification result'!U245&lt;4,ISNUMBER(SEARCH("Focal",'Classification result'!U245)),ISNUMBER(SEARCH("&lt;4",'Classification result'!U245)),ISNUMBER(SEARCH("&lt; 4",'Classification result'!U245))),"minimal", IF(OR(ISNUMBER(SEARCH("Extensive",'Model output'!P244)),ISNUMBER(SEARCH("Extensive",'Classification result'!U245)),ISNUMBER(SEARCH("&gt;4",'Classification result'!U245)),ISNUMBER(SEARCH("&gt; 4",'Classification result'!U245)),ISNUMBER(SEARCH("4 or more",'Classification result'!U245))),"extensive","")))</f>
        <v/>
      </c>
      <c r="W245" t="str">
        <f>IF(OR('Model output'!R244="",ISNUMBER(SEARCH("Not identified", 'Model output'!R244)),ISNUMBER(SEARCH("Absent",'Model output'!R244)),ISNUMBER(SEARCH("No",'Model output'!R244)),ISNUMBER(SEARCH("Negative",'Model output'!R244)),ISNUMBER(SEARCH("None seen",'Model output'!R244)),ISNUMBER(SEARCH("Free",'Model output'!R244)),ISNUMBER(SEARCH("Cannot be assessed",'Model output'!R244))),"negative","positive")</f>
        <v>positive</v>
      </c>
      <c r="X245" t="str">
        <f>IF('Model output'!S244="","", IF('Model output'!S244= "[]", "", 'Model output'!S244))</f>
        <v>Not identified</v>
      </c>
      <c r="Y245" t="str">
        <f>IF(OR('Model output'!S244="",ISNUMBER(SEARCH("Absent",'Model output'!S244)),ISNUMBER(SEARCH("Not identified",'Model output'!S244)),ISNUMBER(SEARCH("No",'Model output'!S244)),ISNUMBER(SEARCH("negative",'Model output'!S244))),"negative",IF(Z245="positive","gETE", "positive"))</f>
        <v>negative</v>
      </c>
      <c r="Z245" t="str">
        <f>IF(OR('Model output'!S244="",ISNUMBER(SEARCH("Absent",'Model output'!S244)),ISNUMBER(SEARCH("Not identified",'Model output'!S244)),ISNUMBER(SEARCH("No",'Model output'!S244)),ISNUMBER(SEARCH("Minimal",'Model output'!S244)),ISNUMBER(SEARCH("negative",'Model output'!S244))),"negative",IF(OR(ISNUMBER(SEARCH("extensive",X245)),ISNUMBER(SEARCH("skeletal muscle",X245)),ISNUMBER(SEARCH("larynx",X245)),ISNUMBER(SEARCH("trachea",X245)),ISNUMBER(SEARCH("esophagus",X245)),ISNUMBER(SEARCH("recurrent laryngeal nerve",X245))),"positive","negative"))</f>
        <v>negative</v>
      </c>
      <c r="AA245" t="str">
        <f>IF('Model output'!T244="","", IF('Model output'!T244="[]", "", IF('Model output'!T244="Not mentioned", "No", "Yes")))</f>
        <v/>
      </c>
      <c r="AB245" t="str">
        <f>IF(AA245&lt;&gt;"Yes","",IF(OR('Model output'!U244="",'Model output'!U244="[]",ISNUMBER(SEARCH("Not identified",'Model output'!U244))),"",'Model output'!U244))</f>
        <v/>
      </c>
      <c r="AC245" s="1" t="str">
        <f>IF(OR('Model output'!V244="",'Model output'!V244="No",AND(ISERROR(SEARCH("Positive",'Model output'!V244)), ISNUMBER(SEARCH("Negative",'Model output'!V244))), ISNUMBER(SEARCH("Uninvolved",'Model output'!V244)), ISNUMBER(SEARCH("not involved",'Model output'!V244)), ISNUMBER(SEARCH("none",'Model output'!V244)), ISNUMBER(SEARCH("Free",'Model output'!V244)), ISNUMBER(SEARCH("1 mm",'Model output'!V244)), ISNUMBER(SEARCH("0.1 CM",'Model output'!V244)), ISNUMBER(SEARCH("less than 0.2 mm",'Model output'!V244)), ISNUMBER(SEARCH("less than 0.5 mm",'Model output'!V244)), ISNUMBER(SEARCH("abut",'Model output'!V244))), "negative", "positive")</f>
        <v>negative</v>
      </c>
      <c r="AE245" s="32" t="str" cm="1">
        <f t="array" aca="1" ref="AE245" ca="1">IF(OR(AC245="positive",Z245="positive",AND(OR(ISNUMBER(SEARCH("Follicular carcinoma",N245)),ISNUMBER(SEARCH("Follicular thyroid carcinoma",N245))),V245="extensive"),AND(AND(ISNUMBER(J245),J245&gt;0),AND(ISNUMBER(M245),M245&gt;3)),OR(H245="positive",AH245=1)),"high",IF(OR(ISNUMBER(SEARCH("lateral",G245,1)),ISNUMBER(SEARCH("positive",Y245,1)),ISNUMBER(SEARCH("tall",O245,1)),ISNUMBER(SEARCH("hobnail",O245,1)),ISNUMBER(SEARCH("cribriform",O245,1)),ISNUMBER(SEARCH("diffuse",O245,1)),ISNUMBER(SEARCH("columnar",O245,1)),ISNUMBER(SEARCH("solid",O245,1)),ISNUMBER(SEARCH("tall",N245,1)),ISNUMBER(SEARCH("hobnail",N245,1)),ISNUMBER(SEARCH("cribriform",N245,1)),ISNUMBER(SEARCH("diffuse",N245,1)),ISNUMBER(SEARCH("columnar",N245,1)),ISNUMBER(SEARCH("solid",N245,1)),AND(ISNUMBER(SEARCH("papillary",N245,1)),S245="positive"),AND(AND(ISNUMBER(J245),J245&gt;=5),M245=""),AND(AND(ISNUMBER(J245),J245&gt;=5),AND(ISNUMBER(M245),M245&gt;=1)),AND(ISNUMBER(SERACH("papillary",N245)),OR(Y245="positive",Z245="positive"), ISNUMBER(SEARCH("BRAF",AB245)))),"intermediate","low"))</f>
        <v>low</v>
      </c>
      <c r="AF245" s="33" t="str">
        <f t="shared" si="47"/>
        <v>3a</v>
      </c>
      <c r="AG245" s="33" t="str">
        <f t="shared" si="48"/>
        <v>0</v>
      </c>
      <c r="AH245" s="33" t="str">
        <f t="shared" si="49"/>
        <v>0</v>
      </c>
      <c r="AI245" s="38" t="str">
        <f t="shared" si="50"/>
        <v>II</v>
      </c>
      <c r="AJ245" s="32" t="s">
        <v>957</v>
      </c>
      <c r="AK245" s="37" t="s">
        <v>967</v>
      </c>
      <c r="AL245" s="37" t="s">
        <v>962</v>
      </c>
      <c r="AM245" s="37" t="s">
        <v>965</v>
      </c>
      <c r="AN245" s="37" t="s">
        <v>963</v>
      </c>
      <c r="AO245" s="26">
        <f t="shared" ca="1" si="51"/>
        <v>1</v>
      </c>
      <c r="AP245" s="12">
        <f t="shared" si="52"/>
        <v>1</v>
      </c>
      <c r="AQ245" s="12">
        <f t="shared" si="53"/>
        <v>1</v>
      </c>
      <c r="AR245" s="12">
        <f t="shared" si="54"/>
        <v>1</v>
      </c>
      <c r="AS245" s="19">
        <f t="shared" si="55"/>
        <v>1</v>
      </c>
    </row>
    <row r="246" spans="1:45">
      <c r="A246" t="str">
        <f>'Model output'!A245</f>
        <v>TCGA-FY-A3NM</v>
      </c>
      <c r="B246" s="44">
        <v>48</v>
      </c>
      <c r="C246" s="1" t="str">
        <f>IF(OR(ISNUMBER(SEARCH("0",'Model output'!D245)), ISNUMBER(SEARCH("1",'Model output'!D245)), ISNUMBER(SEARCH("1a",'Model output'!D245)), ISNUMBER(SEARCH("1b",'Model output'!D245)), ISNUMBER(SEARCH("2",'Model output'!D245)), ISNUMBER(SEARCH("3",'Model output'!D245)), ISNUMBER(SEARCH("4a",'Model output'!D245)), ISNUMBER(SEARCH("4b",'Model output'!D245))), IF(ISNUMBER(SEARCH("pT",'Model output'!D245)),IF(OR(ISNUMBER(SEARCH("a",'Model output'!D245)),ISNUMBER(SEARCH("b",'Model output'!D245))),MID(SUBSTITUTE('Model output'!D245," ",""),SEARCH("pT",'Model output'!D245)+2,2),MID(SUBSTITUTE('Model output'!D245," ",""),SEARCH("pT",'Model output'!D245)+2,1)),IF(ISNUMBER(SEARCH("T",'Model output'!D245)),IF(OR(ISNUMBER(SEARCH("a",'Model output'!D245)),ISNUMBER(SEARCH("b",'Model output'!D245))),MID(SUBSTITUTE('Model output'!D245," ",""),SEARCH("T",'Model output'!D245)+1,2),MID(SUBSTITUTE('Model output'!D245," ",""),SEARCH("T",'Model output'!D245)+1,1)),SUBSTITUTE('Model output'!D245," ",""))),"")</f>
        <v>3</v>
      </c>
      <c r="D246" s="1" t="str">
        <f>IF(ISNUMBER(SEARCH("lymph node",'Model output'!E245)),"1", IF(AND('Model output'!E245&lt;&gt;"",ISNUMBER('Model output'!E245),'Model output'!E245&gt;0),"1",IF(OR(ISNUMBER(SEARCH("0",'Model output'!E245)), ISNUMBER(SEARCH("1",'Model output'!E245)), ISNUMBER(SEARCH("1a",'Model output'!E245)), ISNUMBER(SEARCH("1b",'Model output'!E245)), ISNUMBER(SEARCH("X",'Model output'!E245))), IF(ISNUMBER(SEARCH("pN",'Model output'!E245)),IF(OR(ISNUMBER(SEARCH("a",'Model output'!E245)),ISNUMBER(SEARCH("b",'Model output'!E245))),MID(SUBSTITUTE('Model output'!E245," ",""),SEARCH("pN",'Model output'!E245)+2,2),MID(SUBSTITUTE('Model output'!E245," ",""),SEARCH("pN",'Model output'!E245)+2,1)),IF(ISNUMBER(SEARCH("N",'Model output'!E245)),IF(OR(ISNUMBER(SEARCH("a",'Model output'!E245)),ISNUMBER(SEARCH("b",'Model output'!E245))),MID(SUBSTITUTE('Model output'!E245," ",""),SEARCH("N",'Model output'!E245)+1,2),MID(SUBSTITUTE('Model output'!E245," ",""),SEARCH("N",'Model output'!E245)+1,1)),SUBSTITUTE('Model output'!E245," ",""))),"")))</f>
        <v>0</v>
      </c>
      <c r="E246" s="1" t="str">
        <f>IF(OR(ISNUMBER(SEARCH("Not applicable",'Model output'!F245)), ISNUMBER(SEARCH("N/A",'Model output'!F245))),"0",IF(OR(ISNUMBER(SEARCH("0",'Model output'!F245)), ISNUMBER(SEARCH("1",'Model output'!F245)), ISNUMBER(SEARCH("X",'Model output'!F245))), IF(ISNUMBER(SEARCH("pM",'Model output'!F245)),MID(SUBSTITUTE('Model output'!F245," ",""),SEARCH("pM",'Model output'!F245)+2,1),IF(ISNUMBER(SEARCH("M",'Model output'!F245)),MID(SUBSTITUTE('Model output'!F245," ",""),SEARCH("M",'Model output'!F245)+1,1),SUBSTITUTE('Model output'!F245," ",""))),""))</f>
        <v>X</v>
      </c>
      <c r="F246" t="str">
        <f t="shared" si="45"/>
        <v>negative</v>
      </c>
      <c r="G246" t="str">
        <f>IF(OR('Model output'!G245="",AND(ISNUMBER('Model output'!J245),'Model output'!J245&lt;1)),"",IF(OR(ISNUMBER(SEARCH("lateral",'Model output'!G245)),ISNUMBER(SEARCH("cervical",'Model output'!G245)),ISNUMBER(SEARCH("jugular",'Model output'!G245)),ISNUMBER(SEARCH("left neck",'Model output'!G245)),ISNUMBER(SEARCH("left anterior neck",'Model output'!G245)),ISNUMBER(SEARCH("left posterior neck",'Model output'!G245)),ISNUMBER(SEARCH("right neck",'Model output'!G245)),ISNUMBER(SEARCH("right anterior neck",'Model output'!G245)),ISNUMBER(SEARCH("right posterior neck",'Model output'!G245)),AND(ISNUMBER(SEARCH("level",'Model output'!G245)),OR(,ISNUMBER(SEARCH("II",'Model output'!G245)),ISNUMBER(SEARCH("two",'Model output'!G245)),ISNUMBER(SEARCH("2",'Model output'!G245)),ISNUMBER(SEARCH("III",'Model output'!G245)),ISNUMBER(SEARCH("three",'Model output'!G245)),ISNUMBER(SEARCH("3",'Model output'!G245)),ISNUMBER(SEARCH("IV",'Model output'!G245)),ISNUMBER(SEARCH("four",'Model output'!G245)),ISNUMBER(SEARCH("4",'Model output'!G245)),AND(ISNUMBER(SEARCH("V ",'Model output'!G245)),NOT(ISNUMBER(SEARCH("VI",'Model output'!G245)))),ISNUMBER(SEARCH("five",'Model output'!G245)),ISNUMBER(SEARCH("5",'Model output'!G245))))), "lateral", "central"))</f>
        <v/>
      </c>
      <c r="H246" t="str">
        <f>IF('Model output'!H245="","negative",IF('Model output'!H245="[]", "negative", IF(OR(ISNUMBER(SEARCH("lymph node",'Model output'!H245)),ISNUMBER(SEARCH("Not mentioned",'Model output'!H245)),ISNUMBER(SEARCH("neck",'Model output'!H245)),ISNUMBER(SEARCH("Not applicable",'Model output'!H245))),"negative","positive")))</f>
        <v>negative</v>
      </c>
      <c r="I246">
        <f>IF('Model output'!I245="","",IF(ISNUMBER('Model output'!I245),'Model output'!I245,1))</f>
        <v>4</v>
      </c>
      <c r="J246">
        <f>IF('Model output'!J245="","",IF(AND(ISNUMBER('Model output'!J245),'Model output'!J245&lt;=I246),'Model output'!J245,IF(ISNUMBER(SEARCH("0/",'Model output'!J245)),0,1)))</f>
        <v>0</v>
      </c>
      <c r="K246" t="str" cm="1">
        <f t="array" ref="K246">IF(COUNT(FIND({0,1,2,3,4,5,6,7,8,9},'Model output'!K245))&gt;0,'Model output'!K245,"")</f>
        <v/>
      </c>
      <c r="L246" s="8" t="str">
        <f t="shared" si="46"/>
        <v/>
      </c>
      <c r="M246" t="str" cm="1">
        <f t="array" ref="M246">IF(L246="","",IF(ISNUMBER(SEARCH("cm",L246)),MAX(VALUE(SUBSTITUTE(_xlfn.FILTERXML("&lt;t&gt;&lt;s&gt;"&amp;SUBSTITUTE(L246,",","&lt;/s&gt;&lt;s&gt;")&amp;"&lt;/s&gt;&lt;/t&gt;","//s"),"cm",""))),MAX(VALUE(SUBSTITUTE(_xlfn.FILTERXML("&lt;t&gt;&lt;s&gt;"&amp;SUBSTITUTE(L246,",","&lt;/s&gt;&lt;s&gt;")&amp;"&lt;/s&gt;&lt;/t&gt;","//s"),"mm","")))/10))</f>
        <v/>
      </c>
      <c r="N246" t="str">
        <f>IF('Model output'!L245="","",'Model output'!L245)</f>
        <v>Papillary carcinoma</v>
      </c>
      <c r="O246" t="str">
        <f>IF('Model output'!M245="","",'Model output'!M245)</f>
        <v>Classical</v>
      </c>
      <c r="P246" t="str">
        <f>IF('Model output'!N245="","",'Model output'!N245)</f>
        <v>1.6 cm</v>
      </c>
      <c r="Q246" t="str">
        <f t="shared" si="56"/>
        <v>1.6cm</v>
      </c>
      <c r="R246" cm="1">
        <f t="array" ref="R246">IF(Q246="","",IF(ISNUMBER(SEARCH("cm",Q246)),MAX(VALUE(SUBSTITUTE(_xlfn.FILTERXML("&lt;t&gt;&lt;s&gt;"&amp;SUBSTITUTE(Q246,",","&lt;/s&gt;&lt;s&gt;")&amp;"&lt;/s&gt;&lt;/t&gt;","//s"),"cm",""))),MAX(VALUE(SUBSTITUTE(_xlfn.FILTERXML("&lt;t&gt;&lt;s&gt;"&amp;SUBSTITUTE(Q246,",","&lt;/s&gt;&lt;s&gt;")&amp;"&lt;/s&gt;&lt;/t&gt;","//s"),"mm","")))/10))</f>
        <v>1.6</v>
      </c>
      <c r="S246" t="str">
        <f>IF(OR('Model output'!P245="",ISNUMBER(SEARCH("Not identified", 'Model output'!P245)),ISNUMBER(SEARCH("Absent",'Model output'!P245)),AND(ISNUMBER(SEARCH("No",'Model output'!P245)),NOT(ISNUMBER(SEARCH("diagnostic",'Model output'!P245)))),ISNUMBER(SEARCH("Negative",'Model output'!P245))),"negative","positive")</f>
        <v>negative</v>
      </c>
      <c r="T246">
        <f>IF('Model output'!O245="","",'Model output'!O245)</f>
        <v>3</v>
      </c>
      <c r="U246" t="str">
        <f>IF('Model output'!Q245&lt;&gt;"",'Model output'!Q245,IF('Classification result'!S246="positive",IF(ISNUMBER(SEARCH("single",'Model output'!P245)),1,IF(OR(ISNUMBER(SEARCH("&lt;4",'Model output'!P245)),ISNUMBER(SEARCH("&lt; 4",'Model output'!P245)),ISNUMBER(SEARCH("less than 4",'Model output'!P245))),"&lt;4",IF(OR(ISNUMBER(SEARCH("&gt;4",'Model output'!P245)),ISNUMBER(SEARCH("&gt; 4",'Model output'!P245)),ISNUMBER(SEARCH("4 or more",'Model output'!P245))),"&gt;4",""))),""))</f>
        <v/>
      </c>
      <c r="V246" t="str">
        <f>IF(S246="negative","",IF(OR(ISNUMBER(SEARCH("Focal",'Model output'!P245)),'Classification result'!U246&lt;4,ISNUMBER(SEARCH("Focal",'Classification result'!U246)),ISNUMBER(SEARCH("&lt;4",'Classification result'!U246)),ISNUMBER(SEARCH("&lt; 4",'Classification result'!U246))),"minimal", IF(OR(ISNUMBER(SEARCH("Extensive",'Model output'!P245)),ISNUMBER(SEARCH("Extensive",'Classification result'!U246)),ISNUMBER(SEARCH("&gt;4",'Classification result'!U246)),ISNUMBER(SEARCH("&gt; 4",'Classification result'!U246)),ISNUMBER(SEARCH("4 or more",'Classification result'!U246))),"extensive","")))</f>
        <v/>
      </c>
      <c r="W246" t="str">
        <f>IF(OR('Model output'!R245="",ISNUMBER(SEARCH("Not identified", 'Model output'!R245)),ISNUMBER(SEARCH("Absent",'Model output'!R245)),ISNUMBER(SEARCH("No",'Model output'!R245)),ISNUMBER(SEARCH("Negative",'Model output'!R245)),ISNUMBER(SEARCH("None seen",'Model output'!R245)),ISNUMBER(SEARCH("Free",'Model output'!R245)),ISNUMBER(SEARCH("Cannot be assessed",'Model output'!R245))),"negative","positive")</f>
        <v>positive</v>
      </c>
      <c r="X246" t="str">
        <f>IF('Model output'!S245="","", IF('Model output'!S245= "[]", "", 'Model output'!S245))</f>
        <v>Minimal</v>
      </c>
      <c r="Y246" t="str">
        <f>IF(OR('Model output'!S245="",ISNUMBER(SEARCH("Absent",'Model output'!S245)),ISNUMBER(SEARCH("Not identified",'Model output'!S245)),ISNUMBER(SEARCH("No",'Model output'!S245)),ISNUMBER(SEARCH("negative",'Model output'!S245))),"negative",IF(Z246="positive","gETE", "positive"))</f>
        <v>positive</v>
      </c>
      <c r="Z246" t="str">
        <f>IF(OR('Model output'!S245="",ISNUMBER(SEARCH("Absent",'Model output'!S245)),ISNUMBER(SEARCH("Not identified",'Model output'!S245)),ISNUMBER(SEARCH("No",'Model output'!S245)),ISNUMBER(SEARCH("Minimal",'Model output'!S245)),ISNUMBER(SEARCH("negative",'Model output'!S245))),"negative",IF(OR(ISNUMBER(SEARCH("extensive",X246)),ISNUMBER(SEARCH("skeletal muscle",X246)),ISNUMBER(SEARCH("larynx",X246)),ISNUMBER(SEARCH("trachea",X246)),ISNUMBER(SEARCH("esophagus",X246)),ISNUMBER(SEARCH("recurrent laryngeal nerve",X246))),"positive","negative"))</f>
        <v>negative</v>
      </c>
      <c r="AA246" t="str">
        <f>IF('Model output'!T245="","", IF('Model output'!T245="[]", "", IF('Model output'!T245="Not mentioned", "No", "Yes")))</f>
        <v/>
      </c>
      <c r="AB246" t="str">
        <f>IF(AA246&lt;&gt;"Yes","",IF(OR('Model output'!U245="",'Model output'!U245="[]",ISNUMBER(SEARCH("Not identified",'Model output'!U245))),"",'Model output'!U245))</f>
        <v/>
      </c>
      <c r="AC246" s="1" t="str">
        <f>IF(OR('Model output'!V245="",'Model output'!V245="No",AND(ISERROR(SEARCH("Positive",'Model output'!V245)), ISNUMBER(SEARCH("Negative",'Model output'!V245))), ISNUMBER(SEARCH("Uninvolved",'Model output'!V245)), ISNUMBER(SEARCH("not involved",'Model output'!V245)), ISNUMBER(SEARCH("none",'Model output'!V245)), ISNUMBER(SEARCH("Free",'Model output'!V245)), ISNUMBER(SEARCH("1 mm",'Model output'!V245)), ISNUMBER(SEARCH("0.1 CM",'Model output'!V245)), ISNUMBER(SEARCH("less than 0.2 mm",'Model output'!V245)), ISNUMBER(SEARCH("less than 0.5 mm",'Model output'!V245)), ISNUMBER(SEARCH("abut",'Model output'!V245))), "negative", "positive")</f>
        <v>negative</v>
      </c>
      <c r="AE246" s="32" t="str" cm="1">
        <f t="array" aca="1" ref="AE246" ca="1">IF(OR(AC246="positive",Z246="positive",AND(OR(ISNUMBER(SEARCH("Follicular carcinoma",N246)),ISNUMBER(SEARCH("Follicular thyroid carcinoma",N246))),V246="extensive"),AND(AND(ISNUMBER(J246),J246&gt;0),AND(ISNUMBER(M246),M246&gt;3)),OR(H246="positive",AH246=1)),"high",IF(OR(ISNUMBER(SEARCH("lateral",G246,1)),ISNUMBER(SEARCH("positive",Y246,1)),ISNUMBER(SEARCH("tall",O246,1)),ISNUMBER(SEARCH("hobnail",O246,1)),ISNUMBER(SEARCH("cribriform",O246,1)),ISNUMBER(SEARCH("diffuse",O246,1)),ISNUMBER(SEARCH("columnar",O246,1)),ISNUMBER(SEARCH("solid",O246,1)),ISNUMBER(SEARCH("tall",N246,1)),ISNUMBER(SEARCH("hobnail",N246,1)),ISNUMBER(SEARCH("cribriform",N246,1)),ISNUMBER(SEARCH("diffuse",N246,1)),ISNUMBER(SEARCH("columnar",N246,1)),ISNUMBER(SEARCH("solid",N246,1)),AND(ISNUMBER(SEARCH("papillary",N246,1)),S246="positive"),AND(AND(ISNUMBER(J246),J246&gt;=5),M246=""),AND(AND(ISNUMBER(J246),J246&gt;=5),AND(ISNUMBER(M246),M246&gt;=1)),AND(ISNUMBER(SERACH("papillary",N246)),OR(Y246="positive",Z246="positive"), ISNUMBER(SEARCH("BRAF",AB246)))),"intermediate","low"))</f>
        <v>intermediate</v>
      </c>
      <c r="AF246" s="33" t="str">
        <f t="shared" si="47"/>
        <v>1b</v>
      </c>
      <c r="AG246" s="33" t="str">
        <f t="shared" si="48"/>
        <v>0</v>
      </c>
      <c r="AH246" s="33" t="str">
        <f t="shared" si="49"/>
        <v>0</v>
      </c>
      <c r="AI246" s="38" t="str">
        <f t="shared" si="50"/>
        <v>I</v>
      </c>
      <c r="AJ246" s="32" t="s">
        <v>958</v>
      </c>
      <c r="AK246" s="37" t="s">
        <v>961</v>
      </c>
      <c r="AL246" s="37" t="s">
        <v>962</v>
      </c>
      <c r="AM246" s="37" t="s">
        <v>965</v>
      </c>
      <c r="AN246" s="37" t="s">
        <v>70</v>
      </c>
      <c r="AO246" s="26">
        <f t="shared" ca="1" si="51"/>
        <v>1</v>
      </c>
      <c r="AP246" s="12">
        <f t="shared" si="52"/>
        <v>1</v>
      </c>
      <c r="AQ246" s="12">
        <f t="shared" si="53"/>
        <v>1</v>
      </c>
      <c r="AR246" s="12">
        <f t="shared" si="54"/>
        <v>1</v>
      </c>
      <c r="AS246" s="19">
        <f t="shared" si="55"/>
        <v>1</v>
      </c>
    </row>
    <row r="247" spans="1:45">
      <c r="A247" t="str">
        <f>'Model output'!A246</f>
        <v>TCGA-FY-A3NN</v>
      </c>
      <c r="B247" s="44">
        <v>48</v>
      </c>
      <c r="C247" s="1" t="str">
        <f>IF(OR(ISNUMBER(SEARCH("0",'Model output'!D246)), ISNUMBER(SEARCH("1",'Model output'!D246)), ISNUMBER(SEARCH("1a",'Model output'!D246)), ISNUMBER(SEARCH("1b",'Model output'!D246)), ISNUMBER(SEARCH("2",'Model output'!D246)), ISNUMBER(SEARCH("3",'Model output'!D246)), ISNUMBER(SEARCH("4a",'Model output'!D246)), ISNUMBER(SEARCH("4b",'Model output'!D246))), IF(ISNUMBER(SEARCH("pT",'Model output'!D246)),IF(OR(ISNUMBER(SEARCH("a",'Model output'!D246)),ISNUMBER(SEARCH("b",'Model output'!D246))),MID(SUBSTITUTE('Model output'!D246," ",""),SEARCH("pT",'Model output'!D246)+2,2),MID(SUBSTITUTE('Model output'!D246," ",""),SEARCH("pT",'Model output'!D246)+2,1)),IF(ISNUMBER(SEARCH("T",'Model output'!D246)),IF(OR(ISNUMBER(SEARCH("a",'Model output'!D246)),ISNUMBER(SEARCH("b",'Model output'!D246))),MID(SUBSTITUTE('Model output'!D246," ",""),SEARCH("T",'Model output'!D246)+1,2),MID(SUBSTITUTE('Model output'!D246," ",""),SEARCH("T",'Model output'!D246)+1,1)),SUBSTITUTE('Model output'!D246," ",""))),"")</f>
        <v>1b</v>
      </c>
      <c r="D247" s="1" t="str">
        <f>IF(ISNUMBER(SEARCH("lymph node",'Model output'!E246)),"1", IF(AND('Model output'!E246&lt;&gt;"",ISNUMBER('Model output'!E246),'Model output'!E246&gt;0),"1",IF(OR(ISNUMBER(SEARCH("0",'Model output'!E246)), ISNUMBER(SEARCH("1",'Model output'!E246)), ISNUMBER(SEARCH("1a",'Model output'!E246)), ISNUMBER(SEARCH("1b",'Model output'!E246)), ISNUMBER(SEARCH("X",'Model output'!E246))), IF(ISNUMBER(SEARCH("pN",'Model output'!E246)),IF(OR(ISNUMBER(SEARCH("a",'Model output'!E246)),ISNUMBER(SEARCH("b",'Model output'!E246))),MID(SUBSTITUTE('Model output'!E246," ",""),SEARCH("pN",'Model output'!E246)+2,2),MID(SUBSTITUTE('Model output'!E246," ",""),SEARCH("pN",'Model output'!E246)+2,1)),IF(ISNUMBER(SEARCH("N",'Model output'!E246)),IF(OR(ISNUMBER(SEARCH("a",'Model output'!E246)),ISNUMBER(SEARCH("b",'Model output'!E246))),MID(SUBSTITUTE('Model output'!E246," ",""),SEARCH("N",'Model output'!E246)+1,2),MID(SUBSTITUTE('Model output'!E246," ",""),SEARCH("N",'Model output'!E246)+1,1)),SUBSTITUTE('Model output'!E246," ",""))),"")))</f>
        <v>1a</v>
      </c>
      <c r="E247" s="1" t="str">
        <f>IF(OR(ISNUMBER(SEARCH("Not applicable",'Model output'!F246)), ISNUMBER(SEARCH("N/A",'Model output'!F246))),"0",IF(OR(ISNUMBER(SEARCH("0",'Model output'!F246)), ISNUMBER(SEARCH("1",'Model output'!F246)), ISNUMBER(SEARCH("X",'Model output'!F246))), IF(ISNUMBER(SEARCH("pM",'Model output'!F246)),MID(SUBSTITUTE('Model output'!F246," ",""),SEARCH("pM",'Model output'!F246)+2,1),IF(ISNUMBER(SEARCH("M",'Model output'!F246)),MID(SUBSTITUTE('Model output'!F246," ",""),SEARCH("M",'Model output'!F246)+1,1),SUBSTITUTE('Model output'!F246," ",""))),""))</f>
        <v>X</v>
      </c>
      <c r="F247" t="str">
        <f t="shared" si="45"/>
        <v>positive</v>
      </c>
      <c r="G247" t="str">
        <f>IF(OR('Model output'!G246="",AND(ISNUMBER('Model output'!J246),'Model output'!J246&lt;1)),"",IF(OR(ISNUMBER(SEARCH("lateral",'Model output'!G246)),ISNUMBER(SEARCH("cervical",'Model output'!G246)),ISNUMBER(SEARCH("jugular",'Model output'!G246)),ISNUMBER(SEARCH("left neck",'Model output'!G246)),ISNUMBER(SEARCH("left anterior neck",'Model output'!G246)),ISNUMBER(SEARCH("left posterior neck",'Model output'!G246)),ISNUMBER(SEARCH("right neck",'Model output'!G246)),ISNUMBER(SEARCH("right anterior neck",'Model output'!G246)),ISNUMBER(SEARCH("right posterior neck",'Model output'!G246)),AND(ISNUMBER(SEARCH("level",'Model output'!G246)),OR(,ISNUMBER(SEARCH("II",'Model output'!G246)),ISNUMBER(SEARCH("two",'Model output'!G246)),ISNUMBER(SEARCH("2",'Model output'!G246)),ISNUMBER(SEARCH("III",'Model output'!G246)),ISNUMBER(SEARCH("three",'Model output'!G246)),ISNUMBER(SEARCH("3",'Model output'!G246)),ISNUMBER(SEARCH("IV",'Model output'!G246)),ISNUMBER(SEARCH("four",'Model output'!G246)),ISNUMBER(SEARCH("4",'Model output'!G246)),AND(ISNUMBER(SEARCH("V ",'Model output'!G246)),NOT(ISNUMBER(SEARCH("VI",'Model output'!G246)))),ISNUMBER(SEARCH("five",'Model output'!G246)),ISNUMBER(SEARCH("5",'Model output'!G246))))), "lateral", "central"))</f>
        <v>central</v>
      </c>
      <c r="H247" t="str">
        <f>IF('Model output'!H246="","negative",IF('Model output'!H246="[]", "negative", IF(OR(ISNUMBER(SEARCH("lymph node",'Model output'!H246)),ISNUMBER(SEARCH("Not mentioned",'Model output'!H246)),ISNUMBER(SEARCH("neck",'Model output'!H246)),ISNUMBER(SEARCH("Not applicable",'Model output'!H246))),"negative","positive")))</f>
        <v>negative</v>
      </c>
      <c r="I247">
        <f>IF('Model output'!I246="","",IF(ISNUMBER('Model output'!I246),'Model output'!I246,1))</f>
        <v>2</v>
      </c>
      <c r="J247">
        <f>IF('Model output'!J246="","",IF(AND(ISNUMBER('Model output'!J246),'Model output'!J246&lt;=I247),'Model output'!J246,IF(ISNUMBER(SEARCH("0/",'Model output'!J246)),0,1)))</f>
        <v>2</v>
      </c>
      <c r="K247" t="str" cm="1">
        <f t="array" ref="K247">IF(COUNT(FIND({0,1,2,3,4,5,6,7,8,9},'Model output'!K246))&gt;0,'Model output'!K246,"")</f>
        <v>0.5 cm</v>
      </c>
      <c r="L247" s="8" t="str">
        <f t="shared" si="46"/>
        <v>0.5cm</v>
      </c>
      <c r="M247" cm="1">
        <f t="array" ref="M247">IF(L247="","",IF(ISNUMBER(SEARCH("cm",L247)),MAX(VALUE(SUBSTITUTE(_xlfn.FILTERXML("&lt;t&gt;&lt;s&gt;"&amp;SUBSTITUTE(L247,",","&lt;/s&gt;&lt;s&gt;")&amp;"&lt;/s&gt;&lt;/t&gt;","//s"),"cm",""))),MAX(VALUE(SUBSTITUTE(_xlfn.FILTERXML("&lt;t&gt;&lt;s&gt;"&amp;SUBSTITUTE(L247,",","&lt;/s&gt;&lt;s&gt;")&amp;"&lt;/s&gt;&lt;/t&gt;","//s"),"mm","")))/10))</f>
        <v>0.5</v>
      </c>
      <c r="N247" t="str">
        <f>IF('Model output'!L246="","",'Model output'!L246)</f>
        <v>Papillary carcinoma</v>
      </c>
      <c r="O247" t="str">
        <f>IF('Model output'!M246="","",'Model output'!M246)</f>
        <v>Follicular</v>
      </c>
      <c r="P247" t="str">
        <f>IF('Model output'!N246="","",'Model output'!N246)</f>
        <v>2.0 cm</v>
      </c>
      <c r="Q247" t="str">
        <f t="shared" si="56"/>
        <v>2.0cm</v>
      </c>
      <c r="R247" cm="1">
        <f t="array" ref="R247">IF(Q247="","",IF(ISNUMBER(SEARCH("cm",Q247)),MAX(VALUE(SUBSTITUTE(_xlfn.FILTERXML("&lt;t&gt;&lt;s&gt;"&amp;SUBSTITUTE(Q247,",","&lt;/s&gt;&lt;s&gt;")&amp;"&lt;/s&gt;&lt;/t&gt;","//s"),"cm",""))),MAX(VALUE(SUBSTITUTE(_xlfn.FILTERXML("&lt;t&gt;&lt;s&gt;"&amp;SUBSTITUTE(Q247,",","&lt;/s&gt;&lt;s&gt;")&amp;"&lt;/s&gt;&lt;/t&gt;","//s"),"mm","")))/10))</f>
        <v>2</v>
      </c>
      <c r="S247" t="str">
        <f>IF(OR('Model output'!P246="",ISNUMBER(SEARCH("Not identified", 'Model output'!P246)),ISNUMBER(SEARCH("Absent",'Model output'!P246)),AND(ISNUMBER(SEARCH("No",'Model output'!P246)),NOT(ISNUMBER(SEARCH("diagnostic",'Model output'!P246)))),ISNUMBER(SEARCH("Negative",'Model output'!P246))),"negative","positive")</f>
        <v>negative</v>
      </c>
      <c r="T247" t="str">
        <f>IF('Model output'!O246="","",'Model output'!O246)</f>
        <v/>
      </c>
      <c r="U247" t="str">
        <f>IF('Model output'!Q246&lt;&gt;"",'Model output'!Q246,IF('Classification result'!S247="positive",IF(ISNUMBER(SEARCH("single",'Model output'!P246)),1,IF(OR(ISNUMBER(SEARCH("&lt;4",'Model output'!P246)),ISNUMBER(SEARCH("&lt; 4",'Model output'!P246)),ISNUMBER(SEARCH("less than 4",'Model output'!P246))),"&lt;4",IF(OR(ISNUMBER(SEARCH("&gt;4",'Model output'!P246)),ISNUMBER(SEARCH("&gt; 4",'Model output'!P246)),ISNUMBER(SEARCH("4 or more",'Model output'!P246))),"&gt;4",""))),""))</f>
        <v/>
      </c>
      <c r="V247" t="str">
        <f>IF(S247="negative","",IF(OR(ISNUMBER(SEARCH("Focal",'Model output'!P246)),'Classification result'!U247&lt;4,ISNUMBER(SEARCH("Focal",'Classification result'!U247)),ISNUMBER(SEARCH("&lt;4",'Classification result'!U247)),ISNUMBER(SEARCH("&lt; 4",'Classification result'!U247))),"minimal", IF(OR(ISNUMBER(SEARCH("Extensive",'Model output'!P246)),ISNUMBER(SEARCH("Extensive",'Classification result'!U247)),ISNUMBER(SEARCH("&gt;4",'Classification result'!U247)),ISNUMBER(SEARCH("&gt; 4",'Classification result'!U247)),ISNUMBER(SEARCH("4 or more",'Classification result'!U247))),"extensive","")))</f>
        <v/>
      </c>
      <c r="W247" t="str">
        <f>IF(OR('Model output'!R246="",ISNUMBER(SEARCH("Not identified", 'Model output'!R246)),ISNUMBER(SEARCH("Absent",'Model output'!R246)),ISNUMBER(SEARCH("No",'Model output'!R246)),ISNUMBER(SEARCH("Negative",'Model output'!R246)),ISNUMBER(SEARCH("None seen",'Model output'!R246)),ISNUMBER(SEARCH("Free",'Model output'!R246)),ISNUMBER(SEARCH("Cannot be assessed",'Model output'!R246))),"negative","positive")</f>
        <v>negative</v>
      </c>
      <c r="X247" t="str">
        <f>IF('Model output'!S246="","", IF('Model output'!S246= "[]", "", 'Model output'!S246))</f>
        <v>Not identified</v>
      </c>
      <c r="Y247" t="str">
        <f>IF(OR('Model output'!S246="",ISNUMBER(SEARCH("Absent",'Model output'!S246)),ISNUMBER(SEARCH("Not identified",'Model output'!S246)),ISNUMBER(SEARCH("No",'Model output'!S246)),ISNUMBER(SEARCH("negative",'Model output'!S246))),"negative",IF(Z247="positive","gETE", "positive"))</f>
        <v>negative</v>
      </c>
      <c r="Z247" t="str">
        <f>IF(OR('Model output'!S246="",ISNUMBER(SEARCH("Absent",'Model output'!S246)),ISNUMBER(SEARCH("Not identified",'Model output'!S246)),ISNUMBER(SEARCH("No",'Model output'!S246)),ISNUMBER(SEARCH("Minimal",'Model output'!S246)),ISNUMBER(SEARCH("negative",'Model output'!S246))),"negative",IF(OR(ISNUMBER(SEARCH("extensive",X247)),ISNUMBER(SEARCH("skeletal muscle",X247)),ISNUMBER(SEARCH("larynx",X247)),ISNUMBER(SEARCH("trachea",X247)),ISNUMBER(SEARCH("esophagus",X247)),ISNUMBER(SEARCH("recurrent laryngeal nerve",X247))),"positive","negative"))</f>
        <v>negative</v>
      </c>
      <c r="AA247" t="str">
        <f>IF('Model output'!T246="","", IF('Model output'!T246="[]", "", IF('Model output'!T246="Not mentioned", "No", "Yes")))</f>
        <v/>
      </c>
      <c r="AB247" t="str">
        <f>IF(AA247&lt;&gt;"Yes","",IF(OR('Model output'!U246="",'Model output'!U246="[]",ISNUMBER(SEARCH("Not identified",'Model output'!U246))),"",'Model output'!U246))</f>
        <v/>
      </c>
      <c r="AC247" s="1" t="str">
        <f>IF(OR('Model output'!V246="",'Model output'!V246="No",AND(ISERROR(SEARCH("Positive",'Model output'!V246)), ISNUMBER(SEARCH("Negative",'Model output'!V246))), ISNUMBER(SEARCH("Uninvolved",'Model output'!V246)), ISNUMBER(SEARCH("not involved",'Model output'!V246)), ISNUMBER(SEARCH("none",'Model output'!V246)), ISNUMBER(SEARCH("Free",'Model output'!V246)), ISNUMBER(SEARCH("1 mm",'Model output'!V246)), ISNUMBER(SEARCH("0.1 CM",'Model output'!V246)), ISNUMBER(SEARCH("less than 0.2 mm",'Model output'!V246)), ISNUMBER(SEARCH("less than 0.5 mm",'Model output'!V246)), ISNUMBER(SEARCH("abut",'Model output'!V246))), "negative", "positive")</f>
        <v>negative</v>
      </c>
      <c r="AE247" s="32" t="str" cm="1">
        <f t="array" aca="1" ref="AE247" ca="1">IF(OR(AC247="positive",Z247="positive",AND(OR(ISNUMBER(SEARCH("Follicular carcinoma",N247)),ISNUMBER(SEARCH("Follicular thyroid carcinoma",N247))),V247="extensive"),AND(AND(ISNUMBER(J247),J247&gt;0),AND(ISNUMBER(M247),M247&gt;3)),OR(H247="positive",AH247=1)),"high",IF(OR(ISNUMBER(SEARCH("lateral",G247,1)),ISNUMBER(SEARCH("positive",Y247,1)),ISNUMBER(SEARCH("tall",O247,1)),ISNUMBER(SEARCH("hobnail",O247,1)),ISNUMBER(SEARCH("cribriform",O247,1)),ISNUMBER(SEARCH("diffuse",O247,1)),ISNUMBER(SEARCH("columnar",O247,1)),ISNUMBER(SEARCH("solid",O247,1)),ISNUMBER(SEARCH("tall",N247,1)),ISNUMBER(SEARCH("hobnail",N247,1)),ISNUMBER(SEARCH("cribriform",N247,1)),ISNUMBER(SEARCH("diffuse",N247,1)),ISNUMBER(SEARCH("columnar",N247,1)),ISNUMBER(SEARCH("solid",N247,1)),AND(ISNUMBER(SEARCH("papillary",N247,1)),S247="positive"),AND(AND(ISNUMBER(J247),J247&gt;=5),M247=""),AND(AND(ISNUMBER(J247),J247&gt;=5),AND(ISNUMBER(M247),M247&gt;=1)),AND(ISNUMBER(SERACH("papillary",N247)),OR(Y247="positive",Z247="positive"), ISNUMBER(SEARCH("BRAF",AB247)))),"intermediate","low"))</f>
        <v>low</v>
      </c>
      <c r="AF247" s="33" t="str">
        <f t="shared" si="47"/>
        <v>1b</v>
      </c>
      <c r="AG247" s="33" t="str">
        <f t="shared" si="48"/>
        <v>1a</v>
      </c>
      <c r="AH247" s="33" t="str">
        <f t="shared" si="49"/>
        <v>0</v>
      </c>
      <c r="AI247" s="38" t="str">
        <f t="shared" si="50"/>
        <v>I</v>
      </c>
      <c r="AJ247" s="32" t="s">
        <v>957</v>
      </c>
      <c r="AK247" s="37" t="s">
        <v>961</v>
      </c>
      <c r="AL247" s="37" t="s">
        <v>966</v>
      </c>
      <c r="AM247" s="37" t="s">
        <v>965</v>
      </c>
      <c r="AN247" s="37" t="s">
        <v>70</v>
      </c>
      <c r="AO247" s="26">
        <f t="shared" ca="1" si="51"/>
        <v>1</v>
      </c>
      <c r="AP247" s="12">
        <f t="shared" si="52"/>
        <v>1</v>
      </c>
      <c r="AQ247" s="12">
        <f t="shared" si="53"/>
        <v>1</v>
      </c>
      <c r="AR247" s="12">
        <f t="shared" si="54"/>
        <v>1</v>
      </c>
      <c r="AS247" s="19">
        <f t="shared" si="55"/>
        <v>1</v>
      </c>
    </row>
    <row r="248" spans="1:45">
      <c r="A248" t="str">
        <f>'Model output'!A247</f>
        <v>TCGA-FY-A3NP</v>
      </c>
      <c r="B248" s="44">
        <v>69</v>
      </c>
      <c r="C248" s="1" t="str">
        <f>IF(OR(ISNUMBER(SEARCH("0",'Model output'!D247)), ISNUMBER(SEARCH("1",'Model output'!D247)), ISNUMBER(SEARCH("1a",'Model output'!D247)), ISNUMBER(SEARCH("1b",'Model output'!D247)), ISNUMBER(SEARCH("2",'Model output'!D247)), ISNUMBER(SEARCH("3",'Model output'!D247)), ISNUMBER(SEARCH("4a",'Model output'!D247)), ISNUMBER(SEARCH("4b",'Model output'!D247))), IF(ISNUMBER(SEARCH("pT",'Model output'!D247)),IF(OR(ISNUMBER(SEARCH("a",'Model output'!D247)),ISNUMBER(SEARCH("b",'Model output'!D247))),MID(SUBSTITUTE('Model output'!D247," ",""),SEARCH("pT",'Model output'!D247)+2,2),MID(SUBSTITUTE('Model output'!D247," ",""),SEARCH("pT",'Model output'!D247)+2,1)),IF(ISNUMBER(SEARCH("T",'Model output'!D247)),IF(OR(ISNUMBER(SEARCH("a",'Model output'!D247)),ISNUMBER(SEARCH("b",'Model output'!D247))),MID(SUBSTITUTE('Model output'!D247," ",""),SEARCH("T",'Model output'!D247)+1,2),MID(SUBSTITUTE('Model output'!D247," ",""),SEARCH("T",'Model output'!D247)+1,1)),SUBSTITUTE('Model output'!D247," ",""))),"")</f>
        <v>1</v>
      </c>
      <c r="D248" s="1" t="str">
        <f>IF(ISNUMBER(SEARCH("lymph node",'Model output'!E247)),"1", IF(AND('Model output'!E247&lt;&gt;"",ISNUMBER('Model output'!E247),'Model output'!E247&gt;0),"1",IF(OR(ISNUMBER(SEARCH("0",'Model output'!E247)), ISNUMBER(SEARCH("1",'Model output'!E247)), ISNUMBER(SEARCH("1a",'Model output'!E247)), ISNUMBER(SEARCH("1b",'Model output'!E247)), ISNUMBER(SEARCH("X",'Model output'!E247))), IF(ISNUMBER(SEARCH("pN",'Model output'!E247)),IF(OR(ISNUMBER(SEARCH("a",'Model output'!E247)),ISNUMBER(SEARCH("b",'Model output'!E247))),MID(SUBSTITUTE('Model output'!E247," ",""),SEARCH("pN",'Model output'!E247)+2,2),MID(SUBSTITUTE('Model output'!E247," ",""),SEARCH("pN",'Model output'!E247)+2,1)),IF(ISNUMBER(SEARCH("N",'Model output'!E247)),IF(OR(ISNUMBER(SEARCH("a",'Model output'!E247)),ISNUMBER(SEARCH("b",'Model output'!E247))),MID(SUBSTITUTE('Model output'!E247," ",""),SEARCH("N",'Model output'!E247)+1,2),MID(SUBSTITUTE('Model output'!E247," ",""),SEARCH("N",'Model output'!E247)+1,1)),SUBSTITUTE('Model output'!E247," ",""))),"")))</f>
        <v>X</v>
      </c>
      <c r="E248" s="1" t="str">
        <f>IF(OR(ISNUMBER(SEARCH("Not applicable",'Model output'!F247)), ISNUMBER(SEARCH("N/A",'Model output'!F247))),"0",IF(OR(ISNUMBER(SEARCH("0",'Model output'!F247)), ISNUMBER(SEARCH("1",'Model output'!F247)), ISNUMBER(SEARCH("X",'Model output'!F247))), IF(ISNUMBER(SEARCH("pM",'Model output'!F247)),MID(SUBSTITUTE('Model output'!F247," ",""),SEARCH("pM",'Model output'!F247)+2,1),IF(ISNUMBER(SEARCH("M",'Model output'!F247)),MID(SUBSTITUTE('Model output'!F247," ",""),SEARCH("M",'Model output'!F247)+1,1),SUBSTITUTE('Model output'!F247," ",""))),""))</f>
        <v>X</v>
      </c>
      <c r="F248" t="str">
        <f t="shared" si="45"/>
        <v>negative</v>
      </c>
      <c r="G248" t="str">
        <f>IF(OR('Model output'!G247="",AND(ISNUMBER('Model output'!J247),'Model output'!J247&lt;1)),"",IF(OR(ISNUMBER(SEARCH("lateral",'Model output'!G247)),ISNUMBER(SEARCH("cervical",'Model output'!G247)),ISNUMBER(SEARCH("jugular",'Model output'!G247)),ISNUMBER(SEARCH("left neck",'Model output'!G247)),ISNUMBER(SEARCH("left anterior neck",'Model output'!G247)),ISNUMBER(SEARCH("left posterior neck",'Model output'!G247)),ISNUMBER(SEARCH("right neck",'Model output'!G247)),ISNUMBER(SEARCH("right anterior neck",'Model output'!G247)),ISNUMBER(SEARCH("right posterior neck",'Model output'!G247)),AND(ISNUMBER(SEARCH("level",'Model output'!G247)),OR(,ISNUMBER(SEARCH("II",'Model output'!G247)),ISNUMBER(SEARCH("two",'Model output'!G247)),ISNUMBER(SEARCH("2",'Model output'!G247)),ISNUMBER(SEARCH("III",'Model output'!G247)),ISNUMBER(SEARCH("three",'Model output'!G247)),ISNUMBER(SEARCH("3",'Model output'!G247)),ISNUMBER(SEARCH("IV",'Model output'!G247)),ISNUMBER(SEARCH("four",'Model output'!G247)),ISNUMBER(SEARCH("4",'Model output'!G247)),AND(ISNUMBER(SEARCH("V ",'Model output'!G247)),NOT(ISNUMBER(SEARCH("VI",'Model output'!G247)))),ISNUMBER(SEARCH("five",'Model output'!G247)),ISNUMBER(SEARCH("5",'Model output'!G247))))), "lateral", "central"))</f>
        <v/>
      </c>
      <c r="H248" t="str">
        <f>IF('Model output'!H247="","negative",IF('Model output'!H247="[]", "negative", IF(OR(ISNUMBER(SEARCH("lymph node",'Model output'!H247)),ISNUMBER(SEARCH("Not mentioned",'Model output'!H247)),ISNUMBER(SEARCH("neck",'Model output'!H247)),ISNUMBER(SEARCH("Not applicable",'Model output'!H247))),"negative","positive")))</f>
        <v>negative</v>
      </c>
      <c r="I248" t="str">
        <f>IF('Model output'!I247="","",IF(ISNUMBER('Model output'!I247),'Model output'!I247,1))</f>
        <v/>
      </c>
      <c r="J248" t="str">
        <f>IF('Model output'!J247="","",IF(AND(ISNUMBER('Model output'!J247),'Model output'!J247&lt;=I248),'Model output'!J247,IF(ISNUMBER(SEARCH("0/",'Model output'!J247)),0,1)))</f>
        <v/>
      </c>
      <c r="K248" t="str" cm="1">
        <f t="array" ref="K248">IF(COUNT(FIND({0,1,2,3,4,5,6,7,8,9},'Model output'!K247))&gt;0,'Model output'!K247,"")</f>
        <v/>
      </c>
      <c r="L248" s="8" t="str">
        <f t="shared" si="46"/>
        <v/>
      </c>
      <c r="M248" t="str" cm="1">
        <f t="array" ref="M248">IF(L248="","",IF(ISNUMBER(SEARCH("cm",L248)),MAX(VALUE(SUBSTITUTE(_xlfn.FILTERXML("&lt;t&gt;&lt;s&gt;"&amp;SUBSTITUTE(L248,",","&lt;/s&gt;&lt;s&gt;")&amp;"&lt;/s&gt;&lt;/t&gt;","//s"),"cm",""))),MAX(VALUE(SUBSTITUTE(_xlfn.FILTERXML("&lt;t&gt;&lt;s&gt;"&amp;SUBSTITUTE(L248,",","&lt;/s&gt;&lt;s&gt;")&amp;"&lt;/s&gt;&lt;/t&gt;","//s"),"mm","")))/10))</f>
        <v/>
      </c>
      <c r="N248" t="str">
        <f>IF('Model output'!L247="","",'Model output'!L247)</f>
        <v>Papillary</v>
      </c>
      <c r="O248" t="str">
        <f>IF('Model output'!M247="","",'Model output'!M247)</f>
        <v>Follicular variant</v>
      </c>
      <c r="P248" t="str">
        <f>IF('Model output'!N247="","",'Model output'!N247)</f>
        <v>3 cm</v>
      </c>
      <c r="Q248" t="str">
        <f t="shared" si="56"/>
        <v>3cm</v>
      </c>
      <c r="R248" cm="1">
        <f t="array" ref="R248">IF(Q248="","",IF(ISNUMBER(SEARCH("cm",Q248)),MAX(VALUE(SUBSTITUTE(_xlfn.FILTERXML("&lt;t&gt;&lt;s&gt;"&amp;SUBSTITUTE(Q248,",","&lt;/s&gt;&lt;s&gt;")&amp;"&lt;/s&gt;&lt;/t&gt;","//s"),"cm",""))),MAX(VALUE(SUBSTITUTE(_xlfn.FILTERXML("&lt;t&gt;&lt;s&gt;"&amp;SUBSTITUTE(Q248,",","&lt;/s&gt;&lt;s&gt;")&amp;"&lt;/s&gt;&lt;/t&gt;","//s"),"mm","")))/10))</f>
        <v>3</v>
      </c>
      <c r="S248" t="str">
        <f>IF(OR('Model output'!P247="",ISNUMBER(SEARCH("Not identified", 'Model output'!P247)),ISNUMBER(SEARCH("Absent",'Model output'!P247)),AND(ISNUMBER(SEARCH("No",'Model output'!P247)),NOT(ISNUMBER(SEARCH("diagnostic",'Model output'!P247)))),ISNUMBER(SEARCH("Negative",'Model output'!P247))),"negative","positive")</f>
        <v>negative</v>
      </c>
      <c r="T248" t="str">
        <f>IF('Model output'!O247="","",'Model output'!O247)</f>
        <v/>
      </c>
      <c r="U248" t="str">
        <f>IF('Model output'!Q247&lt;&gt;"",'Model output'!Q247,IF('Classification result'!S248="positive",IF(ISNUMBER(SEARCH("single",'Model output'!P247)),1,IF(OR(ISNUMBER(SEARCH("&lt;4",'Model output'!P247)),ISNUMBER(SEARCH("&lt; 4",'Model output'!P247)),ISNUMBER(SEARCH("less than 4",'Model output'!P247))),"&lt;4",IF(OR(ISNUMBER(SEARCH("&gt;4",'Model output'!P247)),ISNUMBER(SEARCH("&gt; 4",'Model output'!P247)),ISNUMBER(SEARCH("4 or more",'Model output'!P247))),"&gt;4",""))),""))</f>
        <v/>
      </c>
      <c r="V248" t="str">
        <f>IF(S248="negative","",IF(OR(ISNUMBER(SEARCH("Focal",'Model output'!P247)),'Classification result'!U248&lt;4,ISNUMBER(SEARCH("Focal",'Classification result'!U248)),ISNUMBER(SEARCH("&lt;4",'Classification result'!U248)),ISNUMBER(SEARCH("&lt; 4",'Classification result'!U248))),"minimal", IF(OR(ISNUMBER(SEARCH("Extensive",'Model output'!P247)),ISNUMBER(SEARCH("Extensive",'Classification result'!U248)),ISNUMBER(SEARCH("&gt;4",'Classification result'!U248)),ISNUMBER(SEARCH("&gt; 4",'Classification result'!U248)),ISNUMBER(SEARCH("4 or more",'Classification result'!U248))),"extensive","")))</f>
        <v/>
      </c>
      <c r="W248" t="str">
        <f>IF(OR('Model output'!R247="",ISNUMBER(SEARCH("Not identified", 'Model output'!R247)),ISNUMBER(SEARCH("Absent",'Model output'!R247)),ISNUMBER(SEARCH("No",'Model output'!R247)),ISNUMBER(SEARCH("Negative",'Model output'!R247)),ISNUMBER(SEARCH("None seen",'Model output'!R247)),ISNUMBER(SEARCH("Free",'Model output'!R247)),ISNUMBER(SEARCH("Cannot be assessed",'Model output'!R247))),"negative","positive")</f>
        <v>negative</v>
      </c>
      <c r="X248" t="str">
        <f>IF('Model output'!S247="","", IF('Model output'!S247= "[]", "", 'Model output'!S247))</f>
        <v/>
      </c>
      <c r="Y248" t="str">
        <f>IF(OR('Model output'!S247="",ISNUMBER(SEARCH("Absent",'Model output'!S247)),ISNUMBER(SEARCH("Not identified",'Model output'!S247)),ISNUMBER(SEARCH("No",'Model output'!S247)),ISNUMBER(SEARCH("negative",'Model output'!S247))),"negative",IF(Z248="positive","gETE", "positive"))</f>
        <v>negative</v>
      </c>
      <c r="Z248" t="str">
        <f>IF(OR('Model output'!S247="",ISNUMBER(SEARCH("Absent",'Model output'!S247)),ISNUMBER(SEARCH("Not identified",'Model output'!S247)),ISNUMBER(SEARCH("No",'Model output'!S247)),ISNUMBER(SEARCH("Minimal",'Model output'!S247)),ISNUMBER(SEARCH("negative",'Model output'!S247))),"negative",IF(OR(ISNUMBER(SEARCH("extensive",X248)),ISNUMBER(SEARCH("skeletal muscle",X248)),ISNUMBER(SEARCH("larynx",X248)),ISNUMBER(SEARCH("trachea",X248)),ISNUMBER(SEARCH("esophagus",X248)),ISNUMBER(SEARCH("recurrent laryngeal nerve",X248))),"positive","negative"))</f>
        <v>negative</v>
      </c>
      <c r="AA248" t="str">
        <f>IF('Model output'!T247="","", IF('Model output'!T247="[]", "", IF('Model output'!T247="Not mentioned", "No", "Yes")))</f>
        <v/>
      </c>
      <c r="AB248" t="str">
        <f>IF(AA248&lt;&gt;"Yes","",IF(OR('Model output'!U247="",'Model output'!U247="[]",ISNUMBER(SEARCH("Not identified",'Model output'!U247))),"",'Model output'!U247))</f>
        <v/>
      </c>
      <c r="AC248" s="1" t="str">
        <f>IF(OR('Model output'!V247="",'Model output'!V247="No",AND(ISERROR(SEARCH("Positive",'Model output'!V247)), ISNUMBER(SEARCH("Negative",'Model output'!V247))), ISNUMBER(SEARCH("Uninvolved",'Model output'!V247)), ISNUMBER(SEARCH("not involved",'Model output'!V247)), ISNUMBER(SEARCH("none",'Model output'!V247)), ISNUMBER(SEARCH("Free",'Model output'!V247)), ISNUMBER(SEARCH("1 mm",'Model output'!V247)), ISNUMBER(SEARCH("0.1 CM",'Model output'!V247)), ISNUMBER(SEARCH("less than 0.2 mm",'Model output'!V247)), ISNUMBER(SEARCH("less than 0.5 mm",'Model output'!V247)), ISNUMBER(SEARCH("abut",'Model output'!V247))), "negative", "positive")</f>
        <v>negative</v>
      </c>
      <c r="AE248" s="32" t="str" cm="1">
        <f t="array" aca="1" ref="AE248" ca="1">IF(OR(AC248="positive",Z248="positive",AND(OR(ISNUMBER(SEARCH("Follicular carcinoma",N248)),ISNUMBER(SEARCH("Follicular thyroid carcinoma",N248))),V248="extensive"),AND(AND(ISNUMBER(J248),J248&gt;0),AND(ISNUMBER(M248),M248&gt;3)),OR(H248="positive",AH248=1)),"high",IF(OR(ISNUMBER(SEARCH("lateral",G248,1)),ISNUMBER(SEARCH("positive",Y248,1)),ISNUMBER(SEARCH("tall",O248,1)),ISNUMBER(SEARCH("hobnail",O248,1)),ISNUMBER(SEARCH("cribriform",O248,1)),ISNUMBER(SEARCH("diffuse",O248,1)),ISNUMBER(SEARCH("columnar",O248,1)),ISNUMBER(SEARCH("solid",O248,1)),ISNUMBER(SEARCH("tall",N248,1)),ISNUMBER(SEARCH("hobnail",N248,1)),ISNUMBER(SEARCH("cribriform",N248,1)),ISNUMBER(SEARCH("diffuse",N248,1)),ISNUMBER(SEARCH("columnar",N248,1)),ISNUMBER(SEARCH("solid",N248,1)),AND(ISNUMBER(SEARCH("papillary",N248,1)),S248="positive"),AND(AND(ISNUMBER(J248),J248&gt;=5),M248=""),AND(AND(ISNUMBER(J248),J248&gt;=5),AND(ISNUMBER(M248),M248&gt;=1)),AND(ISNUMBER(SERACH("papillary",N248)),OR(Y248="positive",Z248="positive"), ISNUMBER(SEARCH("BRAF",AB248)))),"intermediate","low"))</f>
        <v>low</v>
      </c>
      <c r="AF248" s="33" t="str">
        <f t="shared" si="47"/>
        <v>2</v>
      </c>
      <c r="AG248" s="33" t="str">
        <f t="shared" si="48"/>
        <v>0</v>
      </c>
      <c r="AH248" s="33" t="str">
        <f t="shared" si="49"/>
        <v>0</v>
      </c>
      <c r="AI248" s="38" t="str">
        <f t="shared" si="50"/>
        <v>I</v>
      </c>
      <c r="AJ248" s="32" t="s">
        <v>957</v>
      </c>
      <c r="AK248" s="37" t="s">
        <v>961</v>
      </c>
      <c r="AL248" s="37" t="s">
        <v>970</v>
      </c>
      <c r="AM248" s="37" t="s">
        <v>962</v>
      </c>
      <c r="AN248" s="37" t="s">
        <v>70</v>
      </c>
      <c r="AO248" s="26">
        <f t="shared" ca="1" si="51"/>
        <v>1</v>
      </c>
      <c r="AP248" s="12">
        <f t="shared" si="52"/>
        <v>0</v>
      </c>
      <c r="AQ248" s="12">
        <f t="shared" si="53"/>
        <v>1</v>
      </c>
      <c r="AR248" s="12">
        <f t="shared" si="54"/>
        <v>1</v>
      </c>
      <c r="AS248" s="19">
        <f t="shared" si="55"/>
        <v>1</v>
      </c>
    </row>
    <row r="249" spans="1:45">
      <c r="A249" t="str">
        <f>'Model output'!A248</f>
        <v>TCGA-FY-A3ON</v>
      </c>
      <c r="B249" s="44">
        <v>20</v>
      </c>
      <c r="C249" s="1" t="str">
        <f>IF(OR(ISNUMBER(SEARCH("0",'Model output'!D248)), ISNUMBER(SEARCH("1",'Model output'!D248)), ISNUMBER(SEARCH("1a",'Model output'!D248)), ISNUMBER(SEARCH("1b",'Model output'!D248)), ISNUMBER(SEARCH("2",'Model output'!D248)), ISNUMBER(SEARCH("3",'Model output'!D248)), ISNUMBER(SEARCH("4a",'Model output'!D248)), ISNUMBER(SEARCH("4b",'Model output'!D248))), IF(ISNUMBER(SEARCH("pT",'Model output'!D248)),IF(OR(ISNUMBER(SEARCH("a",'Model output'!D248)),ISNUMBER(SEARCH("b",'Model output'!D248))),MID(SUBSTITUTE('Model output'!D248," ",""),SEARCH("pT",'Model output'!D248)+2,2),MID(SUBSTITUTE('Model output'!D248," ",""),SEARCH("pT",'Model output'!D248)+2,1)),IF(ISNUMBER(SEARCH("T",'Model output'!D248)),IF(OR(ISNUMBER(SEARCH("a",'Model output'!D248)),ISNUMBER(SEARCH("b",'Model output'!D248))),MID(SUBSTITUTE('Model output'!D248," ",""),SEARCH("T",'Model output'!D248)+1,2),MID(SUBSTITUTE('Model output'!D248," ",""),SEARCH("T",'Model output'!D248)+1,1)),SUBSTITUTE('Model output'!D248," ",""))),"")</f>
        <v>2</v>
      </c>
      <c r="D249" s="1" t="str">
        <f>IF(ISNUMBER(SEARCH("lymph node",'Model output'!E248)),"1", IF(AND('Model output'!E248&lt;&gt;"",ISNUMBER('Model output'!E248),'Model output'!E248&gt;0),"1",IF(OR(ISNUMBER(SEARCH("0",'Model output'!E248)), ISNUMBER(SEARCH("1",'Model output'!E248)), ISNUMBER(SEARCH("1a",'Model output'!E248)), ISNUMBER(SEARCH("1b",'Model output'!E248)), ISNUMBER(SEARCH("X",'Model output'!E248))), IF(ISNUMBER(SEARCH("pN",'Model output'!E248)),IF(OR(ISNUMBER(SEARCH("a",'Model output'!E248)),ISNUMBER(SEARCH("b",'Model output'!E248))),MID(SUBSTITUTE('Model output'!E248," ",""),SEARCH("pN",'Model output'!E248)+2,2),MID(SUBSTITUTE('Model output'!E248," ",""),SEARCH("pN",'Model output'!E248)+2,1)),IF(ISNUMBER(SEARCH("N",'Model output'!E248)),IF(OR(ISNUMBER(SEARCH("a",'Model output'!E248)),ISNUMBER(SEARCH("b",'Model output'!E248))),MID(SUBSTITUTE('Model output'!E248," ",""),SEARCH("N",'Model output'!E248)+1,2),MID(SUBSTITUTE('Model output'!E248," ",""),SEARCH("N",'Model output'!E248)+1,1)),SUBSTITUTE('Model output'!E248," ",""))),"")))</f>
        <v>1</v>
      </c>
      <c r="E249" s="1" t="str">
        <f>IF(OR(ISNUMBER(SEARCH("Not applicable",'Model output'!F248)), ISNUMBER(SEARCH("N/A",'Model output'!F248))),"0",IF(OR(ISNUMBER(SEARCH("0",'Model output'!F248)), ISNUMBER(SEARCH("1",'Model output'!F248)), ISNUMBER(SEARCH("X",'Model output'!F248))), IF(ISNUMBER(SEARCH("pM",'Model output'!F248)),MID(SUBSTITUTE('Model output'!F248," ",""),SEARCH("pM",'Model output'!F248)+2,1),IF(ISNUMBER(SEARCH("M",'Model output'!F248)),MID(SUBSTITUTE('Model output'!F248," ",""),SEARCH("M",'Model output'!F248)+1,1),SUBSTITUTE('Model output'!F248," ",""))),""))</f>
        <v>X</v>
      </c>
      <c r="F249" t="str">
        <f t="shared" si="45"/>
        <v>positive</v>
      </c>
      <c r="G249" t="str">
        <f>IF(OR('Model output'!G248="",AND(ISNUMBER('Model output'!J248),'Model output'!J248&lt;1)),"",IF(OR(ISNUMBER(SEARCH("lateral",'Model output'!G248)),ISNUMBER(SEARCH("cervical",'Model output'!G248)),ISNUMBER(SEARCH("jugular",'Model output'!G248)),ISNUMBER(SEARCH("left neck",'Model output'!G248)),ISNUMBER(SEARCH("left anterior neck",'Model output'!G248)),ISNUMBER(SEARCH("left posterior neck",'Model output'!G248)),ISNUMBER(SEARCH("right neck",'Model output'!G248)),ISNUMBER(SEARCH("right anterior neck",'Model output'!G248)),ISNUMBER(SEARCH("right posterior neck",'Model output'!G248)),AND(ISNUMBER(SEARCH("level",'Model output'!G248)),OR(,ISNUMBER(SEARCH("II",'Model output'!G248)),ISNUMBER(SEARCH("two",'Model output'!G248)),ISNUMBER(SEARCH("2",'Model output'!G248)),ISNUMBER(SEARCH("III",'Model output'!G248)),ISNUMBER(SEARCH("three",'Model output'!G248)),ISNUMBER(SEARCH("3",'Model output'!G248)),ISNUMBER(SEARCH("IV",'Model output'!G248)),ISNUMBER(SEARCH("four",'Model output'!G248)),ISNUMBER(SEARCH("4",'Model output'!G248)),AND(ISNUMBER(SEARCH("V ",'Model output'!G248)),NOT(ISNUMBER(SEARCH("VI",'Model output'!G248)))),ISNUMBER(SEARCH("five",'Model output'!G248)),ISNUMBER(SEARCH("5",'Model output'!G248))))), "lateral", "central"))</f>
        <v/>
      </c>
      <c r="H249" t="str">
        <f>IF('Model output'!H248="","negative",IF('Model output'!H248="[]", "negative", IF(OR(ISNUMBER(SEARCH("lymph node",'Model output'!H248)),ISNUMBER(SEARCH("Not mentioned",'Model output'!H248)),ISNUMBER(SEARCH("neck",'Model output'!H248)),ISNUMBER(SEARCH("Not applicable",'Model output'!H248))),"negative","positive")))</f>
        <v>negative</v>
      </c>
      <c r="I249">
        <f>IF('Model output'!I248="","",IF(ISNUMBER('Model output'!I248),'Model output'!I248,1))</f>
        <v>4</v>
      </c>
      <c r="J249">
        <f>IF('Model output'!J248="","",IF(AND(ISNUMBER('Model output'!J248),'Model output'!J248&lt;=I249),'Model output'!J248,IF(ISNUMBER(SEARCH("0/",'Model output'!J248)),0,1)))</f>
        <v>1</v>
      </c>
      <c r="K249" t="str" cm="1">
        <f t="array" ref="K249">IF(COUNT(FIND({0,1,2,3,4,5,6,7,8,9},'Model output'!K248))&gt;0,'Model output'!K248,"")</f>
        <v/>
      </c>
      <c r="L249" s="8" t="str">
        <f t="shared" si="46"/>
        <v/>
      </c>
      <c r="M249" t="str" cm="1">
        <f t="array" ref="M249">IF(L249="","",IF(ISNUMBER(SEARCH("cm",L249)),MAX(VALUE(SUBSTITUTE(_xlfn.FILTERXML("&lt;t&gt;&lt;s&gt;"&amp;SUBSTITUTE(L249,",","&lt;/s&gt;&lt;s&gt;")&amp;"&lt;/s&gt;&lt;/t&gt;","//s"),"cm",""))),MAX(VALUE(SUBSTITUTE(_xlfn.FILTERXML("&lt;t&gt;&lt;s&gt;"&amp;SUBSTITUTE(L249,",","&lt;/s&gt;&lt;s&gt;")&amp;"&lt;/s&gt;&lt;/t&gt;","//s"),"mm","")))/10))</f>
        <v/>
      </c>
      <c r="N249" t="str">
        <f>IF('Model output'!L248="","",'Model output'!L248)</f>
        <v>Papillary</v>
      </c>
      <c r="O249" t="str">
        <f>IF('Model output'!M248="","",'Model output'!M248)</f>
        <v>Classical</v>
      </c>
      <c r="P249" t="str">
        <f>IF('Model output'!N248="","",'Model output'!N248)</f>
        <v>2.5cm</v>
      </c>
      <c r="Q249" t="str">
        <f t="shared" si="56"/>
        <v>2.5cm</v>
      </c>
      <c r="R249" cm="1">
        <f t="array" ref="R249">IF(Q249="","",IF(ISNUMBER(SEARCH("cm",Q249)),MAX(VALUE(SUBSTITUTE(_xlfn.FILTERXML("&lt;t&gt;&lt;s&gt;"&amp;SUBSTITUTE(Q249,",","&lt;/s&gt;&lt;s&gt;")&amp;"&lt;/s&gt;&lt;/t&gt;","//s"),"cm",""))),MAX(VALUE(SUBSTITUTE(_xlfn.FILTERXML("&lt;t&gt;&lt;s&gt;"&amp;SUBSTITUTE(Q249,",","&lt;/s&gt;&lt;s&gt;")&amp;"&lt;/s&gt;&lt;/t&gt;","//s"),"mm","")))/10))</f>
        <v>2.5</v>
      </c>
      <c r="S249" t="str">
        <f>IF(OR('Model output'!P248="",ISNUMBER(SEARCH("Not identified", 'Model output'!P248)),ISNUMBER(SEARCH("Absent",'Model output'!P248)),AND(ISNUMBER(SEARCH("No",'Model output'!P248)),NOT(ISNUMBER(SEARCH("diagnostic",'Model output'!P248)))),ISNUMBER(SEARCH("Negative",'Model output'!P248))),"negative","positive")</f>
        <v>negative</v>
      </c>
      <c r="T249">
        <f>IF('Model output'!O248="","",'Model output'!O248)</f>
        <v>3</v>
      </c>
      <c r="U249" t="str">
        <f>IF('Model output'!Q248&lt;&gt;"",'Model output'!Q248,IF('Classification result'!S249="positive",IF(ISNUMBER(SEARCH("single",'Model output'!P248)),1,IF(OR(ISNUMBER(SEARCH("&lt;4",'Model output'!P248)),ISNUMBER(SEARCH("&lt; 4",'Model output'!P248)),ISNUMBER(SEARCH("less than 4",'Model output'!P248))),"&lt;4",IF(OR(ISNUMBER(SEARCH("&gt;4",'Model output'!P248)),ISNUMBER(SEARCH("&gt; 4",'Model output'!P248)),ISNUMBER(SEARCH("4 or more",'Model output'!P248))),"&gt;4",""))),""))</f>
        <v/>
      </c>
      <c r="V249" t="str">
        <f>IF(S249="negative","",IF(OR(ISNUMBER(SEARCH("Focal",'Model output'!P248)),'Classification result'!U249&lt;4,ISNUMBER(SEARCH("Focal",'Classification result'!U249)),ISNUMBER(SEARCH("&lt;4",'Classification result'!U249)),ISNUMBER(SEARCH("&lt; 4",'Classification result'!U249))),"minimal", IF(OR(ISNUMBER(SEARCH("Extensive",'Model output'!P248)),ISNUMBER(SEARCH("Extensive",'Classification result'!U249)),ISNUMBER(SEARCH("&gt;4",'Classification result'!U249)),ISNUMBER(SEARCH("&gt; 4",'Classification result'!U249)),ISNUMBER(SEARCH("4 or more",'Classification result'!U249))),"extensive","")))</f>
        <v/>
      </c>
      <c r="W249" t="str">
        <f>IF(OR('Model output'!R248="",ISNUMBER(SEARCH("Not identified", 'Model output'!R248)),ISNUMBER(SEARCH("Absent",'Model output'!R248)),ISNUMBER(SEARCH("No",'Model output'!R248)),ISNUMBER(SEARCH("Negative",'Model output'!R248)),ISNUMBER(SEARCH("None seen",'Model output'!R248)),ISNUMBER(SEARCH("Free",'Model output'!R248)),ISNUMBER(SEARCH("Cannot be assessed",'Model output'!R248))),"negative","positive")</f>
        <v>negative</v>
      </c>
      <c r="X249" t="str">
        <f>IF('Model output'!S248="","", IF('Model output'!S248= "[]", "", 'Model output'!S248))</f>
        <v>Not identified</v>
      </c>
      <c r="Y249" t="str">
        <f>IF(OR('Model output'!S248="",ISNUMBER(SEARCH("Absent",'Model output'!S248)),ISNUMBER(SEARCH("Not identified",'Model output'!S248)),ISNUMBER(SEARCH("No",'Model output'!S248)),ISNUMBER(SEARCH("negative",'Model output'!S248))),"negative",IF(Z249="positive","gETE", "positive"))</f>
        <v>negative</v>
      </c>
      <c r="Z249" t="str">
        <f>IF(OR('Model output'!S248="",ISNUMBER(SEARCH("Absent",'Model output'!S248)),ISNUMBER(SEARCH("Not identified",'Model output'!S248)),ISNUMBER(SEARCH("No",'Model output'!S248)),ISNUMBER(SEARCH("Minimal",'Model output'!S248)),ISNUMBER(SEARCH("negative",'Model output'!S248))),"negative",IF(OR(ISNUMBER(SEARCH("extensive",X249)),ISNUMBER(SEARCH("skeletal muscle",X249)),ISNUMBER(SEARCH("larynx",X249)),ISNUMBER(SEARCH("trachea",X249)),ISNUMBER(SEARCH("esophagus",X249)),ISNUMBER(SEARCH("recurrent laryngeal nerve",X249))),"positive","negative"))</f>
        <v>negative</v>
      </c>
      <c r="AA249" t="str">
        <f>IF('Model output'!T248="","", IF('Model output'!T248="[]", "", IF('Model output'!T248="Not mentioned", "No", "Yes")))</f>
        <v/>
      </c>
      <c r="AB249" t="str">
        <f>IF(AA249&lt;&gt;"Yes","",IF(OR('Model output'!U248="",'Model output'!U248="[]",ISNUMBER(SEARCH("Not identified",'Model output'!U248))),"",'Model output'!U248))</f>
        <v/>
      </c>
      <c r="AC249" s="1" t="str">
        <f>IF(OR('Model output'!V248="",'Model output'!V248="No",AND(ISERROR(SEARCH("Positive",'Model output'!V248)), ISNUMBER(SEARCH("Negative",'Model output'!V248))), ISNUMBER(SEARCH("Uninvolved",'Model output'!V248)), ISNUMBER(SEARCH("not involved",'Model output'!V248)), ISNUMBER(SEARCH("none",'Model output'!V248)), ISNUMBER(SEARCH("Free",'Model output'!V248)), ISNUMBER(SEARCH("1 mm",'Model output'!V248)), ISNUMBER(SEARCH("0.1 CM",'Model output'!V248)), ISNUMBER(SEARCH("less than 0.2 mm",'Model output'!V248)), ISNUMBER(SEARCH("less than 0.5 mm",'Model output'!V248)), ISNUMBER(SEARCH("abut",'Model output'!V248))), "negative", "positive")</f>
        <v>negative</v>
      </c>
      <c r="AE249" s="32" t="str" cm="1">
        <f t="array" aca="1" ref="AE249" ca="1">IF(OR(AC249="positive",Z249="positive",AND(OR(ISNUMBER(SEARCH("Follicular carcinoma",N249)),ISNUMBER(SEARCH("Follicular thyroid carcinoma",N249))),V249="extensive"),AND(AND(ISNUMBER(J249),J249&gt;0),AND(ISNUMBER(M249),M249&gt;3)),OR(H249="positive",AH249=1)),"high",IF(OR(ISNUMBER(SEARCH("lateral",G249,1)),ISNUMBER(SEARCH("positive",Y249,1)),ISNUMBER(SEARCH("tall",O249,1)),ISNUMBER(SEARCH("hobnail",O249,1)),ISNUMBER(SEARCH("cribriform",O249,1)),ISNUMBER(SEARCH("diffuse",O249,1)),ISNUMBER(SEARCH("columnar",O249,1)),ISNUMBER(SEARCH("solid",O249,1)),ISNUMBER(SEARCH("tall",N249,1)),ISNUMBER(SEARCH("hobnail",N249,1)),ISNUMBER(SEARCH("cribriform",N249,1)),ISNUMBER(SEARCH("diffuse",N249,1)),ISNUMBER(SEARCH("columnar",N249,1)),ISNUMBER(SEARCH("solid",N249,1)),AND(ISNUMBER(SEARCH("papillary",N249,1)),S249="positive"),AND(AND(ISNUMBER(J249),J249&gt;=5),M249=""),AND(AND(ISNUMBER(J249),J249&gt;=5),AND(ISNUMBER(M249),M249&gt;=1)),AND(ISNUMBER(SERACH("papillary",N249)),OR(Y249="positive",Z249="positive"), ISNUMBER(SEARCH("BRAF",AB249)))),"intermediate","low"))</f>
        <v>low</v>
      </c>
      <c r="AF249" s="33" t="str">
        <f t="shared" si="47"/>
        <v>2</v>
      </c>
      <c r="AG249" s="33" t="str">
        <f t="shared" si="48"/>
        <v>1a</v>
      </c>
      <c r="AH249" s="33" t="str">
        <f t="shared" si="49"/>
        <v>0</v>
      </c>
      <c r="AI249" s="38" t="str">
        <f t="shared" si="50"/>
        <v>I</v>
      </c>
      <c r="AJ249" s="32" t="s">
        <v>957</v>
      </c>
      <c r="AK249" s="37" t="s">
        <v>964</v>
      </c>
      <c r="AL249" s="37" t="s">
        <v>966</v>
      </c>
      <c r="AM249" s="37" t="s">
        <v>965</v>
      </c>
      <c r="AN249" s="37" t="s">
        <v>70</v>
      </c>
      <c r="AO249" s="26">
        <f t="shared" ca="1" si="51"/>
        <v>1</v>
      </c>
      <c r="AP249" s="12">
        <f t="shared" si="52"/>
        <v>1</v>
      </c>
      <c r="AQ249" s="12">
        <f t="shared" si="53"/>
        <v>1</v>
      </c>
      <c r="AR249" s="12">
        <f t="shared" si="54"/>
        <v>1</v>
      </c>
      <c r="AS249" s="19">
        <f t="shared" si="55"/>
        <v>1</v>
      </c>
    </row>
    <row r="250" spans="1:45">
      <c r="A250" t="str">
        <f>'Model output'!A249</f>
        <v>TCGA-FY-A3R7</v>
      </c>
      <c r="B250" s="44">
        <v>50</v>
      </c>
      <c r="C250" s="1" t="str">
        <f>IF(OR(ISNUMBER(SEARCH("0",'Model output'!D249)), ISNUMBER(SEARCH("1",'Model output'!D249)), ISNUMBER(SEARCH("1a",'Model output'!D249)), ISNUMBER(SEARCH("1b",'Model output'!D249)), ISNUMBER(SEARCH("2",'Model output'!D249)), ISNUMBER(SEARCH("3",'Model output'!D249)), ISNUMBER(SEARCH("4a",'Model output'!D249)), ISNUMBER(SEARCH("4b",'Model output'!D249))), IF(ISNUMBER(SEARCH("pT",'Model output'!D249)),IF(OR(ISNUMBER(SEARCH("a",'Model output'!D249)),ISNUMBER(SEARCH("b",'Model output'!D249))),MID(SUBSTITUTE('Model output'!D249," ",""),SEARCH("pT",'Model output'!D249)+2,2),MID(SUBSTITUTE('Model output'!D249," ",""),SEARCH("pT",'Model output'!D249)+2,1)),IF(ISNUMBER(SEARCH("T",'Model output'!D249)),IF(OR(ISNUMBER(SEARCH("a",'Model output'!D249)),ISNUMBER(SEARCH("b",'Model output'!D249))),MID(SUBSTITUTE('Model output'!D249," ",""),SEARCH("T",'Model output'!D249)+1,2),MID(SUBSTITUTE('Model output'!D249," ",""),SEARCH("T",'Model output'!D249)+1,1)),SUBSTITUTE('Model output'!D249," ",""))),"")</f>
        <v>3</v>
      </c>
      <c r="D250" s="1" t="str">
        <f>IF(ISNUMBER(SEARCH("lymph node",'Model output'!E249)),"1", IF(AND('Model output'!E249&lt;&gt;"",ISNUMBER('Model output'!E249),'Model output'!E249&gt;0),"1",IF(OR(ISNUMBER(SEARCH("0",'Model output'!E249)), ISNUMBER(SEARCH("1",'Model output'!E249)), ISNUMBER(SEARCH("1a",'Model output'!E249)), ISNUMBER(SEARCH("1b",'Model output'!E249)), ISNUMBER(SEARCH("X",'Model output'!E249))), IF(ISNUMBER(SEARCH("pN",'Model output'!E249)),IF(OR(ISNUMBER(SEARCH("a",'Model output'!E249)),ISNUMBER(SEARCH("b",'Model output'!E249))),MID(SUBSTITUTE('Model output'!E249," ",""),SEARCH("pN",'Model output'!E249)+2,2),MID(SUBSTITUTE('Model output'!E249," ",""),SEARCH("pN",'Model output'!E249)+2,1)),IF(ISNUMBER(SEARCH("N",'Model output'!E249)),IF(OR(ISNUMBER(SEARCH("a",'Model output'!E249)),ISNUMBER(SEARCH("b",'Model output'!E249))),MID(SUBSTITUTE('Model output'!E249," ",""),SEARCH("N",'Model output'!E249)+1,2),MID(SUBSTITUTE('Model output'!E249," ",""),SEARCH("N",'Model output'!E249)+1,1)),SUBSTITUTE('Model output'!E249," ",""))),"")))</f>
        <v>1a</v>
      </c>
      <c r="E250" s="1" t="str">
        <f>IF(OR(ISNUMBER(SEARCH("Not applicable",'Model output'!F249)), ISNUMBER(SEARCH("N/A",'Model output'!F249))),"0",IF(OR(ISNUMBER(SEARCH("0",'Model output'!F249)), ISNUMBER(SEARCH("1",'Model output'!F249)), ISNUMBER(SEARCH("X",'Model output'!F249))), IF(ISNUMBER(SEARCH("pM",'Model output'!F249)),MID(SUBSTITUTE('Model output'!F249," ",""),SEARCH("pM",'Model output'!F249)+2,1),IF(ISNUMBER(SEARCH("M",'Model output'!F249)),MID(SUBSTITUTE('Model output'!F249," ",""),SEARCH("M",'Model output'!F249)+1,1),SUBSTITUTE('Model output'!F249," ",""))),""))</f>
        <v>X</v>
      </c>
      <c r="F250" t="str">
        <f t="shared" si="45"/>
        <v>positive</v>
      </c>
      <c r="G250" t="str">
        <f>IF(OR('Model output'!G249="",AND(ISNUMBER('Model output'!J249),'Model output'!J249&lt;1)),"",IF(OR(ISNUMBER(SEARCH("lateral",'Model output'!G249)),ISNUMBER(SEARCH("cervical",'Model output'!G249)),ISNUMBER(SEARCH("jugular",'Model output'!G249)),ISNUMBER(SEARCH("left neck",'Model output'!G249)),ISNUMBER(SEARCH("left anterior neck",'Model output'!G249)),ISNUMBER(SEARCH("left posterior neck",'Model output'!G249)),ISNUMBER(SEARCH("right neck",'Model output'!G249)),ISNUMBER(SEARCH("right anterior neck",'Model output'!G249)),ISNUMBER(SEARCH("right posterior neck",'Model output'!G249)),AND(ISNUMBER(SEARCH("level",'Model output'!G249)),OR(,ISNUMBER(SEARCH("II",'Model output'!G249)),ISNUMBER(SEARCH("two",'Model output'!G249)),ISNUMBER(SEARCH("2",'Model output'!G249)),ISNUMBER(SEARCH("III",'Model output'!G249)),ISNUMBER(SEARCH("three",'Model output'!G249)),ISNUMBER(SEARCH("3",'Model output'!G249)),ISNUMBER(SEARCH("IV",'Model output'!G249)),ISNUMBER(SEARCH("four",'Model output'!G249)),ISNUMBER(SEARCH("4",'Model output'!G249)),AND(ISNUMBER(SEARCH("V ",'Model output'!G249)),NOT(ISNUMBER(SEARCH("VI",'Model output'!G249)))),ISNUMBER(SEARCH("five",'Model output'!G249)),ISNUMBER(SEARCH("5",'Model output'!G249))))), "lateral", "central"))</f>
        <v>central</v>
      </c>
      <c r="H250" t="str">
        <f>IF('Model output'!H249="","negative",IF('Model output'!H249="[]", "negative", IF(OR(ISNUMBER(SEARCH("lymph node",'Model output'!H249)),ISNUMBER(SEARCH("Not mentioned",'Model output'!H249)),ISNUMBER(SEARCH("neck",'Model output'!H249)),ISNUMBER(SEARCH("Not applicable",'Model output'!H249))),"negative","positive")))</f>
        <v>negative</v>
      </c>
      <c r="I250">
        <f>IF('Model output'!I249="","",IF(ISNUMBER('Model output'!I249),'Model output'!I249,1))</f>
        <v>2</v>
      </c>
      <c r="J250">
        <f>IF('Model output'!J249="","",IF(AND(ISNUMBER('Model output'!J249),'Model output'!J249&lt;=I250),'Model output'!J249,IF(ISNUMBER(SEARCH("0/",'Model output'!J249)),0,1)))</f>
        <v>2</v>
      </c>
      <c r="K250" t="str" cm="1">
        <f t="array" ref="K250">IF(COUNT(FIND({0,1,2,3,4,5,6,7,8,9},'Model output'!K249))&gt;0,'Model output'!K249,"")</f>
        <v>1.1 cm</v>
      </c>
      <c r="L250" s="8" t="str">
        <f t="shared" si="46"/>
        <v>1.1cm</v>
      </c>
      <c r="M250" cm="1">
        <f t="array" ref="M250">IF(L250="","",IF(ISNUMBER(SEARCH("cm",L250)),MAX(VALUE(SUBSTITUTE(_xlfn.FILTERXML("&lt;t&gt;&lt;s&gt;"&amp;SUBSTITUTE(L250,",","&lt;/s&gt;&lt;s&gt;")&amp;"&lt;/s&gt;&lt;/t&gt;","//s"),"cm",""))),MAX(VALUE(SUBSTITUTE(_xlfn.FILTERXML("&lt;t&gt;&lt;s&gt;"&amp;SUBSTITUTE(L250,",","&lt;/s&gt;&lt;s&gt;")&amp;"&lt;/s&gt;&lt;/t&gt;","//s"),"mm","")))/10))</f>
        <v>1.1000000000000001</v>
      </c>
      <c r="N250" t="str">
        <f>IF('Model output'!L249="","",'Model output'!L249)</f>
        <v>Papillary carcinoma</v>
      </c>
      <c r="O250" t="str">
        <f>IF('Model output'!M249="","",'Model output'!M249)</f>
        <v>Classical</v>
      </c>
      <c r="P250" t="str">
        <f>IF('Model output'!N249="","",'Model output'!N249)</f>
        <v>2.0 cm</v>
      </c>
      <c r="Q250" t="str">
        <f t="shared" si="56"/>
        <v>2.0cm</v>
      </c>
      <c r="R250" cm="1">
        <f t="array" ref="R250">IF(Q250="","",IF(ISNUMBER(SEARCH("cm",Q250)),MAX(VALUE(SUBSTITUTE(_xlfn.FILTERXML("&lt;t&gt;&lt;s&gt;"&amp;SUBSTITUTE(Q250,",","&lt;/s&gt;&lt;s&gt;")&amp;"&lt;/s&gt;&lt;/t&gt;","//s"),"cm",""))),MAX(VALUE(SUBSTITUTE(_xlfn.FILTERXML("&lt;t&gt;&lt;s&gt;"&amp;SUBSTITUTE(Q250,",","&lt;/s&gt;&lt;s&gt;")&amp;"&lt;/s&gt;&lt;/t&gt;","//s"),"mm","")))/10))</f>
        <v>2</v>
      </c>
      <c r="S250" t="str">
        <f>IF(OR('Model output'!P249="",ISNUMBER(SEARCH("Not identified", 'Model output'!P249)),ISNUMBER(SEARCH("Absent",'Model output'!P249)),AND(ISNUMBER(SEARCH("No",'Model output'!P249)),NOT(ISNUMBER(SEARCH("diagnostic",'Model output'!P249)))),ISNUMBER(SEARCH("Negative",'Model output'!P249))),"negative","positive")</f>
        <v>negative</v>
      </c>
      <c r="T250" t="str">
        <f>IF('Model output'!O249="","",'Model output'!O249)</f>
        <v/>
      </c>
      <c r="U250" t="str">
        <f>IF('Model output'!Q249&lt;&gt;"",'Model output'!Q249,IF('Classification result'!S250="positive",IF(ISNUMBER(SEARCH("single",'Model output'!P249)),1,IF(OR(ISNUMBER(SEARCH("&lt;4",'Model output'!P249)),ISNUMBER(SEARCH("&lt; 4",'Model output'!P249)),ISNUMBER(SEARCH("less than 4",'Model output'!P249))),"&lt;4",IF(OR(ISNUMBER(SEARCH("&gt;4",'Model output'!P249)),ISNUMBER(SEARCH("&gt; 4",'Model output'!P249)),ISNUMBER(SEARCH("4 or more",'Model output'!P249))),"&gt;4",""))),""))</f>
        <v/>
      </c>
      <c r="V250" t="str">
        <f>IF(S250="negative","",IF(OR(ISNUMBER(SEARCH("Focal",'Model output'!P249)),'Classification result'!U250&lt;4,ISNUMBER(SEARCH("Focal",'Classification result'!U250)),ISNUMBER(SEARCH("&lt;4",'Classification result'!U250)),ISNUMBER(SEARCH("&lt; 4",'Classification result'!U250))),"minimal", IF(OR(ISNUMBER(SEARCH("Extensive",'Model output'!P249)),ISNUMBER(SEARCH("Extensive",'Classification result'!U250)),ISNUMBER(SEARCH("&gt;4",'Classification result'!U250)),ISNUMBER(SEARCH("&gt; 4",'Classification result'!U250)),ISNUMBER(SEARCH("4 or more",'Classification result'!U250))),"extensive","")))</f>
        <v/>
      </c>
      <c r="W250" t="str">
        <f>IF(OR('Model output'!R249="",ISNUMBER(SEARCH("Not identified", 'Model output'!R249)),ISNUMBER(SEARCH("Absent",'Model output'!R249)),ISNUMBER(SEARCH("No",'Model output'!R249)),ISNUMBER(SEARCH("Negative",'Model output'!R249)),ISNUMBER(SEARCH("None seen",'Model output'!R249)),ISNUMBER(SEARCH("Free",'Model output'!R249)),ISNUMBER(SEARCH("Cannot be assessed",'Model output'!R249))),"negative","positive")</f>
        <v>positive</v>
      </c>
      <c r="X250" t="str">
        <f>IF('Model output'!S249="","", IF('Model output'!S249= "[]", "", 'Model output'!S249))</f>
        <v>Present, minimal</v>
      </c>
      <c r="Y250" t="str">
        <f>IF(OR('Model output'!S249="",ISNUMBER(SEARCH("Absent",'Model output'!S249)),ISNUMBER(SEARCH("Not identified",'Model output'!S249)),ISNUMBER(SEARCH("No",'Model output'!S249)),ISNUMBER(SEARCH("negative",'Model output'!S249))),"negative",IF(Z250="positive","gETE", "positive"))</f>
        <v>positive</v>
      </c>
      <c r="Z250" t="str">
        <f>IF(OR('Model output'!S249="",ISNUMBER(SEARCH("Absent",'Model output'!S249)),ISNUMBER(SEARCH("Not identified",'Model output'!S249)),ISNUMBER(SEARCH("No",'Model output'!S249)),ISNUMBER(SEARCH("Minimal",'Model output'!S249)),ISNUMBER(SEARCH("negative",'Model output'!S249))),"negative",IF(OR(ISNUMBER(SEARCH("extensive",X250)),ISNUMBER(SEARCH("skeletal muscle",X250)),ISNUMBER(SEARCH("larynx",X250)),ISNUMBER(SEARCH("trachea",X250)),ISNUMBER(SEARCH("esophagus",X250)),ISNUMBER(SEARCH("recurrent laryngeal nerve",X250))),"positive","negative"))</f>
        <v>negative</v>
      </c>
      <c r="AA250" t="str">
        <f>IF('Model output'!T249="","", IF('Model output'!T249="[]", "", IF('Model output'!T249="Not mentioned", "No", "Yes")))</f>
        <v/>
      </c>
      <c r="AB250" t="str">
        <f>IF(AA250&lt;&gt;"Yes","",IF(OR('Model output'!U249="",'Model output'!U249="[]",ISNUMBER(SEARCH("Not identified",'Model output'!U249))),"",'Model output'!U249))</f>
        <v/>
      </c>
      <c r="AC250" s="1" t="str">
        <f>IF(OR('Model output'!V249="",'Model output'!V249="No",AND(ISERROR(SEARCH("Positive",'Model output'!V249)), ISNUMBER(SEARCH("Negative",'Model output'!V249))), ISNUMBER(SEARCH("Uninvolved",'Model output'!V249)), ISNUMBER(SEARCH("not involved",'Model output'!V249)), ISNUMBER(SEARCH("none",'Model output'!V249)), ISNUMBER(SEARCH("Free",'Model output'!V249)), ISNUMBER(SEARCH("1 mm",'Model output'!V249)), ISNUMBER(SEARCH("0.1 CM",'Model output'!V249)), ISNUMBER(SEARCH("less than 0.2 mm",'Model output'!V249)), ISNUMBER(SEARCH("less than 0.5 mm",'Model output'!V249)), ISNUMBER(SEARCH("abut",'Model output'!V249))), "negative", "positive")</f>
        <v>negative</v>
      </c>
      <c r="AE250" s="32" t="str" cm="1">
        <f t="array" aca="1" ref="AE250" ca="1">IF(OR(AC250="positive",Z250="positive",AND(OR(ISNUMBER(SEARCH("Follicular carcinoma",N250)),ISNUMBER(SEARCH("Follicular thyroid carcinoma",N250))),V250="extensive"),AND(AND(ISNUMBER(J250),J250&gt;0),AND(ISNUMBER(M250),M250&gt;3)),OR(H250="positive",AH250=1)),"high",IF(OR(ISNUMBER(SEARCH("lateral",G250,1)),ISNUMBER(SEARCH("positive",Y250,1)),ISNUMBER(SEARCH("tall",O250,1)),ISNUMBER(SEARCH("hobnail",O250,1)),ISNUMBER(SEARCH("cribriform",O250,1)),ISNUMBER(SEARCH("diffuse",O250,1)),ISNUMBER(SEARCH("columnar",O250,1)),ISNUMBER(SEARCH("solid",O250,1)),ISNUMBER(SEARCH("tall",N250,1)),ISNUMBER(SEARCH("hobnail",N250,1)),ISNUMBER(SEARCH("cribriform",N250,1)),ISNUMBER(SEARCH("diffuse",N250,1)),ISNUMBER(SEARCH("columnar",N250,1)),ISNUMBER(SEARCH("solid",N250,1)),AND(ISNUMBER(SEARCH("papillary",N250,1)),S250="positive"),AND(AND(ISNUMBER(J250),J250&gt;=5),M250=""),AND(AND(ISNUMBER(J250),J250&gt;=5),AND(ISNUMBER(M250),M250&gt;=1)),AND(ISNUMBER(SERACH("papillary",N250)),OR(Y250="positive",Z250="positive"), ISNUMBER(SEARCH("BRAF",AB250)))),"intermediate","low"))</f>
        <v>intermediate</v>
      </c>
      <c r="AF250" s="33" t="str">
        <f t="shared" si="47"/>
        <v>1b</v>
      </c>
      <c r="AG250" s="33" t="str">
        <f t="shared" si="48"/>
        <v>1a</v>
      </c>
      <c r="AH250" s="33" t="str">
        <f t="shared" si="49"/>
        <v>0</v>
      </c>
      <c r="AI250" s="38" t="str">
        <f t="shared" si="50"/>
        <v>I</v>
      </c>
      <c r="AJ250" s="32" t="s">
        <v>958</v>
      </c>
      <c r="AK250" s="37" t="s">
        <v>961</v>
      </c>
      <c r="AL250" s="37" t="s">
        <v>966</v>
      </c>
      <c r="AM250" s="37" t="s">
        <v>965</v>
      </c>
      <c r="AN250" s="37" t="s">
        <v>70</v>
      </c>
      <c r="AO250" s="26">
        <f t="shared" ca="1" si="51"/>
        <v>1</v>
      </c>
      <c r="AP250" s="12">
        <f t="shared" si="52"/>
        <v>1</v>
      </c>
      <c r="AQ250" s="12">
        <f t="shared" si="53"/>
        <v>1</v>
      </c>
      <c r="AR250" s="12">
        <f t="shared" si="54"/>
        <v>1</v>
      </c>
      <c r="AS250" s="19">
        <f t="shared" si="55"/>
        <v>1</v>
      </c>
    </row>
    <row r="251" spans="1:45">
      <c r="A251" t="str">
        <f>'Model output'!A250</f>
        <v>TCGA-FY-A3R8</v>
      </c>
      <c r="B251" s="44">
        <v>62</v>
      </c>
      <c r="C251" s="1" t="str">
        <f>IF(OR(ISNUMBER(SEARCH("0",'Model output'!D250)), ISNUMBER(SEARCH("1",'Model output'!D250)), ISNUMBER(SEARCH("1a",'Model output'!D250)), ISNUMBER(SEARCH("1b",'Model output'!D250)), ISNUMBER(SEARCH("2",'Model output'!D250)), ISNUMBER(SEARCH("3",'Model output'!D250)), ISNUMBER(SEARCH("4a",'Model output'!D250)), ISNUMBER(SEARCH("4b",'Model output'!D250))), IF(ISNUMBER(SEARCH("pT",'Model output'!D250)),IF(OR(ISNUMBER(SEARCH("a",'Model output'!D250)),ISNUMBER(SEARCH("b",'Model output'!D250))),MID(SUBSTITUTE('Model output'!D250," ",""),SEARCH("pT",'Model output'!D250)+2,2),MID(SUBSTITUTE('Model output'!D250," ",""),SEARCH("pT",'Model output'!D250)+2,1)),IF(ISNUMBER(SEARCH("T",'Model output'!D250)),IF(OR(ISNUMBER(SEARCH("a",'Model output'!D250)),ISNUMBER(SEARCH("b",'Model output'!D250))),MID(SUBSTITUTE('Model output'!D250," ",""),SEARCH("T",'Model output'!D250)+1,2),MID(SUBSTITUTE('Model output'!D250," ",""),SEARCH("T",'Model output'!D250)+1,1)),SUBSTITUTE('Model output'!D250," ",""))),"")</f>
        <v>1b</v>
      </c>
      <c r="D251" s="1" t="str">
        <f>IF(ISNUMBER(SEARCH("lymph node",'Model output'!E250)),"1", IF(AND('Model output'!E250&lt;&gt;"",ISNUMBER('Model output'!E250),'Model output'!E250&gt;0),"1",IF(OR(ISNUMBER(SEARCH("0",'Model output'!E250)), ISNUMBER(SEARCH("1",'Model output'!E250)), ISNUMBER(SEARCH("1a",'Model output'!E250)), ISNUMBER(SEARCH("1b",'Model output'!E250)), ISNUMBER(SEARCH("X",'Model output'!E250))), IF(ISNUMBER(SEARCH("pN",'Model output'!E250)),IF(OR(ISNUMBER(SEARCH("a",'Model output'!E250)),ISNUMBER(SEARCH("b",'Model output'!E250))),MID(SUBSTITUTE('Model output'!E250," ",""),SEARCH("pN",'Model output'!E250)+2,2),MID(SUBSTITUTE('Model output'!E250," ",""),SEARCH("pN",'Model output'!E250)+2,1)),IF(ISNUMBER(SEARCH("N",'Model output'!E250)),IF(OR(ISNUMBER(SEARCH("a",'Model output'!E250)),ISNUMBER(SEARCH("b",'Model output'!E250))),MID(SUBSTITUTE('Model output'!E250," ",""),SEARCH("N",'Model output'!E250)+1,2),MID(SUBSTITUTE('Model output'!E250," ",""),SEARCH("N",'Model output'!E250)+1,1)),SUBSTITUTE('Model output'!E250," ",""))),"")))</f>
        <v>X</v>
      </c>
      <c r="E251" s="1" t="str">
        <f>IF(OR(ISNUMBER(SEARCH("Not applicable",'Model output'!F250)), ISNUMBER(SEARCH("N/A",'Model output'!F250))),"0",IF(OR(ISNUMBER(SEARCH("0",'Model output'!F250)), ISNUMBER(SEARCH("1",'Model output'!F250)), ISNUMBER(SEARCH("X",'Model output'!F250))), IF(ISNUMBER(SEARCH("pM",'Model output'!F250)),MID(SUBSTITUTE('Model output'!F250," ",""),SEARCH("pM",'Model output'!F250)+2,1),IF(ISNUMBER(SEARCH("M",'Model output'!F250)),MID(SUBSTITUTE('Model output'!F250," ",""),SEARCH("M",'Model output'!F250)+1,1),SUBSTITUTE('Model output'!F250," ",""))),""))</f>
        <v>X</v>
      </c>
      <c r="F251" t="str">
        <f t="shared" si="45"/>
        <v>negative</v>
      </c>
      <c r="G251" t="str">
        <f>IF(OR('Model output'!G250="",AND(ISNUMBER('Model output'!J250),'Model output'!J250&lt;1)),"",IF(OR(ISNUMBER(SEARCH("lateral",'Model output'!G250)),ISNUMBER(SEARCH("cervical",'Model output'!G250)),ISNUMBER(SEARCH("jugular",'Model output'!G250)),ISNUMBER(SEARCH("left neck",'Model output'!G250)),ISNUMBER(SEARCH("left anterior neck",'Model output'!G250)),ISNUMBER(SEARCH("left posterior neck",'Model output'!G250)),ISNUMBER(SEARCH("right neck",'Model output'!G250)),ISNUMBER(SEARCH("right anterior neck",'Model output'!G250)),ISNUMBER(SEARCH("right posterior neck",'Model output'!G250)),AND(ISNUMBER(SEARCH("level",'Model output'!G250)),OR(,ISNUMBER(SEARCH("II",'Model output'!G250)),ISNUMBER(SEARCH("two",'Model output'!G250)),ISNUMBER(SEARCH("2",'Model output'!G250)),ISNUMBER(SEARCH("III",'Model output'!G250)),ISNUMBER(SEARCH("three",'Model output'!G250)),ISNUMBER(SEARCH("3",'Model output'!G250)),ISNUMBER(SEARCH("IV",'Model output'!G250)),ISNUMBER(SEARCH("four",'Model output'!G250)),ISNUMBER(SEARCH("4",'Model output'!G250)),AND(ISNUMBER(SEARCH("V ",'Model output'!G250)),NOT(ISNUMBER(SEARCH("VI",'Model output'!G250)))),ISNUMBER(SEARCH("five",'Model output'!G250)),ISNUMBER(SEARCH("5",'Model output'!G250))))), "lateral", "central"))</f>
        <v/>
      </c>
      <c r="H251" t="str">
        <f>IF('Model output'!H250="","negative",IF('Model output'!H250="[]", "negative", IF(OR(ISNUMBER(SEARCH("lymph node",'Model output'!H250)),ISNUMBER(SEARCH("Not mentioned",'Model output'!H250)),ISNUMBER(SEARCH("neck",'Model output'!H250)),ISNUMBER(SEARCH("Not applicable",'Model output'!H250))),"negative","positive")))</f>
        <v>negative</v>
      </c>
      <c r="I251" t="str">
        <f>IF('Model output'!I250="","",IF(ISNUMBER('Model output'!I250),'Model output'!I250,1))</f>
        <v/>
      </c>
      <c r="J251" t="str">
        <f>IF('Model output'!J250="","",IF(AND(ISNUMBER('Model output'!J250),'Model output'!J250&lt;=I251),'Model output'!J250,IF(ISNUMBER(SEARCH("0/",'Model output'!J250)),0,1)))</f>
        <v/>
      </c>
      <c r="K251" t="str" cm="1">
        <f t="array" ref="K251">IF(COUNT(FIND({0,1,2,3,4,5,6,7,8,9},'Model output'!K250))&gt;0,'Model output'!K250,"")</f>
        <v/>
      </c>
      <c r="L251" s="8" t="str">
        <f t="shared" si="46"/>
        <v/>
      </c>
      <c r="M251" t="str" cm="1">
        <f t="array" ref="M251">IF(L251="","",IF(ISNUMBER(SEARCH("cm",L251)),MAX(VALUE(SUBSTITUTE(_xlfn.FILTERXML("&lt;t&gt;&lt;s&gt;"&amp;SUBSTITUTE(L251,",","&lt;/s&gt;&lt;s&gt;")&amp;"&lt;/s&gt;&lt;/t&gt;","//s"),"cm",""))),MAX(VALUE(SUBSTITUTE(_xlfn.FILTERXML("&lt;t&gt;&lt;s&gt;"&amp;SUBSTITUTE(L251,",","&lt;/s&gt;&lt;s&gt;")&amp;"&lt;/s&gt;&lt;/t&gt;","//s"),"mm","")))/10))</f>
        <v/>
      </c>
      <c r="N251" t="str">
        <f>IF('Model output'!L250="","",'Model output'!L250)</f>
        <v>Papillary</v>
      </c>
      <c r="O251" t="str">
        <f>IF('Model output'!M250="","",'Model output'!M250)</f>
        <v>Classical</v>
      </c>
      <c r="P251" t="str">
        <f>IF('Model output'!N250="","",'Model output'!N250)</f>
        <v>1.7 cm</v>
      </c>
      <c r="Q251" t="str">
        <f t="shared" si="56"/>
        <v>1.7cm</v>
      </c>
      <c r="R251" cm="1">
        <f t="array" ref="R251">IF(Q251="","",IF(ISNUMBER(SEARCH("cm",Q251)),MAX(VALUE(SUBSTITUTE(_xlfn.FILTERXML("&lt;t&gt;&lt;s&gt;"&amp;SUBSTITUTE(Q251,",","&lt;/s&gt;&lt;s&gt;")&amp;"&lt;/s&gt;&lt;/t&gt;","//s"),"cm",""))),MAX(VALUE(SUBSTITUTE(_xlfn.FILTERXML("&lt;t&gt;&lt;s&gt;"&amp;SUBSTITUTE(Q251,",","&lt;/s&gt;&lt;s&gt;")&amp;"&lt;/s&gt;&lt;/t&gt;","//s"),"mm","")))/10))</f>
        <v>1.7</v>
      </c>
      <c r="S251" t="str">
        <f>IF(OR('Model output'!P250="",ISNUMBER(SEARCH("Not identified", 'Model output'!P250)),ISNUMBER(SEARCH("Absent",'Model output'!P250)),AND(ISNUMBER(SEARCH("No",'Model output'!P250)),NOT(ISNUMBER(SEARCH("diagnostic",'Model output'!P250)))),ISNUMBER(SEARCH("Negative",'Model output'!P250))),"negative","positive")</f>
        <v>negative</v>
      </c>
      <c r="T251" t="str">
        <f>IF('Model output'!O250="","",'Model output'!O250)</f>
        <v/>
      </c>
      <c r="U251" t="str">
        <f>IF('Model output'!Q250&lt;&gt;"",'Model output'!Q250,IF('Classification result'!S251="positive",IF(ISNUMBER(SEARCH("single",'Model output'!P250)),1,IF(OR(ISNUMBER(SEARCH("&lt;4",'Model output'!P250)),ISNUMBER(SEARCH("&lt; 4",'Model output'!P250)),ISNUMBER(SEARCH("less than 4",'Model output'!P250))),"&lt;4",IF(OR(ISNUMBER(SEARCH("&gt;4",'Model output'!P250)),ISNUMBER(SEARCH("&gt; 4",'Model output'!P250)),ISNUMBER(SEARCH("4 or more",'Model output'!P250))),"&gt;4",""))),""))</f>
        <v/>
      </c>
      <c r="V251" t="str">
        <f>IF(S251="negative","",IF(OR(ISNUMBER(SEARCH("Focal",'Model output'!P250)),'Classification result'!U251&lt;4,ISNUMBER(SEARCH("Focal",'Classification result'!U251)),ISNUMBER(SEARCH("&lt;4",'Classification result'!U251)),ISNUMBER(SEARCH("&lt; 4",'Classification result'!U251))),"minimal", IF(OR(ISNUMBER(SEARCH("Extensive",'Model output'!P250)),ISNUMBER(SEARCH("Extensive",'Classification result'!U251)),ISNUMBER(SEARCH("&gt;4",'Classification result'!U251)),ISNUMBER(SEARCH("&gt; 4",'Classification result'!U251)),ISNUMBER(SEARCH("4 or more",'Classification result'!U251))),"extensive","")))</f>
        <v/>
      </c>
      <c r="W251" t="str">
        <f>IF(OR('Model output'!R250="",ISNUMBER(SEARCH("Not identified", 'Model output'!R250)),ISNUMBER(SEARCH("Absent",'Model output'!R250)),ISNUMBER(SEARCH("No",'Model output'!R250)),ISNUMBER(SEARCH("Negative",'Model output'!R250)),ISNUMBER(SEARCH("None seen",'Model output'!R250)),ISNUMBER(SEARCH("Free",'Model output'!R250)),ISNUMBER(SEARCH("Cannot be assessed",'Model output'!R250))),"negative","positive")</f>
        <v>positive</v>
      </c>
      <c r="X251" t="str">
        <f>IF('Model output'!S250="","", IF('Model output'!S250= "[]", "", 'Model output'!S250))</f>
        <v>Present, perithyroidal adipose tissue and skeletal muscle</v>
      </c>
      <c r="Y251" t="str">
        <f>IF(OR('Model output'!S250="",ISNUMBER(SEARCH("Absent",'Model output'!S250)),ISNUMBER(SEARCH("Not identified",'Model output'!S250)),ISNUMBER(SEARCH("No",'Model output'!S250)),ISNUMBER(SEARCH("negative",'Model output'!S250))),"negative",IF(Z251="positive","gETE", "positive"))</f>
        <v>gETE</v>
      </c>
      <c r="Z251" t="str">
        <f>IF(OR('Model output'!S250="",ISNUMBER(SEARCH("Absent",'Model output'!S250)),ISNUMBER(SEARCH("Not identified",'Model output'!S250)),ISNUMBER(SEARCH("No",'Model output'!S250)),ISNUMBER(SEARCH("Minimal",'Model output'!S250)),ISNUMBER(SEARCH("negative",'Model output'!S250))),"negative",IF(OR(ISNUMBER(SEARCH("extensive",X251)),ISNUMBER(SEARCH("skeletal muscle",X251)),ISNUMBER(SEARCH("larynx",X251)),ISNUMBER(SEARCH("trachea",X251)),ISNUMBER(SEARCH("esophagus",X251)),ISNUMBER(SEARCH("recurrent laryngeal nerve",X251))),"positive","negative"))</f>
        <v>positive</v>
      </c>
      <c r="AA251" t="str">
        <f>IF('Model output'!T250="","", IF('Model output'!T250="[]", "", IF('Model output'!T250="Not mentioned", "No", "Yes")))</f>
        <v/>
      </c>
      <c r="AB251" t="str">
        <f>IF(AA251&lt;&gt;"Yes","",IF(OR('Model output'!U250="",'Model output'!U250="[]",ISNUMBER(SEARCH("Not identified",'Model output'!U250))),"",'Model output'!U250))</f>
        <v/>
      </c>
      <c r="AC251" s="1" t="str">
        <f>IF(OR('Model output'!V250="",'Model output'!V250="No",AND(ISERROR(SEARCH("Positive",'Model output'!V250)), ISNUMBER(SEARCH("Negative",'Model output'!V250))), ISNUMBER(SEARCH("Uninvolved",'Model output'!V250)), ISNUMBER(SEARCH("not involved",'Model output'!V250)), ISNUMBER(SEARCH("none",'Model output'!V250)), ISNUMBER(SEARCH("Free",'Model output'!V250)), ISNUMBER(SEARCH("1 mm",'Model output'!V250)), ISNUMBER(SEARCH("0.1 CM",'Model output'!V250)), ISNUMBER(SEARCH("less than 0.2 mm",'Model output'!V250)), ISNUMBER(SEARCH("less than 0.5 mm",'Model output'!V250)), ISNUMBER(SEARCH("abut",'Model output'!V250))), "negative", "positive")</f>
        <v>negative</v>
      </c>
      <c r="AE251" s="32" t="str" cm="1">
        <f t="array" ref="AE251">IF(OR(AC251="positive",Z251="positive",AND(OR(ISNUMBER(SEARCH("Follicular carcinoma",N251)),ISNUMBER(SEARCH("Follicular thyroid carcinoma",N251))),V251="extensive"),AND(AND(ISNUMBER(J251),J251&gt;0),AND(ISNUMBER(M251),M251&gt;3)),OR(H251="positive",AH251=1)),"high",IF(OR(ISNUMBER(SEARCH("lateral",G251,1)),ISNUMBER(SEARCH("positive",Y251,1)),ISNUMBER(SEARCH("tall",O251,1)),ISNUMBER(SEARCH("hobnail",O251,1)),ISNUMBER(SEARCH("cribriform",O251,1)),ISNUMBER(SEARCH("diffuse",O251,1)),ISNUMBER(SEARCH("columnar",O251,1)),ISNUMBER(SEARCH("solid",O251,1)),ISNUMBER(SEARCH("tall",N251,1)),ISNUMBER(SEARCH("hobnail",N251,1)),ISNUMBER(SEARCH("cribriform",N251,1)),ISNUMBER(SEARCH("diffuse",N251,1)),ISNUMBER(SEARCH("columnar",N251,1)),ISNUMBER(SEARCH("solid",N251,1)),AND(ISNUMBER(SEARCH("papillary",N251,1)),S251="positive"),AND(AND(ISNUMBER(J251),J251&gt;=5),M251=""),AND(AND(ISNUMBER(J251),J251&gt;=5),AND(ISNUMBER(M251),M251&gt;=1)),AND(ISNUMBER(SERACH("papillary",N251)),OR(Y251="positive",Z251="positive"), ISNUMBER(SEARCH("BRAF",AB251)))),"intermediate","low"))</f>
        <v>high</v>
      </c>
      <c r="AF251" s="33" t="str">
        <f t="shared" si="47"/>
        <v>3b</v>
      </c>
      <c r="AG251" s="33" t="str">
        <f t="shared" si="48"/>
        <v>0</v>
      </c>
      <c r="AH251" s="33" t="str">
        <f t="shared" si="49"/>
        <v>0</v>
      </c>
      <c r="AI251" s="38" t="str">
        <f t="shared" si="50"/>
        <v>II</v>
      </c>
      <c r="AJ251" s="32" t="s">
        <v>956</v>
      </c>
      <c r="AK251" s="37" t="s">
        <v>960</v>
      </c>
      <c r="AL251" s="37" t="s">
        <v>965</v>
      </c>
      <c r="AM251" s="37" t="s">
        <v>965</v>
      </c>
      <c r="AN251" s="37" t="s">
        <v>963</v>
      </c>
      <c r="AO251" s="26">
        <f t="shared" si="51"/>
        <v>1</v>
      </c>
      <c r="AP251" s="12">
        <f t="shared" si="52"/>
        <v>1</v>
      </c>
      <c r="AQ251" s="12">
        <f t="shared" si="53"/>
        <v>1</v>
      </c>
      <c r="AR251" s="12">
        <f t="shared" si="54"/>
        <v>1</v>
      </c>
      <c r="AS251" s="19">
        <f t="shared" si="55"/>
        <v>1</v>
      </c>
    </row>
    <row r="252" spans="1:45">
      <c r="A252" t="str">
        <f>'Model output'!A251</f>
        <v>TCGA-FY-A3R9</v>
      </c>
      <c r="B252" s="44">
        <v>66</v>
      </c>
      <c r="C252" s="1" t="str">
        <f>IF(OR(ISNUMBER(SEARCH("0",'Model output'!D251)), ISNUMBER(SEARCH("1",'Model output'!D251)), ISNUMBER(SEARCH("1a",'Model output'!D251)), ISNUMBER(SEARCH("1b",'Model output'!D251)), ISNUMBER(SEARCH("2",'Model output'!D251)), ISNUMBER(SEARCH("3",'Model output'!D251)), ISNUMBER(SEARCH("4a",'Model output'!D251)), ISNUMBER(SEARCH("4b",'Model output'!D251))), IF(ISNUMBER(SEARCH("pT",'Model output'!D251)),IF(OR(ISNUMBER(SEARCH("a",'Model output'!D251)),ISNUMBER(SEARCH("b",'Model output'!D251))),MID(SUBSTITUTE('Model output'!D251," ",""),SEARCH("pT",'Model output'!D251)+2,2),MID(SUBSTITUTE('Model output'!D251," ",""),SEARCH("pT",'Model output'!D251)+2,1)),IF(ISNUMBER(SEARCH("T",'Model output'!D251)),IF(OR(ISNUMBER(SEARCH("a",'Model output'!D251)),ISNUMBER(SEARCH("b",'Model output'!D251))),MID(SUBSTITUTE('Model output'!D251," ",""),SEARCH("T",'Model output'!D251)+1,2),MID(SUBSTITUTE('Model output'!D251," ",""),SEARCH("T",'Model output'!D251)+1,1)),SUBSTITUTE('Model output'!D251," ",""))),"")</f>
        <v/>
      </c>
      <c r="D252" s="1" t="str">
        <f>IF(ISNUMBER(SEARCH("lymph node",'Model output'!E251)),"1", IF(AND('Model output'!E251&lt;&gt;"",ISNUMBER('Model output'!E251),'Model output'!E251&gt;0),"1",IF(OR(ISNUMBER(SEARCH("0",'Model output'!E251)), ISNUMBER(SEARCH("1",'Model output'!E251)), ISNUMBER(SEARCH("1a",'Model output'!E251)), ISNUMBER(SEARCH("1b",'Model output'!E251)), ISNUMBER(SEARCH("X",'Model output'!E251))), IF(ISNUMBER(SEARCH("pN",'Model output'!E251)),IF(OR(ISNUMBER(SEARCH("a",'Model output'!E251)),ISNUMBER(SEARCH("b",'Model output'!E251))),MID(SUBSTITUTE('Model output'!E251," ",""),SEARCH("pN",'Model output'!E251)+2,2),MID(SUBSTITUTE('Model output'!E251," ",""),SEARCH("pN",'Model output'!E251)+2,1)),IF(ISNUMBER(SEARCH("N",'Model output'!E251)),IF(OR(ISNUMBER(SEARCH("a",'Model output'!E251)),ISNUMBER(SEARCH("b",'Model output'!E251))),MID(SUBSTITUTE('Model output'!E251," ",""),SEARCH("N",'Model output'!E251)+1,2),MID(SUBSTITUTE('Model output'!E251," ",""),SEARCH("N",'Model output'!E251)+1,1)),SUBSTITUTE('Model output'!E251," ",""))),"")))</f>
        <v>X</v>
      </c>
      <c r="E252" s="1" t="str">
        <f>IF(OR(ISNUMBER(SEARCH("Not applicable",'Model output'!F251)), ISNUMBER(SEARCH("N/A",'Model output'!F251))),"0",IF(OR(ISNUMBER(SEARCH("0",'Model output'!F251)), ISNUMBER(SEARCH("1",'Model output'!F251)), ISNUMBER(SEARCH("X",'Model output'!F251))), IF(ISNUMBER(SEARCH("pM",'Model output'!F251)),MID(SUBSTITUTE('Model output'!F251," ",""),SEARCH("pM",'Model output'!F251)+2,1),IF(ISNUMBER(SEARCH("M",'Model output'!F251)),MID(SUBSTITUTE('Model output'!F251," ",""),SEARCH("M",'Model output'!F251)+1,1),SUBSTITUTE('Model output'!F251," ",""))),""))</f>
        <v>X</v>
      </c>
      <c r="F252" t="str">
        <f t="shared" si="45"/>
        <v>negative</v>
      </c>
      <c r="G252" t="str">
        <f>IF(OR('Model output'!G251="",AND(ISNUMBER('Model output'!J251),'Model output'!J251&lt;1)),"",IF(OR(ISNUMBER(SEARCH("lateral",'Model output'!G251)),ISNUMBER(SEARCH("cervical",'Model output'!G251)),ISNUMBER(SEARCH("jugular",'Model output'!G251)),ISNUMBER(SEARCH("left neck",'Model output'!G251)),ISNUMBER(SEARCH("left anterior neck",'Model output'!G251)),ISNUMBER(SEARCH("left posterior neck",'Model output'!G251)),ISNUMBER(SEARCH("right neck",'Model output'!G251)),ISNUMBER(SEARCH("right anterior neck",'Model output'!G251)),ISNUMBER(SEARCH("right posterior neck",'Model output'!G251)),AND(ISNUMBER(SEARCH("level",'Model output'!G251)),OR(,ISNUMBER(SEARCH("II",'Model output'!G251)),ISNUMBER(SEARCH("two",'Model output'!G251)),ISNUMBER(SEARCH("2",'Model output'!G251)),ISNUMBER(SEARCH("III",'Model output'!G251)),ISNUMBER(SEARCH("three",'Model output'!G251)),ISNUMBER(SEARCH("3",'Model output'!G251)),ISNUMBER(SEARCH("IV",'Model output'!G251)),ISNUMBER(SEARCH("four",'Model output'!G251)),ISNUMBER(SEARCH("4",'Model output'!G251)),AND(ISNUMBER(SEARCH("V ",'Model output'!G251)),NOT(ISNUMBER(SEARCH("VI",'Model output'!G251)))),ISNUMBER(SEARCH("five",'Model output'!G251)),ISNUMBER(SEARCH("5",'Model output'!G251))))), "lateral", "central"))</f>
        <v/>
      </c>
      <c r="H252" t="str">
        <f>IF('Model output'!H251="","negative",IF('Model output'!H251="[]", "negative", IF(OR(ISNUMBER(SEARCH("lymph node",'Model output'!H251)),ISNUMBER(SEARCH("Not mentioned",'Model output'!H251)),ISNUMBER(SEARCH("neck",'Model output'!H251)),ISNUMBER(SEARCH("Not applicable",'Model output'!H251))),"negative","positive")))</f>
        <v>negative</v>
      </c>
      <c r="I252">
        <f>IF('Model output'!I251="","",IF(ISNUMBER('Model output'!I251),'Model output'!I251,1))</f>
        <v>1</v>
      </c>
      <c r="J252">
        <f>IF('Model output'!J251="","",IF(AND(ISNUMBER('Model output'!J251),'Model output'!J251&lt;=I252),'Model output'!J251,IF(ISNUMBER(SEARCH("0/",'Model output'!J251)),0,1)))</f>
        <v>0</v>
      </c>
      <c r="K252" t="str" cm="1">
        <f t="array" ref="K252">IF(COUNT(FIND({0,1,2,3,4,5,6,7,8,9},'Model output'!K251))&gt;0,'Model output'!K251,"")</f>
        <v/>
      </c>
      <c r="L252" s="8" t="str">
        <f t="shared" si="46"/>
        <v/>
      </c>
      <c r="M252" t="str" cm="1">
        <f t="array" ref="M252">IF(L252="","",IF(ISNUMBER(SEARCH("cm",L252)),MAX(VALUE(SUBSTITUTE(_xlfn.FILTERXML("&lt;t&gt;&lt;s&gt;"&amp;SUBSTITUTE(L252,",","&lt;/s&gt;&lt;s&gt;")&amp;"&lt;/s&gt;&lt;/t&gt;","//s"),"cm",""))),MAX(VALUE(SUBSTITUTE(_xlfn.FILTERXML("&lt;t&gt;&lt;s&gt;"&amp;SUBSTITUTE(L252,",","&lt;/s&gt;&lt;s&gt;")&amp;"&lt;/s&gt;&lt;/t&gt;","//s"),"mm","")))/10))</f>
        <v/>
      </c>
      <c r="N252" t="str">
        <f>IF('Model output'!L251="","",'Model output'!L251)</f>
        <v>Papillary carcinoma</v>
      </c>
      <c r="O252" t="str">
        <f>IF('Model output'!M251="","",'Model output'!M251)</f>
        <v>Classical (usual)</v>
      </c>
      <c r="P252" t="str">
        <f>IF('Model output'!N251="","",'Model output'!N251)</f>
        <v>0.7 cm</v>
      </c>
      <c r="Q252" t="str">
        <f t="shared" si="56"/>
        <v>0.7cm</v>
      </c>
      <c r="R252" cm="1">
        <f t="array" ref="R252">IF(Q252="","",IF(ISNUMBER(SEARCH("cm",Q252)),MAX(VALUE(SUBSTITUTE(_xlfn.FILTERXML("&lt;t&gt;&lt;s&gt;"&amp;SUBSTITUTE(Q252,",","&lt;/s&gt;&lt;s&gt;")&amp;"&lt;/s&gt;&lt;/t&gt;","//s"),"cm",""))),MAX(VALUE(SUBSTITUTE(_xlfn.FILTERXML("&lt;t&gt;&lt;s&gt;"&amp;SUBSTITUTE(Q252,",","&lt;/s&gt;&lt;s&gt;")&amp;"&lt;/s&gt;&lt;/t&gt;","//s"),"mm","")))/10))</f>
        <v>0.7</v>
      </c>
      <c r="S252" t="str">
        <f>IF(OR('Model output'!P251="",ISNUMBER(SEARCH("Not identified", 'Model output'!P251)),ISNUMBER(SEARCH("Absent",'Model output'!P251)),AND(ISNUMBER(SEARCH("No",'Model output'!P251)),NOT(ISNUMBER(SEARCH("diagnostic",'Model output'!P251)))),ISNUMBER(SEARCH("Negative",'Model output'!P251))),"negative","positive")</f>
        <v>negative</v>
      </c>
      <c r="T252">
        <f>IF('Model output'!O251="","",'Model output'!O251)</f>
        <v>6</v>
      </c>
      <c r="U252" t="str">
        <f>IF('Model output'!Q251&lt;&gt;"",'Model output'!Q251,IF('Classification result'!S252="positive",IF(ISNUMBER(SEARCH("single",'Model output'!P251)),1,IF(OR(ISNUMBER(SEARCH("&lt;4",'Model output'!P251)),ISNUMBER(SEARCH("&lt; 4",'Model output'!P251)),ISNUMBER(SEARCH("less than 4",'Model output'!P251))),"&lt;4",IF(OR(ISNUMBER(SEARCH("&gt;4",'Model output'!P251)),ISNUMBER(SEARCH("&gt; 4",'Model output'!P251)),ISNUMBER(SEARCH("4 or more",'Model output'!P251))),"&gt;4",""))),""))</f>
        <v/>
      </c>
      <c r="V252" t="str">
        <f>IF(S252="negative","",IF(OR(ISNUMBER(SEARCH("Focal",'Model output'!P251)),'Classification result'!U252&lt;4,ISNUMBER(SEARCH("Focal",'Classification result'!U252)),ISNUMBER(SEARCH("&lt;4",'Classification result'!U252)),ISNUMBER(SEARCH("&lt; 4",'Classification result'!U252))),"minimal", IF(OR(ISNUMBER(SEARCH("Extensive",'Model output'!P251)),ISNUMBER(SEARCH("Extensive",'Classification result'!U252)),ISNUMBER(SEARCH("&gt;4",'Classification result'!U252)),ISNUMBER(SEARCH("&gt; 4",'Classification result'!U252)),ISNUMBER(SEARCH("4 or more",'Classification result'!U252))),"extensive","")))</f>
        <v/>
      </c>
      <c r="W252" t="str">
        <f>IF(OR('Model output'!R251="",ISNUMBER(SEARCH("Not identified", 'Model output'!R251)),ISNUMBER(SEARCH("Absent",'Model output'!R251)),ISNUMBER(SEARCH("No",'Model output'!R251)),ISNUMBER(SEARCH("Negative",'Model output'!R251)),ISNUMBER(SEARCH("None seen",'Model output'!R251)),ISNUMBER(SEARCH("Free",'Model output'!R251)),ISNUMBER(SEARCH("Cannot be assessed",'Model output'!R251))),"negative","positive")</f>
        <v>positive</v>
      </c>
      <c r="X252" t="str">
        <f>IF('Model output'!S251="","", IF('Model output'!S251= "[]", "", 'Model output'!S251))</f>
        <v>Not identified</v>
      </c>
      <c r="Y252" t="str">
        <f>IF(OR('Model output'!S251="",ISNUMBER(SEARCH("Absent",'Model output'!S251)),ISNUMBER(SEARCH("Not identified",'Model output'!S251)),ISNUMBER(SEARCH("No",'Model output'!S251)),ISNUMBER(SEARCH("negative",'Model output'!S251))),"negative",IF(Z252="positive","gETE", "positive"))</f>
        <v>negative</v>
      </c>
      <c r="Z252" t="str">
        <f>IF(OR('Model output'!S251="",ISNUMBER(SEARCH("Absent",'Model output'!S251)),ISNUMBER(SEARCH("Not identified",'Model output'!S251)),ISNUMBER(SEARCH("No",'Model output'!S251)),ISNUMBER(SEARCH("Minimal",'Model output'!S251)),ISNUMBER(SEARCH("negative",'Model output'!S251))),"negative",IF(OR(ISNUMBER(SEARCH("extensive",X252)),ISNUMBER(SEARCH("skeletal muscle",X252)),ISNUMBER(SEARCH("larynx",X252)),ISNUMBER(SEARCH("trachea",X252)),ISNUMBER(SEARCH("esophagus",X252)),ISNUMBER(SEARCH("recurrent laryngeal nerve",X252))),"positive","negative"))</f>
        <v>negative</v>
      </c>
      <c r="AA252" t="str">
        <f>IF('Model output'!T251="","", IF('Model output'!T251="[]", "", IF('Model output'!T251="Not mentioned", "No", "Yes")))</f>
        <v/>
      </c>
      <c r="AB252" t="str">
        <f>IF(AA252&lt;&gt;"Yes","",IF(OR('Model output'!U251="",'Model output'!U251="[]",ISNUMBER(SEARCH("Not identified",'Model output'!U251))),"",'Model output'!U251))</f>
        <v/>
      </c>
      <c r="AC252" s="1" t="str">
        <f>IF(OR('Model output'!V251="",'Model output'!V251="No",AND(ISERROR(SEARCH("Positive",'Model output'!V251)), ISNUMBER(SEARCH("Negative",'Model output'!V251))), ISNUMBER(SEARCH("Uninvolved",'Model output'!V251)), ISNUMBER(SEARCH("not involved",'Model output'!V251)), ISNUMBER(SEARCH("none",'Model output'!V251)), ISNUMBER(SEARCH("Free",'Model output'!V251)), ISNUMBER(SEARCH("1 mm",'Model output'!V251)), ISNUMBER(SEARCH("0.1 CM",'Model output'!V251)), ISNUMBER(SEARCH("less than 0.2 mm",'Model output'!V251)), ISNUMBER(SEARCH("less than 0.5 mm",'Model output'!V251)), ISNUMBER(SEARCH("abut",'Model output'!V251))), "negative", "positive")</f>
        <v>negative</v>
      </c>
      <c r="AE252" s="32" t="str" cm="1">
        <f t="array" aca="1" ref="AE252" ca="1">IF(OR(AC252="positive",Z252="positive",AND(OR(ISNUMBER(SEARCH("Follicular carcinoma",N252)),ISNUMBER(SEARCH("Follicular thyroid carcinoma",N252))),V252="extensive"),AND(AND(ISNUMBER(J252),J252&gt;0),AND(ISNUMBER(M252),M252&gt;3)),OR(H252="positive",AH252=1)),"high",IF(OR(ISNUMBER(SEARCH("lateral",G252,1)),ISNUMBER(SEARCH("positive",Y252,1)),ISNUMBER(SEARCH("tall",O252,1)),ISNUMBER(SEARCH("hobnail",O252,1)),ISNUMBER(SEARCH("cribriform",O252,1)),ISNUMBER(SEARCH("diffuse",O252,1)),ISNUMBER(SEARCH("columnar",O252,1)),ISNUMBER(SEARCH("solid",O252,1)),ISNUMBER(SEARCH("tall",N252,1)),ISNUMBER(SEARCH("hobnail",N252,1)),ISNUMBER(SEARCH("cribriform",N252,1)),ISNUMBER(SEARCH("diffuse",N252,1)),ISNUMBER(SEARCH("columnar",N252,1)),ISNUMBER(SEARCH("solid",N252,1)),AND(ISNUMBER(SEARCH("papillary",N252,1)),S252="positive"),AND(AND(ISNUMBER(J252),J252&gt;=5),M252=""),AND(AND(ISNUMBER(J252),J252&gt;=5),AND(ISNUMBER(M252),M252&gt;=1)),AND(ISNUMBER(SERACH("papillary",N252)),OR(Y252="positive",Z252="positive"), ISNUMBER(SEARCH("BRAF",AB252)))),"intermediate","low"))</f>
        <v>low</v>
      </c>
      <c r="AF252" s="33" t="str">
        <f t="shared" si="47"/>
        <v>1a</v>
      </c>
      <c r="AG252" s="33" t="str">
        <f t="shared" si="48"/>
        <v>0</v>
      </c>
      <c r="AH252" s="33" t="str">
        <f t="shared" si="49"/>
        <v>0</v>
      </c>
      <c r="AI252" s="38" t="str">
        <f t="shared" si="50"/>
        <v>I</v>
      </c>
      <c r="AJ252" s="32" t="s">
        <v>957</v>
      </c>
      <c r="AK252" s="37" t="s">
        <v>966</v>
      </c>
      <c r="AL252" s="37" t="s">
        <v>962</v>
      </c>
      <c r="AM252" s="37" t="s">
        <v>965</v>
      </c>
      <c r="AN252" s="37" t="s">
        <v>70</v>
      </c>
      <c r="AO252" s="26">
        <f t="shared" ca="1" si="51"/>
        <v>1</v>
      </c>
      <c r="AP252" s="12">
        <f t="shared" si="52"/>
        <v>1</v>
      </c>
      <c r="AQ252" s="12">
        <f t="shared" si="53"/>
        <v>1</v>
      </c>
      <c r="AR252" s="12">
        <f t="shared" si="54"/>
        <v>1</v>
      </c>
      <c r="AS252" s="19">
        <f t="shared" si="55"/>
        <v>1</v>
      </c>
    </row>
    <row r="253" spans="1:45">
      <c r="A253" t="str">
        <f>'Model output'!A252</f>
        <v>TCGA-FY-A3RA</v>
      </c>
      <c r="B253" s="44">
        <v>21</v>
      </c>
      <c r="C253" s="1" t="str">
        <f>IF(OR(ISNUMBER(SEARCH("0",'Model output'!D252)), ISNUMBER(SEARCH("1",'Model output'!D252)), ISNUMBER(SEARCH("1a",'Model output'!D252)), ISNUMBER(SEARCH("1b",'Model output'!D252)), ISNUMBER(SEARCH("2",'Model output'!D252)), ISNUMBER(SEARCH("3",'Model output'!D252)), ISNUMBER(SEARCH("4a",'Model output'!D252)), ISNUMBER(SEARCH("4b",'Model output'!D252))), IF(ISNUMBER(SEARCH("pT",'Model output'!D252)),IF(OR(ISNUMBER(SEARCH("a",'Model output'!D252)),ISNUMBER(SEARCH("b",'Model output'!D252))),MID(SUBSTITUTE('Model output'!D252," ",""),SEARCH("pT",'Model output'!D252)+2,2),MID(SUBSTITUTE('Model output'!D252," ",""),SEARCH("pT",'Model output'!D252)+2,1)),IF(ISNUMBER(SEARCH("T",'Model output'!D252)),IF(OR(ISNUMBER(SEARCH("a",'Model output'!D252)),ISNUMBER(SEARCH("b",'Model output'!D252))),MID(SUBSTITUTE('Model output'!D252," ",""),SEARCH("T",'Model output'!D252)+1,2),MID(SUBSTITUTE('Model output'!D252," ",""),SEARCH("T",'Model output'!D252)+1,1)),SUBSTITUTE('Model output'!D252," ",""))),"")</f>
        <v>2</v>
      </c>
      <c r="D253" s="1" t="str">
        <f>IF(ISNUMBER(SEARCH("lymph node",'Model output'!E252)),"1", IF(AND('Model output'!E252&lt;&gt;"",ISNUMBER('Model output'!E252),'Model output'!E252&gt;0),"1",IF(OR(ISNUMBER(SEARCH("0",'Model output'!E252)), ISNUMBER(SEARCH("1",'Model output'!E252)), ISNUMBER(SEARCH("1a",'Model output'!E252)), ISNUMBER(SEARCH("1b",'Model output'!E252)), ISNUMBER(SEARCH("X",'Model output'!E252))), IF(ISNUMBER(SEARCH("pN",'Model output'!E252)),IF(OR(ISNUMBER(SEARCH("a",'Model output'!E252)),ISNUMBER(SEARCH("b",'Model output'!E252))),MID(SUBSTITUTE('Model output'!E252," ",""),SEARCH("pN",'Model output'!E252)+2,2),MID(SUBSTITUTE('Model output'!E252," ",""),SEARCH("pN",'Model output'!E252)+2,1)),IF(ISNUMBER(SEARCH("N",'Model output'!E252)),IF(OR(ISNUMBER(SEARCH("a",'Model output'!E252)),ISNUMBER(SEARCH("b",'Model output'!E252))),MID(SUBSTITUTE('Model output'!E252," ",""),SEARCH("N",'Model output'!E252)+1,2),MID(SUBSTITUTE('Model output'!E252," ",""),SEARCH("N",'Model output'!E252)+1,1)),SUBSTITUTE('Model output'!E252," ",""))),"")))</f>
        <v>X</v>
      </c>
      <c r="E253" s="1" t="str">
        <f>IF(OR(ISNUMBER(SEARCH("Not applicable",'Model output'!F252)), ISNUMBER(SEARCH("N/A",'Model output'!F252))),"0",IF(OR(ISNUMBER(SEARCH("0",'Model output'!F252)), ISNUMBER(SEARCH("1",'Model output'!F252)), ISNUMBER(SEARCH("X",'Model output'!F252))), IF(ISNUMBER(SEARCH("pM",'Model output'!F252)),MID(SUBSTITUTE('Model output'!F252," ",""),SEARCH("pM",'Model output'!F252)+2,1),IF(ISNUMBER(SEARCH("M",'Model output'!F252)),MID(SUBSTITUTE('Model output'!F252," ",""),SEARCH("M",'Model output'!F252)+1,1),SUBSTITUTE('Model output'!F252," ",""))),""))</f>
        <v>X</v>
      </c>
      <c r="F253" t="str">
        <f t="shared" si="45"/>
        <v>negative</v>
      </c>
      <c r="G253" t="str">
        <f>IF(OR('Model output'!G252="",AND(ISNUMBER('Model output'!J252),'Model output'!J252&lt;1)),"",IF(OR(ISNUMBER(SEARCH("lateral",'Model output'!G252)),ISNUMBER(SEARCH("cervical",'Model output'!G252)),ISNUMBER(SEARCH("jugular",'Model output'!G252)),ISNUMBER(SEARCH("left neck",'Model output'!G252)),ISNUMBER(SEARCH("left anterior neck",'Model output'!G252)),ISNUMBER(SEARCH("left posterior neck",'Model output'!G252)),ISNUMBER(SEARCH("right neck",'Model output'!G252)),ISNUMBER(SEARCH("right anterior neck",'Model output'!G252)),ISNUMBER(SEARCH("right posterior neck",'Model output'!G252)),AND(ISNUMBER(SEARCH("level",'Model output'!G252)),OR(,ISNUMBER(SEARCH("II",'Model output'!G252)),ISNUMBER(SEARCH("two",'Model output'!G252)),ISNUMBER(SEARCH("2",'Model output'!G252)),ISNUMBER(SEARCH("III",'Model output'!G252)),ISNUMBER(SEARCH("three",'Model output'!G252)),ISNUMBER(SEARCH("3",'Model output'!G252)),ISNUMBER(SEARCH("IV",'Model output'!G252)),ISNUMBER(SEARCH("four",'Model output'!G252)),ISNUMBER(SEARCH("4",'Model output'!G252)),AND(ISNUMBER(SEARCH("V ",'Model output'!G252)),NOT(ISNUMBER(SEARCH("VI",'Model output'!G252)))),ISNUMBER(SEARCH("five",'Model output'!G252)),ISNUMBER(SEARCH("5",'Model output'!G252))))), "lateral", "central"))</f>
        <v/>
      </c>
      <c r="H253" t="str">
        <f>IF('Model output'!H252="","negative",IF('Model output'!H252="[]", "negative", IF(OR(ISNUMBER(SEARCH("lymph node",'Model output'!H252)),ISNUMBER(SEARCH("Not mentioned",'Model output'!H252)),ISNUMBER(SEARCH("neck",'Model output'!H252)),ISNUMBER(SEARCH("Not applicable",'Model output'!H252))),"negative","positive")))</f>
        <v>negative</v>
      </c>
      <c r="I253" t="str">
        <f>IF('Model output'!I252="","",IF(ISNUMBER('Model output'!I252),'Model output'!I252,1))</f>
        <v/>
      </c>
      <c r="J253" t="str">
        <f>IF('Model output'!J252="","",IF(AND(ISNUMBER('Model output'!J252),'Model output'!J252&lt;=I253),'Model output'!J252,IF(ISNUMBER(SEARCH("0/",'Model output'!J252)),0,1)))</f>
        <v/>
      </c>
      <c r="K253" t="str" cm="1">
        <f t="array" ref="K253">IF(COUNT(FIND({0,1,2,3,4,5,6,7,8,9},'Model output'!K252))&gt;0,'Model output'!K252,"")</f>
        <v/>
      </c>
      <c r="L253" s="8" t="str">
        <f t="shared" si="46"/>
        <v/>
      </c>
      <c r="M253" t="str" cm="1">
        <f t="array" ref="M253">IF(L253="","",IF(ISNUMBER(SEARCH("cm",L253)),MAX(VALUE(SUBSTITUTE(_xlfn.FILTERXML("&lt;t&gt;&lt;s&gt;"&amp;SUBSTITUTE(L253,",","&lt;/s&gt;&lt;s&gt;")&amp;"&lt;/s&gt;&lt;/t&gt;","//s"),"cm",""))),MAX(VALUE(SUBSTITUTE(_xlfn.FILTERXML("&lt;t&gt;&lt;s&gt;"&amp;SUBSTITUTE(L253,",","&lt;/s&gt;&lt;s&gt;")&amp;"&lt;/s&gt;&lt;/t&gt;","//s"),"mm","")))/10))</f>
        <v/>
      </c>
      <c r="N253" t="str">
        <f>IF('Model output'!L252="","",'Model output'!L252)</f>
        <v>Papillary carcinoma</v>
      </c>
      <c r="O253" t="str">
        <f>IF('Model output'!M252="","",'Model output'!M252)</f>
        <v/>
      </c>
      <c r="P253" t="str">
        <f>IF('Model output'!N252="","",'Model output'!N252)</f>
        <v>4 cm</v>
      </c>
      <c r="Q253" t="str">
        <f t="shared" si="56"/>
        <v>4cm</v>
      </c>
      <c r="R253" cm="1">
        <f t="array" ref="R253">IF(Q253="","",IF(ISNUMBER(SEARCH("cm",Q253)),MAX(VALUE(SUBSTITUTE(_xlfn.FILTERXML("&lt;t&gt;&lt;s&gt;"&amp;SUBSTITUTE(Q253,",","&lt;/s&gt;&lt;s&gt;")&amp;"&lt;/s&gt;&lt;/t&gt;","//s"),"cm",""))),MAX(VALUE(SUBSTITUTE(_xlfn.FILTERXML("&lt;t&gt;&lt;s&gt;"&amp;SUBSTITUTE(Q253,",","&lt;/s&gt;&lt;s&gt;")&amp;"&lt;/s&gt;&lt;/t&gt;","//s"),"mm","")))/10))</f>
        <v>4</v>
      </c>
      <c r="S253" t="str">
        <f>IF(OR('Model output'!P252="",ISNUMBER(SEARCH("Not identified", 'Model output'!P252)),ISNUMBER(SEARCH("Absent",'Model output'!P252)),AND(ISNUMBER(SEARCH("No",'Model output'!P252)),NOT(ISNUMBER(SEARCH("diagnostic",'Model output'!P252)))),ISNUMBER(SEARCH("Negative",'Model output'!P252))),"negative","positive")</f>
        <v>negative</v>
      </c>
      <c r="T253">
        <f>IF('Model output'!O252="","",'Model output'!O252)</f>
        <v>1</v>
      </c>
      <c r="U253" t="str">
        <f>IF('Model output'!Q252&lt;&gt;"",'Model output'!Q252,IF('Classification result'!S253="positive",IF(ISNUMBER(SEARCH("single",'Model output'!P252)),1,IF(OR(ISNUMBER(SEARCH("&lt;4",'Model output'!P252)),ISNUMBER(SEARCH("&lt; 4",'Model output'!P252)),ISNUMBER(SEARCH("less than 4",'Model output'!P252))),"&lt;4",IF(OR(ISNUMBER(SEARCH("&gt;4",'Model output'!P252)),ISNUMBER(SEARCH("&gt; 4",'Model output'!P252)),ISNUMBER(SEARCH("4 or more",'Model output'!P252))),"&gt;4",""))),""))</f>
        <v/>
      </c>
      <c r="V253" t="str">
        <f>IF(S253="negative","",IF(OR(ISNUMBER(SEARCH("Focal",'Model output'!P252)),'Classification result'!U253&lt;4,ISNUMBER(SEARCH("Focal",'Classification result'!U253)),ISNUMBER(SEARCH("&lt;4",'Classification result'!U253)),ISNUMBER(SEARCH("&lt; 4",'Classification result'!U253))),"minimal", IF(OR(ISNUMBER(SEARCH("Extensive",'Model output'!P252)),ISNUMBER(SEARCH("Extensive",'Classification result'!U253)),ISNUMBER(SEARCH("&gt;4",'Classification result'!U253)),ISNUMBER(SEARCH("&gt; 4",'Classification result'!U253)),ISNUMBER(SEARCH("4 or more",'Classification result'!U253))),"extensive","")))</f>
        <v/>
      </c>
      <c r="W253" t="str">
        <f>IF(OR('Model output'!R252="",ISNUMBER(SEARCH("Not identified", 'Model output'!R252)),ISNUMBER(SEARCH("Absent",'Model output'!R252)),ISNUMBER(SEARCH("No",'Model output'!R252)),ISNUMBER(SEARCH("Negative",'Model output'!R252)),ISNUMBER(SEARCH("None seen",'Model output'!R252)),ISNUMBER(SEARCH("Free",'Model output'!R252)),ISNUMBER(SEARCH("Cannot be assessed",'Model output'!R252))),"negative","positive")</f>
        <v>positive</v>
      </c>
      <c r="X253" t="str">
        <f>IF('Model output'!S252="","", IF('Model output'!S252= "[]", "", 'Model output'!S252))</f>
        <v>Not identified</v>
      </c>
      <c r="Y253" t="str">
        <f>IF(OR('Model output'!S252="",ISNUMBER(SEARCH("Absent",'Model output'!S252)),ISNUMBER(SEARCH("Not identified",'Model output'!S252)),ISNUMBER(SEARCH("No",'Model output'!S252)),ISNUMBER(SEARCH("negative",'Model output'!S252))),"negative",IF(Z253="positive","gETE", "positive"))</f>
        <v>negative</v>
      </c>
      <c r="Z253" t="str">
        <f>IF(OR('Model output'!S252="",ISNUMBER(SEARCH("Absent",'Model output'!S252)),ISNUMBER(SEARCH("Not identified",'Model output'!S252)),ISNUMBER(SEARCH("No",'Model output'!S252)),ISNUMBER(SEARCH("Minimal",'Model output'!S252)),ISNUMBER(SEARCH("negative",'Model output'!S252))),"negative",IF(OR(ISNUMBER(SEARCH("extensive",X253)),ISNUMBER(SEARCH("skeletal muscle",X253)),ISNUMBER(SEARCH("larynx",X253)),ISNUMBER(SEARCH("trachea",X253)),ISNUMBER(SEARCH("esophagus",X253)),ISNUMBER(SEARCH("recurrent laryngeal nerve",X253))),"positive","negative"))</f>
        <v>negative</v>
      </c>
      <c r="AA253" t="str">
        <f>IF('Model output'!T252="","", IF('Model output'!T252="[]", "", IF('Model output'!T252="Not mentioned", "No", "Yes")))</f>
        <v/>
      </c>
      <c r="AB253" t="str">
        <f>IF(AA253&lt;&gt;"Yes","",IF(OR('Model output'!U252="",'Model output'!U252="[]",ISNUMBER(SEARCH("Not identified",'Model output'!U252))),"",'Model output'!U252))</f>
        <v/>
      </c>
      <c r="AC253" s="1" t="str">
        <f>IF(OR('Model output'!V252="",'Model output'!V252="No",AND(ISERROR(SEARCH("Positive",'Model output'!V252)), ISNUMBER(SEARCH("Negative",'Model output'!V252))), ISNUMBER(SEARCH("Uninvolved",'Model output'!V252)), ISNUMBER(SEARCH("not involved",'Model output'!V252)), ISNUMBER(SEARCH("none",'Model output'!V252)), ISNUMBER(SEARCH("Free",'Model output'!V252)), ISNUMBER(SEARCH("1 mm",'Model output'!V252)), ISNUMBER(SEARCH("0.1 CM",'Model output'!V252)), ISNUMBER(SEARCH("less than 0.2 mm",'Model output'!V252)), ISNUMBER(SEARCH("less than 0.5 mm",'Model output'!V252)), ISNUMBER(SEARCH("abut",'Model output'!V252))), "negative", "positive")</f>
        <v>negative</v>
      </c>
      <c r="AE253" s="32" t="str" cm="1">
        <f t="array" aca="1" ref="AE253" ca="1">IF(OR(AC253="positive",Z253="positive",AND(OR(ISNUMBER(SEARCH("Follicular carcinoma",N253)),ISNUMBER(SEARCH("Follicular thyroid carcinoma",N253))),V253="extensive"),AND(AND(ISNUMBER(J253),J253&gt;0),AND(ISNUMBER(M253),M253&gt;3)),OR(H253="positive",AH253=1)),"high",IF(OR(ISNUMBER(SEARCH("lateral",G253,1)),ISNUMBER(SEARCH("positive",Y253,1)),ISNUMBER(SEARCH("tall",O253,1)),ISNUMBER(SEARCH("hobnail",O253,1)),ISNUMBER(SEARCH("cribriform",O253,1)),ISNUMBER(SEARCH("diffuse",O253,1)),ISNUMBER(SEARCH("columnar",O253,1)),ISNUMBER(SEARCH("solid",O253,1)),ISNUMBER(SEARCH("tall",N253,1)),ISNUMBER(SEARCH("hobnail",N253,1)),ISNUMBER(SEARCH("cribriform",N253,1)),ISNUMBER(SEARCH("diffuse",N253,1)),ISNUMBER(SEARCH("columnar",N253,1)),ISNUMBER(SEARCH("solid",N253,1)),AND(ISNUMBER(SEARCH("papillary",N253,1)),S253="positive"),AND(AND(ISNUMBER(J253),J253&gt;=5),M253=""),AND(AND(ISNUMBER(J253),J253&gt;=5),AND(ISNUMBER(M253),M253&gt;=1)),AND(ISNUMBER(SERACH("papillary",N253)),OR(Y253="positive",Z253="positive"), ISNUMBER(SEARCH("BRAF",AB253)))),"intermediate","low"))</f>
        <v>low</v>
      </c>
      <c r="AF253" s="33" t="str">
        <f t="shared" si="47"/>
        <v>2</v>
      </c>
      <c r="AG253" s="33" t="str">
        <f t="shared" si="48"/>
        <v>0</v>
      </c>
      <c r="AH253" s="33" t="str">
        <f t="shared" si="49"/>
        <v>0</v>
      </c>
      <c r="AI253" s="38" t="str">
        <f t="shared" si="50"/>
        <v>I</v>
      </c>
      <c r="AJ253" s="32" t="s">
        <v>957</v>
      </c>
      <c r="AK253" s="37" t="s">
        <v>964</v>
      </c>
      <c r="AL253" s="37" t="s">
        <v>965</v>
      </c>
      <c r="AM253" s="37" t="s">
        <v>965</v>
      </c>
      <c r="AN253" s="37" t="s">
        <v>70</v>
      </c>
      <c r="AO253" s="26">
        <f t="shared" ca="1" si="51"/>
        <v>1</v>
      </c>
      <c r="AP253" s="12">
        <f t="shared" si="52"/>
        <v>1</v>
      </c>
      <c r="AQ253" s="12">
        <f t="shared" si="53"/>
        <v>1</v>
      </c>
      <c r="AR253" s="12">
        <f t="shared" si="54"/>
        <v>1</v>
      </c>
      <c r="AS253" s="19">
        <f t="shared" si="55"/>
        <v>1</v>
      </c>
    </row>
    <row r="254" spans="1:45">
      <c r="A254" t="str">
        <f>'Model output'!A253</f>
        <v>TCGA-FY-A3TY</v>
      </c>
      <c r="B254" s="44">
        <v>61</v>
      </c>
      <c r="C254" s="1" t="str">
        <f>IF(OR(ISNUMBER(SEARCH("0",'Model output'!D253)), ISNUMBER(SEARCH("1",'Model output'!D253)), ISNUMBER(SEARCH("1a",'Model output'!D253)), ISNUMBER(SEARCH("1b",'Model output'!D253)), ISNUMBER(SEARCH("2",'Model output'!D253)), ISNUMBER(SEARCH("3",'Model output'!D253)), ISNUMBER(SEARCH("4a",'Model output'!D253)), ISNUMBER(SEARCH("4b",'Model output'!D253))), IF(ISNUMBER(SEARCH("pT",'Model output'!D253)),IF(OR(ISNUMBER(SEARCH("a",'Model output'!D253)),ISNUMBER(SEARCH("b",'Model output'!D253))),MID(SUBSTITUTE('Model output'!D253," ",""),SEARCH("pT",'Model output'!D253)+2,2),MID(SUBSTITUTE('Model output'!D253," ",""),SEARCH("pT",'Model output'!D253)+2,1)),IF(ISNUMBER(SEARCH("T",'Model output'!D253)),IF(OR(ISNUMBER(SEARCH("a",'Model output'!D253)),ISNUMBER(SEARCH("b",'Model output'!D253))),MID(SUBSTITUTE('Model output'!D253," ",""),SEARCH("T",'Model output'!D253)+1,2),MID(SUBSTITUTE('Model output'!D253," ",""),SEARCH("T",'Model output'!D253)+1,1)),SUBSTITUTE('Model output'!D253," ",""))),"")</f>
        <v>3</v>
      </c>
      <c r="D254" s="1" t="str">
        <f>IF(ISNUMBER(SEARCH("lymph node",'Model output'!E253)),"1", IF(AND('Model output'!E253&lt;&gt;"",ISNUMBER('Model output'!E253),'Model output'!E253&gt;0),"1",IF(OR(ISNUMBER(SEARCH("0",'Model output'!E253)), ISNUMBER(SEARCH("1",'Model output'!E253)), ISNUMBER(SEARCH("1a",'Model output'!E253)), ISNUMBER(SEARCH("1b",'Model output'!E253)), ISNUMBER(SEARCH("X",'Model output'!E253))), IF(ISNUMBER(SEARCH("pN",'Model output'!E253)),IF(OR(ISNUMBER(SEARCH("a",'Model output'!E253)),ISNUMBER(SEARCH("b",'Model output'!E253))),MID(SUBSTITUTE('Model output'!E253," ",""),SEARCH("pN",'Model output'!E253)+2,2),MID(SUBSTITUTE('Model output'!E253," ",""),SEARCH("pN",'Model output'!E253)+2,1)),IF(ISNUMBER(SEARCH("N",'Model output'!E253)),IF(OR(ISNUMBER(SEARCH("a",'Model output'!E253)),ISNUMBER(SEARCH("b",'Model output'!E253))),MID(SUBSTITUTE('Model output'!E253," ",""),SEARCH("N",'Model output'!E253)+1,2),MID(SUBSTITUTE('Model output'!E253," ",""),SEARCH("N",'Model output'!E253)+1,1)),SUBSTITUTE('Model output'!E253," ",""))),"")))</f>
        <v>0</v>
      </c>
      <c r="E254" s="1" t="str">
        <f>IF(OR(ISNUMBER(SEARCH("Not applicable",'Model output'!F253)), ISNUMBER(SEARCH("N/A",'Model output'!F253))),"0",IF(OR(ISNUMBER(SEARCH("0",'Model output'!F253)), ISNUMBER(SEARCH("1",'Model output'!F253)), ISNUMBER(SEARCH("X",'Model output'!F253))), IF(ISNUMBER(SEARCH("pM",'Model output'!F253)),MID(SUBSTITUTE('Model output'!F253," ",""),SEARCH("pM",'Model output'!F253)+2,1),IF(ISNUMBER(SEARCH("M",'Model output'!F253)),MID(SUBSTITUTE('Model output'!F253," ",""),SEARCH("M",'Model output'!F253)+1,1),SUBSTITUTE('Model output'!F253," ",""))),""))</f>
        <v>X</v>
      </c>
      <c r="F254" t="str">
        <f t="shared" si="45"/>
        <v>negative</v>
      </c>
      <c r="G254" t="str">
        <f>IF(OR('Model output'!G253="",AND(ISNUMBER('Model output'!J253),'Model output'!J253&lt;1)),"",IF(OR(ISNUMBER(SEARCH("lateral",'Model output'!G253)),ISNUMBER(SEARCH("cervical",'Model output'!G253)),ISNUMBER(SEARCH("jugular",'Model output'!G253)),ISNUMBER(SEARCH("left neck",'Model output'!G253)),ISNUMBER(SEARCH("left anterior neck",'Model output'!G253)),ISNUMBER(SEARCH("left posterior neck",'Model output'!G253)),ISNUMBER(SEARCH("right neck",'Model output'!G253)),ISNUMBER(SEARCH("right anterior neck",'Model output'!G253)),ISNUMBER(SEARCH("right posterior neck",'Model output'!G253)),AND(ISNUMBER(SEARCH("level",'Model output'!G253)),OR(,ISNUMBER(SEARCH("II",'Model output'!G253)),ISNUMBER(SEARCH("two",'Model output'!G253)),ISNUMBER(SEARCH("2",'Model output'!G253)),ISNUMBER(SEARCH("III",'Model output'!G253)),ISNUMBER(SEARCH("three",'Model output'!G253)),ISNUMBER(SEARCH("3",'Model output'!G253)),ISNUMBER(SEARCH("IV",'Model output'!G253)),ISNUMBER(SEARCH("four",'Model output'!G253)),ISNUMBER(SEARCH("4",'Model output'!G253)),AND(ISNUMBER(SEARCH("V ",'Model output'!G253)),NOT(ISNUMBER(SEARCH("VI",'Model output'!G253)))),ISNUMBER(SEARCH("five",'Model output'!G253)),ISNUMBER(SEARCH("5",'Model output'!G253))))), "lateral", "central"))</f>
        <v/>
      </c>
      <c r="H254" t="str">
        <f>IF('Model output'!H253="","negative",IF('Model output'!H253="[]", "negative", IF(OR(ISNUMBER(SEARCH("lymph node",'Model output'!H253)),ISNUMBER(SEARCH("Not mentioned",'Model output'!H253)),ISNUMBER(SEARCH("neck",'Model output'!H253)),ISNUMBER(SEARCH("Not applicable",'Model output'!H253))),"negative","positive")))</f>
        <v>negative</v>
      </c>
      <c r="I254">
        <f>IF('Model output'!I253="","",IF(ISNUMBER('Model output'!I253),'Model output'!I253,1))</f>
        <v>6</v>
      </c>
      <c r="J254">
        <f>IF('Model output'!J253="","",IF(AND(ISNUMBER('Model output'!J253),'Model output'!J253&lt;=I254),'Model output'!J253,IF(ISNUMBER(SEARCH("0/",'Model output'!J253)),0,1)))</f>
        <v>0</v>
      </c>
      <c r="K254" t="str" cm="1">
        <f t="array" ref="K254">IF(COUNT(FIND({0,1,2,3,4,5,6,7,8,9},'Model output'!K253))&gt;0,'Model output'!K253,"")</f>
        <v/>
      </c>
      <c r="L254" s="8" t="str">
        <f t="shared" si="46"/>
        <v/>
      </c>
      <c r="M254" t="str" cm="1">
        <f t="array" ref="M254">IF(L254="","",IF(ISNUMBER(SEARCH("cm",L254)),MAX(VALUE(SUBSTITUTE(_xlfn.FILTERXML("&lt;t&gt;&lt;s&gt;"&amp;SUBSTITUTE(L254,",","&lt;/s&gt;&lt;s&gt;")&amp;"&lt;/s&gt;&lt;/t&gt;","//s"),"cm",""))),MAX(VALUE(SUBSTITUTE(_xlfn.FILTERXML("&lt;t&gt;&lt;s&gt;"&amp;SUBSTITUTE(L254,",","&lt;/s&gt;&lt;s&gt;")&amp;"&lt;/s&gt;&lt;/t&gt;","//s"),"mm","")))/10))</f>
        <v/>
      </c>
      <c r="N254" t="str">
        <f>IF('Model output'!L253="","",'Model output'!L253)</f>
        <v>Papillary carcinoma</v>
      </c>
      <c r="O254" t="str">
        <f>IF('Model output'!M253="","",'Model output'!M253)</f>
        <v>Classical</v>
      </c>
      <c r="P254" t="str">
        <f>IF('Model output'!N253="","",'Model output'!N253)</f>
        <v>4.2 cm</v>
      </c>
      <c r="Q254" t="str">
        <f t="shared" si="56"/>
        <v>4.2cm</v>
      </c>
      <c r="R254" cm="1">
        <f t="array" ref="R254">IF(Q254="","",IF(ISNUMBER(SEARCH("cm",Q254)),MAX(VALUE(SUBSTITUTE(_xlfn.FILTERXML("&lt;t&gt;&lt;s&gt;"&amp;SUBSTITUTE(Q254,",","&lt;/s&gt;&lt;s&gt;")&amp;"&lt;/s&gt;&lt;/t&gt;","//s"),"cm",""))),MAX(VALUE(SUBSTITUTE(_xlfn.FILTERXML("&lt;t&gt;&lt;s&gt;"&amp;SUBSTITUTE(Q254,",","&lt;/s&gt;&lt;s&gt;")&amp;"&lt;/s&gt;&lt;/t&gt;","//s"),"mm","")))/10))</f>
        <v>4.2</v>
      </c>
      <c r="S254" t="str">
        <f>IF(OR('Model output'!P253="",ISNUMBER(SEARCH("Not identified", 'Model output'!P253)),ISNUMBER(SEARCH("Absent",'Model output'!P253)),AND(ISNUMBER(SEARCH("No",'Model output'!P253)),NOT(ISNUMBER(SEARCH("diagnostic",'Model output'!P253)))),ISNUMBER(SEARCH("Negative",'Model output'!P253))),"negative","positive")</f>
        <v>negative</v>
      </c>
      <c r="T254">
        <f>IF('Model output'!O253="","",'Model output'!O253)</f>
        <v>1</v>
      </c>
      <c r="U254" t="str">
        <f>IF('Model output'!Q253&lt;&gt;"",'Model output'!Q253,IF('Classification result'!S254="positive",IF(ISNUMBER(SEARCH("single",'Model output'!P253)),1,IF(OR(ISNUMBER(SEARCH("&lt;4",'Model output'!P253)),ISNUMBER(SEARCH("&lt; 4",'Model output'!P253)),ISNUMBER(SEARCH("less than 4",'Model output'!P253))),"&lt;4",IF(OR(ISNUMBER(SEARCH("&gt;4",'Model output'!P253)),ISNUMBER(SEARCH("&gt; 4",'Model output'!P253)),ISNUMBER(SEARCH("4 or more",'Model output'!P253))),"&gt;4",""))),""))</f>
        <v/>
      </c>
      <c r="V254" t="str">
        <f>IF(S254="negative","",IF(OR(ISNUMBER(SEARCH("Focal",'Model output'!P253)),'Classification result'!U254&lt;4,ISNUMBER(SEARCH("Focal",'Classification result'!U254)),ISNUMBER(SEARCH("&lt;4",'Classification result'!U254)),ISNUMBER(SEARCH("&lt; 4",'Classification result'!U254))),"minimal", IF(OR(ISNUMBER(SEARCH("Extensive",'Model output'!P253)),ISNUMBER(SEARCH("Extensive",'Classification result'!U254)),ISNUMBER(SEARCH("&gt;4",'Classification result'!U254)),ISNUMBER(SEARCH("&gt; 4",'Classification result'!U254)),ISNUMBER(SEARCH("4 or more",'Classification result'!U254))),"extensive","")))</f>
        <v/>
      </c>
      <c r="W254" t="str">
        <f>IF(OR('Model output'!R253="",ISNUMBER(SEARCH("Not identified", 'Model output'!R253)),ISNUMBER(SEARCH("Absent",'Model output'!R253)),ISNUMBER(SEARCH("No",'Model output'!R253)),ISNUMBER(SEARCH("Negative",'Model output'!R253)),ISNUMBER(SEARCH("None seen",'Model output'!R253)),ISNUMBER(SEARCH("Free",'Model output'!R253)),ISNUMBER(SEARCH("Cannot be assessed",'Model output'!R253))),"negative","positive")</f>
        <v>positive</v>
      </c>
      <c r="X254" t="str">
        <f>IF('Model output'!S253="","", IF('Model output'!S253= "[]", "", 'Model output'!S253))</f>
        <v>Present, Minimal</v>
      </c>
      <c r="Y254" t="str">
        <f>IF(OR('Model output'!S253="",ISNUMBER(SEARCH("Absent",'Model output'!S253)),ISNUMBER(SEARCH("Not identified",'Model output'!S253)),ISNUMBER(SEARCH("No",'Model output'!S253)),ISNUMBER(SEARCH("negative",'Model output'!S253))),"negative",IF(Z254="positive","gETE", "positive"))</f>
        <v>positive</v>
      </c>
      <c r="Z254" t="str">
        <f>IF(OR('Model output'!S253="",ISNUMBER(SEARCH("Absent",'Model output'!S253)),ISNUMBER(SEARCH("Not identified",'Model output'!S253)),ISNUMBER(SEARCH("No",'Model output'!S253)),ISNUMBER(SEARCH("Minimal",'Model output'!S253)),ISNUMBER(SEARCH("negative",'Model output'!S253))),"negative",IF(OR(ISNUMBER(SEARCH("extensive",X254)),ISNUMBER(SEARCH("skeletal muscle",X254)),ISNUMBER(SEARCH("larynx",X254)),ISNUMBER(SEARCH("trachea",X254)),ISNUMBER(SEARCH("esophagus",X254)),ISNUMBER(SEARCH("recurrent laryngeal nerve",X254))),"positive","negative"))</f>
        <v>negative</v>
      </c>
      <c r="AA254" t="str">
        <f>IF('Model output'!T253="","", IF('Model output'!T253="[]", "", IF('Model output'!T253="Not mentioned", "No", "Yes")))</f>
        <v/>
      </c>
      <c r="AB254" t="str">
        <f>IF(AA254&lt;&gt;"Yes","",IF(OR('Model output'!U253="",'Model output'!U253="[]",ISNUMBER(SEARCH("Not identified",'Model output'!U253))),"",'Model output'!U253))</f>
        <v/>
      </c>
      <c r="AC254" s="1" t="str">
        <f>IF(OR('Model output'!V253="",'Model output'!V253="No",AND(ISERROR(SEARCH("Positive",'Model output'!V253)), ISNUMBER(SEARCH("Negative",'Model output'!V253))), ISNUMBER(SEARCH("Uninvolved",'Model output'!V253)), ISNUMBER(SEARCH("not involved",'Model output'!V253)), ISNUMBER(SEARCH("none",'Model output'!V253)), ISNUMBER(SEARCH("Free",'Model output'!V253)), ISNUMBER(SEARCH("1 mm",'Model output'!V253)), ISNUMBER(SEARCH("0.1 CM",'Model output'!V253)), ISNUMBER(SEARCH("less than 0.2 mm",'Model output'!V253)), ISNUMBER(SEARCH("less than 0.5 mm",'Model output'!V253)), ISNUMBER(SEARCH("abut",'Model output'!V253))), "negative", "positive")</f>
        <v>negative</v>
      </c>
      <c r="AE254" s="32" t="str" cm="1">
        <f t="array" aca="1" ref="AE254" ca="1">IF(OR(AC254="positive",Z254="positive",AND(OR(ISNUMBER(SEARCH("Follicular carcinoma",N254)),ISNUMBER(SEARCH("Follicular thyroid carcinoma",N254))),V254="extensive"),AND(AND(ISNUMBER(J254),J254&gt;0),AND(ISNUMBER(M254),M254&gt;3)),OR(H254="positive",AH254=1)),"high",IF(OR(ISNUMBER(SEARCH("lateral",G254,1)),ISNUMBER(SEARCH("positive",Y254,1)),ISNUMBER(SEARCH("tall",O254,1)),ISNUMBER(SEARCH("hobnail",O254,1)),ISNUMBER(SEARCH("cribriform",O254,1)),ISNUMBER(SEARCH("diffuse",O254,1)),ISNUMBER(SEARCH("columnar",O254,1)),ISNUMBER(SEARCH("solid",O254,1)),ISNUMBER(SEARCH("tall",N254,1)),ISNUMBER(SEARCH("hobnail",N254,1)),ISNUMBER(SEARCH("cribriform",N254,1)),ISNUMBER(SEARCH("diffuse",N254,1)),ISNUMBER(SEARCH("columnar",N254,1)),ISNUMBER(SEARCH("solid",N254,1)),AND(ISNUMBER(SEARCH("papillary",N254,1)),S254="positive"),AND(AND(ISNUMBER(J254),J254&gt;=5),M254=""),AND(AND(ISNUMBER(J254),J254&gt;=5),AND(ISNUMBER(M254),M254&gt;=1)),AND(ISNUMBER(SERACH("papillary",N254)),OR(Y254="positive",Z254="positive"), ISNUMBER(SEARCH("BRAF",AB254)))),"intermediate","low"))</f>
        <v>intermediate</v>
      </c>
      <c r="AF254" s="33" t="str">
        <f t="shared" si="47"/>
        <v>3a</v>
      </c>
      <c r="AG254" s="33" t="str">
        <f t="shared" si="48"/>
        <v>0</v>
      </c>
      <c r="AH254" s="33" t="str">
        <f t="shared" si="49"/>
        <v>0</v>
      </c>
      <c r="AI254" s="38" t="str">
        <f t="shared" si="50"/>
        <v>II</v>
      </c>
      <c r="AJ254" s="32" t="s">
        <v>956</v>
      </c>
      <c r="AK254" s="37" t="s">
        <v>960</v>
      </c>
      <c r="AL254" s="37" t="s">
        <v>962</v>
      </c>
      <c r="AM254" s="37" t="s">
        <v>965</v>
      </c>
      <c r="AN254" s="37" t="s">
        <v>963</v>
      </c>
      <c r="AO254" s="26">
        <f t="shared" ca="1" si="51"/>
        <v>0</v>
      </c>
      <c r="AP254" s="12">
        <f t="shared" si="52"/>
        <v>0</v>
      </c>
      <c r="AQ254" s="12">
        <f t="shared" si="53"/>
        <v>1</v>
      </c>
      <c r="AR254" s="12">
        <f t="shared" si="54"/>
        <v>1</v>
      </c>
      <c r="AS254" s="19">
        <f t="shared" si="55"/>
        <v>1</v>
      </c>
    </row>
    <row r="255" spans="1:45">
      <c r="A255" t="str">
        <f>'Model output'!A254</f>
        <v>TCGA-FY-A3W9</v>
      </c>
      <c r="B255" s="44">
        <v>66</v>
      </c>
      <c r="C255" s="1" t="str">
        <f>IF(OR(ISNUMBER(SEARCH("0",'Model output'!D254)), ISNUMBER(SEARCH("1",'Model output'!D254)), ISNUMBER(SEARCH("1a",'Model output'!D254)), ISNUMBER(SEARCH("1b",'Model output'!D254)), ISNUMBER(SEARCH("2",'Model output'!D254)), ISNUMBER(SEARCH("3",'Model output'!D254)), ISNUMBER(SEARCH("4a",'Model output'!D254)), ISNUMBER(SEARCH("4b",'Model output'!D254))), IF(ISNUMBER(SEARCH("pT",'Model output'!D254)),IF(OR(ISNUMBER(SEARCH("a",'Model output'!D254)),ISNUMBER(SEARCH("b",'Model output'!D254))),MID(SUBSTITUTE('Model output'!D254," ",""),SEARCH("pT",'Model output'!D254)+2,2),MID(SUBSTITUTE('Model output'!D254," ",""),SEARCH("pT",'Model output'!D254)+2,1)),IF(ISNUMBER(SEARCH("T",'Model output'!D254)),IF(OR(ISNUMBER(SEARCH("a",'Model output'!D254)),ISNUMBER(SEARCH("b",'Model output'!D254))),MID(SUBSTITUTE('Model output'!D254," ",""),SEARCH("T",'Model output'!D254)+1,2),MID(SUBSTITUTE('Model output'!D254," ",""),SEARCH("T",'Model output'!D254)+1,1)),SUBSTITUTE('Model output'!D254," ",""))),"")</f>
        <v>2</v>
      </c>
      <c r="D255" s="1" t="str">
        <f>IF(ISNUMBER(SEARCH("lymph node",'Model output'!E254)),"1", IF(AND('Model output'!E254&lt;&gt;"",ISNUMBER('Model output'!E254),'Model output'!E254&gt;0),"1",IF(OR(ISNUMBER(SEARCH("0",'Model output'!E254)), ISNUMBER(SEARCH("1",'Model output'!E254)), ISNUMBER(SEARCH("1a",'Model output'!E254)), ISNUMBER(SEARCH("1b",'Model output'!E254)), ISNUMBER(SEARCH("X",'Model output'!E254))), IF(ISNUMBER(SEARCH("pN",'Model output'!E254)),IF(OR(ISNUMBER(SEARCH("a",'Model output'!E254)),ISNUMBER(SEARCH("b",'Model output'!E254))),MID(SUBSTITUTE('Model output'!E254," ",""),SEARCH("pN",'Model output'!E254)+2,2),MID(SUBSTITUTE('Model output'!E254," ",""),SEARCH("pN",'Model output'!E254)+2,1)),IF(ISNUMBER(SEARCH("N",'Model output'!E254)),IF(OR(ISNUMBER(SEARCH("a",'Model output'!E254)),ISNUMBER(SEARCH("b",'Model output'!E254))),MID(SUBSTITUTE('Model output'!E254," ",""),SEARCH("N",'Model output'!E254)+1,2),MID(SUBSTITUTE('Model output'!E254," ",""),SEARCH("N",'Model output'!E254)+1,1)),SUBSTITUTE('Model output'!E254," ",""))),"")))</f>
        <v>0</v>
      </c>
      <c r="E255" s="1" t="str">
        <f>IF(OR(ISNUMBER(SEARCH("Not applicable",'Model output'!F254)), ISNUMBER(SEARCH("N/A",'Model output'!F254))),"0",IF(OR(ISNUMBER(SEARCH("0",'Model output'!F254)), ISNUMBER(SEARCH("1",'Model output'!F254)), ISNUMBER(SEARCH("X",'Model output'!F254))), IF(ISNUMBER(SEARCH("pM",'Model output'!F254)),MID(SUBSTITUTE('Model output'!F254," ",""),SEARCH("pM",'Model output'!F254)+2,1),IF(ISNUMBER(SEARCH("M",'Model output'!F254)),MID(SUBSTITUTE('Model output'!F254," ",""),SEARCH("M",'Model output'!F254)+1,1),SUBSTITUTE('Model output'!F254," ",""))),""))</f>
        <v>X</v>
      </c>
      <c r="F255" t="str">
        <f t="shared" ref="F255:F291" si="57">IF(OR(G255&lt;&gt;"",AND(J255&lt;&gt;"",ISNUMBER(J255),J255&gt;0),AND(M255&lt;&gt;"",M255&gt;0)),"positive","negative")</f>
        <v>negative</v>
      </c>
      <c r="G255" t="str">
        <f>IF(OR('Model output'!G254="",AND(ISNUMBER('Model output'!J254),'Model output'!J254&lt;1)),"",IF(OR(ISNUMBER(SEARCH("lateral",'Model output'!G254)),ISNUMBER(SEARCH("cervical",'Model output'!G254)),ISNUMBER(SEARCH("jugular",'Model output'!G254)),ISNUMBER(SEARCH("left neck",'Model output'!G254)),ISNUMBER(SEARCH("left anterior neck",'Model output'!G254)),ISNUMBER(SEARCH("left posterior neck",'Model output'!G254)),ISNUMBER(SEARCH("right neck",'Model output'!G254)),ISNUMBER(SEARCH("right anterior neck",'Model output'!G254)),ISNUMBER(SEARCH("right posterior neck",'Model output'!G254)),AND(ISNUMBER(SEARCH("level",'Model output'!G254)),OR(,ISNUMBER(SEARCH("II",'Model output'!G254)),ISNUMBER(SEARCH("two",'Model output'!G254)),ISNUMBER(SEARCH("2",'Model output'!G254)),ISNUMBER(SEARCH("III",'Model output'!G254)),ISNUMBER(SEARCH("three",'Model output'!G254)),ISNUMBER(SEARCH("3",'Model output'!G254)),ISNUMBER(SEARCH("IV",'Model output'!G254)),ISNUMBER(SEARCH("four",'Model output'!G254)),ISNUMBER(SEARCH("4",'Model output'!G254)),AND(ISNUMBER(SEARCH("V ",'Model output'!G254)),NOT(ISNUMBER(SEARCH("VI",'Model output'!G254)))),ISNUMBER(SEARCH("five",'Model output'!G254)),ISNUMBER(SEARCH("5",'Model output'!G254))))), "lateral", "central"))</f>
        <v/>
      </c>
      <c r="H255" t="str">
        <f>IF('Model output'!H254="","negative",IF('Model output'!H254="[]", "negative", IF(OR(ISNUMBER(SEARCH("lymph node",'Model output'!H254)),ISNUMBER(SEARCH("Not mentioned",'Model output'!H254)),ISNUMBER(SEARCH("neck",'Model output'!H254)),ISNUMBER(SEARCH("Not applicable",'Model output'!H254))),"negative","positive")))</f>
        <v>negative</v>
      </c>
      <c r="I255">
        <f>IF('Model output'!I254="","",IF(ISNUMBER('Model output'!I254),'Model output'!I254,1))</f>
        <v>1</v>
      </c>
      <c r="J255">
        <f>IF('Model output'!J254="","",IF(AND(ISNUMBER('Model output'!J254),'Model output'!J254&lt;=I255),'Model output'!J254,IF(ISNUMBER(SEARCH("0/",'Model output'!J254)),0,1)))</f>
        <v>0</v>
      </c>
      <c r="K255" t="str" cm="1">
        <f t="array" ref="K255">IF(COUNT(FIND({0,1,2,3,4,5,6,7,8,9},'Model output'!K254))&gt;0,'Model output'!K254,"")</f>
        <v/>
      </c>
      <c r="L255" s="8" t="str">
        <f t="shared" ref="L255:L291" si="58">SUBSTITUTE(SUBSTITUTE(SUBSTITUTE(SUBSTITUTE(SUBSTITUTE(SUBSTITUTE(SUBSTITUTE(SUBSTITUTE(SUBSTITUTE(SUBSTITUTE(K255,"cm.","cm"), "up to", ""), "x", ","), "(LEVEL 4)", ""), "/", ","), "'',", ""), "'", ""), "[", ""), "]", ""), " ", "")</f>
        <v/>
      </c>
      <c r="M255" t="str" cm="1">
        <f t="array" ref="M255">IF(L255="","",IF(ISNUMBER(SEARCH("cm",L255)),MAX(VALUE(SUBSTITUTE(_xlfn.FILTERXML("&lt;t&gt;&lt;s&gt;"&amp;SUBSTITUTE(L255,",","&lt;/s&gt;&lt;s&gt;")&amp;"&lt;/s&gt;&lt;/t&gt;","//s"),"cm",""))),MAX(VALUE(SUBSTITUTE(_xlfn.FILTERXML("&lt;t&gt;&lt;s&gt;"&amp;SUBSTITUTE(L255,",","&lt;/s&gt;&lt;s&gt;")&amp;"&lt;/s&gt;&lt;/t&gt;","//s"),"mm","")))/10))</f>
        <v/>
      </c>
      <c r="N255" t="str">
        <f>IF('Model output'!L254="","",'Model output'!L254)</f>
        <v>Papillary</v>
      </c>
      <c r="O255" t="str">
        <f>IF('Model output'!M254="","",'Model output'!M254)</f>
        <v>Follicular variant</v>
      </c>
      <c r="P255" t="str">
        <f>IF('Model output'!N254="","",'Model output'!N254)</f>
        <v>2.3 cm</v>
      </c>
      <c r="Q255" t="str">
        <f t="shared" si="56"/>
        <v>2.3cm</v>
      </c>
      <c r="R255" cm="1">
        <f t="array" ref="R255">IF(Q255="","",IF(ISNUMBER(SEARCH("cm",Q255)),MAX(VALUE(SUBSTITUTE(_xlfn.FILTERXML("&lt;t&gt;&lt;s&gt;"&amp;SUBSTITUTE(Q255,",","&lt;/s&gt;&lt;s&gt;")&amp;"&lt;/s&gt;&lt;/t&gt;","//s"),"cm",""))),MAX(VALUE(SUBSTITUTE(_xlfn.FILTERXML("&lt;t&gt;&lt;s&gt;"&amp;SUBSTITUTE(Q255,",","&lt;/s&gt;&lt;s&gt;")&amp;"&lt;/s&gt;&lt;/t&gt;","//s"),"mm","")))/10))</f>
        <v>2.2999999999999998</v>
      </c>
      <c r="S255" t="str">
        <f>IF(OR('Model output'!P254="",ISNUMBER(SEARCH("Not identified", 'Model output'!P254)),ISNUMBER(SEARCH("Absent",'Model output'!P254)),AND(ISNUMBER(SEARCH("No",'Model output'!P254)),NOT(ISNUMBER(SEARCH("diagnostic",'Model output'!P254)))),ISNUMBER(SEARCH("Negative",'Model output'!P254))),"negative","positive")</f>
        <v>negative</v>
      </c>
      <c r="T255" t="str">
        <f>IF('Model output'!O254="","",'Model output'!O254)</f>
        <v/>
      </c>
      <c r="U255" t="str">
        <f>IF('Model output'!Q254&lt;&gt;"",'Model output'!Q254,IF('Classification result'!S255="positive",IF(ISNUMBER(SEARCH("single",'Model output'!P254)),1,IF(OR(ISNUMBER(SEARCH("&lt;4",'Model output'!P254)),ISNUMBER(SEARCH("&lt; 4",'Model output'!P254)),ISNUMBER(SEARCH("less than 4",'Model output'!P254))),"&lt;4",IF(OR(ISNUMBER(SEARCH("&gt;4",'Model output'!P254)),ISNUMBER(SEARCH("&gt; 4",'Model output'!P254)),ISNUMBER(SEARCH("4 or more",'Model output'!P254))),"&gt;4",""))),""))</f>
        <v/>
      </c>
      <c r="V255" t="str">
        <f>IF(S255="negative","",IF(OR(ISNUMBER(SEARCH("Focal",'Model output'!P254)),'Classification result'!U255&lt;4,ISNUMBER(SEARCH("Focal",'Classification result'!U255)),ISNUMBER(SEARCH("&lt;4",'Classification result'!U255)),ISNUMBER(SEARCH("&lt; 4",'Classification result'!U255))),"minimal", IF(OR(ISNUMBER(SEARCH("Extensive",'Model output'!P254)),ISNUMBER(SEARCH("Extensive",'Classification result'!U255)),ISNUMBER(SEARCH("&gt;4",'Classification result'!U255)),ISNUMBER(SEARCH("&gt; 4",'Classification result'!U255)),ISNUMBER(SEARCH("4 or more",'Classification result'!U255))),"extensive","")))</f>
        <v/>
      </c>
      <c r="W255" t="str">
        <f>IF(OR('Model output'!R254="",ISNUMBER(SEARCH("Not identified", 'Model output'!R254)),ISNUMBER(SEARCH("Absent",'Model output'!R254)),ISNUMBER(SEARCH("No",'Model output'!R254)),ISNUMBER(SEARCH("Negative",'Model output'!R254)),ISNUMBER(SEARCH("None seen",'Model output'!R254)),ISNUMBER(SEARCH("Free",'Model output'!R254)),ISNUMBER(SEARCH("Cannot be assessed",'Model output'!R254))),"negative","positive")</f>
        <v>positive</v>
      </c>
      <c r="X255" t="str">
        <f>IF('Model output'!S254="","", IF('Model output'!S254= "[]", "", 'Model output'!S254))</f>
        <v>Not identified</v>
      </c>
      <c r="Y255" t="str">
        <f>IF(OR('Model output'!S254="",ISNUMBER(SEARCH("Absent",'Model output'!S254)),ISNUMBER(SEARCH("Not identified",'Model output'!S254)),ISNUMBER(SEARCH("No",'Model output'!S254)),ISNUMBER(SEARCH("negative",'Model output'!S254))),"negative",IF(Z255="positive","gETE", "positive"))</f>
        <v>negative</v>
      </c>
      <c r="Z255" t="str">
        <f>IF(OR('Model output'!S254="",ISNUMBER(SEARCH("Absent",'Model output'!S254)),ISNUMBER(SEARCH("Not identified",'Model output'!S254)),ISNUMBER(SEARCH("No",'Model output'!S254)),ISNUMBER(SEARCH("Minimal",'Model output'!S254)),ISNUMBER(SEARCH("negative",'Model output'!S254))),"negative",IF(OR(ISNUMBER(SEARCH("extensive",X255)),ISNUMBER(SEARCH("skeletal muscle",X255)),ISNUMBER(SEARCH("larynx",X255)),ISNUMBER(SEARCH("trachea",X255)),ISNUMBER(SEARCH("esophagus",X255)),ISNUMBER(SEARCH("recurrent laryngeal nerve",X255))),"positive","negative"))</f>
        <v>negative</v>
      </c>
      <c r="AA255" t="str">
        <f>IF('Model output'!T254="","", IF('Model output'!T254="[]", "", IF('Model output'!T254="Not mentioned", "No", "Yes")))</f>
        <v/>
      </c>
      <c r="AB255" t="str">
        <f>IF(AA255&lt;&gt;"Yes","",IF(OR('Model output'!U254="",'Model output'!U254="[]",ISNUMBER(SEARCH("Not identified",'Model output'!U254))),"",'Model output'!U254))</f>
        <v/>
      </c>
      <c r="AC255" s="1" t="str">
        <f>IF(OR('Model output'!V254="",'Model output'!V254="No",AND(ISERROR(SEARCH("Positive",'Model output'!V254)), ISNUMBER(SEARCH("Negative",'Model output'!V254))), ISNUMBER(SEARCH("Uninvolved",'Model output'!V254)), ISNUMBER(SEARCH("not involved",'Model output'!V254)), ISNUMBER(SEARCH("none",'Model output'!V254)), ISNUMBER(SEARCH("Free",'Model output'!V254)), ISNUMBER(SEARCH("1 mm",'Model output'!V254)), ISNUMBER(SEARCH("0.1 CM",'Model output'!V254)), ISNUMBER(SEARCH("less than 0.2 mm",'Model output'!V254)), ISNUMBER(SEARCH("less than 0.5 mm",'Model output'!V254)), ISNUMBER(SEARCH("abut",'Model output'!V254))), "negative", "positive")</f>
        <v>positive</v>
      </c>
      <c r="AE255" s="32" t="str" cm="1">
        <f t="array" ref="AE255">IF(OR(AC255="positive",Z255="positive",AND(OR(ISNUMBER(SEARCH("Follicular carcinoma",N255)),ISNUMBER(SEARCH("Follicular thyroid carcinoma",N255))),V255="extensive"),AND(AND(ISNUMBER(J255),J255&gt;0),AND(ISNUMBER(M255),M255&gt;3)),OR(H255="positive",AH255=1)),"high",IF(OR(ISNUMBER(SEARCH("lateral",G255,1)),ISNUMBER(SEARCH("positive",Y255,1)),ISNUMBER(SEARCH("tall",O255,1)),ISNUMBER(SEARCH("hobnail",O255,1)),ISNUMBER(SEARCH("cribriform",O255,1)),ISNUMBER(SEARCH("diffuse",O255,1)),ISNUMBER(SEARCH("columnar",O255,1)),ISNUMBER(SEARCH("solid",O255,1)),ISNUMBER(SEARCH("tall",N255,1)),ISNUMBER(SEARCH("hobnail",N255,1)),ISNUMBER(SEARCH("cribriform",N255,1)),ISNUMBER(SEARCH("diffuse",N255,1)),ISNUMBER(SEARCH("columnar",N255,1)),ISNUMBER(SEARCH("solid",N255,1)),AND(ISNUMBER(SEARCH("papillary",N255,1)),S255="positive"),AND(AND(ISNUMBER(J255),J255&gt;=5),M255=""),AND(AND(ISNUMBER(J255),J255&gt;=5),AND(ISNUMBER(M255),M255&gt;=1)),AND(ISNUMBER(SERACH("papillary",N255)),OR(Y255="positive",Z255="positive"), ISNUMBER(SEARCH("BRAF",AB255)))),"intermediate","low"))</f>
        <v>high</v>
      </c>
      <c r="AF255" s="33" t="str">
        <f t="shared" ref="AF255:AF291" si="59">IF(AND(Z255="positive",OR(ISNUMBER(SEARCH("prevertebral",X255,1)),ISNUMBER(SEARCH("fascia",X255,1)),ISNUMBER(SEARCH("carotid artery",X255,1)),ISNUMBER(SEARCH("mediastinal",X255,1)))),"4b",
IF(AND(Z255="positive",OR(ISNUMBER(SEARCH("larynx",X255,1)),ISNUMBER(SEARCH("trachea",X255,1)),ISNUMBER(SEARCH("esophagus",X255,1)),ISNUMBER(SEARCH("recurrent laryngeal nerve",X255,1)),
ISNUMBER(SEARCH("RLN",X255,1)),)),"4a",
IF(OR(Z255="positive",ISNUMBER(SEARCH("strap",X255,1)),ISNUMBER(SEARCH("sternothyroid",X255,1)),ISNUMBER(SEARCH("sternohyoid",X255,1)),ISNUMBER(SEARCH("thyrohyoid",X255,1)),ISNUMBER(SEARCH("omohyoid",X255,1))),"3b",
IF(AND(C255&lt;&gt;"", N255=""),C255,
IF(OR(AND(R255&lt;&gt;"",R255&gt;4)),"3a",
IF(AND(R255&lt;&gt;"", R255&lt;=4,R255&gt;2),"2",
IF(AND(R255&lt;&gt;"",R255&lt;=2,R255&gt;1),"1b",
IF(AND(R255&lt;&gt;"",R255&lt;=1),"1a","x"
))))))))</f>
        <v>2</v>
      </c>
      <c r="AG255" s="33" t="str">
        <f t="shared" ref="AG255:AG291" si="60">IF(AND(ISNUMBER(J255),J255&gt;0),
IF(G255="lateral", "1b","1a"), "0")</f>
        <v>0</v>
      </c>
      <c r="AH255" s="33" t="str">
        <f t="shared" si="49"/>
        <v>0</v>
      </c>
      <c r="AI255" s="38" t="str">
        <f t="shared" si="50"/>
        <v>I</v>
      </c>
      <c r="AJ255" s="32" t="s">
        <v>956</v>
      </c>
      <c r="AK255" s="37" t="s">
        <v>964</v>
      </c>
      <c r="AL255" s="37" t="s">
        <v>962</v>
      </c>
      <c r="AM255" s="37" t="s">
        <v>965</v>
      </c>
      <c r="AN255" s="37" t="s">
        <v>70</v>
      </c>
      <c r="AO255" s="26">
        <f t="shared" si="51"/>
        <v>1</v>
      </c>
      <c r="AP255" s="12">
        <f t="shared" si="52"/>
        <v>1</v>
      </c>
      <c r="AQ255" s="12">
        <f t="shared" si="53"/>
        <v>1</v>
      </c>
      <c r="AR255" s="12">
        <f t="shared" si="54"/>
        <v>1</v>
      </c>
      <c r="AS255" s="19">
        <f t="shared" si="55"/>
        <v>1</v>
      </c>
    </row>
    <row r="256" spans="1:45">
      <c r="A256" t="str">
        <f>'Model output'!A255</f>
        <v>TCGA-FY-A3WA</v>
      </c>
      <c r="B256" s="44">
        <v>52</v>
      </c>
      <c r="C256" s="1" t="str">
        <f>IF(OR(ISNUMBER(SEARCH("0",'Model output'!D255)), ISNUMBER(SEARCH("1",'Model output'!D255)), ISNUMBER(SEARCH("1a",'Model output'!D255)), ISNUMBER(SEARCH("1b",'Model output'!D255)), ISNUMBER(SEARCH("2",'Model output'!D255)), ISNUMBER(SEARCH("3",'Model output'!D255)), ISNUMBER(SEARCH("4a",'Model output'!D255)), ISNUMBER(SEARCH("4b",'Model output'!D255))), IF(ISNUMBER(SEARCH("pT",'Model output'!D255)),IF(OR(ISNUMBER(SEARCH("a",'Model output'!D255)),ISNUMBER(SEARCH("b",'Model output'!D255))),MID(SUBSTITUTE('Model output'!D255," ",""),SEARCH("pT",'Model output'!D255)+2,2),MID(SUBSTITUTE('Model output'!D255," ",""),SEARCH("pT",'Model output'!D255)+2,1)),IF(ISNUMBER(SEARCH("T",'Model output'!D255)),IF(OR(ISNUMBER(SEARCH("a",'Model output'!D255)),ISNUMBER(SEARCH("b",'Model output'!D255))),MID(SUBSTITUTE('Model output'!D255," ",""),SEARCH("T",'Model output'!D255)+1,2),MID(SUBSTITUTE('Model output'!D255," ",""),SEARCH("T",'Model output'!D255)+1,1)),SUBSTITUTE('Model output'!D255," ",""))),"")</f>
        <v/>
      </c>
      <c r="D256" s="1" t="str">
        <f>IF(ISNUMBER(SEARCH("lymph node",'Model output'!E255)),"1", IF(AND('Model output'!E255&lt;&gt;"",ISNUMBER('Model output'!E255),'Model output'!E255&gt;0),"1",IF(OR(ISNUMBER(SEARCH("0",'Model output'!E255)), ISNUMBER(SEARCH("1",'Model output'!E255)), ISNUMBER(SEARCH("1a",'Model output'!E255)), ISNUMBER(SEARCH("1b",'Model output'!E255)), ISNUMBER(SEARCH("X",'Model output'!E255))), IF(ISNUMBER(SEARCH("pN",'Model output'!E255)),IF(OR(ISNUMBER(SEARCH("a",'Model output'!E255)),ISNUMBER(SEARCH("b",'Model output'!E255))),MID(SUBSTITUTE('Model output'!E255," ",""),SEARCH("pN",'Model output'!E255)+2,2),MID(SUBSTITUTE('Model output'!E255," ",""),SEARCH("pN",'Model output'!E255)+2,1)),IF(ISNUMBER(SEARCH("N",'Model output'!E255)),IF(OR(ISNUMBER(SEARCH("a",'Model output'!E255)),ISNUMBER(SEARCH("b",'Model output'!E255))),MID(SUBSTITUTE('Model output'!E255," ",""),SEARCH("N",'Model output'!E255)+1,2),MID(SUBSTITUTE('Model output'!E255," ",""),SEARCH("N",'Model output'!E255)+1,1)),SUBSTITUTE('Model output'!E255," ",""))),"")))</f>
        <v>X</v>
      </c>
      <c r="E256" s="1" t="str">
        <f>IF(OR(ISNUMBER(SEARCH("Not applicable",'Model output'!F255)), ISNUMBER(SEARCH("N/A",'Model output'!F255))),"0",IF(OR(ISNUMBER(SEARCH("0",'Model output'!F255)), ISNUMBER(SEARCH("1",'Model output'!F255)), ISNUMBER(SEARCH("X",'Model output'!F255))), IF(ISNUMBER(SEARCH("pM",'Model output'!F255)),MID(SUBSTITUTE('Model output'!F255," ",""),SEARCH("pM",'Model output'!F255)+2,1),IF(ISNUMBER(SEARCH("M",'Model output'!F255)),MID(SUBSTITUTE('Model output'!F255," ",""),SEARCH("M",'Model output'!F255)+1,1),SUBSTITUTE('Model output'!F255," ",""))),""))</f>
        <v>X</v>
      </c>
      <c r="F256" t="str">
        <f t="shared" si="57"/>
        <v>negative</v>
      </c>
      <c r="G256" t="str">
        <f>IF(OR('Model output'!G255="",AND(ISNUMBER('Model output'!J255),'Model output'!J255&lt;1)),"",IF(OR(ISNUMBER(SEARCH("lateral",'Model output'!G255)),ISNUMBER(SEARCH("cervical",'Model output'!G255)),ISNUMBER(SEARCH("jugular",'Model output'!G255)),ISNUMBER(SEARCH("left neck",'Model output'!G255)),ISNUMBER(SEARCH("left anterior neck",'Model output'!G255)),ISNUMBER(SEARCH("left posterior neck",'Model output'!G255)),ISNUMBER(SEARCH("right neck",'Model output'!G255)),ISNUMBER(SEARCH("right anterior neck",'Model output'!G255)),ISNUMBER(SEARCH("right posterior neck",'Model output'!G255)),AND(ISNUMBER(SEARCH("level",'Model output'!G255)),OR(,ISNUMBER(SEARCH("II",'Model output'!G255)),ISNUMBER(SEARCH("two",'Model output'!G255)),ISNUMBER(SEARCH("2",'Model output'!G255)),ISNUMBER(SEARCH("III",'Model output'!G255)),ISNUMBER(SEARCH("three",'Model output'!G255)),ISNUMBER(SEARCH("3",'Model output'!G255)),ISNUMBER(SEARCH("IV",'Model output'!G255)),ISNUMBER(SEARCH("four",'Model output'!G255)),ISNUMBER(SEARCH("4",'Model output'!G255)),AND(ISNUMBER(SEARCH("V ",'Model output'!G255)),NOT(ISNUMBER(SEARCH("VI",'Model output'!G255)))),ISNUMBER(SEARCH("five",'Model output'!G255)),ISNUMBER(SEARCH("5",'Model output'!G255))))), "lateral", "central"))</f>
        <v/>
      </c>
      <c r="H256" t="str">
        <f>IF('Model output'!H255="","negative",IF('Model output'!H255="[]", "negative", IF(OR(ISNUMBER(SEARCH("lymph node",'Model output'!H255)),ISNUMBER(SEARCH("Not mentioned",'Model output'!H255)),ISNUMBER(SEARCH("neck",'Model output'!H255)),ISNUMBER(SEARCH("Not applicable",'Model output'!H255))),"negative","positive")))</f>
        <v>negative</v>
      </c>
      <c r="I256" t="str">
        <f>IF('Model output'!I255="","",IF(ISNUMBER('Model output'!I255),'Model output'!I255,1))</f>
        <v/>
      </c>
      <c r="J256" t="str">
        <f>IF('Model output'!J255="","",IF(AND(ISNUMBER('Model output'!J255),'Model output'!J255&lt;=I256),'Model output'!J255,IF(ISNUMBER(SEARCH("0/",'Model output'!J255)),0,1)))</f>
        <v/>
      </c>
      <c r="K256" t="str" cm="1">
        <f t="array" ref="K256">IF(COUNT(FIND({0,1,2,3,4,5,6,7,8,9},'Model output'!K255))&gt;0,'Model output'!K255,"")</f>
        <v/>
      </c>
      <c r="L256" s="8" t="str">
        <f t="shared" si="58"/>
        <v/>
      </c>
      <c r="M256" t="str" cm="1">
        <f t="array" ref="M256">IF(L256="","",IF(ISNUMBER(SEARCH("cm",L256)),MAX(VALUE(SUBSTITUTE(_xlfn.FILTERXML("&lt;t&gt;&lt;s&gt;"&amp;SUBSTITUTE(L256,",","&lt;/s&gt;&lt;s&gt;")&amp;"&lt;/s&gt;&lt;/t&gt;","//s"),"cm",""))),MAX(VALUE(SUBSTITUTE(_xlfn.FILTERXML("&lt;t&gt;&lt;s&gt;"&amp;SUBSTITUTE(L256,",","&lt;/s&gt;&lt;s&gt;")&amp;"&lt;/s&gt;&lt;/t&gt;","//s"),"mm","")))/10))</f>
        <v/>
      </c>
      <c r="N256" t="str">
        <f>IF('Model output'!L255="","",'Model output'!L255)</f>
        <v>Papillary</v>
      </c>
      <c r="O256" t="str">
        <f>IF('Model output'!M255="","",'Model output'!M255)</f>
        <v>Follicular variant</v>
      </c>
      <c r="P256" t="str">
        <f>IF('Model output'!N255="","",'Model output'!N255)</f>
        <v>2.1 cm</v>
      </c>
      <c r="Q256" t="str">
        <f t="shared" si="56"/>
        <v>2.1cm</v>
      </c>
      <c r="R256" cm="1">
        <f t="array" ref="R256">IF(Q256="","",IF(ISNUMBER(SEARCH("cm",Q256)),MAX(VALUE(SUBSTITUTE(_xlfn.FILTERXML("&lt;t&gt;&lt;s&gt;"&amp;SUBSTITUTE(Q256,",","&lt;/s&gt;&lt;s&gt;")&amp;"&lt;/s&gt;&lt;/t&gt;","//s"),"cm",""))),MAX(VALUE(SUBSTITUTE(_xlfn.FILTERXML("&lt;t&gt;&lt;s&gt;"&amp;SUBSTITUTE(Q256,",","&lt;/s&gt;&lt;s&gt;")&amp;"&lt;/s&gt;&lt;/t&gt;","//s"),"mm","")))/10))</f>
        <v>2.1</v>
      </c>
      <c r="S256" t="str">
        <f>IF(OR('Model output'!P255="",ISNUMBER(SEARCH("Not identified", 'Model output'!P255)),ISNUMBER(SEARCH("Absent",'Model output'!P255)),AND(ISNUMBER(SEARCH("No",'Model output'!P255)),NOT(ISNUMBER(SEARCH("diagnostic",'Model output'!P255)))),ISNUMBER(SEARCH("Negative",'Model output'!P255))),"negative","positive")</f>
        <v>negative</v>
      </c>
      <c r="T256">
        <f>IF('Model output'!O255="","",'Model output'!O255)</f>
        <v>1</v>
      </c>
      <c r="U256" t="str">
        <f>IF('Model output'!Q255&lt;&gt;"",'Model output'!Q255,IF('Classification result'!S256="positive",IF(ISNUMBER(SEARCH("single",'Model output'!P255)),1,IF(OR(ISNUMBER(SEARCH("&lt;4",'Model output'!P255)),ISNUMBER(SEARCH("&lt; 4",'Model output'!P255)),ISNUMBER(SEARCH("less than 4",'Model output'!P255))),"&lt;4",IF(OR(ISNUMBER(SEARCH("&gt;4",'Model output'!P255)),ISNUMBER(SEARCH("&gt; 4",'Model output'!P255)),ISNUMBER(SEARCH("4 or more",'Model output'!P255))),"&gt;4",""))),""))</f>
        <v/>
      </c>
      <c r="V256" t="str">
        <f>IF(S256="negative","",IF(OR(ISNUMBER(SEARCH("Focal",'Model output'!P255)),'Classification result'!U256&lt;4,ISNUMBER(SEARCH("Focal",'Classification result'!U256)),ISNUMBER(SEARCH("&lt;4",'Classification result'!U256)),ISNUMBER(SEARCH("&lt; 4",'Classification result'!U256))),"minimal", IF(OR(ISNUMBER(SEARCH("Extensive",'Model output'!P255)),ISNUMBER(SEARCH("Extensive",'Classification result'!U256)),ISNUMBER(SEARCH("&gt;4",'Classification result'!U256)),ISNUMBER(SEARCH("&gt; 4",'Classification result'!U256)),ISNUMBER(SEARCH("4 or more",'Classification result'!U256))),"extensive","")))</f>
        <v/>
      </c>
      <c r="W256" t="str">
        <f>IF(OR('Model output'!R255="",ISNUMBER(SEARCH("Not identified", 'Model output'!R255)),ISNUMBER(SEARCH("Absent",'Model output'!R255)),ISNUMBER(SEARCH("No",'Model output'!R255)),ISNUMBER(SEARCH("Negative",'Model output'!R255)),ISNUMBER(SEARCH("None seen",'Model output'!R255)),ISNUMBER(SEARCH("Free",'Model output'!R255)),ISNUMBER(SEARCH("Cannot be assessed",'Model output'!R255))),"negative","positive")</f>
        <v>negative</v>
      </c>
      <c r="X256" t="str">
        <f>IF('Model output'!S255="","", IF('Model output'!S255= "[]", "", 'Model output'!S255))</f>
        <v/>
      </c>
      <c r="Y256" t="str">
        <f>IF(OR('Model output'!S255="",ISNUMBER(SEARCH("Absent",'Model output'!S255)),ISNUMBER(SEARCH("Not identified",'Model output'!S255)),ISNUMBER(SEARCH("No",'Model output'!S255)),ISNUMBER(SEARCH("negative",'Model output'!S255))),"negative",IF(Z256="positive","gETE", "positive"))</f>
        <v>negative</v>
      </c>
      <c r="Z256" t="str">
        <f>IF(OR('Model output'!S255="",ISNUMBER(SEARCH("Absent",'Model output'!S255)),ISNUMBER(SEARCH("Not identified",'Model output'!S255)),ISNUMBER(SEARCH("No",'Model output'!S255)),ISNUMBER(SEARCH("Minimal",'Model output'!S255)),ISNUMBER(SEARCH("negative",'Model output'!S255))),"negative",IF(OR(ISNUMBER(SEARCH("extensive",X256)),ISNUMBER(SEARCH("skeletal muscle",X256)),ISNUMBER(SEARCH("larynx",X256)),ISNUMBER(SEARCH("trachea",X256)),ISNUMBER(SEARCH("esophagus",X256)),ISNUMBER(SEARCH("recurrent laryngeal nerve",X256))),"positive","negative"))</f>
        <v>negative</v>
      </c>
      <c r="AA256" t="str">
        <f>IF('Model output'!T255="","", IF('Model output'!T255="[]", "", IF('Model output'!T255="Not mentioned", "No", "Yes")))</f>
        <v/>
      </c>
      <c r="AB256" t="str">
        <f>IF(AA256&lt;&gt;"Yes","",IF(OR('Model output'!U255="",'Model output'!U255="[]",ISNUMBER(SEARCH("Not identified",'Model output'!U255))),"",'Model output'!U255))</f>
        <v/>
      </c>
      <c r="AC256" s="1" t="str">
        <f>IF(OR('Model output'!V255="",'Model output'!V255="No",AND(ISERROR(SEARCH("Positive",'Model output'!V255)), ISNUMBER(SEARCH("Negative",'Model output'!V255))), ISNUMBER(SEARCH("Uninvolved",'Model output'!V255)), ISNUMBER(SEARCH("not involved",'Model output'!V255)), ISNUMBER(SEARCH("none",'Model output'!V255)), ISNUMBER(SEARCH("Free",'Model output'!V255)), ISNUMBER(SEARCH("1 mm",'Model output'!V255)), ISNUMBER(SEARCH("0.1 CM",'Model output'!V255)), ISNUMBER(SEARCH("less than 0.2 mm",'Model output'!V255)), ISNUMBER(SEARCH("less than 0.5 mm",'Model output'!V255)), ISNUMBER(SEARCH("abut",'Model output'!V255))), "negative", "positive")</f>
        <v>negative</v>
      </c>
      <c r="AE256" s="32" t="str" cm="1">
        <f t="array" aca="1" ref="AE256" ca="1">IF(OR(AC256="positive",Z256="positive",AND(OR(ISNUMBER(SEARCH("Follicular carcinoma",N256)),ISNUMBER(SEARCH("Follicular thyroid carcinoma",N256))),V256="extensive"),AND(AND(ISNUMBER(J256),J256&gt;0),AND(ISNUMBER(M256),M256&gt;3)),OR(H256="positive",AH256=1)),"high",IF(OR(ISNUMBER(SEARCH("lateral",G256,1)),ISNUMBER(SEARCH("positive",Y256,1)),ISNUMBER(SEARCH("tall",O256,1)),ISNUMBER(SEARCH("hobnail",O256,1)),ISNUMBER(SEARCH("cribriform",O256,1)),ISNUMBER(SEARCH("diffuse",O256,1)),ISNUMBER(SEARCH("columnar",O256,1)),ISNUMBER(SEARCH("solid",O256,1)),ISNUMBER(SEARCH("tall",N256,1)),ISNUMBER(SEARCH("hobnail",N256,1)),ISNUMBER(SEARCH("cribriform",N256,1)),ISNUMBER(SEARCH("diffuse",N256,1)),ISNUMBER(SEARCH("columnar",N256,1)),ISNUMBER(SEARCH("solid",N256,1)),AND(ISNUMBER(SEARCH("papillary",N256,1)),S256="positive"),AND(AND(ISNUMBER(J256),J256&gt;=5),M256=""),AND(AND(ISNUMBER(J256),J256&gt;=5),AND(ISNUMBER(M256),M256&gt;=1)),AND(ISNUMBER(SERACH("papillary",N256)),OR(Y256="positive",Z256="positive"), ISNUMBER(SEARCH("BRAF",AB256)))),"intermediate","low"))</f>
        <v>low</v>
      </c>
      <c r="AF256" s="33" t="str">
        <f t="shared" si="59"/>
        <v>2</v>
      </c>
      <c r="AG256" s="33" t="str">
        <f t="shared" si="60"/>
        <v>0</v>
      </c>
      <c r="AH256" s="33" t="str">
        <f t="shared" ref="AH256:AH291" si="61">IF(OR(H256="unknown"),"x",IF(H256="negative","0","1"))</f>
        <v>0</v>
      </c>
      <c r="AI256" s="38" t="str">
        <f t="shared" ref="AI256:AI291" si="62">IF(AND(B256&lt;55,AH256="0"),"I",
IF(AND(B256&lt;55,AH256="1"),"II",
IF(AH256="1","IVB",
IF(AND(AF256="4b",AH256="0"),"IVA",
IF(AND(AF256="4a",AH256="0"),"III",
IF(AND(OR(AF256="3a",AF256="3b",AF256="3"),AH256="0"),"II",
IF(AND(AF256="2",OR(AG256="1",AG256="1a",AG256="1b"),AH256="0"),"II",
IF(AND(OR(AF256="1a",AF256="1b",AF256="1"),OR(AG256="1",AG256="1a",AG256="1b"),AH256="0"),"II","I"
))))))))</f>
        <v>I</v>
      </c>
      <c r="AJ256" s="32" t="s">
        <v>957</v>
      </c>
      <c r="AK256" s="37" t="s">
        <v>966</v>
      </c>
      <c r="AL256" s="37" t="s">
        <v>965</v>
      </c>
      <c r="AM256" s="37" t="s">
        <v>965</v>
      </c>
      <c r="AN256" s="37" t="s">
        <v>70</v>
      </c>
      <c r="AO256" s="26">
        <f t="shared" ref="AO256:AO291" ca="1" si="63">IF(AE256=AJ256,1,0)</f>
        <v>1</v>
      </c>
      <c r="AP256" s="12">
        <f t="shared" ref="AP256:AP291" si="64">IF(AF256=AK256, 1, IF(AND(AF256="x", AK256="0"), 1, IF(AND(AF256="0", AK256="x"), 1, 0)))</f>
        <v>0</v>
      </c>
      <c r="AQ256" s="12">
        <f t="shared" ref="AQ256:AQ291" si="65">IF(AG256=AL256, 1, IF(AND(AG256="x", AL256="0"), 1, IF(AND(AG256="0", AL256="x"), 1, 0)))</f>
        <v>1</v>
      </c>
      <c r="AR256" s="12">
        <f t="shared" ref="AR256:AR291" si="66">IF(AH256=AM256, 1, IF(AND(AH256="x", AM256="0"), 1, IF(AND(AH256="0", AM256="x"), 1, 0)))</f>
        <v>1</v>
      </c>
      <c r="AS256" s="19">
        <f t="shared" si="55"/>
        <v>1</v>
      </c>
    </row>
    <row r="257" spans="1:45">
      <c r="A257" t="str">
        <f>'Model output'!A256</f>
        <v>TCGA-FY-A3YR</v>
      </c>
      <c r="B257" s="44">
        <v>64</v>
      </c>
      <c r="C257" s="1" t="str">
        <f>IF(OR(ISNUMBER(SEARCH("0",'Model output'!D256)), ISNUMBER(SEARCH("1",'Model output'!D256)), ISNUMBER(SEARCH("1a",'Model output'!D256)), ISNUMBER(SEARCH("1b",'Model output'!D256)), ISNUMBER(SEARCH("2",'Model output'!D256)), ISNUMBER(SEARCH("3",'Model output'!D256)), ISNUMBER(SEARCH("4a",'Model output'!D256)), ISNUMBER(SEARCH("4b",'Model output'!D256))), IF(ISNUMBER(SEARCH("pT",'Model output'!D256)),IF(OR(ISNUMBER(SEARCH("a",'Model output'!D256)),ISNUMBER(SEARCH("b",'Model output'!D256))),MID(SUBSTITUTE('Model output'!D256," ",""),SEARCH("pT",'Model output'!D256)+2,2),MID(SUBSTITUTE('Model output'!D256," ",""),SEARCH("pT",'Model output'!D256)+2,1)),IF(ISNUMBER(SEARCH("T",'Model output'!D256)),IF(OR(ISNUMBER(SEARCH("a",'Model output'!D256)),ISNUMBER(SEARCH("b",'Model output'!D256))),MID(SUBSTITUTE('Model output'!D256," ",""),SEARCH("T",'Model output'!D256)+1,2),MID(SUBSTITUTE('Model output'!D256," ",""),SEARCH("T",'Model output'!D256)+1,1)),SUBSTITUTE('Model output'!D256," ",""))),"")</f>
        <v>3</v>
      </c>
      <c r="D257" s="1" t="str">
        <f>IF(ISNUMBER(SEARCH("lymph node",'Model output'!E256)),"1", IF(AND('Model output'!E256&lt;&gt;"",ISNUMBER('Model output'!E256),'Model output'!E256&gt;0),"1",IF(OR(ISNUMBER(SEARCH("0",'Model output'!E256)), ISNUMBER(SEARCH("1",'Model output'!E256)), ISNUMBER(SEARCH("1a",'Model output'!E256)), ISNUMBER(SEARCH("1b",'Model output'!E256)), ISNUMBER(SEARCH("X",'Model output'!E256))), IF(ISNUMBER(SEARCH("pN",'Model output'!E256)),IF(OR(ISNUMBER(SEARCH("a",'Model output'!E256)),ISNUMBER(SEARCH("b",'Model output'!E256))),MID(SUBSTITUTE('Model output'!E256," ",""),SEARCH("pN",'Model output'!E256)+2,2),MID(SUBSTITUTE('Model output'!E256," ",""),SEARCH("pN",'Model output'!E256)+2,1)),IF(ISNUMBER(SEARCH("N",'Model output'!E256)),IF(OR(ISNUMBER(SEARCH("a",'Model output'!E256)),ISNUMBER(SEARCH("b",'Model output'!E256))),MID(SUBSTITUTE('Model output'!E256," ",""),SEARCH("N",'Model output'!E256)+1,2),MID(SUBSTITUTE('Model output'!E256," ",""),SEARCH("N",'Model output'!E256)+1,1)),SUBSTITUTE('Model output'!E256," ",""))),"")))</f>
        <v>1a</v>
      </c>
      <c r="E257" s="1" t="str">
        <f>IF(OR(ISNUMBER(SEARCH("Not applicable",'Model output'!F256)), ISNUMBER(SEARCH("N/A",'Model output'!F256))),"0",IF(OR(ISNUMBER(SEARCH("0",'Model output'!F256)), ISNUMBER(SEARCH("1",'Model output'!F256)), ISNUMBER(SEARCH("X",'Model output'!F256))), IF(ISNUMBER(SEARCH("pM",'Model output'!F256)),MID(SUBSTITUTE('Model output'!F256," ",""),SEARCH("pM",'Model output'!F256)+2,1),IF(ISNUMBER(SEARCH("M",'Model output'!F256)),MID(SUBSTITUTE('Model output'!F256," ",""),SEARCH("M",'Model output'!F256)+1,1),SUBSTITUTE('Model output'!F256," ",""))),""))</f>
        <v>X</v>
      </c>
      <c r="F257" t="str">
        <f t="shared" si="57"/>
        <v>positive</v>
      </c>
      <c r="G257" t="str">
        <f>IF(OR('Model output'!G256="",AND(ISNUMBER('Model output'!J256),'Model output'!J256&lt;1)),"",IF(OR(ISNUMBER(SEARCH("lateral",'Model output'!G256)),ISNUMBER(SEARCH("cervical",'Model output'!G256)),ISNUMBER(SEARCH("jugular",'Model output'!G256)),ISNUMBER(SEARCH("left neck",'Model output'!G256)),ISNUMBER(SEARCH("left anterior neck",'Model output'!G256)),ISNUMBER(SEARCH("left posterior neck",'Model output'!G256)),ISNUMBER(SEARCH("right neck",'Model output'!G256)),ISNUMBER(SEARCH("right anterior neck",'Model output'!G256)),ISNUMBER(SEARCH("right posterior neck",'Model output'!G256)),AND(ISNUMBER(SEARCH("level",'Model output'!G256)),OR(,ISNUMBER(SEARCH("II",'Model output'!G256)),ISNUMBER(SEARCH("two",'Model output'!G256)),ISNUMBER(SEARCH("2",'Model output'!G256)),ISNUMBER(SEARCH("III",'Model output'!G256)),ISNUMBER(SEARCH("three",'Model output'!G256)),ISNUMBER(SEARCH("3",'Model output'!G256)),ISNUMBER(SEARCH("IV",'Model output'!G256)),ISNUMBER(SEARCH("four",'Model output'!G256)),ISNUMBER(SEARCH("4",'Model output'!G256)),AND(ISNUMBER(SEARCH("V ",'Model output'!G256)),NOT(ISNUMBER(SEARCH("VI",'Model output'!G256)))),ISNUMBER(SEARCH("five",'Model output'!G256)),ISNUMBER(SEARCH("5",'Model output'!G256))))), "lateral", "central"))</f>
        <v>central</v>
      </c>
      <c r="H257" t="str">
        <f>IF('Model output'!H256="","negative",IF('Model output'!H256="[]", "negative", IF(OR(ISNUMBER(SEARCH("lymph node",'Model output'!H256)),ISNUMBER(SEARCH("Not mentioned",'Model output'!H256)),ISNUMBER(SEARCH("neck",'Model output'!H256)),ISNUMBER(SEARCH("Not applicable",'Model output'!H256))),"negative","positive")))</f>
        <v>negative</v>
      </c>
      <c r="I257">
        <f>IF('Model output'!I256="","",IF(ISNUMBER('Model output'!I256),'Model output'!I256,1))</f>
        <v>11</v>
      </c>
      <c r="J257">
        <f>IF('Model output'!J256="","",IF(AND(ISNUMBER('Model output'!J256),'Model output'!J256&lt;=I257),'Model output'!J256,IF(ISNUMBER(SEARCH("0/",'Model output'!J256)),0,1)))</f>
        <v>4</v>
      </c>
      <c r="K257" t="str" cm="1">
        <f t="array" ref="K257">IF(COUNT(FIND({0,1,2,3,4,5,6,7,8,9},'Model output'!K256))&gt;0,'Model output'!K256,"")</f>
        <v/>
      </c>
      <c r="L257" s="8" t="str">
        <f t="shared" si="58"/>
        <v/>
      </c>
      <c r="M257" t="str" cm="1">
        <f t="array" ref="M257">IF(L257="","",IF(ISNUMBER(SEARCH("cm",L257)),MAX(VALUE(SUBSTITUTE(_xlfn.FILTERXML("&lt;t&gt;&lt;s&gt;"&amp;SUBSTITUTE(L257,",","&lt;/s&gt;&lt;s&gt;")&amp;"&lt;/s&gt;&lt;/t&gt;","//s"),"cm",""))),MAX(VALUE(SUBSTITUTE(_xlfn.FILTERXML("&lt;t&gt;&lt;s&gt;"&amp;SUBSTITUTE(L257,",","&lt;/s&gt;&lt;s&gt;")&amp;"&lt;/s&gt;&lt;/t&gt;","//s"),"mm","")))/10))</f>
        <v/>
      </c>
      <c r="N257" t="str">
        <f>IF('Model output'!L256="","",'Model output'!L256)</f>
        <v>Papillary</v>
      </c>
      <c r="O257" t="str">
        <f>IF('Model output'!M256="","",'Model output'!M256)</f>
        <v>Classical</v>
      </c>
      <c r="P257" t="str">
        <f>IF('Model output'!N256="","",'Model output'!N256)</f>
        <v>1.7 cm</v>
      </c>
      <c r="Q257" t="str">
        <f t="shared" si="56"/>
        <v>1.7cm</v>
      </c>
      <c r="R257" cm="1">
        <f t="array" ref="R257">IF(Q257="","",IF(ISNUMBER(SEARCH("cm",Q257)),MAX(VALUE(SUBSTITUTE(_xlfn.FILTERXML("&lt;t&gt;&lt;s&gt;"&amp;SUBSTITUTE(Q257,",","&lt;/s&gt;&lt;s&gt;")&amp;"&lt;/s&gt;&lt;/t&gt;","//s"),"cm",""))),MAX(VALUE(SUBSTITUTE(_xlfn.FILTERXML("&lt;t&gt;&lt;s&gt;"&amp;SUBSTITUTE(Q257,",","&lt;/s&gt;&lt;s&gt;")&amp;"&lt;/s&gt;&lt;/t&gt;","//s"),"mm","")))/10))</f>
        <v>1.7</v>
      </c>
      <c r="S257" t="str">
        <f>IF(OR('Model output'!P256="",ISNUMBER(SEARCH("Not identified", 'Model output'!P256)),ISNUMBER(SEARCH("Absent",'Model output'!P256)),AND(ISNUMBER(SEARCH("No",'Model output'!P256)),NOT(ISNUMBER(SEARCH("diagnostic",'Model output'!P256)))),ISNUMBER(SEARCH("Negative",'Model output'!P256))),"negative","positive")</f>
        <v>negative</v>
      </c>
      <c r="T257">
        <f>IF('Model output'!O256="","",'Model output'!O256)</f>
        <v>1</v>
      </c>
      <c r="U257" t="str">
        <f>IF('Model output'!Q256&lt;&gt;"",'Model output'!Q256,IF('Classification result'!S257="positive",IF(ISNUMBER(SEARCH("single",'Model output'!P256)),1,IF(OR(ISNUMBER(SEARCH("&lt;4",'Model output'!P256)),ISNUMBER(SEARCH("&lt; 4",'Model output'!P256)),ISNUMBER(SEARCH("less than 4",'Model output'!P256))),"&lt;4",IF(OR(ISNUMBER(SEARCH("&gt;4",'Model output'!P256)),ISNUMBER(SEARCH("&gt; 4",'Model output'!P256)),ISNUMBER(SEARCH("4 or more",'Model output'!P256))),"&gt;4",""))),""))</f>
        <v/>
      </c>
      <c r="V257" t="str">
        <f>IF(S257="negative","",IF(OR(ISNUMBER(SEARCH("Focal",'Model output'!P256)),'Classification result'!U257&lt;4,ISNUMBER(SEARCH("Focal",'Classification result'!U257)),ISNUMBER(SEARCH("&lt;4",'Classification result'!U257)),ISNUMBER(SEARCH("&lt; 4",'Classification result'!U257))),"minimal", IF(OR(ISNUMBER(SEARCH("Extensive",'Model output'!P256)),ISNUMBER(SEARCH("Extensive",'Classification result'!U257)),ISNUMBER(SEARCH("&gt;4",'Classification result'!U257)),ISNUMBER(SEARCH("&gt; 4",'Classification result'!U257)),ISNUMBER(SEARCH("4 or more",'Classification result'!U257))),"extensive","")))</f>
        <v/>
      </c>
      <c r="W257" t="str">
        <f>IF(OR('Model output'!R256="",ISNUMBER(SEARCH("Not identified", 'Model output'!R256)),ISNUMBER(SEARCH("Absent",'Model output'!R256)),ISNUMBER(SEARCH("No",'Model output'!R256)),ISNUMBER(SEARCH("Negative",'Model output'!R256)),ISNUMBER(SEARCH("None seen",'Model output'!R256)),ISNUMBER(SEARCH("Free",'Model output'!R256)),ISNUMBER(SEARCH("Cannot be assessed",'Model output'!R256))),"negative","positive")</f>
        <v>negative</v>
      </c>
      <c r="X257" t="str">
        <f>IF('Model output'!S256="","", IF('Model output'!S256= "[]", "", 'Model output'!S256))</f>
        <v>Minimal, extending into perithyroidal adipose tissue</v>
      </c>
      <c r="Y257" t="str">
        <f>IF(OR('Model output'!S256="",ISNUMBER(SEARCH("Absent",'Model output'!S256)),ISNUMBER(SEARCH("Not identified",'Model output'!S256)),ISNUMBER(SEARCH("No",'Model output'!S256)),ISNUMBER(SEARCH("negative",'Model output'!S256))),"negative",IF(Z257="positive","gETE", "positive"))</f>
        <v>positive</v>
      </c>
      <c r="Z257" t="str">
        <f>IF(OR('Model output'!S256="",ISNUMBER(SEARCH("Absent",'Model output'!S256)),ISNUMBER(SEARCH("Not identified",'Model output'!S256)),ISNUMBER(SEARCH("No",'Model output'!S256)),ISNUMBER(SEARCH("Minimal",'Model output'!S256)),ISNUMBER(SEARCH("negative",'Model output'!S256))),"negative",IF(OR(ISNUMBER(SEARCH("extensive",X257)),ISNUMBER(SEARCH("skeletal muscle",X257)),ISNUMBER(SEARCH("larynx",X257)),ISNUMBER(SEARCH("trachea",X257)),ISNUMBER(SEARCH("esophagus",X257)),ISNUMBER(SEARCH("recurrent laryngeal nerve",X257))),"positive","negative"))</f>
        <v>negative</v>
      </c>
      <c r="AA257" t="str">
        <f>IF('Model output'!T256="","", IF('Model output'!T256="[]", "", IF('Model output'!T256="Not mentioned", "No", "Yes")))</f>
        <v/>
      </c>
      <c r="AB257" t="str">
        <f>IF(AA257&lt;&gt;"Yes","",IF(OR('Model output'!U256="",'Model output'!U256="[]",ISNUMBER(SEARCH("Not identified",'Model output'!U256))),"",'Model output'!U256))</f>
        <v/>
      </c>
      <c r="AC257" s="1" t="str">
        <f>IF(OR('Model output'!V256="",'Model output'!V256="No",AND(ISERROR(SEARCH("Positive",'Model output'!V256)), ISNUMBER(SEARCH("Negative",'Model output'!V256))), ISNUMBER(SEARCH("Uninvolved",'Model output'!V256)), ISNUMBER(SEARCH("not involved",'Model output'!V256)), ISNUMBER(SEARCH("none",'Model output'!V256)), ISNUMBER(SEARCH("Free",'Model output'!V256)), ISNUMBER(SEARCH("1 mm",'Model output'!V256)), ISNUMBER(SEARCH("0.1 CM",'Model output'!V256)), ISNUMBER(SEARCH("less than 0.2 mm",'Model output'!V256)), ISNUMBER(SEARCH("less than 0.5 mm",'Model output'!V256)), ISNUMBER(SEARCH("abut",'Model output'!V256))), "negative", "positive")</f>
        <v>negative</v>
      </c>
      <c r="AE257" s="32" t="str" cm="1">
        <f t="array" aca="1" ref="AE257" ca="1">IF(OR(AC257="positive",Z257="positive",AND(OR(ISNUMBER(SEARCH("Follicular carcinoma",N257)),ISNUMBER(SEARCH("Follicular thyroid carcinoma",N257))),V257="extensive"),AND(AND(ISNUMBER(J257),J257&gt;0),AND(ISNUMBER(M257),M257&gt;3)),OR(H257="positive",AH257=1)),"high",IF(OR(ISNUMBER(SEARCH("lateral",G257,1)),ISNUMBER(SEARCH("positive",Y257,1)),ISNUMBER(SEARCH("tall",O257,1)),ISNUMBER(SEARCH("hobnail",O257,1)),ISNUMBER(SEARCH("cribriform",O257,1)),ISNUMBER(SEARCH("diffuse",O257,1)),ISNUMBER(SEARCH("columnar",O257,1)),ISNUMBER(SEARCH("solid",O257,1)),ISNUMBER(SEARCH("tall",N257,1)),ISNUMBER(SEARCH("hobnail",N257,1)),ISNUMBER(SEARCH("cribriform",N257,1)),ISNUMBER(SEARCH("diffuse",N257,1)),ISNUMBER(SEARCH("columnar",N257,1)),ISNUMBER(SEARCH("solid",N257,1)),AND(ISNUMBER(SEARCH("papillary",N257,1)),S257="positive"),AND(AND(ISNUMBER(J257),J257&gt;=5),M257=""),AND(AND(ISNUMBER(J257),J257&gt;=5),AND(ISNUMBER(M257),M257&gt;=1)),AND(ISNUMBER(SERACH("papillary",N257)),OR(Y257="positive",Z257="positive"), ISNUMBER(SEARCH("BRAF",AB257)))),"intermediate","low"))</f>
        <v>intermediate</v>
      </c>
      <c r="AF257" s="33" t="str">
        <f t="shared" si="59"/>
        <v>1b</v>
      </c>
      <c r="AG257" s="33" t="str">
        <f t="shared" si="60"/>
        <v>1a</v>
      </c>
      <c r="AH257" s="33" t="str">
        <f t="shared" si="61"/>
        <v>0</v>
      </c>
      <c r="AI257" s="38" t="str">
        <f t="shared" si="62"/>
        <v>II</v>
      </c>
      <c r="AJ257" s="32" t="s">
        <v>958</v>
      </c>
      <c r="AK257" s="37" t="s">
        <v>961</v>
      </c>
      <c r="AL257" s="37" t="s">
        <v>966</v>
      </c>
      <c r="AM257" s="37" t="s">
        <v>965</v>
      </c>
      <c r="AN257" s="37" t="s">
        <v>963</v>
      </c>
      <c r="AO257" s="26">
        <f t="shared" ca="1" si="63"/>
        <v>1</v>
      </c>
      <c r="AP257" s="12">
        <f t="shared" si="64"/>
        <v>1</v>
      </c>
      <c r="AQ257" s="12">
        <f t="shared" si="65"/>
        <v>1</v>
      </c>
      <c r="AR257" s="12">
        <f t="shared" si="66"/>
        <v>1</v>
      </c>
      <c r="AS257" s="19">
        <f t="shared" si="55"/>
        <v>1</v>
      </c>
    </row>
    <row r="258" spans="1:45">
      <c r="A258" t="str">
        <f>'Model output'!A257</f>
        <v>TCGA-FY-A40M</v>
      </c>
      <c r="B258" s="44">
        <v>51</v>
      </c>
      <c r="C258" s="1" t="str">
        <f>IF(OR(ISNUMBER(SEARCH("0",'Model output'!D257)), ISNUMBER(SEARCH("1",'Model output'!D257)), ISNUMBER(SEARCH("1a",'Model output'!D257)), ISNUMBER(SEARCH("1b",'Model output'!D257)), ISNUMBER(SEARCH("2",'Model output'!D257)), ISNUMBER(SEARCH("3",'Model output'!D257)), ISNUMBER(SEARCH("4a",'Model output'!D257)), ISNUMBER(SEARCH("4b",'Model output'!D257))), IF(ISNUMBER(SEARCH("pT",'Model output'!D257)),IF(OR(ISNUMBER(SEARCH("a",'Model output'!D257)),ISNUMBER(SEARCH("b",'Model output'!D257))),MID(SUBSTITUTE('Model output'!D257," ",""),SEARCH("pT",'Model output'!D257)+2,2),MID(SUBSTITUTE('Model output'!D257," ",""),SEARCH("pT",'Model output'!D257)+2,1)),IF(ISNUMBER(SEARCH("T",'Model output'!D257)),IF(OR(ISNUMBER(SEARCH("a",'Model output'!D257)),ISNUMBER(SEARCH("b",'Model output'!D257))),MID(SUBSTITUTE('Model output'!D257," ",""),SEARCH("T",'Model output'!D257)+1,2),MID(SUBSTITUTE('Model output'!D257," ",""),SEARCH("T",'Model output'!D257)+1,1)),SUBSTITUTE('Model output'!D257," ",""))),"")</f>
        <v>1b</v>
      </c>
      <c r="D258" s="1" t="str">
        <f>IF(ISNUMBER(SEARCH("lymph node",'Model output'!E257)),"1", IF(AND('Model output'!E257&lt;&gt;"",ISNUMBER('Model output'!E257),'Model output'!E257&gt;0),"1",IF(OR(ISNUMBER(SEARCH("0",'Model output'!E257)), ISNUMBER(SEARCH("1",'Model output'!E257)), ISNUMBER(SEARCH("1a",'Model output'!E257)), ISNUMBER(SEARCH("1b",'Model output'!E257)), ISNUMBER(SEARCH("X",'Model output'!E257))), IF(ISNUMBER(SEARCH("pN",'Model output'!E257)),IF(OR(ISNUMBER(SEARCH("a",'Model output'!E257)),ISNUMBER(SEARCH("b",'Model output'!E257))),MID(SUBSTITUTE('Model output'!E257," ",""),SEARCH("pN",'Model output'!E257)+2,2),MID(SUBSTITUTE('Model output'!E257," ",""),SEARCH("pN",'Model output'!E257)+2,1)),IF(ISNUMBER(SEARCH("N",'Model output'!E257)),IF(OR(ISNUMBER(SEARCH("a",'Model output'!E257)),ISNUMBER(SEARCH("b",'Model output'!E257))),MID(SUBSTITUTE('Model output'!E257," ",""),SEARCH("N",'Model output'!E257)+1,2),MID(SUBSTITUTE('Model output'!E257," ",""),SEARCH("N",'Model output'!E257)+1,1)),SUBSTITUTE('Model output'!E257," ",""))),"")))</f>
        <v>0</v>
      </c>
      <c r="E258" s="1" t="str">
        <f>IF(OR(ISNUMBER(SEARCH("Not applicable",'Model output'!F257)), ISNUMBER(SEARCH("N/A",'Model output'!F257))),"0",IF(OR(ISNUMBER(SEARCH("0",'Model output'!F257)), ISNUMBER(SEARCH("1",'Model output'!F257)), ISNUMBER(SEARCH("X",'Model output'!F257))), IF(ISNUMBER(SEARCH("pM",'Model output'!F257)),MID(SUBSTITUTE('Model output'!F257," ",""),SEARCH("pM",'Model output'!F257)+2,1),IF(ISNUMBER(SEARCH("M",'Model output'!F257)),MID(SUBSTITUTE('Model output'!F257," ",""),SEARCH("M",'Model output'!F257)+1,1),SUBSTITUTE('Model output'!F257," ",""))),""))</f>
        <v>X</v>
      </c>
      <c r="F258" t="str">
        <f t="shared" si="57"/>
        <v>negative</v>
      </c>
      <c r="G258" t="str">
        <f>IF(OR('Model output'!G257="",AND(ISNUMBER('Model output'!J257),'Model output'!J257&lt;1)),"",IF(OR(ISNUMBER(SEARCH("lateral",'Model output'!G257)),ISNUMBER(SEARCH("cervical",'Model output'!G257)),ISNUMBER(SEARCH("jugular",'Model output'!G257)),ISNUMBER(SEARCH("left neck",'Model output'!G257)),ISNUMBER(SEARCH("left anterior neck",'Model output'!G257)),ISNUMBER(SEARCH("left posterior neck",'Model output'!G257)),ISNUMBER(SEARCH("right neck",'Model output'!G257)),ISNUMBER(SEARCH("right anterior neck",'Model output'!G257)),ISNUMBER(SEARCH("right posterior neck",'Model output'!G257)),AND(ISNUMBER(SEARCH("level",'Model output'!G257)),OR(,ISNUMBER(SEARCH("II",'Model output'!G257)),ISNUMBER(SEARCH("two",'Model output'!G257)),ISNUMBER(SEARCH("2",'Model output'!G257)),ISNUMBER(SEARCH("III",'Model output'!G257)),ISNUMBER(SEARCH("three",'Model output'!G257)),ISNUMBER(SEARCH("3",'Model output'!G257)),ISNUMBER(SEARCH("IV",'Model output'!G257)),ISNUMBER(SEARCH("four",'Model output'!G257)),ISNUMBER(SEARCH("4",'Model output'!G257)),AND(ISNUMBER(SEARCH("V ",'Model output'!G257)),NOT(ISNUMBER(SEARCH("VI",'Model output'!G257)))),ISNUMBER(SEARCH("five",'Model output'!G257)),ISNUMBER(SEARCH("5",'Model output'!G257))))), "lateral", "central"))</f>
        <v/>
      </c>
      <c r="H258" t="str">
        <f>IF('Model output'!H257="","negative",IF('Model output'!H257="[]", "negative", IF(OR(ISNUMBER(SEARCH("lymph node",'Model output'!H257)),ISNUMBER(SEARCH("Not mentioned",'Model output'!H257)),ISNUMBER(SEARCH("neck",'Model output'!H257)),ISNUMBER(SEARCH("Not applicable",'Model output'!H257))),"negative","positive")))</f>
        <v>negative</v>
      </c>
      <c r="I258">
        <f>IF('Model output'!I257="","",IF(ISNUMBER('Model output'!I257),'Model output'!I257,1))</f>
        <v>5</v>
      </c>
      <c r="J258">
        <f>IF('Model output'!J257="","",IF(AND(ISNUMBER('Model output'!J257),'Model output'!J257&lt;=I258),'Model output'!J257,IF(ISNUMBER(SEARCH("0/",'Model output'!J257)),0,1)))</f>
        <v>0</v>
      </c>
      <c r="K258" t="str" cm="1">
        <f t="array" ref="K258">IF(COUNT(FIND({0,1,2,3,4,5,6,7,8,9},'Model output'!K257))&gt;0,'Model output'!K257,"")</f>
        <v/>
      </c>
      <c r="L258" s="8" t="str">
        <f t="shared" si="58"/>
        <v/>
      </c>
      <c r="M258" t="str" cm="1">
        <f t="array" ref="M258">IF(L258="","",IF(ISNUMBER(SEARCH("cm",L258)),MAX(VALUE(SUBSTITUTE(_xlfn.FILTERXML("&lt;t&gt;&lt;s&gt;"&amp;SUBSTITUTE(L258,",","&lt;/s&gt;&lt;s&gt;")&amp;"&lt;/s&gt;&lt;/t&gt;","//s"),"cm",""))),MAX(VALUE(SUBSTITUTE(_xlfn.FILTERXML("&lt;t&gt;&lt;s&gt;"&amp;SUBSTITUTE(L258,",","&lt;/s&gt;&lt;s&gt;")&amp;"&lt;/s&gt;&lt;/t&gt;","//s"),"mm","")))/10))</f>
        <v/>
      </c>
      <c r="N258" t="str">
        <f>IF('Model output'!L257="","",'Model output'!L257)</f>
        <v>Papillary carcinoma, follicular variant</v>
      </c>
      <c r="O258" t="str">
        <f>IF('Model output'!M257="","",'Model output'!M257)</f>
        <v>Follicular variant</v>
      </c>
      <c r="P258" t="str">
        <f>IF('Model output'!N257="","",'Model output'!N257)</f>
        <v>1.7 cm</v>
      </c>
      <c r="Q258" t="str">
        <f t="shared" si="56"/>
        <v>1.7cm</v>
      </c>
      <c r="R258" cm="1">
        <f t="array" ref="R258">IF(Q258="","",IF(ISNUMBER(SEARCH("cm",Q258)),MAX(VALUE(SUBSTITUTE(_xlfn.FILTERXML("&lt;t&gt;&lt;s&gt;"&amp;SUBSTITUTE(Q258,",","&lt;/s&gt;&lt;s&gt;")&amp;"&lt;/s&gt;&lt;/t&gt;","//s"),"cm",""))),MAX(VALUE(SUBSTITUTE(_xlfn.FILTERXML("&lt;t&gt;&lt;s&gt;"&amp;SUBSTITUTE(Q258,",","&lt;/s&gt;&lt;s&gt;")&amp;"&lt;/s&gt;&lt;/t&gt;","//s"),"mm","")))/10))</f>
        <v>1.7</v>
      </c>
      <c r="S258" t="str">
        <f>IF(OR('Model output'!P257="",ISNUMBER(SEARCH("Not identified", 'Model output'!P257)),ISNUMBER(SEARCH("Absent",'Model output'!P257)),AND(ISNUMBER(SEARCH("No",'Model output'!P257)),NOT(ISNUMBER(SEARCH("diagnostic",'Model output'!P257)))),ISNUMBER(SEARCH("Negative",'Model output'!P257))),"negative","positive")</f>
        <v>negative</v>
      </c>
      <c r="T258">
        <f>IF('Model output'!O257="","",'Model output'!O257)</f>
        <v>2</v>
      </c>
      <c r="U258" t="str">
        <f>IF('Model output'!Q257&lt;&gt;"",'Model output'!Q257,IF('Classification result'!S258="positive",IF(ISNUMBER(SEARCH("single",'Model output'!P257)),1,IF(OR(ISNUMBER(SEARCH("&lt;4",'Model output'!P257)),ISNUMBER(SEARCH("&lt; 4",'Model output'!P257)),ISNUMBER(SEARCH("less than 4",'Model output'!P257))),"&lt;4",IF(OR(ISNUMBER(SEARCH("&gt;4",'Model output'!P257)),ISNUMBER(SEARCH("&gt; 4",'Model output'!P257)),ISNUMBER(SEARCH("4 or more",'Model output'!P257))),"&gt;4",""))),""))</f>
        <v/>
      </c>
      <c r="V258" t="str">
        <f>IF(S258="negative","",IF(OR(ISNUMBER(SEARCH("Focal",'Model output'!P257)),'Classification result'!U258&lt;4,ISNUMBER(SEARCH("Focal",'Classification result'!U258)),ISNUMBER(SEARCH("&lt;4",'Classification result'!U258)),ISNUMBER(SEARCH("&lt; 4",'Classification result'!U258))),"minimal", IF(OR(ISNUMBER(SEARCH("Extensive",'Model output'!P257)),ISNUMBER(SEARCH("Extensive",'Classification result'!U258)),ISNUMBER(SEARCH("&gt;4",'Classification result'!U258)),ISNUMBER(SEARCH("&gt; 4",'Classification result'!U258)),ISNUMBER(SEARCH("4 or more",'Classification result'!U258))),"extensive","")))</f>
        <v/>
      </c>
      <c r="W258" t="str">
        <f>IF(OR('Model output'!R257="",ISNUMBER(SEARCH("Not identified", 'Model output'!R257)),ISNUMBER(SEARCH("Absent",'Model output'!R257)),ISNUMBER(SEARCH("No",'Model output'!R257)),ISNUMBER(SEARCH("Negative",'Model output'!R257)),ISNUMBER(SEARCH("None seen",'Model output'!R257)),ISNUMBER(SEARCH("Free",'Model output'!R257)),ISNUMBER(SEARCH("Cannot be assessed",'Model output'!R257))),"negative","positive")</f>
        <v>negative</v>
      </c>
      <c r="X258" t="str">
        <f>IF('Model output'!S257="","", IF('Model output'!S257= "[]", "", 'Model output'!S257))</f>
        <v>Not identified</v>
      </c>
      <c r="Y258" t="str">
        <f>IF(OR('Model output'!S257="",ISNUMBER(SEARCH("Absent",'Model output'!S257)),ISNUMBER(SEARCH("Not identified",'Model output'!S257)),ISNUMBER(SEARCH("No",'Model output'!S257)),ISNUMBER(SEARCH("negative",'Model output'!S257))),"negative",IF(Z258="positive","gETE", "positive"))</f>
        <v>negative</v>
      </c>
      <c r="Z258" t="str">
        <f>IF(OR('Model output'!S257="",ISNUMBER(SEARCH("Absent",'Model output'!S257)),ISNUMBER(SEARCH("Not identified",'Model output'!S257)),ISNUMBER(SEARCH("No",'Model output'!S257)),ISNUMBER(SEARCH("Minimal",'Model output'!S257)),ISNUMBER(SEARCH("negative",'Model output'!S257))),"negative",IF(OR(ISNUMBER(SEARCH("extensive",X258)),ISNUMBER(SEARCH("skeletal muscle",X258)),ISNUMBER(SEARCH("larynx",X258)),ISNUMBER(SEARCH("trachea",X258)),ISNUMBER(SEARCH("esophagus",X258)),ISNUMBER(SEARCH("recurrent laryngeal nerve",X258))),"positive","negative"))</f>
        <v>negative</v>
      </c>
      <c r="AA258" t="str">
        <f>IF('Model output'!T257="","", IF('Model output'!T257="[]", "", IF('Model output'!T257="Not mentioned", "No", "Yes")))</f>
        <v/>
      </c>
      <c r="AB258" t="str">
        <f>IF(AA258&lt;&gt;"Yes","",IF(OR('Model output'!U257="",'Model output'!U257="[]",ISNUMBER(SEARCH("Not identified",'Model output'!U257))),"",'Model output'!U257))</f>
        <v/>
      </c>
      <c r="AC258" s="1" t="str">
        <f>IF(OR('Model output'!V257="",'Model output'!V257="No",AND(ISERROR(SEARCH("Positive",'Model output'!V257)), ISNUMBER(SEARCH("Negative",'Model output'!V257))), ISNUMBER(SEARCH("Uninvolved",'Model output'!V257)), ISNUMBER(SEARCH("not involved",'Model output'!V257)), ISNUMBER(SEARCH("none",'Model output'!V257)), ISNUMBER(SEARCH("Free",'Model output'!V257)), ISNUMBER(SEARCH("1 mm",'Model output'!V257)), ISNUMBER(SEARCH("0.1 CM",'Model output'!V257)), ISNUMBER(SEARCH("less than 0.2 mm",'Model output'!V257)), ISNUMBER(SEARCH("less than 0.5 mm",'Model output'!V257)), ISNUMBER(SEARCH("abut",'Model output'!V257))), "negative", "positive")</f>
        <v>negative</v>
      </c>
      <c r="AE258" s="32" t="str" cm="1">
        <f t="array" aca="1" ref="AE258" ca="1">IF(OR(AC258="positive",Z258="positive",AND(OR(ISNUMBER(SEARCH("Follicular carcinoma",N258)),ISNUMBER(SEARCH("Follicular thyroid carcinoma",N258))),V258="extensive"),AND(AND(ISNUMBER(J258),J258&gt;0),AND(ISNUMBER(M258),M258&gt;3)),OR(H258="positive",AH258=1)),"high",IF(OR(ISNUMBER(SEARCH("lateral",G258,1)),ISNUMBER(SEARCH("positive",Y258,1)),ISNUMBER(SEARCH("tall",O258,1)),ISNUMBER(SEARCH("hobnail",O258,1)),ISNUMBER(SEARCH("cribriform",O258,1)),ISNUMBER(SEARCH("diffuse",O258,1)),ISNUMBER(SEARCH("columnar",O258,1)),ISNUMBER(SEARCH("solid",O258,1)),ISNUMBER(SEARCH("tall",N258,1)),ISNUMBER(SEARCH("hobnail",N258,1)),ISNUMBER(SEARCH("cribriform",N258,1)),ISNUMBER(SEARCH("diffuse",N258,1)),ISNUMBER(SEARCH("columnar",N258,1)),ISNUMBER(SEARCH("solid",N258,1)),AND(ISNUMBER(SEARCH("papillary",N258,1)),S258="positive"),AND(AND(ISNUMBER(J258),J258&gt;=5),M258=""),AND(AND(ISNUMBER(J258),J258&gt;=5),AND(ISNUMBER(M258),M258&gt;=1)),AND(ISNUMBER(SERACH("papillary",N258)),OR(Y258="positive",Z258="positive"), ISNUMBER(SEARCH("BRAF",AB258)))),"intermediate","low"))</f>
        <v>low</v>
      </c>
      <c r="AF258" s="33" t="str">
        <f t="shared" si="59"/>
        <v>1b</v>
      </c>
      <c r="AG258" s="33" t="str">
        <f t="shared" si="60"/>
        <v>0</v>
      </c>
      <c r="AH258" s="33" t="str">
        <f t="shared" si="61"/>
        <v>0</v>
      </c>
      <c r="AI258" s="38" t="str">
        <f t="shared" si="62"/>
        <v>I</v>
      </c>
      <c r="AJ258" s="32" t="s">
        <v>957</v>
      </c>
      <c r="AK258" s="37" t="s">
        <v>961</v>
      </c>
      <c r="AL258" s="37" t="s">
        <v>962</v>
      </c>
      <c r="AM258" s="37" t="s">
        <v>965</v>
      </c>
      <c r="AN258" s="37" t="s">
        <v>70</v>
      </c>
      <c r="AO258" s="26">
        <f t="shared" ca="1" si="63"/>
        <v>1</v>
      </c>
      <c r="AP258" s="12">
        <f t="shared" si="64"/>
        <v>1</v>
      </c>
      <c r="AQ258" s="12">
        <f t="shared" si="65"/>
        <v>1</v>
      </c>
      <c r="AR258" s="12">
        <f t="shared" si="66"/>
        <v>1</v>
      </c>
      <c r="AS258" s="19">
        <f t="shared" si="55"/>
        <v>1</v>
      </c>
    </row>
    <row r="259" spans="1:45">
      <c r="A259" t="str">
        <f>'Model output'!A258</f>
        <v>TCGA-FY-A40N</v>
      </c>
      <c r="B259" s="44">
        <v>55</v>
      </c>
      <c r="C259" s="1" t="str">
        <f>IF(OR(ISNUMBER(SEARCH("0",'Model output'!D258)), ISNUMBER(SEARCH("1",'Model output'!D258)), ISNUMBER(SEARCH("1a",'Model output'!D258)), ISNUMBER(SEARCH("1b",'Model output'!D258)), ISNUMBER(SEARCH("2",'Model output'!D258)), ISNUMBER(SEARCH("3",'Model output'!D258)), ISNUMBER(SEARCH("4a",'Model output'!D258)), ISNUMBER(SEARCH("4b",'Model output'!D258))), IF(ISNUMBER(SEARCH("pT",'Model output'!D258)),IF(OR(ISNUMBER(SEARCH("a",'Model output'!D258)),ISNUMBER(SEARCH("b",'Model output'!D258))),MID(SUBSTITUTE('Model output'!D258," ",""),SEARCH("pT",'Model output'!D258)+2,2),MID(SUBSTITUTE('Model output'!D258," ",""),SEARCH("pT",'Model output'!D258)+2,1)),IF(ISNUMBER(SEARCH("T",'Model output'!D258)),IF(OR(ISNUMBER(SEARCH("a",'Model output'!D258)),ISNUMBER(SEARCH("b",'Model output'!D258))),MID(SUBSTITUTE('Model output'!D258," ",""),SEARCH("T",'Model output'!D258)+1,2),MID(SUBSTITUTE('Model output'!D258," ",""),SEARCH("T",'Model output'!D258)+1,1)),SUBSTITUTE('Model output'!D258," ",""))),"")</f>
        <v>1a</v>
      </c>
      <c r="D259" s="1" t="str">
        <f>IF(ISNUMBER(SEARCH("lymph node",'Model output'!E258)),"1", IF(AND('Model output'!E258&lt;&gt;"",ISNUMBER('Model output'!E258),'Model output'!E258&gt;0),"1",IF(OR(ISNUMBER(SEARCH("0",'Model output'!E258)), ISNUMBER(SEARCH("1",'Model output'!E258)), ISNUMBER(SEARCH("1a",'Model output'!E258)), ISNUMBER(SEARCH("1b",'Model output'!E258)), ISNUMBER(SEARCH("X",'Model output'!E258))), IF(ISNUMBER(SEARCH("pN",'Model output'!E258)),IF(OR(ISNUMBER(SEARCH("a",'Model output'!E258)),ISNUMBER(SEARCH("b",'Model output'!E258))),MID(SUBSTITUTE('Model output'!E258," ",""),SEARCH("pN",'Model output'!E258)+2,2),MID(SUBSTITUTE('Model output'!E258," ",""),SEARCH("pN",'Model output'!E258)+2,1)),IF(ISNUMBER(SEARCH("N",'Model output'!E258)),IF(OR(ISNUMBER(SEARCH("a",'Model output'!E258)),ISNUMBER(SEARCH("b",'Model output'!E258))),MID(SUBSTITUTE('Model output'!E258," ",""),SEARCH("N",'Model output'!E258)+1,2),MID(SUBSTITUTE('Model output'!E258," ",""),SEARCH("N",'Model output'!E258)+1,1)),SUBSTITUTE('Model output'!E258," ",""))),"")))</f>
        <v>0</v>
      </c>
      <c r="E259" s="1" t="str">
        <f>IF(OR(ISNUMBER(SEARCH("Not applicable",'Model output'!F258)), ISNUMBER(SEARCH("N/A",'Model output'!F258))),"0",IF(OR(ISNUMBER(SEARCH("0",'Model output'!F258)), ISNUMBER(SEARCH("1",'Model output'!F258)), ISNUMBER(SEARCH("X",'Model output'!F258))), IF(ISNUMBER(SEARCH("pM",'Model output'!F258)),MID(SUBSTITUTE('Model output'!F258," ",""),SEARCH("pM",'Model output'!F258)+2,1),IF(ISNUMBER(SEARCH("M",'Model output'!F258)),MID(SUBSTITUTE('Model output'!F258," ",""),SEARCH("M",'Model output'!F258)+1,1),SUBSTITUTE('Model output'!F258," ",""))),""))</f>
        <v>X</v>
      </c>
      <c r="F259" t="str">
        <f t="shared" si="57"/>
        <v>negative</v>
      </c>
      <c r="G259" t="str">
        <f>IF(OR('Model output'!G258="",AND(ISNUMBER('Model output'!J258),'Model output'!J258&lt;1)),"",IF(OR(ISNUMBER(SEARCH("lateral",'Model output'!G258)),ISNUMBER(SEARCH("cervical",'Model output'!G258)),ISNUMBER(SEARCH("jugular",'Model output'!G258)),ISNUMBER(SEARCH("left neck",'Model output'!G258)),ISNUMBER(SEARCH("left anterior neck",'Model output'!G258)),ISNUMBER(SEARCH("left posterior neck",'Model output'!G258)),ISNUMBER(SEARCH("right neck",'Model output'!G258)),ISNUMBER(SEARCH("right anterior neck",'Model output'!G258)),ISNUMBER(SEARCH("right posterior neck",'Model output'!G258)),AND(ISNUMBER(SEARCH("level",'Model output'!G258)),OR(,ISNUMBER(SEARCH("II",'Model output'!G258)),ISNUMBER(SEARCH("two",'Model output'!G258)),ISNUMBER(SEARCH("2",'Model output'!G258)),ISNUMBER(SEARCH("III",'Model output'!G258)),ISNUMBER(SEARCH("three",'Model output'!G258)),ISNUMBER(SEARCH("3",'Model output'!G258)),ISNUMBER(SEARCH("IV",'Model output'!G258)),ISNUMBER(SEARCH("four",'Model output'!G258)),ISNUMBER(SEARCH("4",'Model output'!G258)),AND(ISNUMBER(SEARCH("V ",'Model output'!G258)),NOT(ISNUMBER(SEARCH("VI",'Model output'!G258)))),ISNUMBER(SEARCH("five",'Model output'!G258)),ISNUMBER(SEARCH("5",'Model output'!G258))))), "lateral", "central"))</f>
        <v/>
      </c>
      <c r="H259" t="str">
        <f>IF('Model output'!H258="","negative",IF('Model output'!H258="[]", "negative", IF(OR(ISNUMBER(SEARCH("lymph node",'Model output'!H258)),ISNUMBER(SEARCH("Not mentioned",'Model output'!H258)),ISNUMBER(SEARCH("neck",'Model output'!H258)),ISNUMBER(SEARCH("Not applicable",'Model output'!H258))),"negative","positive")))</f>
        <v>negative</v>
      </c>
      <c r="I259">
        <f>IF('Model output'!I258="","",IF(ISNUMBER('Model output'!I258),'Model output'!I258,1))</f>
        <v>3</v>
      </c>
      <c r="J259">
        <f>IF('Model output'!J258="","",IF(AND(ISNUMBER('Model output'!J258),'Model output'!J258&lt;=I259),'Model output'!J258,IF(ISNUMBER(SEARCH("0/",'Model output'!J258)),0,1)))</f>
        <v>0</v>
      </c>
      <c r="K259" t="str" cm="1">
        <f t="array" ref="K259">IF(COUNT(FIND({0,1,2,3,4,5,6,7,8,9},'Model output'!K258))&gt;0,'Model output'!K258,"")</f>
        <v/>
      </c>
      <c r="L259" s="8" t="str">
        <f t="shared" si="58"/>
        <v/>
      </c>
      <c r="M259" t="str" cm="1">
        <f t="array" ref="M259">IF(L259="","",IF(ISNUMBER(SEARCH("cm",L259)),MAX(VALUE(SUBSTITUTE(_xlfn.FILTERXML("&lt;t&gt;&lt;s&gt;"&amp;SUBSTITUTE(L259,",","&lt;/s&gt;&lt;s&gt;")&amp;"&lt;/s&gt;&lt;/t&gt;","//s"),"cm",""))),MAX(VALUE(SUBSTITUTE(_xlfn.FILTERXML("&lt;t&gt;&lt;s&gt;"&amp;SUBSTITUTE(L259,",","&lt;/s&gt;&lt;s&gt;")&amp;"&lt;/s&gt;&lt;/t&gt;","//s"),"mm","")))/10))</f>
        <v/>
      </c>
      <c r="N259" t="str">
        <f>IF('Model output'!L258="","",'Model output'!L258)</f>
        <v>Papillary</v>
      </c>
      <c r="O259" t="str">
        <f>IF('Model output'!M258="","",'Model output'!M258)</f>
        <v>Multifocal, classical</v>
      </c>
      <c r="P259" t="str">
        <f>IF('Model output'!N258="","",'Model output'!N258)</f>
        <v>0.9 cm</v>
      </c>
      <c r="Q259" t="str">
        <f t="shared" si="56"/>
        <v>0.9cm</v>
      </c>
      <c r="R259" cm="1">
        <f t="array" ref="R259">IF(Q259="","",IF(ISNUMBER(SEARCH("cm",Q259)),MAX(VALUE(SUBSTITUTE(_xlfn.FILTERXML("&lt;t&gt;&lt;s&gt;"&amp;SUBSTITUTE(Q259,",","&lt;/s&gt;&lt;s&gt;")&amp;"&lt;/s&gt;&lt;/t&gt;","//s"),"cm",""))),MAX(VALUE(SUBSTITUTE(_xlfn.FILTERXML("&lt;t&gt;&lt;s&gt;"&amp;SUBSTITUTE(Q259,",","&lt;/s&gt;&lt;s&gt;")&amp;"&lt;/s&gt;&lt;/t&gt;","//s"),"mm","")))/10))</f>
        <v>0.9</v>
      </c>
      <c r="S259" t="str">
        <f>IF(OR('Model output'!P258="",ISNUMBER(SEARCH("Not identified", 'Model output'!P258)),ISNUMBER(SEARCH("Absent",'Model output'!P258)),AND(ISNUMBER(SEARCH("No",'Model output'!P258)),NOT(ISNUMBER(SEARCH("diagnostic",'Model output'!P258)))),ISNUMBER(SEARCH("Negative",'Model output'!P258))),"negative","positive")</f>
        <v>negative</v>
      </c>
      <c r="T259">
        <f>IF('Model output'!O258="","",'Model output'!O258)</f>
        <v>2</v>
      </c>
      <c r="U259" t="str">
        <f>IF('Model output'!Q258&lt;&gt;"",'Model output'!Q258,IF('Classification result'!S259="positive",IF(ISNUMBER(SEARCH("single",'Model output'!P258)),1,IF(OR(ISNUMBER(SEARCH("&lt;4",'Model output'!P258)),ISNUMBER(SEARCH("&lt; 4",'Model output'!P258)),ISNUMBER(SEARCH("less than 4",'Model output'!P258))),"&lt;4",IF(OR(ISNUMBER(SEARCH("&gt;4",'Model output'!P258)),ISNUMBER(SEARCH("&gt; 4",'Model output'!P258)),ISNUMBER(SEARCH("4 or more",'Model output'!P258))),"&gt;4",""))),""))</f>
        <v/>
      </c>
      <c r="V259" t="str">
        <f>IF(S259="negative","",IF(OR(ISNUMBER(SEARCH("Focal",'Model output'!P258)),'Classification result'!U259&lt;4,ISNUMBER(SEARCH("Focal",'Classification result'!U259)),ISNUMBER(SEARCH("&lt;4",'Classification result'!U259)),ISNUMBER(SEARCH("&lt; 4",'Classification result'!U259))),"minimal", IF(OR(ISNUMBER(SEARCH("Extensive",'Model output'!P258)),ISNUMBER(SEARCH("Extensive",'Classification result'!U259)),ISNUMBER(SEARCH("&gt;4",'Classification result'!U259)),ISNUMBER(SEARCH("&gt; 4",'Classification result'!U259)),ISNUMBER(SEARCH("4 or more",'Classification result'!U259))),"extensive","")))</f>
        <v/>
      </c>
      <c r="W259" t="str">
        <f>IF(OR('Model output'!R258="",ISNUMBER(SEARCH("Not identified", 'Model output'!R258)),ISNUMBER(SEARCH("Absent",'Model output'!R258)),ISNUMBER(SEARCH("No",'Model output'!R258)),ISNUMBER(SEARCH("Negative",'Model output'!R258)),ISNUMBER(SEARCH("None seen",'Model output'!R258)),ISNUMBER(SEARCH("Free",'Model output'!R258)),ISNUMBER(SEARCH("Cannot be assessed",'Model output'!R258))),"negative","positive")</f>
        <v>negative</v>
      </c>
      <c r="X259" t="str">
        <f>IF('Model output'!S258="","", IF('Model output'!S258= "[]", "", 'Model output'!S258))</f>
        <v/>
      </c>
      <c r="Y259" t="str">
        <f>IF(OR('Model output'!S258="",ISNUMBER(SEARCH("Absent",'Model output'!S258)),ISNUMBER(SEARCH("Not identified",'Model output'!S258)),ISNUMBER(SEARCH("No",'Model output'!S258)),ISNUMBER(SEARCH("negative",'Model output'!S258))),"negative",IF(Z259="positive","gETE", "positive"))</f>
        <v>negative</v>
      </c>
      <c r="Z259" t="str">
        <f>IF(OR('Model output'!S258="",ISNUMBER(SEARCH("Absent",'Model output'!S258)),ISNUMBER(SEARCH("Not identified",'Model output'!S258)),ISNUMBER(SEARCH("No",'Model output'!S258)),ISNUMBER(SEARCH("Minimal",'Model output'!S258)),ISNUMBER(SEARCH("negative",'Model output'!S258))),"negative",IF(OR(ISNUMBER(SEARCH("extensive",X259)),ISNUMBER(SEARCH("skeletal muscle",X259)),ISNUMBER(SEARCH("larynx",X259)),ISNUMBER(SEARCH("trachea",X259)),ISNUMBER(SEARCH("esophagus",X259)),ISNUMBER(SEARCH("recurrent laryngeal nerve",X259))),"positive","negative"))</f>
        <v>negative</v>
      </c>
      <c r="AA259" t="str">
        <f>IF('Model output'!T258="","", IF('Model output'!T258="[]", "", IF('Model output'!T258="Not mentioned", "No", "Yes")))</f>
        <v/>
      </c>
      <c r="AB259" t="str">
        <f>IF(AA259&lt;&gt;"Yes","",IF(OR('Model output'!U258="",'Model output'!U258="[]",ISNUMBER(SEARCH("Not identified",'Model output'!U258))),"",'Model output'!U258))</f>
        <v/>
      </c>
      <c r="AC259" s="1" t="str">
        <f>IF(OR('Model output'!V258="",'Model output'!V258="No",AND(ISERROR(SEARCH("Positive",'Model output'!V258)), ISNUMBER(SEARCH("Negative",'Model output'!V258))), ISNUMBER(SEARCH("Uninvolved",'Model output'!V258)), ISNUMBER(SEARCH("not involved",'Model output'!V258)), ISNUMBER(SEARCH("none",'Model output'!V258)), ISNUMBER(SEARCH("Free",'Model output'!V258)), ISNUMBER(SEARCH("1 mm",'Model output'!V258)), ISNUMBER(SEARCH("0.1 CM",'Model output'!V258)), ISNUMBER(SEARCH("less than 0.2 mm",'Model output'!V258)), ISNUMBER(SEARCH("less than 0.5 mm",'Model output'!V258)), ISNUMBER(SEARCH("abut",'Model output'!V258))), "negative", "positive")</f>
        <v>negative</v>
      </c>
      <c r="AE259" s="32" t="str" cm="1">
        <f t="array" aca="1" ref="AE259" ca="1">IF(OR(AC259="positive",Z259="positive",AND(OR(ISNUMBER(SEARCH("Follicular carcinoma",N259)),ISNUMBER(SEARCH("Follicular thyroid carcinoma",N259))),V259="extensive"),AND(AND(ISNUMBER(J259),J259&gt;0),AND(ISNUMBER(M259),M259&gt;3)),OR(H259="positive",AH259=1)),"high",IF(OR(ISNUMBER(SEARCH("lateral",G259,1)),ISNUMBER(SEARCH("positive",Y259,1)),ISNUMBER(SEARCH("tall",O259,1)),ISNUMBER(SEARCH("hobnail",O259,1)),ISNUMBER(SEARCH("cribriform",O259,1)),ISNUMBER(SEARCH("diffuse",O259,1)),ISNUMBER(SEARCH("columnar",O259,1)),ISNUMBER(SEARCH("solid",O259,1)),ISNUMBER(SEARCH("tall",N259,1)),ISNUMBER(SEARCH("hobnail",N259,1)),ISNUMBER(SEARCH("cribriform",N259,1)),ISNUMBER(SEARCH("diffuse",N259,1)),ISNUMBER(SEARCH("columnar",N259,1)),ISNUMBER(SEARCH("solid",N259,1)),AND(ISNUMBER(SEARCH("papillary",N259,1)),S259="positive"),AND(AND(ISNUMBER(J259),J259&gt;=5),M259=""),AND(AND(ISNUMBER(J259),J259&gt;=5),AND(ISNUMBER(M259),M259&gt;=1)),AND(ISNUMBER(SERACH("papillary",N259)),OR(Y259="positive",Z259="positive"), ISNUMBER(SEARCH("BRAF",AB259)))),"intermediate","low"))</f>
        <v>low</v>
      </c>
      <c r="AF259" s="33" t="str">
        <f t="shared" si="59"/>
        <v>1a</v>
      </c>
      <c r="AG259" s="33" t="str">
        <f t="shared" si="60"/>
        <v>0</v>
      </c>
      <c r="AH259" s="33" t="str">
        <f t="shared" si="61"/>
        <v>0</v>
      </c>
      <c r="AI259" s="38" t="str">
        <f t="shared" si="62"/>
        <v>I</v>
      </c>
      <c r="AJ259" s="32" t="s">
        <v>957</v>
      </c>
      <c r="AK259" s="37" t="s">
        <v>966</v>
      </c>
      <c r="AL259" s="37" t="s">
        <v>962</v>
      </c>
      <c r="AM259" s="37" t="s">
        <v>965</v>
      </c>
      <c r="AN259" s="37" t="s">
        <v>70</v>
      </c>
      <c r="AO259" s="26">
        <f t="shared" ca="1" si="63"/>
        <v>1</v>
      </c>
      <c r="AP259" s="12">
        <f t="shared" si="64"/>
        <v>1</v>
      </c>
      <c r="AQ259" s="12">
        <f t="shared" si="65"/>
        <v>1</v>
      </c>
      <c r="AR259" s="12">
        <f t="shared" si="66"/>
        <v>1</v>
      </c>
      <c r="AS259" s="19">
        <f t="shared" ref="AS259:AS291" si="67">IF(AI259=AN259,1,0)</f>
        <v>1</v>
      </c>
    </row>
    <row r="260" spans="1:45">
      <c r="A260" t="str">
        <f>'Model output'!A259</f>
        <v>TCGA-FY-A4B0</v>
      </c>
      <c r="B260" s="44">
        <v>76</v>
      </c>
      <c r="C260" s="1" t="str">
        <f>IF(OR(ISNUMBER(SEARCH("0",'Model output'!D259)), ISNUMBER(SEARCH("1",'Model output'!D259)), ISNUMBER(SEARCH("1a",'Model output'!D259)), ISNUMBER(SEARCH("1b",'Model output'!D259)), ISNUMBER(SEARCH("2",'Model output'!D259)), ISNUMBER(SEARCH("3",'Model output'!D259)), ISNUMBER(SEARCH("4a",'Model output'!D259)), ISNUMBER(SEARCH("4b",'Model output'!D259))), IF(ISNUMBER(SEARCH("pT",'Model output'!D259)),IF(OR(ISNUMBER(SEARCH("a",'Model output'!D259)),ISNUMBER(SEARCH("b",'Model output'!D259))),MID(SUBSTITUTE('Model output'!D259," ",""),SEARCH("pT",'Model output'!D259)+2,2),MID(SUBSTITUTE('Model output'!D259," ",""),SEARCH("pT",'Model output'!D259)+2,1)),IF(ISNUMBER(SEARCH("T",'Model output'!D259)),IF(OR(ISNUMBER(SEARCH("a",'Model output'!D259)),ISNUMBER(SEARCH("b",'Model output'!D259))),MID(SUBSTITUTE('Model output'!D259," ",""),SEARCH("T",'Model output'!D259)+1,2),MID(SUBSTITUTE('Model output'!D259," ",""),SEARCH("T",'Model output'!D259)+1,1)),SUBSTITUTE('Model output'!D259," ",""))),"")</f>
        <v>1a</v>
      </c>
      <c r="D260" s="1" t="str">
        <f>IF(ISNUMBER(SEARCH("lymph node",'Model output'!E259)),"1", IF(AND('Model output'!E259&lt;&gt;"",ISNUMBER('Model output'!E259),'Model output'!E259&gt;0),"1",IF(OR(ISNUMBER(SEARCH("0",'Model output'!E259)), ISNUMBER(SEARCH("1",'Model output'!E259)), ISNUMBER(SEARCH("1a",'Model output'!E259)), ISNUMBER(SEARCH("1b",'Model output'!E259)), ISNUMBER(SEARCH("X",'Model output'!E259))), IF(ISNUMBER(SEARCH("pN",'Model output'!E259)),IF(OR(ISNUMBER(SEARCH("a",'Model output'!E259)),ISNUMBER(SEARCH("b",'Model output'!E259))),MID(SUBSTITUTE('Model output'!E259," ",""),SEARCH("pN",'Model output'!E259)+2,2),MID(SUBSTITUTE('Model output'!E259," ",""),SEARCH("pN",'Model output'!E259)+2,1)),IF(ISNUMBER(SEARCH("N",'Model output'!E259)),IF(OR(ISNUMBER(SEARCH("a",'Model output'!E259)),ISNUMBER(SEARCH("b",'Model output'!E259))),MID(SUBSTITUTE('Model output'!E259," ",""),SEARCH("N",'Model output'!E259)+1,2),MID(SUBSTITUTE('Model output'!E259," ",""),SEARCH("N",'Model output'!E259)+1,1)),SUBSTITUTE('Model output'!E259," ",""))),"")))</f>
        <v>X</v>
      </c>
      <c r="E260" s="1" t="str">
        <f>IF(OR(ISNUMBER(SEARCH("Not applicable",'Model output'!F259)), ISNUMBER(SEARCH("N/A",'Model output'!F259))),"0",IF(OR(ISNUMBER(SEARCH("0",'Model output'!F259)), ISNUMBER(SEARCH("1",'Model output'!F259)), ISNUMBER(SEARCH("X",'Model output'!F259))), IF(ISNUMBER(SEARCH("pM",'Model output'!F259)),MID(SUBSTITUTE('Model output'!F259," ",""),SEARCH("pM",'Model output'!F259)+2,1),IF(ISNUMBER(SEARCH("M",'Model output'!F259)),MID(SUBSTITUTE('Model output'!F259," ",""),SEARCH("M",'Model output'!F259)+1,1),SUBSTITUTE('Model output'!F259," ",""))),""))</f>
        <v>X</v>
      </c>
      <c r="F260" t="str">
        <f t="shared" si="57"/>
        <v>negative</v>
      </c>
      <c r="G260" t="str">
        <f>IF(OR('Model output'!G259="",AND(ISNUMBER('Model output'!J259),'Model output'!J259&lt;1)),"",IF(OR(ISNUMBER(SEARCH("lateral",'Model output'!G259)),ISNUMBER(SEARCH("cervical",'Model output'!G259)),ISNUMBER(SEARCH("jugular",'Model output'!G259)),ISNUMBER(SEARCH("left neck",'Model output'!G259)),ISNUMBER(SEARCH("left anterior neck",'Model output'!G259)),ISNUMBER(SEARCH("left posterior neck",'Model output'!G259)),ISNUMBER(SEARCH("right neck",'Model output'!G259)),ISNUMBER(SEARCH("right anterior neck",'Model output'!G259)),ISNUMBER(SEARCH("right posterior neck",'Model output'!G259)),AND(ISNUMBER(SEARCH("level",'Model output'!G259)),OR(,ISNUMBER(SEARCH("II",'Model output'!G259)),ISNUMBER(SEARCH("two",'Model output'!G259)),ISNUMBER(SEARCH("2",'Model output'!G259)),ISNUMBER(SEARCH("III",'Model output'!G259)),ISNUMBER(SEARCH("three",'Model output'!G259)),ISNUMBER(SEARCH("3",'Model output'!G259)),ISNUMBER(SEARCH("IV",'Model output'!G259)),ISNUMBER(SEARCH("four",'Model output'!G259)),ISNUMBER(SEARCH("4",'Model output'!G259)),AND(ISNUMBER(SEARCH("V ",'Model output'!G259)),NOT(ISNUMBER(SEARCH("VI",'Model output'!G259)))),ISNUMBER(SEARCH("five",'Model output'!G259)),ISNUMBER(SEARCH("5",'Model output'!G259))))), "lateral", "central"))</f>
        <v/>
      </c>
      <c r="H260" t="str">
        <f>IF('Model output'!H259="","negative",IF('Model output'!H259="[]", "negative", IF(OR(ISNUMBER(SEARCH("lymph node",'Model output'!H259)),ISNUMBER(SEARCH("Not mentioned",'Model output'!H259)),ISNUMBER(SEARCH("neck",'Model output'!H259)),ISNUMBER(SEARCH("Not applicable",'Model output'!H259))),"negative","positive")))</f>
        <v>negative</v>
      </c>
      <c r="I260" t="str">
        <f>IF('Model output'!I259="","",IF(ISNUMBER('Model output'!I259),'Model output'!I259,1))</f>
        <v/>
      </c>
      <c r="J260" t="str">
        <f>IF('Model output'!J259="","",IF(AND(ISNUMBER('Model output'!J259),'Model output'!J259&lt;=I260),'Model output'!J259,IF(ISNUMBER(SEARCH("0/",'Model output'!J259)),0,1)))</f>
        <v/>
      </c>
      <c r="K260" t="str" cm="1">
        <f t="array" ref="K260">IF(COUNT(FIND({0,1,2,3,4,5,6,7,8,9},'Model output'!K259))&gt;0,'Model output'!K259,"")</f>
        <v/>
      </c>
      <c r="L260" s="8" t="str">
        <f t="shared" si="58"/>
        <v/>
      </c>
      <c r="M260" t="str" cm="1">
        <f t="array" ref="M260">IF(L260="","",IF(ISNUMBER(SEARCH("cm",L260)),MAX(VALUE(SUBSTITUTE(_xlfn.FILTERXML("&lt;t&gt;&lt;s&gt;"&amp;SUBSTITUTE(L260,",","&lt;/s&gt;&lt;s&gt;")&amp;"&lt;/s&gt;&lt;/t&gt;","//s"),"cm",""))),MAX(VALUE(SUBSTITUTE(_xlfn.FILTERXML("&lt;t&gt;&lt;s&gt;"&amp;SUBSTITUTE(L260,",","&lt;/s&gt;&lt;s&gt;")&amp;"&lt;/s&gt;&lt;/t&gt;","//s"),"mm","")))/10))</f>
        <v/>
      </c>
      <c r="N260" t="str">
        <f>IF('Model output'!L259="","",'Model output'!L259)</f>
        <v>Papillary</v>
      </c>
      <c r="O260" t="str">
        <f>IF('Model output'!M259="","",'Model output'!M259)</f>
        <v>Follicular variant</v>
      </c>
      <c r="P260" t="str">
        <f>IF('Model output'!N259="","",'Model output'!N259)</f>
        <v>1.0 cm</v>
      </c>
      <c r="Q260" t="str">
        <f t="shared" si="56"/>
        <v>1.0cm</v>
      </c>
      <c r="R260" cm="1">
        <f t="array" ref="R260">IF(Q260="","",IF(ISNUMBER(SEARCH("cm",Q260)),MAX(VALUE(SUBSTITUTE(_xlfn.FILTERXML("&lt;t&gt;&lt;s&gt;"&amp;SUBSTITUTE(Q260,",","&lt;/s&gt;&lt;s&gt;")&amp;"&lt;/s&gt;&lt;/t&gt;","//s"),"cm",""))),MAX(VALUE(SUBSTITUTE(_xlfn.FILTERXML("&lt;t&gt;&lt;s&gt;"&amp;SUBSTITUTE(Q260,",","&lt;/s&gt;&lt;s&gt;")&amp;"&lt;/s&gt;&lt;/t&gt;","//s"),"mm","")))/10))</f>
        <v>1</v>
      </c>
      <c r="S260" t="str">
        <f>IF(OR('Model output'!P259="",ISNUMBER(SEARCH("Not identified", 'Model output'!P259)),ISNUMBER(SEARCH("Absent",'Model output'!P259)),AND(ISNUMBER(SEARCH("No",'Model output'!P259)),NOT(ISNUMBER(SEARCH("diagnostic",'Model output'!P259)))),ISNUMBER(SEARCH("Negative",'Model output'!P259))),"negative","positive")</f>
        <v>negative</v>
      </c>
      <c r="T260" t="str">
        <f>IF('Model output'!O259="","",'Model output'!O259)</f>
        <v>Multiple foci</v>
      </c>
      <c r="U260" t="str">
        <f>IF('Model output'!Q259&lt;&gt;"",'Model output'!Q259,IF('Classification result'!S260="positive",IF(ISNUMBER(SEARCH("single",'Model output'!P259)),1,IF(OR(ISNUMBER(SEARCH("&lt;4",'Model output'!P259)),ISNUMBER(SEARCH("&lt; 4",'Model output'!P259)),ISNUMBER(SEARCH("less than 4",'Model output'!P259))),"&lt;4",IF(OR(ISNUMBER(SEARCH("&gt;4",'Model output'!P259)),ISNUMBER(SEARCH("&gt; 4",'Model output'!P259)),ISNUMBER(SEARCH("4 or more",'Model output'!P259))),"&gt;4",""))),""))</f>
        <v/>
      </c>
      <c r="V260" t="str">
        <f>IF(S260="negative","",IF(OR(ISNUMBER(SEARCH("Focal",'Model output'!P259)),'Classification result'!U260&lt;4,ISNUMBER(SEARCH("Focal",'Classification result'!U260)),ISNUMBER(SEARCH("&lt;4",'Classification result'!U260)),ISNUMBER(SEARCH("&lt; 4",'Classification result'!U260))),"minimal", IF(OR(ISNUMBER(SEARCH("Extensive",'Model output'!P259)),ISNUMBER(SEARCH("Extensive",'Classification result'!U260)),ISNUMBER(SEARCH("&gt;4",'Classification result'!U260)),ISNUMBER(SEARCH("&gt; 4",'Classification result'!U260)),ISNUMBER(SEARCH("4 or more",'Classification result'!U260))),"extensive","")))</f>
        <v/>
      </c>
      <c r="W260" t="str">
        <f>IF(OR('Model output'!R259="",ISNUMBER(SEARCH("Not identified", 'Model output'!R259)),ISNUMBER(SEARCH("Absent",'Model output'!R259)),ISNUMBER(SEARCH("No",'Model output'!R259)),ISNUMBER(SEARCH("Negative",'Model output'!R259)),ISNUMBER(SEARCH("None seen",'Model output'!R259)),ISNUMBER(SEARCH("Free",'Model output'!R259)),ISNUMBER(SEARCH("Cannot be assessed",'Model output'!R259))),"negative","positive")</f>
        <v>negative</v>
      </c>
      <c r="X260" t="str">
        <f>IF('Model output'!S259="","", IF('Model output'!S259= "[]", "", 'Model output'!S259))</f>
        <v>Not identified</v>
      </c>
      <c r="Y260" t="str">
        <f>IF(OR('Model output'!S259="",ISNUMBER(SEARCH("Absent",'Model output'!S259)),ISNUMBER(SEARCH("Not identified",'Model output'!S259)),ISNUMBER(SEARCH("No",'Model output'!S259)),ISNUMBER(SEARCH("negative",'Model output'!S259))),"negative",IF(Z260="positive","gETE", "positive"))</f>
        <v>negative</v>
      </c>
      <c r="Z260" t="str">
        <f>IF(OR('Model output'!S259="",ISNUMBER(SEARCH("Absent",'Model output'!S259)),ISNUMBER(SEARCH("Not identified",'Model output'!S259)),ISNUMBER(SEARCH("No",'Model output'!S259)),ISNUMBER(SEARCH("Minimal",'Model output'!S259)),ISNUMBER(SEARCH("negative",'Model output'!S259))),"negative",IF(OR(ISNUMBER(SEARCH("extensive",X260)),ISNUMBER(SEARCH("skeletal muscle",X260)),ISNUMBER(SEARCH("larynx",X260)),ISNUMBER(SEARCH("trachea",X260)),ISNUMBER(SEARCH("esophagus",X260)),ISNUMBER(SEARCH("recurrent laryngeal nerve",X260))),"positive","negative"))</f>
        <v>negative</v>
      </c>
      <c r="AA260" t="str">
        <f>IF('Model output'!T259="","", IF('Model output'!T259="[]", "", IF('Model output'!T259="Not mentioned", "No", "Yes")))</f>
        <v/>
      </c>
      <c r="AB260" t="str">
        <f>IF(AA260&lt;&gt;"Yes","",IF(OR('Model output'!U259="",'Model output'!U259="[]",ISNUMBER(SEARCH("Not identified",'Model output'!U259))),"",'Model output'!U259))</f>
        <v/>
      </c>
      <c r="AC260" s="1" t="str">
        <f>IF(OR('Model output'!V259="",'Model output'!V259="No",AND(ISERROR(SEARCH("Positive",'Model output'!V259)), ISNUMBER(SEARCH("Negative",'Model output'!V259))), ISNUMBER(SEARCH("Uninvolved",'Model output'!V259)), ISNUMBER(SEARCH("not involved",'Model output'!V259)), ISNUMBER(SEARCH("none",'Model output'!V259)), ISNUMBER(SEARCH("Free",'Model output'!V259)), ISNUMBER(SEARCH("1 mm",'Model output'!V259)), ISNUMBER(SEARCH("0.1 CM",'Model output'!V259)), ISNUMBER(SEARCH("less than 0.2 mm",'Model output'!V259)), ISNUMBER(SEARCH("less than 0.5 mm",'Model output'!V259)), ISNUMBER(SEARCH("abut",'Model output'!V259))), "negative", "positive")</f>
        <v>positive</v>
      </c>
      <c r="AE260" s="32" t="str" cm="1">
        <f t="array" ref="AE260">IF(OR(AC260="positive",Z260="positive",AND(OR(ISNUMBER(SEARCH("Follicular carcinoma",N260)),ISNUMBER(SEARCH("Follicular thyroid carcinoma",N260))),V260="extensive"),AND(AND(ISNUMBER(J260),J260&gt;0),AND(ISNUMBER(M260),M260&gt;3)),OR(H260="positive",AH260=1)),"high",IF(OR(ISNUMBER(SEARCH("lateral",G260,1)),ISNUMBER(SEARCH("positive",Y260,1)),ISNUMBER(SEARCH("tall",O260,1)),ISNUMBER(SEARCH("hobnail",O260,1)),ISNUMBER(SEARCH("cribriform",O260,1)),ISNUMBER(SEARCH("diffuse",O260,1)),ISNUMBER(SEARCH("columnar",O260,1)),ISNUMBER(SEARCH("solid",O260,1)),ISNUMBER(SEARCH("tall",N260,1)),ISNUMBER(SEARCH("hobnail",N260,1)),ISNUMBER(SEARCH("cribriform",N260,1)),ISNUMBER(SEARCH("diffuse",N260,1)),ISNUMBER(SEARCH("columnar",N260,1)),ISNUMBER(SEARCH("solid",N260,1)),AND(ISNUMBER(SEARCH("papillary",N260,1)),S260="positive"),AND(AND(ISNUMBER(J260),J260&gt;=5),M260=""),AND(AND(ISNUMBER(J260),J260&gt;=5),AND(ISNUMBER(M260),M260&gt;=1)),AND(ISNUMBER(SERACH("papillary",N260)),OR(Y260="positive",Z260="positive"), ISNUMBER(SEARCH("BRAF",AB260)))),"intermediate","low"))</f>
        <v>high</v>
      </c>
      <c r="AF260" s="33" t="str">
        <f t="shared" si="59"/>
        <v>1a</v>
      </c>
      <c r="AG260" s="33" t="str">
        <f t="shared" si="60"/>
        <v>0</v>
      </c>
      <c r="AH260" s="33" t="str">
        <f t="shared" si="61"/>
        <v>0</v>
      </c>
      <c r="AI260" s="38" t="str">
        <f t="shared" si="62"/>
        <v>I</v>
      </c>
      <c r="AJ260" s="32" t="s">
        <v>956</v>
      </c>
      <c r="AK260" s="37" t="s">
        <v>966</v>
      </c>
      <c r="AL260" s="37" t="s">
        <v>965</v>
      </c>
      <c r="AM260" s="37" t="s">
        <v>965</v>
      </c>
      <c r="AN260" s="37" t="s">
        <v>70</v>
      </c>
      <c r="AO260" s="26">
        <f t="shared" si="63"/>
        <v>1</v>
      </c>
      <c r="AP260" s="12">
        <f t="shared" si="64"/>
        <v>1</v>
      </c>
      <c r="AQ260" s="12">
        <f t="shared" si="65"/>
        <v>1</v>
      </c>
      <c r="AR260" s="12">
        <f t="shared" si="66"/>
        <v>1</v>
      </c>
      <c r="AS260" s="19">
        <f t="shared" si="67"/>
        <v>1</v>
      </c>
    </row>
    <row r="261" spans="1:45">
      <c r="A261" t="str">
        <f>'Model output'!A260</f>
        <v>TCGA-FY-A4B3</v>
      </c>
      <c r="B261" s="44">
        <v>51</v>
      </c>
      <c r="C261" s="1" t="str">
        <f>IF(OR(ISNUMBER(SEARCH("0",'Model output'!D260)), ISNUMBER(SEARCH("1",'Model output'!D260)), ISNUMBER(SEARCH("1a",'Model output'!D260)), ISNUMBER(SEARCH("1b",'Model output'!D260)), ISNUMBER(SEARCH("2",'Model output'!D260)), ISNUMBER(SEARCH("3",'Model output'!D260)), ISNUMBER(SEARCH("4a",'Model output'!D260)), ISNUMBER(SEARCH("4b",'Model output'!D260))), IF(ISNUMBER(SEARCH("pT",'Model output'!D260)),IF(OR(ISNUMBER(SEARCH("a",'Model output'!D260)),ISNUMBER(SEARCH("b",'Model output'!D260))),MID(SUBSTITUTE('Model output'!D260," ",""),SEARCH("pT",'Model output'!D260)+2,2),MID(SUBSTITUTE('Model output'!D260," ",""),SEARCH("pT",'Model output'!D260)+2,1)),IF(ISNUMBER(SEARCH("T",'Model output'!D260)),IF(OR(ISNUMBER(SEARCH("a",'Model output'!D260)),ISNUMBER(SEARCH("b",'Model output'!D260))),MID(SUBSTITUTE('Model output'!D260," ",""),SEARCH("T",'Model output'!D260)+1,2),MID(SUBSTITUTE('Model output'!D260," ",""),SEARCH("T",'Model output'!D260)+1,1)),SUBSTITUTE('Model output'!D260," ",""))),"")</f>
        <v>3</v>
      </c>
      <c r="D261" s="1" t="str">
        <f>IF(ISNUMBER(SEARCH("lymph node",'Model output'!E260)),"1", IF(AND('Model output'!E260&lt;&gt;"",ISNUMBER('Model output'!E260),'Model output'!E260&gt;0),"1",IF(OR(ISNUMBER(SEARCH("0",'Model output'!E260)), ISNUMBER(SEARCH("1",'Model output'!E260)), ISNUMBER(SEARCH("1a",'Model output'!E260)), ISNUMBER(SEARCH("1b",'Model output'!E260)), ISNUMBER(SEARCH("X",'Model output'!E260))), IF(ISNUMBER(SEARCH("pN",'Model output'!E260)),IF(OR(ISNUMBER(SEARCH("a",'Model output'!E260)),ISNUMBER(SEARCH("b",'Model output'!E260))),MID(SUBSTITUTE('Model output'!E260," ",""),SEARCH("pN",'Model output'!E260)+2,2),MID(SUBSTITUTE('Model output'!E260," ",""),SEARCH("pN",'Model output'!E260)+2,1)),IF(ISNUMBER(SEARCH("N",'Model output'!E260)),IF(OR(ISNUMBER(SEARCH("a",'Model output'!E260)),ISNUMBER(SEARCH("b",'Model output'!E260))),MID(SUBSTITUTE('Model output'!E260," ",""),SEARCH("N",'Model output'!E260)+1,2),MID(SUBSTITUTE('Model output'!E260," ",""),SEARCH("N",'Model output'!E260)+1,1)),SUBSTITUTE('Model output'!E260," ",""))),"")))</f>
        <v>1a</v>
      </c>
      <c r="E261" s="1" t="str">
        <f>IF(OR(ISNUMBER(SEARCH("Not applicable",'Model output'!F260)), ISNUMBER(SEARCH("N/A",'Model output'!F260))),"0",IF(OR(ISNUMBER(SEARCH("0",'Model output'!F260)), ISNUMBER(SEARCH("1",'Model output'!F260)), ISNUMBER(SEARCH("X",'Model output'!F260))), IF(ISNUMBER(SEARCH("pM",'Model output'!F260)),MID(SUBSTITUTE('Model output'!F260," ",""),SEARCH("pM",'Model output'!F260)+2,1),IF(ISNUMBER(SEARCH("M",'Model output'!F260)),MID(SUBSTITUTE('Model output'!F260," ",""),SEARCH("M",'Model output'!F260)+1,1),SUBSTITUTE('Model output'!F260," ",""))),""))</f>
        <v>X</v>
      </c>
      <c r="F261" t="str">
        <f t="shared" si="57"/>
        <v>positive</v>
      </c>
      <c r="G261" t="str">
        <f>IF(OR('Model output'!G260="",AND(ISNUMBER('Model output'!J260),'Model output'!J260&lt;1)),"",IF(OR(ISNUMBER(SEARCH("lateral",'Model output'!G260)),ISNUMBER(SEARCH("cervical",'Model output'!G260)),ISNUMBER(SEARCH("jugular",'Model output'!G260)),ISNUMBER(SEARCH("left neck",'Model output'!G260)),ISNUMBER(SEARCH("left anterior neck",'Model output'!G260)),ISNUMBER(SEARCH("left posterior neck",'Model output'!G260)),ISNUMBER(SEARCH("right neck",'Model output'!G260)),ISNUMBER(SEARCH("right anterior neck",'Model output'!G260)),ISNUMBER(SEARCH("right posterior neck",'Model output'!G260)),AND(ISNUMBER(SEARCH("level",'Model output'!G260)),OR(,ISNUMBER(SEARCH("II",'Model output'!G260)),ISNUMBER(SEARCH("two",'Model output'!G260)),ISNUMBER(SEARCH("2",'Model output'!G260)),ISNUMBER(SEARCH("III",'Model output'!G260)),ISNUMBER(SEARCH("three",'Model output'!G260)),ISNUMBER(SEARCH("3",'Model output'!G260)),ISNUMBER(SEARCH("IV",'Model output'!G260)),ISNUMBER(SEARCH("four",'Model output'!G260)),ISNUMBER(SEARCH("4",'Model output'!G260)),AND(ISNUMBER(SEARCH("V ",'Model output'!G260)),NOT(ISNUMBER(SEARCH("VI",'Model output'!G260)))),ISNUMBER(SEARCH("five",'Model output'!G260)),ISNUMBER(SEARCH("5",'Model output'!G260))))), "lateral", "central"))</f>
        <v>central</v>
      </c>
      <c r="H261" t="str">
        <f>IF('Model output'!H260="","negative",IF('Model output'!H260="[]", "negative", IF(OR(ISNUMBER(SEARCH("lymph node",'Model output'!H260)),ISNUMBER(SEARCH("Not mentioned",'Model output'!H260)),ISNUMBER(SEARCH("neck",'Model output'!H260)),ISNUMBER(SEARCH("Not applicable",'Model output'!H260))),"negative","positive")))</f>
        <v>negative</v>
      </c>
      <c r="I261">
        <f>IF('Model output'!I260="","",IF(ISNUMBER('Model output'!I260),'Model output'!I260,1))</f>
        <v>6</v>
      </c>
      <c r="J261">
        <f>IF('Model output'!J260="","",IF(AND(ISNUMBER('Model output'!J260),'Model output'!J260&lt;=I261),'Model output'!J260,IF(ISNUMBER(SEARCH("0/",'Model output'!J260)),0,1)))</f>
        <v>4</v>
      </c>
      <c r="K261" t="str" cm="1">
        <f t="array" ref="K261">IF(COUNT(FIND({0,1,2,3,4,5,6,7,8,9},'Model output'!K260))&gt;0,'Model output'!K260,"")</f>
        <v>1.7 cm</v>
      </c>
      <c r="L261" s="8" t="str">
        <f t="shared" si="58"/>
        <v>1.7cm</v>
      </c>
      <c r="M261" cm="1">
        <f t="array" ref="M261">IF(L261="","",IF(ISNUMBER(SEARCH("cm",L261)),MAX(VALUE(SUBSTITUTE(_xlfn.FILTERXML("&lt;t&gt;&lt;s&gt;"&amp;SUBSTITUTE(L261,",","&lt;/s&gt;&lt;s&gt;")&amp;"&lt;/s&gt;&lt;/t&gt;","//s"),"cm",""))),MAX(VALUE(SUBSTITUTE(_xlfn.FILTERXML("&lt;t&gt;&lt;s&gt;"&amp;SUBSTITUTE(L261,",","&lt;/s&gt;&lt;s&gt;")&amp;"&lt;/s&gt;&lt;/t&gt;","//s"),"mm","")))/10))</f>
        <v>1.7</v>
      </c>
      <c r="N261" t="str">
        <f>IF('Model output'!L260="","",'Model output'!L260)</f>
        <v>Papillary carcinoma</v>
      </c>
      <c r="O261" t="str">
        <f>IF('Model output'!M260="","",'Model output'!M260)</f>
        <v>Classical (usual)</v>
      </c>
      <c r="P261" t="str">
        <f>IF('Model output'!N260="","",'Model output'!N260)</f>
        <v>2.1 cm</v>
      </c>
      <c r="Q261" t="str">
        <f t="shared" si="56"/>
        <v>2.1cm</v>
      </c>
      <c r="R261" cm="1">
        <f t="array" ref="R261">IF(Q261="","",IF(ISNUMBER(SEARCH("cm",Q261)),MAX(VALUE(SUBSTITUTE(_xlfn.FILTERXML("&lt;t&gt;&lt;s&gt;"&amp;SUBSTITUTE(Q261,",","&lt;/s&gt;&lt;s&gt;")&amp;"&lt;/s&gt;&lt;/t&gt;","//s"),"cm",""))),MAX(VALUE(SUBSTITUTE(_xlfn.FILTERXML("&lt;t&gt;&lt;s&gt;"&amp;SUBSTITUTE(Q261,",","&lt;/s&gt;&lt;s&gt;")&amp;"&lt;/s&gt;&lt;/t&gt;","//s"),"mm","")))/10))</f>
        <v>2.1</v>
      </c>
      <c r="S261" t="str">
        <f>IF(OR('Model output'!P260="",ISNUMBER(SEARCH("Not identified", 'Model output'!P260)),ISNUMBER(SEARCH("Absent",'Model output'!P260)),AND(ISNUMBER(SEARCH("No",'Model output'!P260)),NOT(ISNUMBER(SEARCH("diagnostic",'Model output'!P260)))),ISNUMBER(SEARCH("Negative",'Model output'!P260))),"negative","positive")</f>
        <v>negative</v>
      </c>
      <c r="T261">
        <f>IF('Model output'!O260="","",'Model output'!O260)</f>
        <v>5</v>
      </c>
      <c r="U261" t="str">
        <f>IF('Model output'!Q260&lt;&gt;"",'Model output'!Q260,IF('Classification result'!S261="positive",IF(ISNUMBER(SEARCH("single",'Model output'!P260)),1,IF(OR(ISNUMBER(SEARCH("&lt;4",'Model output'!P260)),ISNUMBER(SEARCH("&lt; 4",'Model output'!P260)),ISNUMBER(SEARCH("less than 4",'Model output'!P260))),"&lt;4",IF(OR(ISNUMBER(SEARCH("&gt;4",'Model output'!P260)),ISNUMBER(SEARCH("&gt; 4",'Model output'!P260)),ISNUMBER(SEARCH("4 or more",'Model output'!P260))),"&gt;4",""))),""))</f>
        <v/>
      </c>
      <c r="V261" t="str">
        <f>IF(S261="negative","",IF(OR(ISNUMBER(SEARCH("Focal",'Model output'!P260)),'Classification result'!U261&lt;4,ISNUMBER(SEARCH("Focal",'Classification result'!U261)),ISNUMBER(SEARCH("&lt;4",'Classification result'!U261)),ISNUMBER(SEARCH("&lt; 4",'Classification result'!U261))),"minimal", IF(OR(ISNUMBER(SEARCH("Extensive",'Model output'!P260)),ISNUMBER(SEARCH("Extensive",'Classification result'!U261)),ISNUMBER(SEARCH("&gt;4",'Classification result'!U261)),ISNUMBER(SEARCH("&gt; 4",'Classification result'!U261)),ISNUMBER(SEARCH("4 or more",'Classification result'!U261))),"extensive","")))</f>
        <v/>
      </c>
      <c r="W261" t="str">
        <f>IF(OR('Model output'!R260="",ISNUMBER(SEARCH("Not identified", 'Model output'!R260)),ISNUMBER(SEARCH("Absent",'Model output'!R260)),ISNUMBER(SEARCH("No",'Model output'!R260)),ISNUMBER(SEARCH("Negative",'Model output'!R260)),ISNUMBER(SEARCH("None seen",'Model output'!R260)),ISNUMBER(SEARCH("Free",'Model output'!R260)),ISNUMBER(SEARCH("Cannot be assessed",'Model output'!R260))),"negative","positive")</f>
        <v>positive</v>
      </c>
      <c r="X261" t="str">
        <f>IF('Model output'!S260="","", IF('Model output'!S260= "[]", "", 'Model output'!S260))</f>
        <v>Present, minimal</v>
      </c>
      <c r="Y261" t="str">
        <f>IF(OR('Model output'!S260="",ISNUMBER(SEARCH("Absent",'Model output'!S260)),ISNUMBER(SEARCH("Not identified",'Model output'!S260)),ISNUMBER(SEARCH("No",'Model output'!S260)),ISNUMBER(SEARCH("negative",'Model output'!S260))),"negative",IF(Z261="positive","gETE", "positive"))</f>
        <v>positive</v>
      </c>
      <c r="Z261" t="str">
        <f>IF(OR('Model output'!S260="",ISNUMBER(SEARCH("Absent",'Model output'!S260)),ISNUMBER(SEARCH("Not identified",'Model output'!S260)),ISNUMBER(SEARCH("No",'Model output'!S260)),ISNUMBER(SEARCH("Minimal",'Model output'!S260)),ISNUMBER(SEARCH("negative",'Model output'!S260))),"negative",IF(OR(ISNUMBER(SEARCH("extensive",X261)),ISNUMBER(SEARCH("skeletal muscle",X261)),ISNUMBER(SEARCH("larynx",X261)),ISNUMBER(SEARCH("trachea",X261)),ISNUMBER(SEARCH("esophagus",X261)),ISNUMBER(SEARCH("recurrent laryngeal nerve",X261))),"positive","negative"))</f>
        <v>negative</v>
      </c>
      <c r="AA261" t="str">
        <f>IF('Model output'!T260="","", IF('Model output'!T260="[]", "", IF('Model output'!T260="Not mentioned", "No", "Yes")))</f>
        <v/>
      </c>
      <c r="AB261" t="str">
        <f>IF(AA261&lt;&gt;"Yes","",IF(OR('Model output'!U260="",'Model output'!U260="[]",ISNUMBER(SEARCH("Not identified",'Model output'!U260))),"",'Model output'!U260))</f>
        <v/>
      </c>
      <c r="AC261" s="1" t="str">
        <f>IF(OR('Model output'!V260="",'Model output'!V260="No",AND(ISERROR(SEARCH("Positive",'Model output'!V260)), ISNUMBER(SEARCH("Negative",'Model output'!V260))), ISNUMBER(SEARCH("Uninvolved",'Model output'!V260)), ISNUMBER(SEARCH("not involved",'Model output'!V260)), ISNUMBER(SEARCH("none",'Model output'!V260)), ISNUMBER(SEARCH("Free",'Model output'!V260)), ISNUMBER(SEARCH("1 mm",'Model output'!V260)), ISNUMBER(SEARCH("0.1 CM",'Model output'!V260)), ISNUMBER(SEARCH("less than 0.2 mm",'Model output'!V260)), ISNUMBER(SEARCH("less than 0.5 mm",'Model output'!V260)), ISNUMBER(SEARCH("abut",'Model output'!V260))), "negative", "positive")</f>
        <v>positive</v>
      </c>
      <c r="AE261" s="32" t="str" cm="1">
        <f t="array" ref="AE261">IF(OR(AC261="positive",Z261="positive",AND(OR(ISNUMBER(SEARCH("Follicular carcinoma",N261)),ISNUMBER(SEARCH("Follicular thyroid carcinoma",N261))),V261="extensive"),AND(AND(ISNUMBER(J261),J261&gt;0),AND(ISNUMBER(M261),M261&gt;3)),OR(H261="positive",AH261=1)),"high",IF(OR(ISNUMBER(SEARCH("lateral",G261,1)),ISNUMBER(SEARCH("positive",Y261,1)),ISNUMBER(SEARCH("tall",O261,1)),ISNUMBER(SEARCH("hobnail",O261,1)),ISNUMBER(SEARCH("cribriform",O261,1)),ISNUMBER(SEARCH("diffuse",O261,1)),ISNUMBER(SEARCH("columnar",O261,1)),ISNUMBER(SEARCH("solid",O261,1)),ISNUMBER(SEARCH("tall",N261,1)),ISNUMBER(SEARCH("hobnail",N261,1)),ISNUMBER(SEARCH("cribriform",N261,1)),ISNUMBER(SEARCH("diffuse",N261,1)),ISNUMBER(SEARCH("columnar",N261,1)),ISNUMBER(SEARCH("solid",N261,1)),AND(ISNUMBER(SEARCH("papillary",N261,1)),S261="positive"),AND(AND(ISNUMBER(J261),J261&gt;=5),M261=""),AND(AND(ISNUMBER(J261),J261&gt;=5),AND(ISNUMBER(M261),M261&gt;=1)),AND(ISNUMBER(SERACH("papillary",N261)),OR(Y261="positive",Z261="positive"), ISNUMBER(SEARCH("BRAF",AB261)))),"intermediate","low"))</f>
        <v>high</v>
      </c>
      <c r="AF261" s="33" t="str">
        <f t="shared" si="59"/>
        <v>2</v>
      </c>
      <c r="AG261" s="33" t="str">
        <f t="shared" si="60"/>
        <v>1a</v>
      </c>
      <c r="AH261" s="33" t="str">
        <f t="shared" si="61"/>
        <v>0</v>
      </c>
      <c r="AI261" s="38" t="str">
        <f t="shared" si="62"/>
        <v>I</v>
      </c>
      <c r="AJ261" s="32" t="s">
        <v>956</v>
      </c>
      <c r="AK261" s="37" t="s">
        <v>964</v>
      </c>
      <c r="AL261" s="37" t="s">
        <v>966</v>
      </c>
      <c r="AM261" s="37" t="s">
        <v>965</v>
      </c>
      <c r="AN261" s="37" t="s">
        <v>70</v>
      </c>
      <c r="AO261" s="26">
        <f t="shared" si="63"/>
        <v>1</v>
      </c>
      <c r="AP261" s="12">
        <f t="shared" si="64"/>
        <v>1</v>
      </c>
      <c r="AQ261" s="12">
        <f t="shared" si="65"/>
        <v>1</v>
      </c>
      <c r="AR261" s="12">
        <f t="shared" si="66"/>
        <v>1</v>
      </c>
      <c r="AS261" s="19">
        <f t="shared" si="67"/>
        <v>1</v>
      </c>
    </row>
    <row r="262" spans="1:45">
      <c r="A262" t="str">
        <f>'Model output'!A261</f>
        <v>TCGA-FY-A76V</v>
      </c>
      <c r="B262" s="44">
        <v>54</v>
      </c>
      <c r="C262" s="1" t="str">
        <f>IF(OR(ISNUMBER(SEARCH("0",'Model output'!D261)), ISNUMBER(SEARCH("1",'Model output'!D261)), ISNUMBER(SEARCH("1a",'Model output'!D261)), ISNUMBER(SEARCH("1b",'Model output'!D261)), ISNUMBER(SEARCH("2",'Model output'!D261)), ISNUMBER(SEARCH("3",'Model output'!D261)), ISNUMBER(SEARCH("4a",'Model output'!D261)), ISNUMBER(SEARCH("4b",'Model output'!D261))), IF(ISNUMBER(SEARCH("pT",'Model output'!D261)),IF(OR(ISNUMBER(SEARCH("a",'Model output'!D261)),ISNUMBER(SEARCH("b",'Model output'!D261))),MID(SUBSTITUTE('Model output'!D261," ",""),SEARCH("pT",'Model output'!D261)+2,2),MID(SUBSTITUTE('Model output'!D261," ",""),SEARCH("pT",'Model output'!D261)+2,1)),IF(ISNUMBER(SEARCH("T",'Model output'!D261)),IF(OR(ISNUMBER(SEARCH("a",'Model output'!D261)),ISNUMBER(SEARCH("b",'Model output'!D261))),MID(SUBSTITUTE('Model output'!D261," ",""),SEARCH("T",'Model output'!D261)+1,2),MID(SUBSTITUTE('Model output'!D261," ",""),SEARCH("T",'Model output'!D261)+1,1)),SUBSTITUTE('Model output'!D261," ",""))),"")</f>
        <v>2</v>
      </c>
      <c r="D262" s="1" t="str">
        <f>IF(ISNUMBER(SEARCH("lymph node",'Model output'!E261)),"1", IF(AND('Model output'!E261&lt;&gt;"",ISNUMBER('Model output'!E261),'Model output'!E261&gt;0),"1",IF(OR(ISNUMBER(SEARCH("0",'Model output'!E261)), ISNUMBER(SEARCH("1",'Model output'!E261)), ISNUMBER(SEARCH("1a",'Model output'!E261)), ISNUMBER(SEARCH("1b",'Model output'!E261)), ISNUMBER(SEARCH("X",'Model output'!E261))), IF(ISNUMBER(SEARCH("pN",'Model output'!E261)),IF(OR(ISNUMBER(SEARCH("a",'Model output'!E261)),ISNUMBER(SEARCH("b",'Model output'!E261))),MID(SUBSTITUTE('Model output'!E261," ",""),SEARCH("pN",'Model output'!E261)+2,2),MID(SUBSTITUTE('Model output'!E261," ",""),SEARCH("pN",'Model output'!E261)+2,1)),IF(ISNUMBER(SEARCH("N",'Model output'!E261)),IF(OR(ISNUMBER(SEARCH("a",'Model output'!E261)),ISNUMBER(SEARCH("b",'Model output'!E261))),MID(SUBSTITUTE('Model output'!E261," ",""),SEARCH("N",'Model output'!E261)+1,2),MID(SUBSTITUTE('Model output'!E261," ",""),SEARCH("N",'Model output'!E261)+1,1)),SUBSTITUTE('Model output'!E261," ",""))),"")))</f>
        <v>X</v>
      </c>
      <c r="E262" s="1" t="str">
        <f>IF(OR(ISNUMBER(SEARCH("Not applicable",'Model output'!F261)), ISNUMBER(SEARCH("N/A",'Model output'!F261))),"0",IF(OR(ISNUMBER(SEARCH("0",'Model output'!F261)), ISNUMBER(SEARCH("1",'Model output'!F261)), ISNUMBER(SEARCH("X",'Model output'!F261))), IF(ISNUMBER(SEARCH("pM",'Model output'!F261)),MID(SUBSTITUTE('Model output'!F261," ",""),SEARCH("pM",'Model output'!F261)+2,1),IF(ISNUMBER(SEARCH("M",'Model output'!F261)),MID(SUBSTITUTE('Model output'!F261," ",""),SEARCH("M",'Model output'!F261)+1,1),SUBSTITUTE('Model output'!F261," ",""))),""))</f>
        <v>X</v>
      </c>
      <c r="F262" t="str">
        <f t="shared" si="57"/>
        <v>negative</v>
      </c>
      <c r="G262" t="str">
        <f>IF(OR('Model output'!G261="",AND(ISNUMBER('Model output'!J261),'Model output'!J261&lt;1)),"",IF(OR(ISNUMBER(SEARCH("lateral",'Model output'!G261)),ISNUMBER(SEARCH("cervical",'Model output'!G261)),ISNUMBER(SEARCH("jugular",'Model output'!G261)),ISNUMBER(SEARCH("left neck",'Model output'!G261)),ISNUMBER(SEARCH("left anterior neck",'Model output'!G261)),ISNUMBER(SEARCH("left posterior neck",'Model output'!G261)),ISNUMBER(SEARCH("right neck",'Model output'!G261)),ISNUMBER(SEARCH("right anterior neck",'Model output'!G261)),ISNUMBER(SEARCH("right posterior neck",'Model output'!G261)),AND(ISNUMBER(SEARCH("level",'Model output'!G261)),OR(,ISNUMBER(SEARCH("II",'Model output'!G261)),ISNUMBER(SEARCH("two",'Model output'!G261)),ISNUMBER(SEARCH("2",'Model output'!G261)),ISNUMBER(SEARCH("III",'Model output'!G261)),ISNUMBER(SEARCH("three",'Model output'!G261)),ISNUMBER(SEARCH("3",'Model output'!G261)),ISNUMBER(SEARCH("IV",'Model output'!G261)),ISNUMBER(SEARCH("four",'Model output'!G261)),ISNUMBER(SEARCH("4",'Model output'!G261)),AND(ISNUMBER(SEARCH("V ",'Model output'!G261)),NOT(ISNUMBER(SEARCH("VI",'Model output'!G261)))),ISNUMBER(SEARCH("five",'Model output'!G261)),ISNUMBER(SEARCH("5",'Model output'!G261))))), "lateral", "central"))</f>
        <v/>
      </c>
      <c r="H262" t="str">
        <f>IF('Model output'!H261="","negative",IF('Model output'!H261="[]", "negative", IF(OR(ISNUMBER(SEARCH("lymph node",'Model output'!H261)),ISNUMBER(SEARCH("Not mentioned",'Model output'!H261)),ISNUMBER(SEARCH("neck",'Model output'!H261)),ISNUMBER(SEARCH("Not applicable",'Model output'!H261))),"negative","positive")))</f>
        <v>negative</v>
      </c>
      <c r="I262" t="str">
        <f>IF('Model output'!I261="","",IF(ISNUMBER('Model output'!I261),'Model output'!I261,1))</f>
        <v/>
      </c>
      <c r="J262" t="str">
        <f>IF('Model output'!J261="","",IF(AND(ISNUMBER('Model output'!J261),'Model output'!J261&lt;=I262),'Model output'!J261,IF(ISNUMBER(SEARCH("0/",'Model output'!J261)),0,1)))</f>
        <v/>
      </c>
      <c r="K262" t="str" cm="1">
        <f t="array" ref="K262">IF(COUNT(FIND({0,1,2,3,4,5,6,7,8,9},'Model output'!K261))&gt;0,'Model output'!K261,"")</f>
        <v/>
      </c>
      <c r="L262" s="8" t="str">
        <f t="shared" si="58"/>
        <v/>
      </c>
      <c r="M262" t="str" cm="1">
        <f t="array" ref="M262">IF(L262="","",IF(ISNUMBER(SEARCH("cm",L262)),MAX(VALUE(SUBSTITUTE(_xlfn.FILTERXML("&lt;t&gt;&lt;s&gt;"&amp;SUBSTITUTE(L262,",","&lt;/s&gt;&lt;s&gt;")&amp;"&lt;/s&gt;&lt;/t&gt;","//s"),"cm",""))),MAX(VALUE(SUBSTITUTE(_xlfn.FILTERXML("&lt;t&gt;&lt;s&gt;"&amp;SUBSTITUTE(L262,",","&lt;/s&gt;&lt;s&gt;")&amp;"&lt;/s&gt;&lt;/t&gt;","//s"),"mm","")))/10))</f>
        <v/>
      </c>
      <c r="N262" t="str">
        <f>IF('Model output'!L261="","",'Model output'!L261)</f>
        <v>Papillary carcinoma</v>
      </c>
      <c r="O262" t="str">
        <f>IF('Model output'!M261="","",'Model output'!M261)</f>
        <v>Follicular variant</v>
      </c>
      <c r="P262" t="str">
        <f>IF('Model output'!N261="","",'Model output'!N261)</f>
        <v>3.1 x 1.5 x 1.1 cm</v>
      </c>
      <c r="Q262" t="str">
        <f t="shared" si="56"/>
        <v>3.1,1.5,1.1cm</v>
      </c>
      <c r="R262" cm="1">
        <f t="array" ref="R262">IF(Q262="","",IF(ISNUMBER(SEARCH("cm",Q262)),MAX(VALUE(SUBSTITUTE(_xlfn.FILTERXML("&lt;t&gt;&lt;s&gt;"&amp;SUBSTITUTE(Q262,",","&lt;/s&gt;&lt;s&gt;")&amp;"&lt;/s&gt;&lt;/t&gt;","//s"),"cm",""))),MAX(VALUE(SUBSTITUTE(_xlfn.FILTERXML("&lt;t&gt;&lt;s&gt;"&amp;SUBSTITUTE(Q262,",","&lt;/s&gt;&lt;s&gt;")&amp;"&lt;/s&gt;&lt;/t&gt;","//s"),"mm","")))/10))</f>
        <v>3.1</v>
      </c>
      <c r="S262" t="str">
        <f>IF(OR('Model output'!P261="",ISNUMBER(SEARCH("Not identified", 'Model output'!P261)),ISNUMBER(SEARCH("Absent",'Model output'!P261)),AND(ISNUMBER(SEARCH("No",'Model output'!P261)),NOT(ISNUMBER(SEARCH("diagnostic",'Model output'!P261)))),ISNUMBER(SEARCH("Negative",'Model output'!P261))),"negative","positive")</f>
        <v>negative</v>
      </c>
      <c r="T262">
        <f>IF('Model output'!O261="","",'Model output'!O261)</f>
        <v>2</v>
      </c>
      <c r="U262" t="str">
        <f>IF('Model output'!Q261&lt;&gt;"",'Model output'!Q261,IF('Classification result'!S262="positive",IF(ISNUMBER(SEARCH("single",'Model output'!P261)),1,IF(OR(ISNUMBER(SEARCH("&lt;4",'Model output'!P261)),ISNUMBER(SEARCH("&lt; 4",'Model output'!P261)),ISNUMBER(SEARCH("less than 4",'Model output'!P261))),"&lt;4",IF(OR(ISNUMBER(SEARCH("&gt;4",'Model output'!P261)),ISNUMBER(SEARCH("&gt; 4",'Model output'!P261)),ISNUMBER(SEARCH("4 or more",'Model output'!P261))),"&gt;4",""))),""))</f>
        <v/>
      </c>
      <c r="V262" t="str">
        <f>IF(S262="negative","",IF(OR(ISNUMBER(SEARCH("Focal",'Model output'!P261)),'Classification result'!U262&lt;4,ISNUMBER(SEARCH("Focal",'Classification result'!U262)),ISNUMBER(SEARCH("&lt;4",'Classification result'!U262)),ISNUMBER(SEARCH("&lt; 4",'Classification result'!U262))),"minimal", IF(OR(ISNUMBER(SEARCH("Extensive",'Model output'!P261)),ISNUMBER(SEARCH("Extensive",'Classification result'!U262)),ISNUMBER(SEARCH("&gt;4",'Classification result'!U262)),ISNUMBER(SEARCH("&gt; 4",'Classification result'!U262)),ISNUMBER(SEARCH("4 or more",'Classification result'!U262))),"extensive","")))</f>
        <v/>
      </c>
      <c r="W262" t="str">
        <f>IF(OR('Model output'!R261="",ISNUMBER(SEARCH("Not identified", 'Model output'!R261)),ISNUMBER(SEARCH("Absent",'Model output'!R261)),ISNUMBER(SEARCH("No",'Model output'!R261)),ISNUMBER(SEARCH("Negative",'Model output'!R261)),ISNUMBER(SEARCH("None seen",'Model output'!R261)),ISNUMBER(SEARCH("Free",'Model output'!R261)),ISNUMBER(SEARCH("Cannot be assessed",'Model output'!R261))),"negative","positive")</f>
        <v>negative</v>
      </c>
      <c r="X262" t="str">
        <f>IF('Model output'!S261="","", IF('Model output'!S261= "[]", "", 'Model output'!S261))</f>
        <v>Not identified</v>
      </c>
      <c r="Y262" t="str">
        <f>IF(OR('Model output'!S261="",ISNUMBER(SEARCH("Absent",'Model output'!S261)),ISNUMBER(SEARCH("Not identified",'Model output'!S261)),ISNUMBER(SEARCH("No",'Model output'!S261)),ISNUMBER(SEARCH("negative",'Model output'!S261))),"negative",IF(Z262="positive","gETE", "positive"))</f>
        <v>negative</v>
      </c>
      <c r="Z262" t="str">
        <f>IF(OR('Model output'!S261="",ISNUMBER(SEARCH("Absent",'Model output'!S261)),ISNUMBER(SEARCH("Not identified",'Model output'!S261)),ISNUMBER(SEARCH("No",'Model output'!S261)),ISNUMBER(SEARCH("Minimal",'Model output'!S261)),ISNUMBER(SEARCH("negative",'Model output'!S261))),"negative",IF(OR(ISNUMBER(SEARCH("extensive",X262)),ISNUMBER(SEARCH("skeletal muscle",X262)),ISNUMBER(SEARCH("larynx",X262)),ISNUMBER(SEARCH("trachea",X262)),ISNUMBER(SEARCH("esophagus",X262)),ISNUMBER(SEARCH("recurrent laryngeal nerve",X262))),"positive","negative"))</f>
        <v>negative</v>
      </c>
      <c r="AA262" t="str">
        <f>IF('Model output'!T261="","", IF('Model output'!T261="[]", "", IF('Model output'!T261="Not mentioned", "No", "Yes")))</f>
        <v/>
      </c>
      <c r="AB262" t="str">
        <f>IF(AA262&lt;&gt;"Yes","",IF(OR('Model output'!U261="",'Model output'!U261="[]",ISNUMBER(SEARCH("Not identified",'Model output'!U261))),"",'Model output'!U261))</f>
        <v/>
      </c>
      <c r="AC262" s="1" t="str">
        <f>IF(OR('Model output'!V261="",'Model output'!V261="No",AND(ISERROR(SEARCH("Positive",'Model output'!V261)), ISNUMBER(SEARCH("Negative",'Model output'!V261))), ISNUMBER(SEARCH("Uninvolved",'Model output'!V261)), ISNUMBER(SEARCH("not involved",'Model output'!V261)), ISNUMBER(SEARCH("none",'Model output'!V261)), ISNUMBER(SEARCH("Free",'Model output'!V261)), ISNUMBER(SEARCH("1 mm",'Model output'!V261)), ISNUMBER(SEARCH("0.1 CM",'Model output'!V261)), ISNUMBER(SEARCH("less than 0.2 mm",'Model output'!V261)), ISNUMBER(SEARCH("less than 0.5 mm",'Model output'!V261)), ISNUMBER(SEARCH("abut",'Model output'!V261))), "negative", "positive")</f>
        <v>negative</v>
      </c>
      <c r="AE262" s="32" t="str" cm="1">
        <f t="array" aca="1" ref="AE262" ca="1">IF(OR(AC262="positive",Z262="positive",AND(OR(ISNUMBER(SEARCH("Follicular carcinoma",N262)),ISNUMBER(SEARCH("Follicular thyroid carcinoma",N262))),V262="extensive"),AND(AND(ISNUMBER(J262),J262&gt;0),AND(ISNUMBER(M262),M262&gt;3)),OR(H262="positive",AH262=1)),"high",IF(OR(ISNUMBER(SEARCH("lateral",G262,1)),ISNUMBER(SEARCH("positive",Y262,1)),ISNUMBER(SEARCH("tall",O262,1)),ISNUMBER(SEARCH("hobnail",O262,1)),ISNUMBER(SEARCH("cribriform",O262,1)),ISNUMBER(SEARCH("diffuse",O262,1)),ISNUMBER(SEARCH("columnar",O262,1)),ISNUMBER(SEARCH("solid",O262,1)),ISNUMBER(SEARCH("tall",N262,1)),ISNUMBER(SEARCH("hobnail",N262,1)),ISNUMBER(SEARCH("cribriform",N262,1)),ISNUMBER(SEARCH("diffuse",N262,1)),ISNUMBER(SEARCH("columnar",N262,1)),ISNUMBER(SEARCH("solid",N262,1)),AND(ISNUMBER(SEARCH("papillary",N262,1)),S262="positive"),AND(AND(ISNUMBER(J262),J262&gt;=5),M262=""),AND(AND(ISNUMBER(J262),J262&gt;=5),AND(ISNUMBER(M262),M262&gt;=1)),AND(ISNUMBER(SERACH("papillary",N262)),OR(Y262="positive",Z262="positive"), ISNUMBER(SEARCH("BRAF",AB262)))),"intermediate","low"))</f>
        <v>low</v>
      </c>
      <c r="AF262" s="33" t="str">
        <f t="shared" si="59"/>
        <v>2</v>
      </c>
      <c r="AG262" s="33" t="str">
        <f t="shared" si="60"/>
        <v>0</v>
      </c>
      <c r="AH262" s="33" t="str">
        <f t="shared" si="61"/>
        <v>0</v>
      </c>
      <c r="AI262" s="38" t="str">
        <f t="shared" si="62"/>
        <v>I</v>
      </c>
      <c r="AJ262" s="32" t="s">
        <v>957</v>
      </c>
      <c r="AK262" s="37" t="s">
        <v>964</v>
      </c>
      <c r="AL262" s="37" t="s">
        <v>965</v>
      </c>
      <c r="AM262" s="37" t="s">
        <v>965</v>
      </c>
      <c r="AN262" s="37" t="s">
        <v>70</v>
      </c>
      <c r="AO262" s="26">
        <f t="shared" ca="1" si="63"/>
        <v>1</v>
      </c>
      <c r="AP262" s="12">
        <f t="shared" si="64"/>
        <v>1</v>
      </c>
      <c r="AQ262" s="12">
        <f t="shared" si="65"/>
        <v>1</v>
      </c>
      <c r="AR262" s="12">
        <f t="shared" si="66"/>
        <v>1</v>
      </c>
      <c r="AS262" s="19">
        <f t="shared" si="67"/>
        <v>1</v>
      </c>
    </row>
    <row r="263" spans="1:45">
      <c r="A263" t="str">
        <f>'Model output'!A262</f>
        <v>TCGA-GE-A2C6</v>
      </c>
      <c r="B263" s="44">
        <v>33</v>
      </c>
      <c r="C263" s="1" t="str">
        <f>IF(OR(ISNUMBER(SEARCH("0",'Model output'!D262)), ISNUMBER(SEARCH("1",'Model output'!D262)), ISNUMBER(SEARCH("1a",'Model output'!D262)), ISNUMBER(SEARCH("1b",'Model output'!D262)), ISNUMBER(SEARCH("2",'Model output'!D262)), ISNUMBER(SEARCH("3",'Model output'!D262)), ISNUMBER(SEARCH("4a",'Model output'!D262)), ISNUMBER(SEARCH("4b",'Model output'!D262))), IF(ISNUMBER(SEARCH("pT",'Model output'!D262)),IF(OR(ISNUMBER(SEARCH("a",'Model output'!D262)),ISNUMBER(SEARCH("b",'Model output'!D262))),MID(SUBSTITUTE('Model output'!D262," ",""),SEARCH("pT",'Model output'!D262)+2,2),MID(SUBSTITUTE('Model output'!D262," ",""),SEARCH("pT",'Model output'!D262)+2,1)),IF(ISNUMBER(SEARCH("T",'Model output'!D262)),IF(OR(ISNUMBER(SEARCH("a",'Model output'!D262)),ISNUMBER(SEARCH("b",'Model output'!D262))),MID(SUBSTITUTE('Model output'!D262," ",""),SEARCH("T",'Model output'!D262)+1,2),MID(SUBSTITUTE('Model output'!D262," ",""),SEARCH("T",'Model output'!D262)+1,1)),SUBSTITUTE('Model output'!D262," ",""))),"")</f>
        <v>2</v>
      </c>
      <c r="D263" s="1" t="str">
        <f>IF(ISNUMBER(SEARCH("lymph node",'Model output'!E262)),"1", IF(AND('Model output'!E262&lt;&gt;"",ISNUMBER('Model output'!E262),'Model output'!E262&gt;0),"1",IF(OR(ISNUMBER(SEARCH("0",'Model output'!E262)), ISNUMBER(SEARCH("1",'Model output'!E262)), ISNUMBER(SEARCH("1a",'Model output'!E262)), ISNUMBER(SEARCH("1b",'Model output'!E262)), ISNUMBER(SEARCH("X",'Model output'!E262))), IF(ISNUMBER(SEARCH("pN",'Model output'!E262)),IF(OR(ISNUMBER(SEARCH("a",'Model output'!E262)),ISNUMBER(SEARCH("b",'Model output'!E262))),MID(SUBSTITUTE('Model output'!E262," ",""),SEARCH("pN",'Model output'!E262)+2,2),MID(SUBSTITUTE('Model output'!E262," ",""),SEARCH("pN",'Model output'!E262)+2,1)),IF(ISNUMBER(SEARCH("N",'Model output'!E262)),IF(OR(ISNUMBER(SEARCH("a",'Model output'!E262)),ISNUMBER(SEARCH("b",'Model output'!E262))),MID(SUBSTITUTE('Model output'!E262," ",""),SEARCH("N",'Model output'!E262)+1,2),MID(SUBSTITUTE('Model output'!E262," ",""),SEARCH("N",'Model output'!E262)+1,1)),SUBSTITUTE('Model output'!E262," ",""))),"")))</f>
        <v/>
      </c>
      <c r="E263" s="1" t="str">
        <f>IF(OR(ISNUMBER(SEARCH("Not applicable",'Model output'!F262)), ISNUMBER(SEARCH("N/A",'Model output'!F262))),"0",IF(OR(ISNUMBER(SEARCH("0",'Model output'!F262)), ISNUMBER(SEARCH("1",'Model output'!F262)), ISNUMBER(SEARCH("X",'Model output'!F262))), IF(ISNUMBER(SEARCH("pM",'Model output'!F262)),MID(SUBSTITUTE('Model output'!F262," ",""),SEARCH("pM",'Model output'!F262)+2,1),IF(ISNUMBER(SEARCH("M",'Model output'!F262)),MID(SUBSTITUTE('Model output'!F262," ",""),SEARCH("M",'Model output'!F262)+1,1),SUBSTITUTE('Model output'!F262," ",""))),""))</f>
        <v/>
      </c>
      <c r="F263" t="str">
        <f t="shared" si="57"/>
        <v>positive</v>
      </c>
      <c r="G263" t="str">
        <f>IF(OR('Model output'!G262="",AND(ISNUMBER('Model output'!J262),'Model output'!J262&lt;1)),"",IF(OR(ISNUMBER(SEARCH("lateral",'Model output'!G262)),ISNUMBER(SEARCH("cervical",'Model output'!G262)),ISNUMBER(SEARCH("jugular",'Model output'!G262)),ISNUMBER(SEARCH("left neck",'Model output'!G262)),ISNUMBER(SEARCH("left anterior neck",'Model output'!G262)),ISNUMBER(SEARCH("left posterior neck",'Model output'!G262)),ISNUMBER(SEARCH("right neck",'Model output'!G262)),ISNUMBER(SEARCH("right anterior neck",'Model output'!G262)),ISNUMBER(SEARCH("right posterior neck",'Model output'!G262)),AND(ISNUMBER(SEARCH("level",'Model output'!G262)),OR(,ISNUMBER(SEARCH("II",'Model output'!G262)),ISNUMBER(SEARCH("two",'Model output'!G262)),ISNUMBER(SEARCH("2",'Model output'!G262)),ISNUMBER(SEARCH("III",'Model output'!G262)),ISNUMBER(SEARCH("three",'Model output'!G262)),ISNUMBER(SEARCH("3",'Model output'!G262)),ISNUMBER(SEARCH("IV",'Model output'!G262)),ISNUMBER(SEARCH("four",'Model output'!G262)),ISNUMBER(SEARCH("4",'Model output'!G262)),AND(ISNUMBER(SEARCH("V ",'Model output'!G262)),NOT(ISNUMBER(SEARCH("VI",'Model output'!G262)))),ISNUMBER(SEARCH("five",'Model output'!G262)),ISNUMBER(SEARCH("5",'Model output'!G262))))), "lateral", "central"))</f>
        <v>lateral</v>
      </c>
      <c r="H263" t="str">
        <f>IF('Model output'!H262="","negative",IF('Model output'!H262="[]", "negative", IF(OR(ISNUMBER(SEARCH("lymph node",'Model output'!H262)),ISNUMBER(SEARCH("Not mentioned",'Model output'!H262)),ISNUMBER(SEARCH("neck",'Model output'!H262)),ISNUMBER(SEARCH("Not applicable",'Model output'!H262))),"negative","positive")))</f>
        <v>negative</v>
      </c>
      <c r="I263">
        <f>IF('Model output'!I262="","",IF(ISNUMBER('Model output'!I262),'Model output'!I262,1))</f>
        <v>23</v>
      </c>
      <c r="J263">
        <f>IF('Model output'!J262="","",IF(AND(ISNUMBER('Model output'!J262),'Model output'!J262&lt;=I263),'Model output'!J262,IF(ISNUMBER(SEARCH("0/",'Model output'!J262)),0,1)))</f>
        <v>14</v>
      </c>
      <c r="K263" t="str" cm="1">
        <f t="array" ref="K263">IF(COUNT(FIND({0,1,2,3,4,5,6,7,8,9},'Model output'!K262))&gt;0,'Model output'!K262,"")</f>
        <v>3.5 cm</v>
      </c>
      <c r="L263" s="8" t="str">
        <f t="shared" si="58"/>
        <v>3.5cm</v>
      </c>
      <c r="M263" cm="1">
        <f t="array" ref="M263">IF(L263="","",IF(ISNUMBER(SEARCH("cm",L263)),MAX(VALUE(SUBSTITUTE(_xlfn.FILTERXML("&lt;t&gt;&lt;s&gt;"&amp;SUBSTITUTE(L263,",","&lt;/s&gt;&lt;s&gt;")&amp;"&lt;/s&gt;&lt;/t&gt;","//s"),"cm",""))),MAX(VALUE(SUBSTITUTE(_xlfn.FILTERXML("&lt;t&gt;&lt;s&gt;"&amp;SUBSTITUTE(L263,",","&lt;/s&gt;&lt;s&gt;")&amp;"&lt;/s&gt;&lt;/t&gt;","//s"),"mm","")))/10))</f>
        <v>3.5</v>
      </c>
      <c r="N263" t="str">
        <f>IF('Model output'!L262="","",'Model output'!L262)</f>
        <v>Papillary</v>
      </c>
      <c r="O263" t="str">
        <f>IF('Model output'!M262="","",'Model output'!M262)</f>
        <v>Classical</v>
      </c>
      <c r="P263" t="str">
        <f>IF('Model output'!N262="","",'Model output'!N262)</f>
        <v>2.5 cm</v>
      </c>
      <c r="Q263" t="str">
        <f t="shared" si="56"/>
        <v>2.5cm</v>
      </c>
      <c r="R263" cm="1">
        <f t="array" ref="R263">IF(Q263="","",IF(ISNUMBER(SEARCH("cm",Q263)),MAX(VALUE(SUBSTITUTE(_xlfn.FILTERXML("&lt;t&gt;&lt;s&gt;"&amp;SUBSTITUTE(Q263,",","&lt;/s&gt;&lt;s&gt;")&amp;"&lt;/s&gt;&lt;/t&gt;","//s"),"cm",""))),MAX(VALUE(SUBSTITUTE(_xlfn.FILTERXML("&lt;t&gt;&lt;s&gt;"&amp;SUBSTITUTE(Q263,",","&lt;/s&gt;&lt;s&gt;")&amp;"&lt;/s&gt;&lt;/t&gt;","//s"),"mm","")))/10))</f>
        <v>2.5</v>
      </c>
      <c r="S263" t="str">
        <f>IF(OR('Model output'!P262="",ISNUMBER(SEARCH("Not identified", 'Model output'!P262)),ISNUMBER(SEARCH("Absent",'Model output'!P262)),AND(ISNUMBER(SEARCH("No",'Model output'!P262)),NOT(ISNUMBER(SEARCH("diagnostic",'Model output'!P262)))),ISNUMBER(SEARCH("Negative",'Model output'!P262))),"negative","positive")</f>
        <v>positive</v>
      </c>
      <c r="T263" t="str">
        <f>IF('Model output'!O262="","",'Model output'!O262)</f>
        <v/>
      </c>
      <c r="U263" t="str">
        <f>IF('Model output'!Q262&lt;&gt;"",'Model output'!Q262,IF('Classification result'!S263="positive",IF(ISNUMBER(SEARCH("single",'Model output'!P262)),1,IF(OR(ISNUMBER(SEARCH("&lt;4",'Model output'!P262)),ISNUMBER(SEARCH("&lt; 4",'Model output'!P262)),ISNUMBER(SEARCH("less than 4",'Model output'!P262))),"&lt;4",IF(OR(ISNUMBER(SEARCH("&gt;4",'Model output'!P262)),ISNUMBER(SEARCH("&gt; 4",'Model output'!P262)),ISNUMBER(SEARCH("4 or more",'Model output'!P262))),"&gt;4",""))),""))</f>
        <v>Less than 4 vessels</v>
      </c>
      <c r="V263" t="str">
        <f>IF(S263="negative","",IF(OR(ISNUMBER(SEARCH("Focal",'Model output'!P262)),'Classification result'!U263&lt;4,ISNUMBER(SEARCH("Focal",'Classification result'!U263)),ISNUMBER(SEARCH("&lt;4",'Classification result'!U263)),ISNUMBER(SEARCH("&lt; 4",'Classification result'!U263))),"minimal", IF(OR(ISNUMBER(SEARCH("Extensive",'Model output'!P262)),ISNUMBER(SEARCH("Extensive",'Classification result'!U263)),ISNUMBER(SEARCH("&gt;4",'Classification result'!U263)),ISNUMBER(SEARCH("&gt; 4",'Classification result'!U263)),ISNUMBER(SEARCH("4 or more",'Classification result'!U263))),"extensive","")))</f>
        <v/>
      </c>
      <c r="W263" t="str">
        <f>IF(OR('Model output'!R262="",ISNUMBER(SEARCH("Not identified", 'Model output'!R262)),ISNUMBER(SEARCH("Absent",'Model output'!R262)),ISNUMBER(SEARCH("No",'Model output'!R262)),ISNUMBER(SEARCH("Negative",'Model output'!R262)),ISNUMBER(SEARCH("None seen",'Model output'!R262)),ISNUMBER(SEARCH("Free",'Model output'!R262)),ISNUMBER(SEARCH("Cannot be assessed",'Model output'!R262))),"negative","positive")</f>
        <v>positive</v>
      </c>
      <c r="X263" t="str">
        <f>IF('Model output'!S262="","", IF('Model output'!S262= "[]", "", 'Model output'!S262))</f>
        <v>Focally Present</v>
      </c>
      <c r="Y263" t="str">
        <f>IF(OR('Model output'!S262="",ISNUMBER(SEARCH("Absent",'Model output'!S262)),ISNUMBER(SEARCH("Not identified",'Model output'!S262)),ISNUMBER(SEARCH("No",'Model output'!S262)),ISNUMBER(SEARCH("negative",'Model output'!S262))),"negative",IF(Z263="positive","gETE", "positive"))</f>
        <v>positive</v>
      </c>
      <c r="Z263" t="str">
        <f>IF(OR('Model output'!S262="",ISNUMBER(SEARCH("Absent",'Model output'!S262)),ISNUMBER(SEARCH("Not identified",'Model output'!S262)),ISNUMBER(SEARCH("No",'Model output'!S262)),ISNUMBER(SEARCH("Minimal",'Model output'!S262)),ISNUMBER(SEARCH("negative",'Model output'!S262))),"negative",IF(OR(ISNUMBER(SEARCH("extensive",X263)),ISNUMBER(SEARCH("skeletal muscle",X263)),ISNUMBER(SEARCH("larynx",X263)),ISNUMBER(SEARCH("trachea",X263)),ISNUMBER(SEARCH("esophagus",X263)),ISNUMBER(SEARCH("recurrent laryngeal nerve",X263))),"positive","negative"))</f>
        <v>negative</v>
      </c>
      <c r="AA263" t="str">
        <f>IF('Model output'!T262="","", IF('Model output'!T262="[]", "", IF('Model output'!T262="Not mentioned", "No", "Yes")))</f>
        <v/>
      </c>
      <c r="AB263" t="str">
        <f>IF(AA263&lt;&gt;"Yes","",IF(OR('Model output'!U262="",'Model output'!U262="[]",ISNUMBER(SEARCH("Not identified",'Model output'!U262))),"",'Model output'!U262))</f>
        <v/>
      </c>
      <c r="AC263" s="1" t="str">
        <f>IF(OR('Model output'!V262="",'Model output'!V262="No",AND(ISERROR(SEARCH("Positive",'Model output'!V262)), ISNUMBER(SEARCH("Negative",'Model output'!V262))), ISNUMBER(SEARCH("Uninvolved",'Model output'!V262)), ISNUMBER(SEARCH("not involved",'Model output'!V262)), ISNUMBER(SEARCH("none",'Model output'!V262)), ISNUMBER(SEARCH("Free",'Model output'!V262)), ISNUMBER(SEARCH("1 mm",'Model output'!V262)), ISNUMBER(SEARCH("0.1 CM",'Model output'!V262)), ISNUMBER(SEARCH("less than 0.2 mm",'Model output'!V262)), ISNUMBER(SEARCH("less than 0.5 mm",'Model output'!V262)), ISNUMBER(SEARCH("abut",'Model output'!V262))), "negative", "positive")</f>
        <v>negative</v>
      </c>
      <c r="AE263" s="32" t="str" cm="1">
        <f t="array" ref="AE263">IF(OR(AC263="positive",Z263="positive",AND(OR(ISNUMBER(SEARCH("Follicular carcinoma",N263)),ISNUMBER(SEARCH("Follicular thyroid carcinoma",N263))),V263="extensive"),AND(AND(ISNUMBER(J263),J263&gt;0),AND(ISNUMBER(M263),M263&gt;3)),OR(H263="positive",AH263=1)),"high",IF(OR(ISNUMBER(SEARCH("lateral",G263,1)),ISNUMBER(SEARCH("positive",Y263,1)),ISNUMBER(SEARCH("tall",O263,1)),ISNUMBER(SEARCH("hobnail",O263,1)),ISNUMBER(SEARCH("cribriform",O263,1)),ISNUMBER(SEARCH("diffuse",O263,1)),ISNUMBER(SEARCH("columnar",O263,1)),ISNUMBER(SEARCH("solid",O263,1)),ISNUMBER(SEARCH("tall",N263,1)),ISNUMBER(SEARCH("hobnail",N263,1)),ISNUMBER(SEARCH("cribriform",N263,1)),ISNUMBER(SEARCH("diffuse",N263,1)),ISNUMBER(SEARCH("columnar",N263,1)),ISNUMBER(SEARCH("solid",N263,1)),AND(ISNUMBER(SEARCH("papillary",N263,1)),S263="positive"),AND(AND(ISNUMBER(J263),J263&gt;=5),M263=""),AND(AND(ISNUMBER(J263),J263&gt;=5),AND(ISNUMBER(M263),M263&gt;=1)),AND(ISNUMBER(SERACH("papillary",N263)),OR(Y263="positive",Z263="positive"), ISNUMBER(SEARCH("BRAF",AB263)))),"intermediate","low"))</f>
        <v>high</v>
      </c>
      <c r="AF263" s="33" t="str">
        <f t="shared" si="59"/>
        <v>2</v>
      </c>
      <c r="AG263" s="33" t="str">
        <f t="shared" si="60"/>
        <v>1b</v>
      </c>
      <c r="AH263" s="33" t="str">
        <f t="shared" si="61"/>
        <v>0</v>
      </c>
      <c r="AI263" s="38" t="str">
        <f t="shared" si="62"/>
        <v>I</v>
      </c>
      <c r="AJ263" s="32" t="s">
        <v>956</v>
      </c>
      <c r="AK263" s="37" t="s">
        <v>964</v>
      </c>
      <c r="AL263" s="37" t="s">
        <v>961</v>
      </c>
      <c r="AM263" s="37" t="s">
        <v>965</v>
      </c>
      <c r="AN263" s="37" t="s">
        <v>70</v>
      </c>
      <c r="AO263" s="26">
        <f t="shared" si="63"/>
        <v>1</v>
      </c>
      <c r="AP263" s="12">
        <f t="shared" si="64"/>
        <v>1</v>
      </c>
      <c r="AQ263" s="12">
        <f t="shared" si="65"/>
        <v>1</v>
      </c>
      <c r="AR263" s="12">
        <f t="shared" si="66"/>
        <v>1</v>
      </c>
      <c r="AS263" s="19">
        <f t="shared" si="67"/>
        <v>1</v>
      </c>
    </row>
    <row r="264" spans="1:45">
      <c r="A264" t="str">
        <f>'Model output'!A263</f>
        <v>TCGA-H2-A26U</v>
      </c>
      <c r="B264" s="44">
        <v>54</v>
      </c>
      <c r="C264" s="1" t="str">
        <f>IF(OR(ISNUMBER(SEARCH("0",'Model output'!D263)), ISNUMBER(SEARCH("1",'Model output'!D263)), ISNUMBER(SEARCH("1a",'Model output'!D263)), ISNUMBER(SEARCH("1b",'Model output'!D263)), ISNUMBER(SEARCH("2",'Model output'!D263)), ISNUMBER(SEARCH("3",'Model output'!D263)), ISNUMBER(SEARCH("4a",'Model output'!D263)), ISNUMBER(SEARCH("4b",'Model output'!D263))), IF(ISNUMBER(SEARCH("pT",'Model output'!D263)),IF(OR(ISNUMBER(SEARCH("a",'Model output'!D263)),ISNUMBER(SEARCH("b",'Model output'!D263))),MID(SUBSTITUTE('Model output'!D263," ",""),SEARCH("pT",'Model output'!D263)+2,2),MID(SUBSTITUTE('Model output'!D263," ",""),SEARCH("pT",'Model output'!D263)+2,1)),IF(ISNUMBER(SEARCH("T",'Model output'!D263)),IF(OR(ISNUMBER(SEARCH("a",'Model output'!D263)),ISNUMBER(SEARCH("b",'Model output'!D263))),MID(SUBSTITUTE('Model output'!D263," ",""),SEARCH("T",'Model output'!D263)+1,2),MID(SUBSTITUTE('Model output'!D263," ",""),SEARCH("T",'Model output'!D263)+1,1)),SUBSTITUTE('Model output'!D263," ",""))),"")</f>
        <v>3</v>
      </c>
      <c r="D264" s="1" t="str">
        <f>IF(ISNUMBER(SEARCH("lymph node",'Model output'!E263)),"1", IF(AND('Model output'!E263&lt;&gt;"",ISNUMBER('Model output'!E263),'Model output'!E263&gt;0),"1",IF(OR(ISNUMBER(SEARCH("0",'Model output'!E263)), ISNUMBER(SEARCH("1",'Model output'!E263)), ISNUMBER(SEARCH("1a",'Model output'!E263)), ISNUMBER(SEARCH("1b",'Model output'!E263)), ISNUMBER(SEARCH("X",'Model output'!E263))), IF(ISNUMBER(SEARCH("pN",'Model output'!E263)),IF(OR(ISNUMBER(SEARCH("a",'Model output'!E263)),ISNUMBER(SEARCH("b",'Model output'!E263))),MID(SUBSTITUTE('Model output'!E263," ",""),SEARCH("pN",'Model output'!E263)+2,2),MID(SUBSTITUTE('Model output'!E263," ",""),SEARCH("pN",'Model output'!E263)+2,1)),IF(ISNUMBER(SEARCH("N",'Model output'!E263)),IF(OR(ISNUMBER(SEARCH("a",'Model output'!E263)),ISNUMBER(SEARCH("b",'Model output'!E263))),MID(SUBSTITUTE('Model output'!E263," ",""),SEARCH("N",'Model output'!E263)+1,2),MID(SUBSTITUTE('Model output'!E263," ",""),SEARCH("N",'Model output'!E263)+1,1)),SUBSTITUTE('Model output'!E263," ",""))),"")))</f>
        <v>0</v>
      </c>
      <c r="E264" s="1" t="str">
        <f>IF(OR(ISNUMBER(SEARCH("Not applicable",'Model output'!F263)), ISNUMBER(SEARCH("N/A",'Model output'!F263))),"0",IF(OR(ISNUMBER(SEARCH("0",'Model output'!F263)), ISNUMBER(SEARCH("1",'Model output'!F263)), ISNUMBER(SEARCH("X",'Model output'!F263))), IF(ISNUMBER(SEARCH("pM",'Model output'!F263)),MID(SUBSTITUTE('Model output'!F263," ",""),SEARCH("pM",'Model output'!F263)+2,1),IF(ISNUMBER(SEARCH("M",'Model output'!F263)),MID(SUBSTITUTE('Model output'!F263," ",""),SEARCH("M",'Model output'!F263)+1,1),SUBSTITUTE('Model output'!F263," ",""))),""))</f>
        <v>X</v>
      </c>
      <c r="F264" t="str">
        <f t="shared" si="57"/>
        <v>negative</v>
      </c>
      <c r="G264" t="str">
        <f>IF(OR('Model output'!G263="",AND(ISNUMBER('Model output'!J263),'Model output'!J263&lt;1)),"",IF(OR(ISNUMBER(SEARCH("lateral",'Model output'!G263)),ISNUMBER(SEARCH("cervical",'Model output'!G263)),ISNUMBER(SEARCH("jugular",'Model output'!G263)),ISNUMBER(SEARCH("left neck",'Model output'!G263)),ISNUMBER(SEARCH("left anterior neck",'Model output'!G263)),ISNUMBER(SEARCH("left posterior neck",'Model output'!G263)),ISNUMBER(SEARCH("right neck",'Model output'!G263)),ISNUMBER(SEARCH("right anterior neck",'Model output'!G263)),ISNUMBER(SEARCH("right posterior neck",'Model output'!G263)),AND(ISNUMBER(SEARCH("level",'Model output'!G263)),OR(,ISNUMBER(SEARCH("II",'Model output'!G263)),ISNUMBER(SEARCH("two",'Model output'!G263)),ISNUMBER(SEARCH("2",'Model output'!G263)),ISNUMBER(SEARCH("III",'Model output'!G263)),ISNUMBER(SEARCH("three",'Model output'!G263)),ISNUMBER(SEARCH("3",'Model output'!G263)),ISNUMBER(SEARCH("IV",'Model output'!G263)),ISNUMBER(SEARCH("four",'Model output'!G263)),ISNUMBER(SEARCH("4",'Model output'!G263)),AND(ISNUMBER(SEARCH("V ",'Model output'!G263)),NOT(ISNUMBER(SEARCH("VI",'Model output'!G263)))),ISNUMBER(SEARCH("five",'Model output'!G263)),ISNUMBER(SEARCH("5",'Model output'!G263))))), "lateral", "central"))</f>
        <v/>
      </c>
      <c r="H264" t="str">
        <f>IF('Model output'!H263="","negative",IF('Model output'!H263="[]", "negative", IF(OR(ISNUMBER(SEARCH("lymph node",'Model output'!H263)),ISNUMBER(SEARCH("Not mentioned",'Model output'!H263)),ISNUMBER(SEARCH("neck",'Model output'!H263)),ISNUMBER(SEARCH("Not applicable",'Model output'!H263))),"negative","positive")))</f>
        <v>negative</v>
      </c>
      <c r="I264">
        <f>IF('Model output'!I263="","",IF(ISNUMBER('Model output'!I263),'Model output'!I263,1))</f>
        <v>7</v>
      </c>
      <c r="J264">
        <f>IF('Model output'!J263="","",IF(AND(ISNUMBER('Model output'!J263),'Model output'!J263&lt;=I264),'Model output'!J263,IF(ISNUMBER(SEARCH("0/",'Model output'!J263)),0,1)))</f>
        <v>0</v>
      </c>
      <c r="K264" t="str" cm="1">
        <f t="array" ref="K264">IF(COUNT(FIND({0,1,2,3,4,5,6,7,8,9},'Model output'!K263))&gt;0,'Model output'!K263,"")</f>
        <v/>
      </c>
      <c r="L264" s="8" t="str">
        <f t="shared" si="58"/>
        <v/>
      </c>
      <c r="M264" t="str" cm="1">
        <f t="array" ref="M264">IF(L264="","",IF(ISNUMBER(SEARCH("cm",L264)),MAX(VALUE(SUBSTITUTE(_xlfn.FILTERXML("&lt;t&gt;&lt;s&gt;"&amp;SUBSTITUTE(L264,",","&lt;/s&gt;&lt;s&gt;")&amp;"&lt;/s&gt;&lt;/t&gt;","//s"),"cm",""))),MAX(VALUE(SUBSTITUTE(_xlfn.FILTERXML("&lt;t&gt;&lt;s&gt;"&amp;SUBSTITUTE(L264,",","&lt;/s&gt;&lt;s&gt;")&amp;"&lt;/s&gt;&lt;/t&gt;","//s"),"mm","")))/10))</f>
        <v/>
      </c>
      <c r="N264" t="str">
        <f>IF('Model output'!L263="","",'Model output'!L263)</f>
        <v>Papillary carcinoma</v>
      </c>
      <c r="O264" t="str">
        <f>IF('Model output'!M263="","",'Model output'!M263)</f>
        <v/>
      </c>
      <c r="P264" t="str">
        <f>IF('Model output'!N263="","",'Model output'!N263)</f>
        <v>1.5 cm</v>
      </c>
      <c r="Q264" t="str">
        <f t="shared" si="56"/>
        <v>1.5cm</v>
      </c>
      <c r="R264" cm="1">
        <f t="array" ref="R264">IF(Q264="","",IF(ISNUMBER(SEARCH("cm",Q264)),MAX(VALUE(SUBSTITUTE(_xlfn.FILTERXML("&lt;t&gt;&lt;s&gt;"&amp;SUBSTITUTE(Q264,",","&lt;/s&gt;&lt;s&gt;")&amp;"&lt;/s&gt;&lt;/t&gt;","//s"),"cm",""))),MAX(VALUE(SUBSTITUTE(_xlfn.FILTERXML("&lt;t&gt;&lt;s&gt;"&amp;SUBSTITUTE(Q264,",","&lt;/s&gt;&lt;s&gt;")&amp;"&lt;/s&gt;&lt;/t&gt;","//s"),"mm","")))/10))</f>
        <v>1.5</v>
      </c>
      <c r="S264" t="str">
        <f>IF(OR('Model output'!P263="",ISNUMBER(SEARCH("Not identified", 'Model output'!P263)),ISNUMBER(SEARCH("Absent",'Model output'!P263)),AND(ISNUMBER(SEARCH("No",'Model output'!P263)),NOT(ISNUMBER(SEARCH("diagnostic",'Model output'!P263)))),ISNUMBER(SEARCH("Negative",'Model output'!P263))),"negative","positive")</f>
        <v>negative</v>
      </c>
      <c r="T264">
        <f>IF('Model output'!O263="","",'Model output'!O263)</f>
        <v>2</v>
      </c>
      <c r="U264" t="str">
        <f>IF('Model output'!Q263&lt;&gt;"",'Model output'!Q263,IF('Classification result'!S264="positive",IF(ISNUMBER(SEARCH("single",'Model output'!P263)),1,IF(OR(ISNUMBER(SEARCH("&lt;4",'Model output'!P263)),ISNUMBER(SEARCH("&lt; 4",'Model output'!P263)),ISNUMBER(SEARCH("less than 4",'Model output'!P263))),"&lt;4",IF(OR(ISNUMBER(SEARCH("&gt;4",'Model output'!P263)),ISNUMBER(SEARCH("&gt; 4",'Model output'!P263)),ISNUMBER(SEARCH("4 or more",'Model output'!P263))),"&gt;4",""))),""))</f>
        <v/>
      </c>
      <c r="V264" t="str">
        <f>IF(S264="negative","",IF(OR(ISNUMBER(SEARCH("Focal",'Model output'!P263)),'Classification result'!U264&lt;4,ISNUMBER(SEARCH("Focal",'Classification result'!U264)),ISNUMBER(SEARCH("&lt;4",'Classification result'!U264)),ISNUMBER(SEARCH("&lt; 4",'Classification result'!U264))),"minimal", IF(OR(ISNUMBER(SEARCH("Extensive",'Model output'!P263)),ISNUMBER(SEARCH("Extensive",'Classification result'!U264)),ISNUMBER(SEARCH("&gt;4",'Classification result'!U264)),ISNUMBER(SEARCH("&gt; 4",'Classification result'!U264)),ISNUMBER(SEARCH("4 or more",'Classification result'!U264))),"extensive","")))</f>
        <v/>
      </c>
      <c r="W264" t="str">
        <f>IF(OR('Model output'!R263="",ISNUMBER(SEARCH("Not identified", 'Model output'!R263)),ISNUMBER(SEARCH("Absent",'Model output'!R263)),ISNUMBER(SEARCH("No",'Model output'!R263)),ISNUMBER(SEARCH("Negative",'Model output'!R263)),ISNUMBER(SEARCH("None seen",'Model output'!R263)),ISNUMBER(SEARCH("Free",'Model output'!R263)),ISNUMBER(SEARCH("Cannot be assessed",'Model output'!R263))),"negative","positive")</f>
        <v>negative</v>
      </c>
      <c r="X264" t="str">
        <f>IF('Model output'!S263="","", IF('Model output'!S263= "[]", "", 'Model output'!S263))</f>
        <v>Minimal extrathyroidal extension in the right lobe</v>
      </c>
      <c r="Y264" t="str">
        <f>IF(OR('Model output'!S263="",ISNUMBER(SEARCH("Absent",'Model output'!S263)),ISNUMBER(SEARCH("Not identified",'Model output'!S263)),ISNUMBER(SEARCH("No",'Model output'!S263)),ISNUMBER(SEARCH("negative",'Model output'!S263))),"negative",IF(Z264="positive","gETE", "positive"))</f>
        <v>positive</v>
      </c>
      <c r="Z264" t="str">
        <f>IF(OR('Model output'!S263="",ISNUMBER(SEARCH("Absent",'Model output'!S263)),ISNUMBER(SEARCH("Not identified",'Model output'!S263)),ISNUMBER(SEARCH("No",'Model output'!S263)),ISNUMBER(SEARCH("Minimal",'Model output'!S263)),ISNUMBER(SEARCH("negative",'Model output'!S263))),"negative",IF(OR(ISNUMBER(SEARCH("extensive",X264)),ISNUMBER(SEARCH("skeletal muscle",X264)),ISNUMBER(SEARCH("larynx",X264)),ISNUMBER(SEARCH("trachea",X264)),ISNUMBER(SEARCH("esophagus",X264)),ISNUMBER(SEARCH("recurrent laryngeal nerve",X264))),"positive","negative"))</f>
        <v>negative</v>
      </c>
      <c r="AA264" t="str">
        <f>IF('Model output'!T263="","", IF('Model output'!T263="[]", "", IF('Model output'!T263="Not mentioned", "No", "Yes")))</f>
        <v/>
      </c>
      <c r="AB264" t="str">
        <f>IF(AA264&lt;&gt;"Yes","",IF(OR('Model output'!U263="",'Model output'!U263="[]",ISNUMBER(SEARCH("Not identified",'Model output'!U263))),"",'Model output'!U263))</f>
        <v/>
      </c>
      <c r="AC264" s="1" t="str">
        <f>IF(OR('Model output'!V263="",'Model output'!V263="No",AND(ISERROR(SEARCH("Positive",'Model output'!V263)), ISNUMBER(SEARCH("Negative",'Model output'!V263))), ISNUMBER(SEARCH("Uninvolved",'Model output'!V263)), ISNUMBER(SEARCH("not involved",'Model output'!V263)), ISNUMBER(SEARCH("none",'Model output'!V263)), ISNUMBER(SEARCH("Free",'Model output'!V263)), ISNUMBER(SEARCH("1 mm",'Model output'!V263)), ISNUMBER(SEARCH("0.1 CM",'Model output'!V263)), ISNUMBER(SEARCH("less than 0.2 mm",'Model output'!V263)), ISNUMBER(SEARCH("less than 0.5 mm",'Model output'!V263)), ISNUMBER(SEARCH("abut",'Model output'!V263))), "negative", "positive")</f>
        <v>positive</v>
      </c>
      <c r="AE264" s="32" t="str" cm="1">
        <f t="array" ref="AE264">IF(OR(AC264="positive",Z264="positive",AND(OR(ISNUMBER(SEARCH("Follicular carcinoma",N264)),ISNUMBER(SEARCH("Follicular thyroid carcinoma",N264))),V264="extensive"),AND(AND(ISNUMBER(J264),J264&gt;0),AND(ISNUMBER(M264),M264&gt;3)),OR(H264="positive",AH264=1)),"high",IF(OR(ISNUMBER(SEARCH("lateral",G264,1)),ISNUMBER(SEARCH("positive",Y264,1)),ISNUMBER(SEARCH("tall",O264,1)),ISNUMBER(SEARCH("hobnail",O264,1)),ISNUMBER(SEARCH("cribriform",O264,1)),ISNUMBER(SEARCH("diffuse",O264,1)),ISNUMBER(SEARCH("columnar",O264,1)),ISNUMBER(SEARCH("solid",O264,1)),ISNUMBER(SEARCH("tall",N264,1)),ISNUMBER(SEARCH("hobnail",N264,1)),ISNUMBER(SEARCH("cribriform",N264,1)),ISNUMBER(SEARCH("diffuse",N264,1)),ISNUMBER(SEARCH("columnar",N264,1)),ISNUMBER(SEARCH("solid",N264,1)),AND(ISNUMBER(SEARCH("papillary",N264,1)),S264="positive"),AND(AND(ISNUMBER(J264),J264&gt;=5),M264=""),AND(AND(ISNUMBER(J264),J264&gt;=5),AND(ISNUMBER(M264),M264&gt;=1)),AND(ISNUMBER(SERACH("papillary",N264)),OR(Y264="positive",Z264="positive"), ISNUMBER(SEARCH("BRAF",AB264)))),"intermediate","low"))</f>
        <v>high</v>
      </c>
      <c r="AF264" s="33" t="str">
        <f t="shared" si="59"/>
        <v>1b</v>
      </c>
      <c r="AG264" s="33" t="str">
        <f t="shared" si="60"/>
        <v>0</v>
      </c>
      <c r="AH264" s="33" t="str">
        <f t="shared" si="61"/>
        <v>0</v>
      </c>
      <c r="AI264" s="38" t="str">
        <f t="shared" si="62"/>
        <v>I</v>
      </c>
      <c r="AJ264" s="32" t="s">
        <v>956</v>
      </c>
      <c r="AK264" s="37" t="s">
        <v>961</v>
      </c>
      <c r="AL264" s="37" t="s">
        <v>962</v>
      </c>
      <c r="AM264" s="37" t="s">
        <v>965</v>
      </c>
      <c r="AN264" s="37" t="s">
        <v>70</v>
      </c>
      <c r="AO264" s="26">
        <f t="shared" si="63"/>
        <v>1</v>
      </c>
      <c r="AP264" s="12">
        <f t="shared" si="64"/>
        <v>1</v>
      </c>
      <c r="AQ264" s="12">
        <f t="shared" si="65"/>
        <v>1</v>
      </c>
      <c r="AR264" s="12">
        <f t="shared" si="66"/>
        <v>1</v>
      </c>
      <c r="AS264" s="19">
        <f t="shared" si="67"/>
        <v>1</v>
      </c>
    </row>
    <row r="265" spans="1:45">
      <c r="A265" t="str">
        <f>'Model output'!A264</f>
        <v>TCGA-H2-A2K9</v>
      </c>
      <c r="B265" s="44">
        <v>25</v>
      </c>
      <c r="C265" s="1" t="str">
        <f>IF(OR(ISNUMBER(SEARCH("0",'Model output'!D264)), ISNUMBER(SEARCH("1",'Model output'!D264)), ISNUMBER(SEARCH("1a",'Model output'!D264)), ISNUMBER(SEARCH("1b",'Model output'!D264)), ISNUMBER(SEARCH("2",'Model output'!D264)), ISNUMBER(SEARCH("3",'Model output'!D264)), ISNUMBER(SEARCH("4a",'Model output'!D264)), ISNUMBER(SEARCH("4b",'Model output'!D264))), IF(ISNUMBER(SEARCH("pT",'Model output'!D264)),IF(OR(ISNUMBER(SEARCH("a",'Model output'!D264)),ISNUMBER(SEARCH("b",'Model output'!D264))),MID(SUBSTITUTE('Model output'!D264," ",""),SEARCH("pT",'Model output'!D264)+2,2),MID(SUBSTITUTE('Model output'!D264," ",""),SEARCH("pT",'Model output'!D264)+2,1)),IF(ISNUMBER(SEARCH("T",'Model output'!D264)),IF(OR(ISNUMBER(SEARCH("a",'Model output'!D264)),ISNUMBER(SEARCH("b",'Model output'!D264))),MID(SUBSTITUTE('Model output'!D264," ",""),SEARCH("T",'Model output'!D264)+1,2),MID(SUBSTITUTE('Model output'!D264," ",""),SEARCH("T",'Model output'!D264)+1,1)),SUBSTITUTE('Model output'!D264," ",""))),"")</f>
        <v>2</v>
      </c>
      <c r="D265" s="1" t="str">
        <f>IF(ISNUMBER(SEARCH("lymph node",'Model output'!E264)),"1", IF(AND('Model output'!E264&lt;&gt;"",ISNUMBER('Model output'!E264),'Model output'!E264&gt;0),"1",IF(OR(ISNUMBER(SEARCH("0",'Model output'!E264)), ISNUMBER(SEARCH("1",'Model output'!E264)), ISNUMBER(SEARCH("1a",'Model output'!E264)), ISNUMBER(SEARCH("1b",'Model output'!E264)), ISNUMBER(SEARCH("X",'Model output'!E264))), IF(ISNUMBER(SEARCH("pN",'Model output'!E264)),IF(OR(ISNUMBER(SEARCH("a",'Model output'!E264)),ISNUMBER(SEARCH("b",'Model output'!E264))),MID(SUBSTITUTE('Model output'!E264," ",""),SEARCH("pN",'Model output'!E264)+2,2),MID(SUBSTITUTE('Model output'!E264," ",""),SEARCH("pN",'Model output'!E264)+2,1)),IF(ISNUMBER(SEARCH("N",'Model output'!E264)),IF(OR(ISNUMBER(SEARCH("a",'Model output'!E264)),ISNUMBER(SEARCH("b",'Model output'!E264))),MID(SUBSTITUTE('Model output'!E264," ",""),SEARCH("N",'Model output'!E264)+1,2),MID(SUBSTITUTE('Model output'!E264," ",""),SEARCH("N",'Model output'!E264)+1,1)),SUBSTITUTE('Model output'!E264," ",""))),"")))</f>
        <v>1</v>
      </c>
      <c r="E265" s="1" t="str">
        <f>IF(OR(ISNUMBER(SEARCH("Not applicable",'Model output'!F264)), ISNUMBER(SEARCH("N/A",'Model output'!F264))),"0",IF(OR(ISNUMBER(SEARCH("0",'Model output'!F264)), ISNUMBER(SEARCH("1",'Model output'!F264)), ISNUMBER(SEARCH("X",'Model output'!F264))), IF(ISNUMBER(SEARCH("pM",'Model output'!F264)),MID(SUBSTITUTE('Model output'!F264," ",""),SEARCH("pM",'Model output'!F264)+2,1),IF(ISNUMBER(SEARCH("M",'Model output'!F264)),MID(SUBSTITUTE('Model output'!F264," ",""),SEARCH("M",'Model output'!F264)+1,1),SUBSTITUTE('Model output'!F264," ",""))),""))</f>
        <v>X</v>
      </c>
      <c r="F265" t="str">
        <f t="shared" si="57"/>
        <v>positive</v>
      </c>
      <c r="G265" t="str">
        <f>IF(OR('Model output'!G264="",AND(ISNUMBER('Model output'!J264),'Model output'!J264&lt;1)),"",IF(OR(ISNUMBER(SEARCH("lateral",'Model output'!G264)),ISNUMBER(SEARCH("cervical",'Model output'!G264)),ISNUMBER(SEARCH("jugular",'Model output'!G264)),ISNUMBER(SEARCH("left neck",'Model output'!G264)),ISNUMBER(SEARCH("left anterior neck",'Model output'!G264)),ISNUMBER(SEARCH("left posterior neck",'Model output'!G264)),ISNUMBER(SEARCH("right neck",'Model output'!G264)),ISNUMBER(SEARCH("right anterior neck",'Model output'!G264)),ISNUMBER(SEARCH("right posterior neck",'Model output'!G264)),AND(ISNUMBER(SEARCH("level",'Model output'!G264)),OR(,ISNUMBER(SEARCH("II",'Model output'!G264)),ISNUMBER(SEARCH("two",'Model output'!G264)),ISNUMBER(SEARCH("2",'Model output'!G264)),ISNUMBER(SEARCH("III",'Model output'!G264)),ISNUMBER(SEARCH("three",'Model output'!G264)),ISNUMBER(SEARCH("3",'Model output'!G264)),ISNUMBER(SEARCH("IV",'Model output'!G264)),ISNUMBER(SEARCH("four",'Model output'!G264)),ISNUMBER(SEARCH("4",'Model output'!G264)),AND(ISNUMBER(SEARCH("V ",'Model output'!G264)),NOT(ISNUMBER(SEARCH("VI",'Model output'!G264)))),ISNUMBER(SEARCH("five",'Model output'!G264)),ISNUMBER(SEARCH("5",'Model output'!G264))))), "lateral", "central"))</f>
        <v>lateral</v>
      </c>
      <c r="H265" t="str">
        <f>IF('Model output'!H264="","negative",IF('Model output'!H264="[]", "negative", IF(OR(ISNUMBER(SEARCH("lymph node",'Model output'!H264)),ISNUMBER(SEARCH("Not mentioned",'Model output'!H264)),ISNUMBER(SEARCH("neck",'Model output'!H264)),ISNUMBER(SEARCH("Not applicable",'Model output'!H264))),"negative","positive")))</f>
        <v>negative</v>
      </c>
      <c r="I265">
        <f>IF('Model output'!I264="","",IF(ISNUMBER('Model output'!I264),'Model output'!I264,1))</f>
        <v>14</v>
      </c>
      <c r="J265">
        <f>IF('Model output'!J264="","",IF(AND(ISNUMBER('Model output'!J264),'Model output'!J264&lt;=I265),'Model output'!J264,IF(ISNUMBER(SEARCH("0/",'Model output'!J264)),0,1)))</f>
        <v>11</v>
      </c>
      <c r="K265" t="str" cm="1">
        <f t="array" ref="K265">IF(COUNT(FIND({0,1,2,3,4,5,6,7,8,9},'Model output'!K264))&gt;0,'Model output'!K264,"")</f>
        <v>0.8 cm</v>
      </c>
      <c r="L265" s="8" t="str">
        <f t="shared" si="58"/>
        <v>0.8cm</v>
      </c>
      <c r="M265" cm="1">
        <f t="array" ref="M265">IF(L265="","",IF(ISNUMBER(SEARCH("cm",L265)),MAX(VALUE(SUBSTITUTE(_xlfn.FILTERXML("&lt;t&gt;&lt;s&gt;"&amp;SUBSTITUTE(L265,",","&lt;/s&gt;&lt;s&gt;")&amp;"&lt;/s&gt;&lt;/t&gt;","//s"),"cm",""))),MAX(VALUE(SUBSTITUTE(_xlfn.FILTERXML("&lt;t&gt;&lt;s&gt;"&amp;SUBSTITUTE(L265,",","&lt;/s&gt;&lt;s&gt;")&amp;"&lt;/s&gt;&lt;/t&gt;","//s"),"mm","")))/10))</f>
        <v>0.8</v>
      </c>
      <c r="N265" t="str">
        <f>IF('Model output'!L264="","",'Model output'!L264)</f>
        <v>Papillary carcinoma</v>
      </c>
      <c r="O265" t="str">
        <f>IF('Model output'!M264="","",'Model output'!M264)</f>
        <v>papillary and follicular variant, multifocal</v>
      </c>
      <c r="P265" t="str">
        <f>IF('Model output'!N264="","",'Model output'!N264)</f>
        <v>2.8 cm</v>
      </c>
      <c r="Q265" t="str">
        <f t="shared" si="56"/>
        <v>2.8cm</v>
      </c>
      <c r="R265" cm="1">
        <f t="array" ref="R265">IF(Q265="","",IF(ISNUMBER(SEARCH("cm",Q265)),MAX(VALUE(SUBSTITUTE(_xlfn.FILTERXML("&lt;t&gt;&lt;s&gt;"&amp;SUBSTITUTE(Q265,",","&lt;/s&gt;&lt;s&gt;")&amp;"&lt;/s&gt;&lt;/t&gt;","//s"),"cm",""))),MAX(VALUE(SUBSTITUTE(_xlfn.FILTERXML("&lt;t&gt;&lt;s&gt;"&amp;SUBSTITUTE(Q265,",","&lt;/s&gt;&lt;s&gt;")&amp;"&lt;/s&gt;&lt;/t&gt;","//s"),"mm","")))/10))</f>
        <v>2.8</v>
      </c>
      <c r="S265" t="str">
        <f>IF(OR('Model output'!P264="",ISNUMBER(SEARCH("Not identified", 'Model output'!P264)),ISNUMBER(SEARCH("Absent",'Model output'!P264)),AND(ISNUMBER(SEARCH("No",'Model output'!P264)),NOT(ISNUMBER(SEARCH("diagnostic",'Model output'!P264)))),ISNUMBER(SEARCH("Negative",'Model output'!P264))),"negative","positive")</f>
        <v>positive</v>
      </c>
      <c r="T265" t="str">
        <f>IF('Model output'!O264="","",'Model output'!O264)</f>
        <v/>
      </c>
      <c r="U265" t="str">
        <f>IF('Model output'!Q264&lt;&gt;"",'Model output'!Q264,IF('Classification result'!S265="positive",IF(ISNUMBER(SEARCH("single",'Model output'!P264)),1,IF(OR(ISNUMBER(SEARCH("&lt;4",'Model output'!P264)),ISNUMBER(SEARCH("&lt; 4",'Model output'!P264)),ISNUMBER(SEARCH("less than 4",'Model output'!P264))),"&lt;4",IF(OR(ISNUMBER(SEARCH("&gt;4",'Model output'!P264)),ISNUMBER(SEARCH("&gt; 4",'Model output'!P264)),ISNUMBER(SEARCH("4 or more",'Model output'!P264))),"&gt;4",""))),""))</f>
        <v/>
      </c>
      <c r="V265" t="str">
        <f>IF(S265="negative","",IF(OR(ISNUMBER(SEARCH("Focal",'Model output'!P264)),'Classification result'!U265&lt;4,ISNUMBER(SEARCH("Focal",'Classification result'!U265)),ISNUMBER(SEARCH("&lt;4",'Classification result'!U265)),ISNUMBER(SEARCH("&lt; 4",'Classification result'!U265))),"minimal", IF(OR(ISNUMBER(SEARCH("Extensive",'Model output'!P264)),ISNUMBER(SEARCH("Extensive",'Classification result'!U265)),ISNUMBER(SEARCH("&gt;4",'Classification result'!U265)),ISNUMBER(SEARCH("&gt; 4",'Classification result'!U265)),ISNUMBER(SEARCH("4 or more",'Classification result'!U265))),"extensive","")))</f>
        <v/>
      </c>
      <c r="W265" t="str">
        <f>IF(OR('Model output'!R264="",ISNUMBER(SEARCH("Not identified", 'Model output'!R264)),ISNUMBER(SEARCH("Absent",'Model output'!R264)),ISNUMBER(SEARCH("No",'Model output'!R264)),ISNUMBER(SEARCH("Negative",'Model output'!R264)),ISNUMBER(SEARCH("None seen",'Model output'!R264)),ISNUMBER(SEARCH("Free",'Model output'!R264)),ISNUMBER(SEARCH("Cannot be assessed",'Model output'!R264))),"negative","positive")</f>
        <v>negative</v>
      </c>
      <c r="X265" t="str">
        <f>IF('Model output'!S264="","", IF('Model output'!S264= "[]", "", 'Model output'!S264))</f>
        <v/>
      </c>
      <c r="Y265" t="str">
        <f>IF(OR('Model output'!S264="",ISNUMBER(SEARCH("Absent",'Model output'!S264)),ISNUMBER(SEARCH("Not identified",'Model output'!S264)),ISNUMBER(SEARCH("No",'Model output'!S264)),ISNUMBER(SEARCH("negative",'Model output'!S264))),"negative",IF(Z265="positive","gETE", "positive"))</f>
        <v>negative</v>
      </c>
      <c r="Z265" t="str">
        <f>IF(OR('Model output'!S264="",ISNUMBER(SEARCH("Absent",'Model output'!S264)),ISNUMBER(SEARCH("Not identified",'Model output'!S264)),ISNUMBER(SEARCH("No",'Model output'!S264)),ISNUMBER(SEARCH("Minimal",'Model output'!S264)),ISNUMBER(SEARCH("negative",'Model output'!S264))),"negative",IF(OR(ISNUMBER(SEARCH("extensive",X265)),ISNUMBER(SEARCH("skeletal muscle",X265)),ISNUMBER(SEARCH("larynx",X265)),ISNUMBER(SEARCH("trachea",X265)),ISNUMBER(SEARCH("esophagus",X265)),ISNUMBER(SEARCH("recurrent laryngeal nerve",X265))),"positive","negative"))</f>
        <v>negative</v>
      </c>
      <c r="AA265" t="str">
        <f>IF('Model output'!T264="","", IF('Model output'!T264="[]", "", IF('Model output'!T264="Not mentioned", "No", "Yes")))</f>
        <v/>
      </c>
      <c r="AB265" t="str">
        <f>IF(AA265&lt;&gt;"Yes","",IF(OR('Model output'!U264="",'Model output'!U264="[]",ISNUMBER(SEARCH("Not identified",'Model output'!U264))),"",'Model output'!U264))</f>
        <v/>
      </c>
      <c r="AC265" s="1" t="str">
        <f>IF(OR('Model output'!V264="",'Model output'!V264="No",AND(ISERROR(SEARCH("Positive",'Model output'!V264)), ISNUMBER(SEARCH("Negative",'Model output'!V264))), ISNUMBER(SEARCH("Uninvolved",'Model output'!V264)), ISNUMBER(SEARCH("not involved",'Model output'!V264)), ISNUMBER(SEARCH("none",'Model output'!V264)), ISNUMBER(SEARCH("Free",'Model output'!V264)), ISNUMBER(SEARCH("1 mm",'Model output'!V264)), ISNUMBER(SEARCH("0.1 CM",'Model output'!V264)), ISNUMBER(SEARCH("less than 0.2 mm",'Model output'!V264)), ISNUMBER(SEARCH("less than 0.5 mm",'Model output'!V264)), ISNUMBER(SEARCH("abut",'Model output'!V264))), "negative", "positive")</f>
        <v>negative</v>
      </c>
      <c r="AE265" s="32" t="str" cm="1">
        <f t="array" aca="1" ref="AE265" ca="1">IF(OR(AC265="positive",Z265="positive",AND(OR(ISNUMBER(SEARCH("Follicular carcinoma",N265)),ISNUMBER(SEARCH("Follicular thyroid carcinoma",N265))),V265="extensive"),AND(AND(ISNUMBER(J265),J265&gt;0),AND(ISNUMBER(M265),M265&gt;3)),OR(H265="positive",AH265=1)),"high",IF(OR(ISNUMBER(SEARCH("lateral",G265,1)),ISNUMBER(SEARCH("positive",Y265,1)),ISNUMBER(SEARCH("tall",O265,1)),ISNUMBER(SEARCH("hobnail",O265,1)),ISNUMBER(SEARCH("cribriform",O265,1)),ISNUMBER(SEARCH("diffuse",O265,1)),ISNUMBER(SEARCH("columnar",O265,1)),ISNUMBER(SEARCH("solid",O265,1)),ISNUMBER(SEARCH("tall",N265,1)),ISNUMBER(SEARCH("hobnail",N265,1)),ISNUMBER(SEARCH("cribriform",N265,1)),ISNUMBER(SEARCH("diffuse",N265,1)),ISNUMBER(SEARCH("columnar",N265,1)),ISNUMBER(SEARCH("solid",N265,1)),AND(ISNUMBER(SEARCH("papillary",N265,1)),S265="positive"),AND(AND(ISNUMBER(J265),J265&gt;=5),M265=""),AND(AND(ISNUMBER(J265),J265&gt;=5),AND(ISNUMBER(M265),M265&gt;=1)),AND(ISNUMBER(SERACH("papillary",N265)),OR(Y265="positive",Z265="positive"), ISNUMBER(SEARCH("BRAF",AB265)))),"intermediate","low"))</f>
        <v>intermediate</v>
      </c>
      <c r="AF265" s="33" t="str">
        <f t="shared" si="59"/>
        <v>2</v>
      </c>
      <c r="AG265" s="33" t="str">
        <f t="shared" si="60"/>
        <v>1b</v>
      </c>
      <c r="AH265" s="33" t="str">
        <f t="shared" si="61"/>
        <v>0</v>
      </c>
      <c r="AI265" s="38" t="str">
        <f t="shared" si="62"/>
        <v>I</v>
      </c>
      <c r="AJ265" s="32" t="s">
        <v>958</v>
      </c>
      <c r="AK265" s="37" t="s">
        <v>964</v>
      </c>
      <c r="AL265" s="37" t="s">
        <v>966</v>
      </c>
      <c r="AM265" s="37" t="s">
        <v>965</v>
      </c>
      <c r="AN265" s="37" t="s">
        <v>70</v>
      </c>
      <c r="AO265" s="26">
        <f t="shared" ca="1" si="63"/>
        <v>1</v>
      </c>
      <c r="AP265" s="12">
        <f t="shared" si="64"/>
        <v>1</v>
      </c>
      <c r="AQ265" s="12">
        <f t="shared" si="65"/>
        <v>0</v>
      </c>
      <c r="AR265" s="12">
        <f t="shared" si="66"/>
        <v>1</v>
      </c>
      <c r="AS265" s="19">
        <f t="shared" si="67"/>
        <v>1</v>
      </c>
    </row>
    <row r="266" spans="1:45">
      <c r="A266" t="str">
        <f>'Model output'!A265</f>
        <v>TCGA-H2-A3RI</v>
      </c>
      <c r="B266" s="44">
        <v>29</v>
      </c>
      <c r="C266" s="1" t="str">
        <f>IF(OR(ISNUMBER(SEARCH("0",'Model output'!D265)), ISNUMBER(SEARCH("1",'Model output'!D265)), ISNUMBER(SEARCH("1a",'Model output'!D265)), ISNUMBER(SEARCH("1b",'Model output'!D265)), ISNUMBER(SEARCH("2",'Model output'!D265)), ISNUMBER(SEARCH("3",'Model output'!D265)), ISNUMBER(SEARCH("4a",'Model output'!D265)), ISNUMBER(SEARCH("4b",'Model output'!D265))), IF(ISNUMBER(SEARCH("pT",'Model output'!D265)),IF(OR(ISNUMBER(SEARCH("a",'Model output'!D265)),ISNUMBER(SEARCH("b",'Model output'!D265))),MID(SUBSTITUTE('Model output'!D265," ",""),SEARCH("pT",'Model output'!D265)+2,2),MID(SUBSTITUTE('Model output'!D265," ",""),SEARCH("pT",'Model output'!D265)+2,1)),IF(ISNUMBER(SEARCH("T",'Model output'!D265)),IF(OR(ISNUMBER(SEARCH("a",'Model output'!D265)),ISNUMBER(SEARCH("b",'Model output'!D265))),MID(SUBSTITUTE('Model output'!D265," ",""),SEARCH("T",'Model output'!D265)+1,2),MID(SUBSTITUTE('Model output'!D265," ",""),SEARCH("T",'Model output'!D265)+1,1)),SUBSTITUTE('Model output'!D265," ",""))),"")</f>
        <v>3</v>
      </c>
      <c r="D266" s="1" t="str">
        <f>IF(ISNUMBER(SEARCH("lymph node",'Model output'!E265)),"1", IF(AND('Model output'!E265&lt;&gt;"",ISNUMBER('Model output'!E265),'Model output'!E265&gt;0),"1",IF(OR(ISNUMBER(SEARCH("0",'Model output'!E265)), ISNUMBER(SEARCH("1",'Model output'!E265)), ISNUMBER(SEARCH("1a",'Model output'!E265)), ISNUMBER(SEARCH("1b",'Model output'!E265)), ISNUMBER(SEARCH("X",'Model output'!E265))), IF(ISNUMBER(SEARCH("pN",'Model output'!E265)),IF(OR(ISNUMBER(SEARCH("a",'Model output'!E265)),ISNUMBER(SEARCH("b",'Model output'!E265))),MID(SUBSTITUTE('Model output'!E265," ",""),SEARCH("pN",'Model output'!E265)+2,2),MID(SUBSTITUTE('Model output'!E265," ",""),SEARCH("pN",'Model output'!E265)+2,1)),IF(ISNUMBER(SEARCH("N",'Model output'!E265)),IF(OR(ISNUMBER(SEARCH("a",'Model output'!E265)),ISNUMBER(SEARCH("b",'Model output'!E265))),MID(SUBSTITUTE('Model output'!E265," ",""),SEARCH("N",'Model output'!E265)+1,2),MID(SUBSTITUTE('Model output'!E265," ",""),SEARCH("N",'Model output'!E265)+1,1)),SUBSTITUTE('Model output'!E265," ",""))),"")))</f>
        <v>0</v>
      </c>
      <c r="E266" s="1" t="str">
        <f>IF(OR(ISNUMBER(SEARCH("Not applicable",'Model output'!F265)), ISNUMBER(SEARCH("N/A",'Model output'!F265))),"0",IF(OR(ISNUMBER(SEARCH("0",'Model output'!F265)), ISNUMBER(SEARCH("1",'Model output'!F265)), ISNUMBER(SEARCH("X",'Model output'!F265))), IF(ISNUMBER(SEARCH("pM",'Model output'!F265)),MID(SUBSTITUTE('Model output'!F265," ",""),SEARCH("pM",'Model output'!F265)+2,1),IF(ISNUMBER(SEARCH("M",'Model output'!F265)),MID(SUBSTITUTE('Model output'!F265," ",""),SEARCH("M",'Model output'!F265)+1,1),SUBSTITUTE('Model output'!F265," ",""))),""))</f>
        <v>X</v>
      </c>
      <c r="F266" t="str">
        <f t="shared" si="57"/>
        <v>positive</v>
      </c>
      <c r="G266" t="str">
        <f>IF(OR('Model output'!G265="",AND(ISNUMBER('Model output'!J265),'Model output'!J265&lt;1)),"",IF(OR(ISNUMBER(SEARCH("lateral",'Model output'!G265)),ISNUMBER(SEARCH("cervical",'Model output'!G265)),ISNUMBER(SEARCH("jugular",'Model output'!G265)),ISNUMBER(SEARCH("left neck",'Model output'!G265)),ISNUMBER(SEARCH("left anterior neck",'Model output'!G265)),ISNUMBER(SEARCH("left posterior neck",'Model output'!G265)),ISNUMBER(SEARCH("right neck",'Model output'!G265)),ISNUMBER(SEARCH("right anterior neck",'Model output'!G265)),ISNUMBER(SEARCH("right posterior neck",'Model output'!G265)),AND(ISNUMBER(SEARCH("level",'Model output'!G265)),OR(,ISNUMBER(SEARCH("II",'Model output'!G265)),ISNUMBER(SEARCH("two",'Model output'!G265)),ISNUMBER(SEARCH("2",'Model output'!G265)),ISNUMBER(SEARCH("III",'Model output'!G265)),ISNUMBER(SEARCH("three",'Model output'!G265)),ISNUMBER(SEARCH("3",'Model output'!G265)),ISNUMBER(SEARCH("IV",'Model output'!G265)),ISNUMBER(SEARCH("four",'Model output'!G265)),ISNUMBER(SEARCH("4",'Model output'!G265)),AND(ISNUMBER(SEARCH("V ",'Model output'!G265)),NOT(ISNUMBER(SEARCH("VI",'Model output'!G265)))),ISNUMBER(SEARCH("five",'Model output'!G265)),ISNUMBER(SEARCH("5",'Model output'!G265))))), "lateral", "central"))</f>
        <v/>
      </c>
      <c r="H266" t="str">
        <f>IF('Model output'!H265="","negative",IF('Model output'!H265="[]", "negative", IF(OR(ISNUMBER(SEARCH("lymph node",'Model output'!H265)),ISNUMBER(SEARCH("Not mentioned",'Model output'!H265)),ISNUMBER(SEARCH("neck",'Model output'!H265)),ISNUMBER(SEARCH("Not applicable",'Model output'!H265))),"negative","positive")))</f>
        <v>negative</v>
      </c>
      <c r="I266">
        <f>IF('Model output'!I265="","",IF(ISNUMBER('Model output'!I265),'Model output'!I265,1))</f>
        <v>5</v>
      </c>
      <c r="J266">
        <f>IF('Model output'!J265="","",IF(AND(ISNUMBER('Model output'!J265),'Model output'!J265&lt;=I266),'Model output'!J265,IF(ISNUMBER(SEARCH("0/",'Model output'!J265)),0,1)))</f>
        <v>0</v>
      </c>
      <c r="K266" t="str" cm="1">
        <f t="array" ref="K266">IF(COUNT(FIND({0,1,2,3,4,5,6,7,8,9},'Model output'!K265))&gt;0,'Model output'!K265,"")</f>
        <v>1.8 cm</v>
      </c>
      <c r="L266" s="8" t="str">
        <f t="shared" si="58"/>
        <v>1.8cm</v>
      </c>
      <c r="M266" cm="1">
        <f t="array" ref="M266">IF(L266="","",IF(ISNUMBER(SEARCH("cm",L266)),MAX(VALUE(SUBSTITUTE(_xlfn.FILTERXML("&lt;t&gt;&lt;s&gt;"&amp;SUBSTITUTE(L266,",","&lt;/s&gt;&lt;s&gt;")&amp;"&lt;/s&gt;&lt;/t&gt;","//s"),"cm",""))),MAX(VALUE(SUBSTITUTE(_xlfn.FILTERXML("&lt;t&gt;&lt;s&gt;"&amp;SUBSTITUTE(L266,",","&lt;/s&gt;&lt;s&gt;")&amp;"&lt;/s&gt;&lt;/t&gt;","//s"),"mm","")))/10))</f>
        <v>1.8</v>
      </c>
      <c r="N266" t="str">
        <f>IF('Model output'!L265="","",'Model output'!L265)</f>
        <v>Papillary carcinoma</v>
      </c>
      <c r="O266" t="str">
        <f>IF('Model output'!M265="","",'Model output'!M265)</f>
        <v/>
      </c>
      <c r="P266" t="str">
        <f>IF('Model output'!N265="","",'Model output'!N265)</f>
        <v>2.7 cm</v>
      </c>
      <c r="Q266" t="str">
        <f t="shared" si="56"/>
        <v>2.7cm</v>
      </c>
      <c r="R266" cm="1">
        <f t="array" ref="R266">IF(Q266="","",IF(ISNUMBER(SEARCH("cm",Q266)),MAX(VALUE(SUBSTITUTE(_xlfn.FILTERXML("&lt;t&gt;&lt;s&gt;"&amp;SUBSTITUTE(Q266,",","&lt;/s&gt;&lt;s&gt;")&amp;"&lt;/s&gt;&lt;/t&gt;","//s"),"cm",""))),MAX(VALUE(SUBSTITUTE(_xlfn.FILTERXML("&lt;t&gt;&lt;s&gt;"&amp;SUBSTITUTE(Q266,",","&lt;/s&gt;&lt;s&gt;")&amp;"&lt;/s&gt;&lt;/t&gt;","//s"),"mm","")))/10))</f>
        <v>2.7</v>
      </c>
      <c r="S266" t="str">
        <f>IF(OR('Model output'!P265="",ISNUMBER(SEARCH("Not identified", 'Model output'!P265)),ISNUMBER(SEARCH("Absent",'Model output'!P265)),AND(ISNUMBER(SEARCH("No",'Model output'!P265)),NOT(ISNUMBER(SEARCH("diagnostic",'Model output'!P265)))),ISNUMBER(SEARCH("Negative",'Model output'!P265))),"negative","positive")</f>
        <v>negative</v>
      </c>
      <c r="T266">
        <f>IF('Model output'!O265="","",'Model output'!O265)</f>
        <v>1</v>
      </c>
      <c r="U266" t="str">
        <f>IF('Model output'!Q265&lt;&gt;"",'Model output'!Q265,IF('Classification result'!S266="positive",IF(ISNUMBER(SEARCH("single",'Model output'!P265)),1,IF(OR(ISNUMBER(SEARCH("&lt;4",'Model output'!P265)),ISNUMBER(SEARCH("&lt; 4",'Model output'!P265)),ISNUMBER(SEARCH("less than 4",'Model output'!P265))),"&lt;4",IF(OR(ISNUMBER(SEARCH("&gt;4",'Model output'!P265)),ISNUMBER(SEARCH("&gt; 4",'Model output'!P265)),ISNUMBER(SEARCH("4 or more",'Model output'!P265))),"&gt;4",""))),""))</f>
        <v/>
      </c>
      <c r="V266" t="str">
        <f>IF(S266="negative","",IF(OR(ISNUMBER(SEARCH("Focal",'Model output'!P265)),'Classification result'!U266&lt;4,ISNUMBER(SEARCH("Focal",'Classification result'!U266)),ISNUMBER(SEARCH("&lt;4",'Classification result'!U266)),ISNUMBER(SEARCH("&lt; 4",'Classification result'!U266))),"minimal", IF(OR(ISNUMBER(SEARCH("Extensive",'Model output'!P265)),ISNUMBER(SEARCH("Extensive",'Classification result'!U266)),ISNUMBER(SEARCH("&gt;4",'Classification result'!U266)),ISNUMBER(SEARCH("&gt; 4",'Classification result'!U266)),ISNUMBER(SEARCH("4 or more",'Classification result'!U266))),"extensive","")))</f>
        <v/>
      </c>
      <c r="W266" t="str">
        <f>IF(OR('Model output'!R265="",ISNUMBER(SEARCH("Not identified", 'Model output'!R265)),ISNUMBER(SEARCH("Absent",'Model output'!R265)),ISNUMBER(SEARCH("No",'Model output'!R265)),ISNUMBER(SEARCH("Negative",'Model output'!R265)),ISNUMBER(SEARCH("None seen",'Model output'!R265)),ISNUMBER(SEARCH("Free",'Model output'!R265)),ISNUMBER(SEARCH("Cannot be assessed",'Model output'!R265))),"negative","positive")</f>
        <v>negative</v>
      </c>
      <c r="X266" t="str">
        <f>IF('Model output'!S265="","", IF('Model output'!S265= "[]", "", 'Model output'!S265))</f>
        <v>perithyroidal fat</v>
      </c>
      <c r="Y266" t="str">
        <f>IF(OR('Model output'!S265="",ISNUMBER(SEARCH("Absent",'Model output'!S265)),ISNUMBER(SEARCH("Not identified",'Model output'!S265)),ISNUMBER(SEARCH("No",'Model output'!S265)),ISNUMBER(SEARCH("negative",'Model output'!S265))),"negative",IF(Z266="positive","gETE", "positive"))</f>
        <v>positive</v>
      </c>
      <c r="Z266" t="str">
        <f>IF(OR('Model output'!S265="",ISNUMBER(SEARCH("Absent",'Model output'!S265)),ISNUMBER(SEARCH("Not identified",'Model output'!S265)),ISNUMBER(SEARCH("No",'Model output'!S265)),ISNUMBER(SEARCH("Minimal",'Model output'!S265)),ISNUMBER(SEARCH("negative",'Model output'!S265))),"negative",IF(OR(ISNUMBER(SEARCH("extensive",X266)),ISNUMBER(SEARCH("skeletal muscle",X266)),ISNUMBER(SEARCH("larynx",X266)),ISNUMBER(SEARCH("trachea",X266)),ISNUMBER(SEARCH("esophagus",X266)),ISNUMBER(SEARCH("recurrent laryngeal nerve",X266))),"positive","negative"))</f>
        <v>negative</v>
      </c>
      <c r="AA266" t="str">
        <f>IF('Model output'!T265="","", IF('Model output'!T265="[]", "", IF('Model output'!T265="Not mentioned", "No", "Yes")))</f>
        <v/>
      </c>
      <c r="AB266" t="str">
        <f>IF(AA266&lt;&gt;"Yes","",IF(OR('Model output'!U265="",'Model output'!U265="[]",ISNUMBER(SEARCH("Not identified",'Model output'!U265))),"",'Model output'!U265))</f>
        <v/>
      </c>
      <c r="AC266" s="1" t="str">
        <f>IF(OR('Model output'!V265="",'Model output'!V265="No",AND(ISERROR(SEARCH("Positive",'Model output'!V265)), ISNUMBER(SEARCH("Negative",'Model output'!V265))), ISNUMBER(SEARCH("Uninvolved",'Model output'!V265)), ISNUMBER(SEARCH("not involved",'Model output'!V265)), ISNUMBER(SEARCH("none",'Model output'!V265)), ISNUMBER(SEARCH("Free",'Model output'!V265)), ISNUMBER(SEARCH("1 mm",'Model output'!V265)), ISNUMBER(SEARCH("0.1 CM",'Model output'!V265)), ISNUMBER(SEARCH("less than 0.2 mm",'Model output'!V265)), ISNUMBER(SEARCH("less than 0.5 mm",'Model output'!V265)), ISNUMBER(SEARCH("abut",'Model output'!V265))), "negative", "positive")</f>
        <v>negative</v>
      </c>
      <c r="AE266" s="32" t="str" cm="1">
        <f t="array" aca="1" ref="AE266" ca="1">IF(OR(AC266="positive",Z266="positive",AND(OR(ISNUMBER(SEARCH("Follicular carcinoma",N266)),ISNUMBER(SEARCH("Follicular thyroid carcinoma",N266))),V266="extensive"),AND(AND(ISNUMBER(J266),J266&gt;0),AND(ISNUMBER(M266),M266&gt;3)),OR(H266="positive",AH266=1)),"high",IF(OR(ISNUMBER(SEARCH("lateral",G266,1)),ISNUMBER(SEARCH("positive",Y266,1)),ISNUMBER(SEARCH("tall",O266,1)),ISNUMBER(SEARCH("hobnail",O266,1)),ISNUMBER(SEARCH("cribriform",O266,1)),ISNUMBER(SEARCH("diffuse",O266,1)),ISNUMBER(SEARCH("columnar",O266,1)),ISNUMBER(SEARCH("solid",O266,1)),ISNUMBER(SEARCH("tall",N266,1)),ISNUMBER(SEARCH("hobnail",N266,1)),ISNUMBER(SEARCH("cribriform",N266,1)),ISNUMBER(SEARCH("diffuse",N266,1)),ISNUMBER(SEARCH("columnar",N266,1)),ISNUMBER(SEARCH("solid",N266,1)),AND(ISNUMBER(SEARCH("papillary",N266,1)),S266="positive"),AND(AND(ISNUMBER(J266),J266&gt;=5),M266=""),AND(AND(ISNUMBER(J266),J266&gt;=5),AND(ISNUMBER(M266),M266&gt;=1)),AND(ISNUMBER(SERACH("papillary",N266)),OR(Y266="positive",Z266="positive"), ISNUMBER(SEARCH("BRAF",AB266)))),"intermediate","low"))</f>
        <v>intermediate</v>
      </c>
      <c r="AF266" s="33" t="str">
        <f t="shared" si="59"/>
        <v>2</v>
      </c>
      <c r="AG266" s="33" t="str">
        <f t="shared" si="60"/>
        <v>0</v>
      </c>
      <c r="AH266" s="33" t="str">
        <f t="shared" si="61"/>
        <v>0</v>
      </c>
      <c r="AI266" s="38" t="str">
        <f t="shared" si="62"/>
        <v>I</v>
      </c>
      <c r="AJ266" s="32" t="s">
        <v>958</v>
      </c>
      <c r="AK266" s="37" t="s">
        <v>964</v>
      </c>
      <c r="AL266" s="37" t="s">
        <v>962</v>
      </c>
      <c r="AM266" s="37" t="s">
        <v>965</v>
      </c>
      <c r="AN266" s="37" t="s">
        <v>70</v>
      </c>
      <c r="AO266" s="26">
        <f t="shared" ca="1" si="63"/>
        <v>1</v>
      </c>
      <c r="AP266" s="12">
        <f t="shared" si="64"/>
        <v>1</v>
      </c>
      <c r="AQ266" s="12">
        <f t="shared" si="65"/>
        <v>1</v>
      </c>
      <c r="AR266" s="12">
        <f t="shared" si="66"/>
        <v>1</v>
      </c>
      <c r="AS266" s="19">
        <f t="shared" si="67"/>
        <v>1</v>
      </c>
    </row>
    <row r="267" spans="1:45">
      <c r="A267" t="str">
        <f>'Model output'!A266</f>
        <v>TCGA-H2-A421</v>
      </c>
      <c r="B267" s="44">
        <v>34</v>
      </c>
      <c r="C267" s="1" t="str">
        <f>IF(OR(ISNUMBER(SEARCH("0",'Model output'!D266)), ISNUMBER(SEARCH("1",'Model output'!D266)), ISNUMBER(SEARCH("1a",'Model output'!D266)), ISNUMBER(SEARCH("1b",'Model output'!D266)), ISNUMBER(SEARCH("2",'Model output'!D266)), ISNUMBER(SEARCH("3",'Model output'!D266)), ISNUMBER(SEARCH("4a",'Model output'!D266)), ISNUMBER(SEARCH("4b",'Model output'!D266))), IF(ISNUMBER(SEARCH("pT",'Model output'!D266)),IF(OR(ISNUMBER(SEARCH("a",'Model output'!D266)),ISNUMBER(SEARCH("b",'Model output'!D266))),MID(SUBSTITUTE('Model output'!D266," ",""),SEARCH("pT",'Model output'!D266)+2,2),MID(SUBSTITUTE('Model output'!D266," ",""),SEARCH("pT",'Model output'!D266)+2,1)),IF(ISNUMBER(SEARCH("T",'Model output'!D266)),IF(OR(ISNUMBER(SEARCH("a",'Model output'!D266)),ISNUMBER(SEARCH("b",'Model output'!D266))),MID(SUBSTITUTE('Model output'!D266," ",""),SEARCH("T",'Model output'!D266)+1,2),MID(SUBSTITUTE('Model output'!D266," ",""),SEARCH("T",'Model output'!D266)+1,1)),SUBSTITUTE('Model output'!D266," ",""))),"")</f>
        <v>1</v>
      </c>
      <c r="D267" s="1" t="str">
        <f>IF(ISNUMBER(SEARCH("lymph node",'Model output'!E266)),"1", IF(AND('Model output'!E266&lt;&gt;"",ISNUMBER('Model output'!E266),'Model output'!E266&gt;0),"1",IF(OR(ISNUMBER(SEARCH("0",'Model output'!E266)), ISNUMBER(SEARCH("1",'Model output'!E266)), ISNUMBER(SEARCH("1a",'Model output'!E266)), ISNUMBER(SEARCH("1b",'Model output'!E266)), ISNUMBER(SEARCH("X",'Model output'!E266))), IF(ISNUMBER(SEARCH("pN",'Model output'!E266)),IF(OR(ISNUMBER(SEARCH("a",'Model output'!E266)),ISNUMBER(SEARCH("b",'Model output'!E266))),MID(SUBSTITUTE('Model output'!E266," ",""),SEARCH("pN",'Model output'!E266)+2,2),MID(SUBSTITUTE('Model output'!E266," ",""),SEARCH("pN",'Model output'!E266)+2,1)),IF(ISNUMBER(SEARCH("N",'Model output'!E266)),IF(OR(ISNUMBER(SEARCH("a",'Model output'!E266)),ISNUMBER(SEARCH("b",'Model output'!E266))),MID(SUBSTITUTE('Model output'!E266," ",""),SEARCH("N",'Model output'!E266)+1,2),MID(SUBSTITUTE('Model output'!E266," ",""),SEARCH("N",'Model output'!E266)+1,1)),SUBSTITUTE('Model output'!E266," ",""))),"")))</f>
        <v>1a</v>
      </c>
      <c r="E267" s="1" t="str">
        <f>IF(OR(ISNUMBER(SEARCH("Not applicable",'Model output'!F266)), ISNUMBER(SEARCH("N/A",'Model output'!F266))),"0",IF(OR(ISNUMBER(SEARCH("0",'Model output'!F266)), ISNUMBER(SEARCH("1",'Model output'!F266)), ISNUMBER(SEARCH("X",'Model output'!F266))), IF(ISNUMBER(SEARCH("pM",'Model output'!F266)),MID(SUBSTITUTE('Model output'!F266," ",""),SEARCH("pM",'Model output'!F266)+2,1),IF(ISNUMBER(SEARCH("M",'Model output'!F266)),MID(SUBSTITUTE('Model output'!F266," ",""),SEARCH("M",'Model output'!F266)+1,1),SUBSTITUTE('Model output'!F266," ",""))),""))</f>
        <v>X</v>
      </c>
      <c r="F267" t="str">
        <f t="shared" si="57"/>
        <v>positive</v>
      </c>
      <c r="G267" t="str">
        <f>IF(OR('Model output'!G266="",AND(ISNUMBER('Model output'!J266),'Model output'!J266&lt;1)),"",IF(OR(ISNUMBER(SEARCH("lateral",'Model output'!G266)),ISNUMBER(SEARCH("cervical",'Model output'!G266)),ISNUMBER(SEARCH("jugular",'Model output'!G266)),ISNUMBER(SEARCH("left neck",'Model output'!G266)),ISNUMBER(SEARCH("left anterior neck",'Model output'!G266)),ISNUMBER(SEARCH("left posterior neck",'Model output'!G266)),ISNUMBER(SEARCH("right neck",'Model output'!G266)),ISNUMBER(SEARCH("right anterior neck",'Model output'!G266)),ISNUMBER(SEARCH("right posterior neck",'Model output'!G266)),AND(ISNUMBER(SEARCH("level",'Model output'!G266)),OR(,ISNUMBER(SEARCH("II",'Model output'!G266)),ISNUMBER(SEARCH("two",'Model output'!G266)),ISNUMBER(SEARCH("2",'Model output'!G266)),ISNUMBER(SEARCH("III",'Model output'!G266)),ISNUMBER(SEARCH("three",'Model output'!G266)),ISNUMBER(SEARCH("3",'Model output'!G266)),ISNUMBER(SEARCH("IV",'Model output'!G266)),ISNUMBER(SEARCH("four",'Model output'!G266)),ISNUMBER(SEARCH("4",'Model output'!G266)),AND(ISNUMBER(SEARCH("V ",'Model output'!G266)),NOT(ISNUMBER(SEARCH("VI",'Model output'!G266)))),ISNUMBER(SEARCH("five",'Model output'!G266)),ISNUMBER(SEARCH("5",'Model output'!G266))))), "lateral", "central"))</f>
        <v>central</v>
      </c>
      <c r="H267" t="str">
        <f>IF('Model output'!H266="","negative",IF('Model output'!H266="[]", "negative", IF(OR(ISNUMBER(SEARCH("lymph node",'Model output'!H266)),ISNUMBER(SEARCH("Not mentioned",'Model output'!H266)),ISNUMBER(SEARCH("neck",'Model output'!H266)),ISNUMBER(SEARCH("Not applicable",'Model output'!H266))),"negative","positive")))</f>
        <v>negative</v>
      </c>
      <c r="I267">
        <f>IF('Model output'!I266="","",IF(ISNUMBER('Model output'!I266),'Model output'!I266,1))</f>
        <v>3</v>
      </c>
      <c r="J267">
        <f>IF('Model output'!J266="","",IF(AND(ISNUMBER('Model output'!J266),'Model output'!J266&lt;=I267),'Model output'!J266,IF(ISNUMBER(SEARCH("0/",'Model output'!J266)),0,1)))</f>
        <v>2</v>
      </c>
      <c r="K267" t="str" cm="1">
        <f t="array" ref="K267">IF(COUNT(FIND({0,1,2,3,4,5,6,7,8,9},'Model output'!K266))&gt;0,'Model output'!K266,"")</f>
        <v>1 mm</v>
      </c>
      <c r="L267" s="8" t="str">
        <f t="shared" si="58"/>
        <v>1mm</v>
      </c>
      <c r="M267" cm="1">
        <f t="array" ref="M267">IF(L267="","",IF(ISNUMBER(SEARCH("cm",L267)),MAX(VALUE(SUBSTITUTE(_xlfn.FILTERXML("&lt;t&gt;&lt;s&gt;"&amp;SUBSTITUTE(L267,",","&lt;/s&gt;&lt;s&gt;")&amp;"&lt;/s&gt;&lt;/t&gt;","//s"),"cm",""))),MAX(VALUE(SUBSTITUTE(_xlfn.FILTERXML("&lt;t&gt;&lt;s&gt;"&amp;SUBSTITUTE(L267,",","&lt;/s&gt;&lt;s&gt;")&amp;"&lt;/s&gt;&lt;/t&gt;","//s"),"mm","")))/10))</f>
        <v>0.1</v>
      </c>
      <c r="N267" t="str">
        <f>IF('Model output'!L266="","",'Model output'!L266)</f>
        <v>Papillary</v>
      </c>
      <c r="O267" t="str">
        <f>IF('Model output'!M266="","",'Model output'!M266)</f>
        <v>Tall cell, Columnar cell</v>
      </c>
      <c r="P267" t="str">
        <f>IF('Model output'!N266="","",'Model output'!N266)</f>
        <v>1.5 cm</v>
      </c>
      <c r="Q267" t="str">
        <f t="shared" si="56"/>
        <v>1.5cm</v>
      </c>
      <c r="R267" cm="1">
        <f t="array" ref="R267">IF(Q267="","",IF(ISNUMBER(SEARCH("cm",Q267)),MAX(VALUE(SUBSTITUTE(_xlfn.FILTERXML("&lt;t&gt;&lt;s&gt;"&amp;SUBSTITUTE(Q267,",","&lt;/s&gt;&lt;s&gt;")&amp;"&lt;/s&gt;&lt;/t&gt;","//s"),"cm",""))),MAX(VALUE(SUBSTITUTE(_xlfn.FILTERXML("&lt;t&gt;&lt;s&gt;"&amp;SUBSTITUTE(Q267,",","&lt;/s&gt;&lt;s&gt;")&amp;"&lt;/s&gt;&lt;/t&gt;","//s"),"mm","")))/10))</f>
        <v>1.5</v>
      </c>
      <c r="S267" t="str">
        <f>IF(OR('Model output'!P266="",ISNUMBER(SEARCH("Not identified", 'Model output'!P266)),ISNUMBER(SEARCH("Absent",'Model output'!P266)),AND(ISNUMBER(SEARCH("No",'Model output'!P266)),NOT(ISNUMBER(SEARCH("diagnostic",'Model output'!P266)))),ISNUMBER(SEARCH("Negative",'Model output'!P266))),"negative","positive")</f>
        <v>negative</v>
      </c>
      <c r="T267">
        <f>IF('Model output'!O266="","",'Model output'!O266)</f>
        <v>1</v>
      </c>
      <c r="U267" t="str">
        <f>IF('Model output'!Q266&lt;&gt;"",'Model output'!Q266,IF('Classification result'!S267="positive",IF(ISNUMBER(SEARCH("single",'Model output'!P266)),1,IF(OR(ISNUMBER(SEARCH("&lt;4",'Model output'!P266)),ISNUMBER(SEARCH("&lt; 4",'Model output'!P266)),ISNUMBER(SEARCH("less than 4",'Model output'!P266))),"&lt;4",IF(OR(ISNUMBER(SEARCH("&gt;4",'Model output'!P266)),ISNUMBER(SEARCH("&gt; 4",'Model output'!P266)),ISNUMBER(SEARCH("4 or more",'Model output'!P266))),"&gt;4",""))),""))</f>
        <v/>
      </c>
      <c r="V267" t="str">
        <f>IF(S267="negative","",IF(OR(ISNUMBER(SEARCH("Focal",'Model output'!P266)),'Classification result'!U267&lt;4,ISNUMBER(SEARCH("Focal",'Classification result'!U267)),ISNUMBER(SEARCH("&lt;4",'Classification result'!U267)),ISNUMBER(SEARCH("&lt; 4",'Classification result'!U267))),"minimal", IF(OR(ISNUMBER(SEARCH("Extensive",'Model output'!P266)),ISNUMBER(SEARCH("Extensive",'Classification result'!U267)),ISNUMBER(SEARCH("&gt;4",'Classification result'!U267)),ISNUMBER(SEARCH("&gt; 4",'Classification result'!U267)),ISNUMBER(SEARCH("4 or more",'Classification result'!U267))),"extensive","")))</f>
        <v/>
      </c>
      <c r="W267" t="str">
        <f>IF(OR('Model output'!R266="",ISNUMBER(SEARCH("Not identified", 'Model output'!R266)),ISNUMBER(SEARCH("Absent",'Model output'!R266)),ISNUMBER(SEARCH("No",'Model output'!R266)),ISNUMBER(SEARCH("Negative",'Model output'!R266)),ISNUMBER(SEARCH("None seen",'Model output'!R266)),ISNUMBER(SEARCH("Free",'Model output'!R266)),ISNUMBER(SEARCH("Cannot be assessed",'Model output'!R266))),"negative","positive")</f>
        <v>negative</v>
      </c>
      <c r="X267" t="str">
        <f>IF('Model output'!S266="","", IF('Model output'!S266= "[]", "", 'Model output'!S266))</f>
        <v/>
      </c>
      <c r="Y267" t="str">
        <f>IF(OR('Model output'!S266="",ISNUMBER(SEARCH("Absent",'Model output'!S266)),ISNUMBER(SEARCH("Not identified",'Model output'!S266)),ISNUMBER(SEARCH("No",'Model output'!S266)),ISNUMBER(SEARCH("negative",'Model output'!S266))),"negative",IF(Z267="positive","gETE", "positive"))</f>
        <v>negative</v>
      </c>
      <c r="Z267" t="str">
        <f>IF(OR('Model output'!S266="",ISNUMBER(SEARCH("Absent",'Model output'!S266)),ISNUMBER(SEARCH("Not identified",'Model output'!S266)),ISNUMBER(SEARCH("No",'Model output'!S266)),ISNUMBER(SEARCH("Minimal",'Model output'!S266)),ISNUMBER(SEARCH("negative",'Model output'!S266))),"negative",IF(OR(ISNUMBER(SEARCH("extensive",X267)),ISNUMBER(SEARCH("skeletal muscle",X267)),ISNUMBER(SEARCH("larynx",X267)),ISNUMBER(SEARCH("trachea",X267)),ISNUMBER(SEARCH("esophagus",X267)),ISNUMBER(SEARCH("recurrent laryngeal nerve",X267))),"positive","negative"))</f>
        <v>negative</v>
      </c>
      <c r="AA267" t="str">
        <f>IF('Model output'!T266="","", IF('Model output'!T266="[]", "", IF('Model output'!T266="Not mentioned", "No", "Yes")))</f>
        <v/>
      </c>
      <c r="AB267" t="str">
        <f>IF(AA267&lt;&gt;"Yes","",IF(OR('Model output'!U266="",'Model output'!U266="[]",ISNUMBER(SEARCH("Not identified",'Model output'!U266))),"",'Model output'!U266))</f>
        <v/>
      </c>
      <c r="AC267" s="1" t="str">
        <f>IF(OR('Model output'!V266="",'Model output'!V266="No",AND(ISERROR(SEARCH("Positive",'Model output'!V266)), ISNUMBER(SEARCH("Negative",'Model output'!V266))), ISNUMBER(SEARCH("Uninvolved",'Model output'!V266)), ISNUMBER(SEARCH("not involved",'Model output'!V266)), ISNUMBER(SEARCH("none",'Model output'!V266)), ISNUMBER(SEARCH("Free",'Model output'!V266)), ISNUMBER(SEARCH("1 mm",'Model output'!V266)), ISNUMBER(SEARCH("0.1 CM",'Model output'!V266)), ISNUMBER(SEARCH("less than 0.2 mm",'Model output'!V266)), ISNUMBER(SEARCH("less than 0.5 mm",'Model output'!V266)), ISNUMBER(SEARCH("abut",'Model output'!V266))), "negative", "positive")</f>
        <v>positive</v>
      </c>
      <c r="AE267" s="32" t="str" cm="1">
        <f t="array" ref="AE267">IF(OR(AC267="positive",Z267="positive",AND(OR(ISNUMBER(SEARCH("Follicular carcinoma",N267)),ISNUMBER(SEARCH("Follicular thyroid carcinoma",N267))),V267="extensive"),AND(AND(ISNUMBER(J267),J267&gt;0),AND(ISNUMBER(M267),M267&gt;3)),OR(H267="positive",AH267=1)),"high",IF(OR(ISNUMBER(SEARCH("lateral",G267,1)),ISNUMBER(SEARCH("positive",Y267,1)),ISNUMBER(SEARCH("tall",O267,1)),ISNUMBER(SEARCH("hobnail",O267,1)),ISNUMBER(SEARCH("cribriform",O267,1)),ISNUMBER(SEARCH("diffuse",O267,1)),ISNUMBER(SEARCH("columnar",O267,1)),ISNUMBER(SEARCH("solid",O267,1)),ISNUMBER(SEARCH("tall",N267,1)),ISNUMBER(SEARCH("hobnail",N267,1)),ISNUMBER(SEARCH("cribriform",N267,1)),ISNUMBER(SEARCH("diffuse",N267,1)),ISNUMBER(SEARCH("columnar",N267,1)),ISNUMBER(SEARCH("solid",N267,1)),AND(ISNUMBER(SEARCH("papillary",N267,1)),S267="positive"),AND(AND(ISNUMBER(J267),J267&gt;=5),M267=""),AND(AND(ISNUMBER(J267),J267&gt;=5),AND(ISNUMBER(M267),M267&gt;=1)),AND(ISNUMBER(SERACH("papillary",N267)),OR(Y267="positive",Z267="positive"), ISNUMBER(SEARCH("BRAF",AB267)))),"intermediate","low"))</f>
        <v>high</v>
      </c>
      <c r="AF267" s="33" t="str">
        <f t="shared" si="59"/>
        <v>1b</v>
      </c>
      <c r="AG267" s="33" t="str">
        <f t="shared" si="60"/>
        <v>1a</v>
      </c>
      <c r="AH267" s="33" t="str">
        <f t="shared" si="61"/>
        <v>0</v>
      </c>
      <c r="AI267" s="38" t="str">
        <f t="shared" si="62"/>
        <v>I</v>
      </c>
      <c r="AJ267" s="32" t="s">
        <v>956</v>
      </c>
      <c r="AK267" s="37" t="s">
        <v>961</v>
      </c>
      <c r="AL267" s="37" t="s">
        <v>966</v>
      </c>
      <c r="AM267" s="37" t="s">
        <v>962</v>
      </c>
      <c r="AN267" s="37" t="s">
        <v>70</v>
      </c>
      <c r="AO267" s="26">
        <f t="shared" si="63"/>
        <v>1</v>
      </c>
      <c r="AP267" s="12">
        <f t="shared" si="64"/>
        <v>1</v>
      </c>
      <c r="AQ267" s="12">
        <f t="shared" si="65"/>
        <v>1</v>
      </c>
      <c r="AR267" s="12">
        <f t="shared" si="66"/>
        <v>1</v>
      </c>
      <c r="AS267" s="19">
        <f t="shared" si="67"/>
        <v>1</v>
      </c>
    </row>
    <row r="268" spans="1:45">
      <c r="A268" t="str">
        <f>'Model output'!A267</f>
        <v>TCGA-H2-A422</v>
      </c>
      <c r="B268" s="44">
        <v>40</v>
      </c>
      <c r="C268" s="1" t="str">
        <f>IF(OR(ISNUMBER(SEARCH("0",'Model output'!D267)), ISNUMBER(SEARCH("1",'Model output'!D267)), ISNUMBER(SEARCH("1a",'Model output'!D267)), ISNUMBER(SEARCH("1b",'Model output'!D267)), ISNUMBER(SEARCH("2",'Model output'!D267)), ISNUMBER(SEARCH("3",'Model output'!D267)), ISNUMBER(SEARCH("4a",'Model output'!D267)), ISNUMBER(SEARCH("4b",'Model output'!D267))), IF(ISNUMBER(SEARCH("pT",'Model output'!D267)),IF(OR(ISNUMBER(SEARCH("a",'Model output'!D267)),ISNUMBER(SEARCH("b",'Model output'!D267))),MID(SUBSTITUTE('Model output'!D267," ",""),SEARCH("pT",'Model output'!D267)+2,2),MID(SUBSTITUTE('Model output'!D267," ",""),SEARCH("pT",'Model output'!D267)+2,1)),IF(ISNUMBER(SEARCH("T",'Model output'!D267)),IF(OR(ISNUMBER(SEARCH("a",'Model output'!D267)),ISNUMBER(SEARCH("b",'Model output'!D267))),MID(SUBSTITUTE('Model output'!D267," ",""),SEARCH("T",'Model output'!D267)+1,2),MID(SUBSTITUTE('Model output'!D267," ",""),SEARCH("T",'Model output'!D267)+1,1)),SUBSTITUTE('Model output'!D267," ",""))),"")</f>
        <v>2</v>
      </c>
      <c r="D268" s="1" t="str">
        <f>IF(ISNUMBER(SEARCH("lymph node",'Model output'!E267)),"1", IF(AND('Model output'!E267&lt;&gt;"",ISNUMBER('Model output'!E267),'Model output'!E267&gt;0),"1",IF(OR(ISNUMBER(SEARCH("0",'Model output'!E267)), ISNUMBER(SEARCH("1",'Model output'!E267)), ISNUMBER(SEARCH("1a",'Model output'!E267)), ISNUMBER(SEARCH("1b",'Model output'!E267)), ISNUMBER(SEARCH("X",'Model output'!E267))), IF(ISNUMBER(SEARCH("pN",'Model output'!E267)),IF(OR(ISNUMBER(SEARCH("a",'Model output'!E267)),ISNUMBER(SEARCH("b",'Model output'!E267))),MID(SUBSTITUTE('Model output'!E267," ",""),SEARCH("pN",'Model output'!E267)+2,2),MID(SUBSTITUTE('Model output'!E267," ",""),SEARCH("pN",'Model output'!E267)+2,1)),IF(ISNUMBER(SEARCH("N",'Model output'!E267)),IF(OR(ISNUMBER(SEARCH("a",'Model output'!E267)),ISNUMBER(SEARCH("b",'Model output'!E267))),MID(SUBSTITUTE('Model output'!E267," ",""),SEARCH("N",'Model output'!E267)+1,2),MID(SUBSTITUTE('Model output'!E267," ",""),SEARCH("N",'Model output'!E267)+1,1)),SUBSTITUTE('Model output'!E267," ",""))),"")))</f>
        <v>0</v>
      </c>
      <c r="E268" s="1" t="str">
        <f>IF(OR(ISNUMBER(SEARCH("Not applicable",'Model output'!F267)), ISNUMBER(SEARCH("N/A",'Model output'!F267))),"0",IF(OR(ISNUMBER(SEARCH("0",'Model output'!F267)), ISNUMBER(SEARCH("1",'Model output'!F267)), ISNUMBER(SEARCH("X",'Model output'!F267))), IF(ISNUMBER(SEARCH("pM",'Model output'!F267)),MID(SUBSTITUTE('Model output'!F267," ",""),SEARCH("pM",'Model output'!F267)+2,1),IF(ISNUMBER(SEARCH("M",'Model output'!F267)),MID(SUBSTITUTE('Model output'!F267," ",""),SEARCH("M",'Model output'!F267)+1,1),SUBSTITUTE('Model output'!F267," ",""))),""))</f>
        <v>X</v>
      </c>
      <c r="F268" t="str">
        <f t="shared" si="57"/>
        <v>negative</v>
      </c>
      <c r="G268" t="str">
        <f>IF(OR('Model output'!G267="",AND(ISNUMBER('Model output'!J267),'Model output'!J267&lt;1)),"",IF(OR(ISNUMBER(SEARCH("lateral",'Model output'!G267)),ISNUMBER(SEARCH("cervical",'Model output'!G267)),ISNUMBER(SEARCH("jugular",'Model output'!G267)),ISNUMBER(SEARCH("left neck",'Model output'!G267)),ISNUMBER(SEARCH("left anterior neck",'Model output'!G267)),ISNUMBER(SEARCH("left posterior neck",'Model output'!G267)),ISNUMBER(SEARCH("right neck",'Model output'!G267)),ISNUMBER(SEARCH("right anterior neck",'Model output'!G267)),ISNUMBER(SEARCH("right posterior neck",'Model output'!G267)),AND(ISNUMBER(SEARCH("level",'Model output'!G267)),OR(,ISNUMBER(SEARCH("II",'Model output'!G267)),ISNUMBER(SEARCH("two",'Model output'!G267)),ISNUMBER(SEARCH("2",'Model output'!G267)),ISNUMBER(SEARCH("III",'Model output'!G267)),ISNUMBER(SEARCH("three",'Model output'!G267)),ISNUMBER(SEARCH("3",'Model output'!G267)),ISNUMBER(SEARCH("IV",'Model output'!G267)),ISNUMBER(SEARCH("four",'Model output'!G267)),ISNUMBER(SEARCH("4",'Model output'!G267)),AND(ISNUMBER(SEARCH("V ",'Model output'!G267)),NOT(ISNUMBER(SEARCH("VI",'Model output'!G267)))),ISNUMBER(SEARCH("five",'Model output'!G267)),ISNUMBER(SEARCH("5",'Model output'!G267))))), "lateral", "central"))</f>
        <v/>
      </c>
      <c r="H268" t="str">
        <f>IF('Model output'!H267="","negative",IF('Model output'!H267="[]", "negative", IF(OR(ISNUMBER(SEARCH("lymph node",'Model output'!H267)),ISNUMBER(SEARCH("Not mentioned",'Model output'!H267)),ISNUMBER(SEARCH("neck",'Model output'!H267)),ISNUMBER(SEARCH("Not applicable",'Model output'!H267))),"negative","positive")))</f>
        <v>negative</v>
      </c>
      <c r="I268">
        <f>IF('Model output'!I267="","",IF(ISNUMBER('Model output'!I267),'Model output'!I267,1))</f>
        <v>3</v>
      </c>
      <c r="J268">
        <f>IF('Model output'!J267="","",IF(AND(ISNUMBER('Model output'!J267),'Model output'!J267&lt;=I268),'Model output'!J267,IF(ISNUMBER(SEARCH("0/",'Model output'!J267)),0,1)))</f>
        <v>0</v>
      </c>
      <c r="K268" t="str" cm="1">
        <f t="array" ref="K268">IF(COUNT(FIND({0,1,2,3,4,5,6,7,8,9},'Model output'!K267))&gt;0,'Model output'!K267,"")</f>
        <v/>
      </c>
      <c r="L268" s="8" t="str">
        <f t="shared" si="58"/>
        <v/>
      </c>
      <c r="M268" t="str" cm="1">
        <f t="array" ref="M268">IF(L268="","",IF(ISNUMBER(SEARCH("cm",L268)),MAX(VALUE(SUBSTITUTE(_xlfn.FILTERXML("&lt;t&gt;&lt;s&gt;"&amp;SUBSTITUTE(L268,",","&lt;/s&gt;&lt;s&gt;")&amp;"&lt;/s&gt;&lt;/t&gt;","//s"),"cm",""))),MAX(VALUE(SUBSTITUTE(_xlfn.FILTERXML("&lt;t&gt;&lt;s&gt;"&amp;SUBSTITUTE(L268,",","&lt;/s&gt;&lt;s&gt;")&amp;"&lt;/s&gt;&lt;/t&gt;","//s"),"mm","")))/10))</f>
        <v/>
      </c>
      <c r="N268" t="str">
        <f>IF('Model output'!L267="","",'Model output'!L267)</f>
        <v>Papillary carcinoma</v>
      </c>
      <c r="O268" t="str">
        <f>IF('Model output'!M267="","",'Model output'!M267)</f>
        <v>Classical type</v>
      </c>
      <c r="P268" t="str">
        <f>IF('Model output'!N267="","",'Model output'!N267)</f>
        <v>3 cm</v>
      </c>
      <c r="Q268" t="str">
        <f t="shared" si="56"/>
        <v>3cm</v>
      </c>
      <c r="R268" cm="1">
        <f t="array" ref="R268">IF(Q268="","",IF(ISNUMBER(SEARCH("cm",Q268)),MAX(VALUE(SUBSTITUTE(_xlfn.FILTERXML("&lt;t&gt;&lt;s&gt;"&amp;SUBSTITUTE(Q268,",","&lt;/s&gt;&lt;s&gt;")&amp;"&lt;/s&gt;&lt;/t&gt;","//s"),"cm",""))),MAX(VALUE(SUBSTITUTE(_xlfn.FILTERXML("&lt;t&gt;&lt;s&gt;"&amp;SUBSTITUTE(Q268,",","&lt;/s&gt;&lt;s&gt;")&amp;"&lt;/s&gt;&lt;/t&gt;","//s"),"mm","")))/10))</f>
        <v>3</v>
      </c>
      <c r="S268" t="str">
        <f>IF(OR('Model output'!P267="",ISNUMBER(SEARCH("Not identified", 'Model output'!P267)),ISNUMBER(SEARCH("Absent",'Model output'!P267)),AND(ISNUMBER(SEARCH("No",'Model output'!P267)),NOT(ISNUMBER(SEARCH("diagnostic",'Model output'!P267)))),ISNUMBER(SEARCH("Negative",'Model output'!P267))),"negative","positive")</f>
        <v>positive</v>
      </c>
      <c r="T268">
        <f>IF('Model output'!O267="","",'Model output'!O267)</f>
        <v>1</v>
      </c>
      <c r="U268" t="str">
        <f>IF('Model output'!Q267&lt;&gt;"",'Model output'!Q267,IF('Classification result'!S268="positive",IF(ISNUMBER(SEARCH("single",'Model output'!P267)),1,IF(OR(ISNUMBER(SEARCH("&lt;4",'Model output'!P267)),ISNUMBER(SEARCH("&lt; 4",'Model output'!P267)),ISNUMBER(SEARCH("less than 4",'Model output'!P267))),"&lt;4",IF(OR(ISNUMBER(SEARCH("&gt;4",'Model output'!P267)),ISNUMBER(SEARCH("&gt; 4",'Model output'!P267)),ISNUMBER(SEARCH("4 or more",'Model output'!P267))),"&gt;4",""))),""))</f>
        <v/>
      </c>
      <c r="V268" t="str">
        <f>IF(S268="negative","",IF(OR(ISNUMBER(SEARCH("Focal",'Model output'!P267)),'Classification result'!U268&lt;4,ISNUMBER(SEARCH("Focal",'Classification result'!U268)),ISNUMBER(SEARCH("&lt;4",'Classification result'!U268)),ISNUMBER(SEARCH("&lt; 4",'Classification result'!U268))),"minimal", IF(OR(ISNUMBER(SEARCH("Extensive",'Model output'!P267)),ISNUMBER(SEARCH("Extensive",'Classification result'!U268)),ISNUMBER(SEARCH("&gt;4",'Classification result'!U268)),ISNUMBER(SEARCH("&gt; 4",'Classification result'!U268)),ISNUMBER(SEARCH("4 or more",'Classification result'!U268))),"extensive","")))</f>
        <v/>
      </c>
      <c r="W268" t="str">
        <f>IF(OR('Model output'!R267="",ISNUMBER(SEARCH("Not identified", 'Model output'!R267)),ISNUMBER(SEARCH("Absent",'Model output'!R267)),ISNUMBER(SEARCH("No",'Model output'!R267)),ISNUMBER(SEARCH("Negative",'Model output'!R267)),ISNUMBER(SEARCH("None seen",'Model output'!R267)),ISNUMBER(SEARCH("Free",'Model output'!R267)),ISNUMBER(SEARCH("Cannot be assessed",'Model output'!R267))),"negative","positive")</f>
        <v>negative</v>
      </c>
      <c r="X268" t="str">
        <f>IF('Model output'!S267="","", IF('Model output'!S267= "[]", "", 'Model output'!S267))</f>
        <v/>
      </c>
      <c r="Y268" t="str">
        <f>IF(OR('Model output'!S267="",ISNUMBER(SEARCH("Absent",'Model output'!S267)),ISNUMBER(SEARCH("Not identified",'Model output'!S267)),ISNUMBER(SEARCH("No",'Model output'!S267)),ISNUMBER(SEARCH("negative",'Model output'!S267))),"negative",IF(Z268="positive","gETE", "positive"))</f>
        <v>negative</v>
      </c>
      <c r="Z268" t="str">
        <f>IF(OR('Model output'!S267="",ISNUMBER(SEARCH("Absent",'Model output'!S267)),ISNUMBER(SEARCH("Not identified",'Model output'!S267)),ISNUMBER(SEARCH("No",'Model output'!S267)),ISNUMBER(SEARCH("Minimal",'Model output'!S267)),ISNUMBER(SEARCH("negative",'Model output'!S267))),"negative",IF(OR(ISNUMBER(SEARCH("extensive",X268)),ISNUMBER(SEARCH("skeletal muscle",X268)),ISNUMBER(SEARCH("larynx",X268)),ISNUMBER(SEARCH("trachea",X268)),ISNUMBER(SEARCH("esophagus",X268)),ISNUMBER(SEARCH("recurrent laryngeal nerve",X268))),"positive","negative"))</f>
        <v>negative</v>
      </c>
      <c r="AA268" t="str">
        <f>IF('Model output'!T267="","", IF('Model output'!T267="[]", "", IF('Model output'!T267="Not mentioned", "No", "Yes")))</f>
        <v/>
      </c>
      <c r="AB268" t="str">
        <f>IF(AA268&lt;&gt;"Yes","",IF(OR('Model output'!U267="",'Model output'!U267="[]",ISNUMBER(SEARCH("Not identified",'Model output'!U267))),"",'Model output'!U267))</f>
        <v/>
      </c>
      <c r="AC268" s="1" t="str">
        <f>IF(OR('Model output'!V267="",'Model output'!V267="No",AND(ISERROR(SEARCH("Positive",'Model output'!V267)), ISNUMBER(SEARCH("Negative",'Model output'!V267))), ISNUMBER(SEARCH("Uninvolved",'Model output'!V267)), ISNUMBER(SEARCH("not involved",'Model output'!V267)), ISNUMBER(SEARCH("none",'Model output'!V267)), ISNUMBER(SEARCH("Free",'Model output'!V267)), ISNUMBER(SEARCH("1 mm",'Model output'!V267)), ISNUMBER(SEARCH("0.1 CM",'Model output'!V267)), ISNUMBER(SEARCH("less than 0.2 mm",'Model output'!V267)), ISNUMBER(SEARCH("less than 0.5 mm",'Model output'!V267)), ISNUMBER(SEARCH("abut",'Model output'!V267))), "negative", "positive")</f>
        <v>negative</v>
      </c>
      <c r="AE268" s="32" t="str" cm="1">
        <f t="array" aca="1" ref="AE268" ca="1">IF(OR(AC268="positive",Z268="positive",AND(OR(ISNUMBER(SEARCH("Follicular carcinoma",N268)),ISNUMBER(SEARCH("Follicular thyroid carcinoma",N268))),V268="extensive"),AND(AND(ISNUMBER(J268),J268&gt;0),AND(ISNUMBER(M268),M268&gt;3)),OR(H268="positive",AH268=1)),"high",IF(OR(ISNUMBER(SEARCH("lateral",G268,1)),ISNUMBER(SEARCH("positive",Y268,1)),ISNUMBER(SEARCH("tall",O268,1)),ISNUMBER(SEARCH("hobnail",O268,1)),ISNUMBER(SEARCH("cribriform",O268,1)),ISNUMBER(SEARCH("diffuse",O268,1)),ISNUMBER(SEARCH("columnar",O268,1)),ISNUMBER(SEARCH("solid",O268,1)),ISNUMBER(SEARCH("tall",N268,1)),ISNUMBER(SEARCH("hobnail",N268,1)),ISNUMBER(SEARCH("cribriform",N268,1)),ISNUMBER(SEARCH("diffuse",N268,1)),ISNUMBER(SEARCH("columnar",N268,1)),ISNUMBER(SEARCH("solid",N268,1)),AND(ISNUMBER(SEARCH("papillary",N268,1)),S268="positive"),AND(AND(ISNUMBER(J268),J268&gt;=5),M268=""),AND(AND(ISNUMBER(J268),J268&gt;=5),AND(ISNUMBER(M268),M268&gt;=1)),AND(ISNUMBER(SERACH("papillary",N268)),OR(Y268="positive",Z268="positive"), ISNUMBER(SEARCH("BRAF",AB268)))),"intermediate","low"))</f>
        <v>intermediate</v>
      </c>
      <c r="AF268" s="33" t="str">
        <f t="shared" si="59"/>
        <v>2</v>
      </c>
      <c r="AG268" s="33" t="str">
        <f t="shared" si="60"/>
        <v>0</v>
      </c>
      <c r="AH268" s="33" t="str">
        <f t="shared" si="61"/>
        <v>0</v>
      </c>
      <c r="AI268" s="38" t="str">
        <f t="shared" si="62"/>
        <v>I</v>
      </c>
      <c r="AJ268" s="32" t="s">
        <v>958</v>
      </c>
      <c r="AK268" s="37" t="s">
        <v>964</v>
      </c>
      <c r="AL268" s="37" t="s">
        <v>962</v>
      </c>
      <c r="AM268" s="37" t="s">
        <v>965</v>
      </c>
      <c r="AN268" s="37" t="s">
        <v>70</v>
      </c>
      <c r="AO268" s="26">
        <f t="shared" ca="1" si="63"/>
        <v>1</v>
      </c>
      <c r="AP268" s="12">
        <f t="shared" si="64"/>
        <v>1</v>
      </c>
      <c r="AQ268" s="12">
        <f t="shared" si="65"/>
        <v>1</v>
      </c>
      <c r="AR268" s="12">
        <f t="shared" si="66"/>
        <v>1</v>
      </c>
      <c r="AS268" s="19">
        <f t="shared" si="67"/>
        <v>1</v>
      </c>
    </row>
    <row r="269" spans="1:45">
      <c r="A269" t="str">
        <f>'Model output'!A268</f>
        <v>TCGA-IM-A41Y</v>
      </c>
      <c r="B269" s="44">
        <v>42</v>
      </c>
      <c r="C269" s="1" t="str">
        <f>IF(OR(ISNUMBER(SEARCH("0",'Model output'!D268)), ISNUMBER(SEARCH("1",'Model output'!D268)), ISNUMBER(SEARCH("1a",'Model output'!D268)), ISNUMBER(SEARCH("1b",'Model output'!D268)), ISNUMBER(SEARCH("2",'Model output'!D268)), ISNUMBER(SEARCH("3",'Model output'!D268)), ISNUMBER(SEARCH("4a",'Model output'!D268)), ISNUMBER(SEARCH("4b",'Model output'!D268))), IF(ISNUMBER(SEARCH("pT",'Model output'!D268)),IF(OR(ISNUMBER(SEARCH("a",'Model output'!D268)),ISNUMBER(SEARCH("b",'Model output'!D268))),MID(SUBSTITUTE('Model output'!D268," ",""),SEARCH("pT",'Model output'!D268)+2,2),MID(SUBSTITUTE('Model output'!D268," ",""),SEARCH("pT",'Model output'!D268)+2,1)),IF(ISNUMBER(SEARCH("T",'Model output'!D268)),IF(OR(ISNUMBER(SEARCH("a",'Model output'!D268)),ISNUMBER(SEARCH("b",'Model output'!D268))),MID(SUBSTITUTE('Model output'!D268," ",""),SEARCH("T",'Model output'!D268)+1,2),MID(SUBSTITUTE('Model output'!D268," ",""),SEARCH("T",'Model output'!D268)+1,1)),SUBSTITUTE('Model output'!D268," ",""))),"")</f>
        <v>3</v>
      </c>
      <c r="D269" s="1" t="str">
        <f>IF(ISNUMBER(SEARCH("lymph node",'Model output'!E268)),"1", IF(AND('Model output'!E268&lt;&gt;"",ISNUMBER('Model output'!E268),'Model output'!E268&gt;0),"1",IF(OR(ISNUMBER(SEARCH("0",'Model output'!E268)), ISNUMBER(SEARCH("1",'Model output'!E268)), ISNUMBER(SEARCH("1a",'Model output'!E268)), ISNUMBER(SEARCH("1b",'Model output'!E268)), ISNUMBER(SEARCH("X",'Model output'!E268))), IF(ISNUMBER(SEARCH("pN",'Model output'!E268)),IF(OR(ISNUMBER(SEARCH("a",'Model output'!E268)),ISNUMBER(SEARCH("b",'Model output'!E268))),MID(SUBSTITUTE('Model output'!E268," ",""),SEARCH("pN",'Model output'!E268)+2,2),MID(SUBSTITUTE('Model output'!E268," ",""),SEARCH("pN",'Model output'!E268)+2,1)),IF(ISNUMBER(SEARCH("N",'Model output'!E268)),IF(OR(ISNUMBER(SEARCH("a",'Model output'!E268)),ISNUMBER(SEARCH("b",'Model output'!E268))),MID(SUBSTITUTE('Model output'!E268," ",""),SEARCH("N",'Model output'!E268)+1,2),MID(SUBSTITUTE('Model output'!E268," ",""),SEARCH("N",'Model output'!E268)+1,1)),SUBSTITUTE('Model output'!E268," ",""))),"")))</f>
        <v>1a</v>
      </c>
      <c r="E269" s="1" t="str">
        <f>IF(OR(ISNUMBER(SEARCH("Not applicable",'Model output'!F268)), ISNUMBER(SEARCH("N/A",'Model output'!F268))),"0",IF(OR(ISNUMBER(SEARCH("0",'Model output'!F268)), ISNUMBER(SEARCH("1",'Model output'!F268)), ISNUMBER(SEARCH("X",'Model output'!F268))), IF(ISNUMBER(SEARCH("pM",'Model output'!F268)),MID(SUBSTITUTE('Model output'!F268," ",""),SEARCH("pM",'Model output'!F268)+2,1),IF(ISNUMBER(SEARCH("M",'Model output'!F268)),MID(SUBSTITUTE('Model output'!F268," ",""),SEARCH("M",'Model output'!F268)+1,1),SUBSTITUTE('Model output'!F268," ",""))),""))</f>
        <v>X</v>
      </c>
      <c r="F269" t="str">
        <f t="shared" si="57"/>
        <v>positive</v>
      </c>
      <c r="G269" t="str">
        <f>IF(OR('Model output'!G268="",AND(ISNUMBER('Model output'!J268),'Model output'!J268&lt;1)),"",IF(OR(ISNUMBER(SEARCH("lateral",'Model output'!G268)),ISNUMBER(SEARCH("cervical",'Model output'!G268)),ISNUMBER(SEARCH("jugular",'Model output'!G268)),ISNUMBER(SEARCH("left neck",'Model output'!G268)),ISNUMBER(SEARCH("left anterior neck",'Model output'!G268)),ISNUMBER(SEARCH("left posterior neck",'Model output'!G268)),ISNUMBER(SEARCH("right neck",'Model output'!G268)),ISNUMBER(SEARCH("right anterior neck",'Model output'!G268)),ISNUMBER(SEARCH("right posterior neck",'Model output'!G268)),AND(ISNUMBER(SEARCH("level",'Model output'!G268)),OR(,ISNUMBER(SEARCH("II",'Model output'!G268)),ISNUMBER(SEARCH("two",'Model output'!G268)),ISNUMBER(SEARCH("2",'Model output'!G268)),ISNUMBER(SEARCH("III",'Model output'!G268)),ISNUMBER(SEARCH("three",'Model output'!G268)),ISNUMBER(SEARCH("3",'Model output'!G268)),ISNUMBER(SEARCH("IV",'Model output'!G268)),ISNUMBER(SEARCH("four",'Model output'!G268)),ISNUMBER(SEARCH("4",'Model output'!G268)),AND(ISNUMBER(SEARCH("V ",'Model output'!G268)),NOT(ISNUMBER(SEARCH("VI",'Model output'!G268)))),ISNUMBER(SEARCH("five",'Model output'!G268)),ISNUMBER(SEARCH("5",'Model output'!G268))))), "lateral", "central"))</f>
        <v>central</v>
      </c>
      <c r="H269" t="str">
        <f>IF('Model output'!H268="","negative",IF('Model output'!H268="[]", "negative", IF(OR(ISNUMBER(SEARCH("lymph node",'Model output'!H268)),ISNUMBER(SEARCH("Not mentioned",'Model output'!H268)),ISNUMBER(SEARCH("neck",'Model output'!H268)),ISNUMBER(SEARCH("Not applicable",'Model output'!H268))),"negative","positive")))</f>
        <v>negative</v>
      </c>
      <c r="I269">
        <f>IF('Model output'!I268="","",IF(ISNUMBER('Model output'!I268),'Model output'!I268,1))</f>
        <v>18</v>
      </c>
      <c r="J269">
        <f>IF('Model output'!J268="","",IF(AND(ISNUMBER('Model output'!J268),'Model output'!J268&lt;=I269),'Model output'!J268,IF(ISNUMBER(SEARCH("0/",'Model output'!J268)),0,1)))</f>
        <v>4</v>
      </c>
      <c r="K269" t="str" cm="1">
        <f t="array" ref="K269">IF(COUNT(FIND({0,1,2,3,4,5,6,7,8,9},'Model output'!K268))&gt;0,'Model output'!K268,"")</f>
        <v>0.1 cm</v>
      </c>
      <c r="L269" s="8" t="str">
        <f t="shared" si="58"/>
        <v>0.1cm</v>
      </c>
      <c r="M269" cm="1">
        <f t="array" ref="M269">IF(L269="","",IF(ISNUMBER(SEARCH("cm",L269)),MAX(VALUE(SUBSTITUTE(_xlfn.FILTERXML("&lt;t&gt;&lt;s&gt;"&amp;SUBSTITUTE(L269,",","&lt;/s&gt;&lt;s&gt;")&amp;"&lt;/s&gt;&lt;/t&gt;","//s"),"cm",""))),MAX(VALUE(SUBSTITUTE(_xlfn.FILTERXML("&lt;t&gt;&lt;s&gt;"&amp;SUBSTITUTE(L269,",","&lt;/s&gt;&lt;s&gt;")&amp;"&lt;/s&gt;&lt;/t&gt;","//s"),"mm","")))/10))</f>
        <v>0.1</v>
      </c>
      <c r="N269" t="str">
        <f>IF('Model output'!L268="","",'Model output'!L268)</f>
        <v>Papillary carcinoma</v>
      </c>
      <c r="O269" t="str">
        <f>IF('Model output'!M268="","",'Model output'!M268)</f>
        <v>Diffuse sclerosing variant, Classical (papillary), Follicular, Tall cell</v>
      </c>
      <c r="P269" t="str">
        <f>IF('Model output'!N268="","",'Model output'!N268)</f>
        <v>6.8 cm</v>
      </c>
      <c r="Q269" t="str">
        <f t="shared" si="56"/>
        <v>6.8cm</v>
      </c>
      <c r="R269" cm="1">
        <f t="array" ref="R269">IF(Q269="","",IF(ISNUMBER(SEARCH("cm",Q269)),MAX(VALUE(SUBSTITUTE(_xlfn.FILTERXML("&lt;t&gt;&lt;s&gt;"&amp;SUBSTITUTE(Q269,",","&lt;/s&gt;&lt;s&gt;")&amp;"&lt;/s&gt;&lt;/t&gt;","//s"),"cm",""))),MAX(VALUE(SUBSTITUTE(_xlfn.FILTERXML("&lt;t&gt;&lt;s&gt;"&amp;SUBSTITUTE(Q269,",","&lt;/s&gt;&lt;s&gt;")&amp;"&lt;/s&gt;&lt;/t&gt;","//s"),"mm","")))/10))</f>
        <v>6.8</v>
      </c>
      <c r="S269" t="str">
        <f>IF(OR('Model output'!P268="",ISNUMBER(SEARCH("Not identified", 'Model output'!P268)),ISNUMBER(SEARCH("Absent",'Model output'!P268)),AND(ISNUMBER(SEARCH("No",'Model output'!P268)),NOT(ISNUMBER(SEARCH("diagnostic",'Model output'!P268)))),ISNUMBER(SEARCH("Negative",'Model output'!P268))),"negative","positive")</f>
        <v>positive</v>
      </c>
      <c r="T269" t="str">
        <f>IF('Model output'!O268="","",'Model output'!O268)</f>
        <v/>
      </c>
      <c r="U269" t="str">
        <f>IF('Model output'!Q268&lt;&gt;"",'Model output'!Q268,IF('Classification result'!S269="positive",IF(ISNUMBER(SEARCH("single",'Model output'!P268)),1,IF(OR(ISNUMBER(SEARCH("&lt;4",'Model output'!P268)),ISNUMBER(SEARCH("&lt; 4",'Model output'!P268)),ISNUMBER(SEARCH("less than 4",'Model output'!P268))),"&lt;4",IF(OR(ISNUMBER(SEARCH("&gt;4",'Model output'!P268)),ISNUMBER(SEARCH("&gt; 4",'Model output'!P268)),ISNUMBER(SEARCH("4 or more",'Model output'!P268))),"&gt;4",""))),""))</f>
        <v>Focal (less than 4 vessels)</v>
      </c>
      <c r="V269" t="str">
        <f>IF(S269="negative","",IF(OR(ISNUMBER(SEARCH("Focal",'Model output'!P268)),'Classification result'!U269&lt;4,ISNUMBER(SEARCH("Focal",'Classification result'!U269)),ISNUMBER(SEARCH("&lt;4",'Classification result'!U269)),ISNUMBER(SEARCH("&lt; 4",'Classification result'!U269))),"minimal", IF(OR(ISNUMBER(SEARCH("Extensive",'Model output'!P268)),ISNUMBER(SEARCH("Extensive",'Classification result'!U269)),ISNUMBER(SEARCH("&gt;4",'Classification result'!U269)),ISNUMBER(SEARCH("&gt; 4",'Classification result'!U269)),ISNUMBER(SEARCH("4 or more",'Classification result'!U269))),"extensive","")))</f>
        <v>minimal</v>
      </c>
      <c r="W269" t="str">
        <f>IF(OR('Model output'!R268="",ISNUMBER(SEARCH("Not identified", 'Model output'!R268)),ISNUMBER(SEARCH("Absent",'Model output'!R268)),ISNUMBER(SEARCH("No",'Model output'!R268)),ISNUMBER(SEARCH("Negative",'Model output'!R268)),ISNUMBER(SEARCH("None seen",'Model output'!R268)),ISNUMBER(SEARCH("Free",'Model output'!R268)),ISNUMBER(SEARCH("Cannot be assessed",'Model output'!R268))),"negative","positive")</f>
        <v>negative</v>
      </c>
      <c r="X269" t="str">
        <f>IF('Model output'!S268="","", IF('Model output'!S268= "[]", "", 'Model output'!S268))</f>
        <v>Minimal</v>
      </c>
      <c r="Y269" t="str">
        <f>IF(OR('Model output'!S268="",ISNUMBER(SEARCH("Absent",'Model output'!S268)),ISNUMBER(SEARCH("Not identified",'Model output'!S268)),ISNUMBER(SEARCH("No",'Model output'!S268)),ISNUMBER(SEARCH("negative",'Model output'!S268))),"negative",IF(Z269="positive","gETE", "positive"))</f>
        <v>positive</v>
      </c>
      <c r="Z269" t="str">
        <f>IF(OR('Model output'!S268="",ISNUMBER(SEARCH("Absent",'Model output'!S268)),ISNUMBER(SEARCH("Not identified",'Model output'!S268)),ISNUMBER(SEARCH("No",'Model output'!S268)),ISNUMBER(SEARCH("Minimal",'Model output'!S268)),ISNUMBER(SEARCH("negative",'Model output'!S268))),"negative",IF(OR(ISNUMBER(SEARCH("extensive",X269)),ISNUMBER(SEARCH("skeletal muscle",X269)),ISNUMBER(SEARCH("larynx",X269)),ISNUMBER(SEARCH("trachea",X269)),ISNUMBER(SEARCH("esophagus",X269)),ISNUMBER(SEARCH("recurrent laryngeal nerve",X269))),"positive","negative"))</f>
        <v>negative</v>
      </c>
      <c r="AA269" t="str">
        <f>IF('Model output'!T268="","", IF('Model output'!T268="[]", "", IF('Model output'!T268="Not mentioned", "No", "Yes")))</f>
        <v/>
      </c>
      <c r="AB269" t="str">
        <f>IF(AA269&lt;&gt;"Yes","",IF(OR('Model output'!U268="",'Model output'!U268="[]",ISNUMBER(SEARCH("Not identified",'Model output'!U268))),"",'Model output'!U268))</f>
        <v/>
      </c>
      <c r="AC269" s="1" t="str">
        <f>IF(OR('Model output'!V268="",'Model output'!V268="No",AND(ISERROR(SEARCH("Positive",'Model output'!V268)), ISNUMBER(SEARCH("Negative",'Model output'!V268))), ISNUMBER(SEARCH("Uninvolved",'Model output'!V268)), ISNUMBER(SEARCH("not involved",'Model output'!V268)), ISNUMBER(SEARCH("none",'Model output'!V268)), ISNUMBER(SEARCH("Free",'Model output'!V268)), ISNUMBER(SEARCH("1 mm",'Model output'!V268)), ISNUMBER(SEARCH("0.1 CM",'Model output'!V268)), ISNUMBER(SEARCH("less than 0.2 mm",'Model output'!V268)), ISNUMBER(SEARCH("less than 0.5 mm",'Model output'!V268)), ISNUMBER(SEARCH("abut",'Model output'!V268))), "negative", "positive")</f>
        <v>negative</v>
      </c>
      <c r="AE269" s="32" t="str" cm="1">
        <f t="array" aca="1" ref="AE269" ca="1">IF(OR(AC269="positive",Z269="positive",AND(OR(ISNUMBER(SEARCH("Follicular carcinoma",N269)),ISNUMBER(SEARCH("Follicular thyroid carcinoma",N269))),V269="extensive"),AND(AND(ISNUMBER(J269),J269&gt;0),AND(ISNUMBER(M269),M269&gt;3)),OR(H269="positive",AH269=1)),"high",IF(OR(ISNUMBER(SEARCH("lateral",G269,1)),ISNUMBER(SEARCH("positive",Y269,1)),ISNUMBER(SEARCH("tall",O269,1)),ISNUMBER(SEARCH("hobnail",O269,1)),ISNUMBER(SEARCH("cribriform",O269,1)),ISNUMBER(SEARCH("diffuse",O269,1)),ISNUMBER(SEARCH("columnar",O269,1)),ISNUMBER(SEARCH("solid",O269,1)),ISNUMBER(SEARCH("tall",N269,1)),ISNUMBER(SEARCH("hobnail",N269,1)),ISNUMBER(SEARCH("cribriform",N269,1)),ISNUMBER(SEARCH("diffuse",N269,1)),ISNUMBER(SEARCH("columnar",N269,1)),ISNUMBER(SEARCH("solid",N269,1)),AND(ISNUMBER(SEARCH("papillary",N269,1)),S269="positive"),AND(AND(ISNUMBER(J269),J269&gt;=5),M269=""),AND(AND(ISNUMBER(J269),J269&gt;=5),AND(ISNUMBER(M269),M269&gt;=1)),AND(ISNUMBER(SERACH("papillary",N269)),OR(Y269="positive",Z269="positive"), ISNUMBER(SEARCH("BRAF",AB269)))),"intermediate","low"))</f>
        <v>intermediate</v>
      </c>
      <c r="AF269" s="33" t="str">
        <f t="shared" si="59"/>
        <v>3a</v>
      </c>
      <c r="AG269" s="33" t="str">
        <f t="shared" si="60"/>
        <v>1a</v>
      </c>
      <c r="AH269" s="33" t="str">
        <f t="shared" si="61"/>
        <v>0</v>
      </c>
      <c r="AI269" s="38" t="str">
        <f t="shared" si="62"/>
        <v>I</v>
      </c>
      <c r="AJ269" s="32" t="s">
        <v>956</v>
      </c>
      <c r="AK269" s="37" t="s">
        <v>967</v>
      </c>
      <c r="AL269" s="37" t="s">
        <v>966</v>
      </c>
      <c r="AM269" s="37" t="s">
        <v>965</v>
      </c>
      <c r="AN269" s="37" t="s">
        <v>70</v>
      </c>
      <c r="AO269" s="26">
        <f t="shared" ca="1" si="63"/>
        <v>0</v>
      </c>
      <c r="AP269" s="12">
        <f t="shared" si="64"/>
        <v>1</v>
      </c>
      <c r="AQ269" s="12">
        <f t="shared" si="65"/>
        <v>1</v>
      </c>
      <c r="AR269" s="12">
        <f t="shared" si="66"/>
        <v>1</v>
      </c>
      <c r="AS269" s="19">
        <f t="shared" si="67"/>
        <v>1</v>
      </c>
    </row>
    <row r="270" spans="1:45">
      <c r="A270" t="str">
        <f>'Model output'!A269</f>
        <v>TCGA-IM-A41Z</v>
      </c>
      <c r="B270" s="44">
        <v>37</v>
      </c>
      <c r="C270" s="1" t="str">
        <f>IF(OR(ISNUMBER(SEARCH("0",'Model output'!D269)), ISNUMBER(SEARCH("1",'Model output'!D269)), ISNUMBER(SEARCH("1a",'Model output'!D269)), ISNUMBER(SEARCH("1b",'Model output'!D269)), ISNUMBER(SEARCH("2",'Model output'!D269)), ISNUMBER(SEARCH("3",'Model output'!D269)), ISNUMBER(SEARCH("4a",'Model output'!D269)), ISNUMBER(SEARCH("4b",'Model output'!D269))), IF(ISNUMBER(SEARCH("pT",'Model output'!D269)),IF(OR(ISNUMBER(SEARCH("a",'Model output'!D269)),ISNUMBER(SEARCH("b",'Model output'!D269))),MID(SUBSTITUTE('Model output'!D269," ",""),SEARCH("pT",'Model output'!D269)+2,2),MID(SUBSTITUTE('Model output'!D269," ",""),SEARCH("pT",'Model output'!D269)+2,1)),IF(ISNUMBER(SEARCH("T",'Model output'!D269)),IF(OR(ISNUMBER(SEARCH("a",'Model output'!D269)),ISNUMBER(SEARCH("b",'Model output'!D269))),MID(SUBSTITUTE('Model output'!D269," ",""),SEARCH("T",'Model output'!D269)+1,2),MID(SUBSTITUTE('Model output'!D269," ",""),SEARCH("T",'Model output'!D269)+1,1)),SUBSTITUTE('Model output'!D269," ",""))),"")</f>
        <v>1b</v>
      </c>
      <c r="D270" s="1" t="str">
        <f>IF(ISNUMBER(SEARCH("lymph node",'Model output'!E269)),"1", IF(AND('Model output'!E269&lt;&gt;"",ISNUMBER('Model output'!E269),'Model output'!E269&gt;0),"1",IF(OR(ISNUMBER(SEARCH("0",'Model output'!E269)), ISNUMBER(SEARCH("1",'Model output'!E269)), ISNUMBER(SEARCH("1a",'Model output'!E269)), ISNUMBER(SEARCH("1b",'Model output'!E269)), ISNUMBER(SEARCH("X",'Model output'!E269))), IF(ISNUMBER(SEARCH("pN",'Model output'!E269)),IF(OR(ISNUMBER(SEARCH("a",'Model output'!E269)),ISNUMBER(SEARCH("b",'Model output'!E269))),MID(SUBSTITUTE('Model output'!E269," ",""),SEARCH("pN",'Model output'!E269)+2,2),MID(SUBSTITUTE('Model output'!E269," ",""),SEARCH("pN",'Model output'!E269)+2,1)),IF(ISNUMBER(SEARCH("N",'Model output'!E269)),IF(OR(ISNUMBER(SEARCH("a",'Model output'!E269)),ISNUMBER(SEARCH("b",'Model output'!E269))),MID(SUBSTITUTE('Model output'!E269," ",""),SEARCH("N",'Model output'!E269)+1,2),MID(SUBSTITUTE('Model output'!E269," ",""),SEARCH("N",'Model output'!E269)+1,1)),SUBSTITUTE('Model output'!E269," ",""))),"")))</f>
        <v>0</v>
      </c>
      <c r="E270" s="1" t="str">
        <f>IF(OR(ISNUMBER(SEARCH("Not applicable",'Model output'!F269)), ISNUMBER(SEARCH("N/A",'Model output'!F269))),"0",IF(OR(ISNUMBER(SEARCH("0",'Model output'!F269)), ISNUMBER(SEARCH("1",'Model output'!F269)), ISNUMBER(SEARCH("X",'Model output'!F269))), IF(ISNUMBER(SEARCH("pM",'Model output'!F269)),MID(SUBSTITUTE('Model output'!F269," ",""),SEARCH("pM",'Model output'!F269)+2,1),IF(ISNUMBER(SEARCH("M",'Model output'!F269)),MID(SUBSTITUTE('Model output'!F269," ",""),SEARCH("M",'Model output'!F269)+1,1),SUBSTITUTE('Model output'!F269," ",""))),""))</f>
        <v>X</v>
      </c>
      <c r="F270" t="str">
        <f t="shared" si="57"/>
        <v>positive</v>
      </c>
      <c r="G270" t="str">
        <f>IF(OR('Model output'!G269="",AND(ISNUMBER('Model output'!J269),'Model output'!J269&lt;1)),"",IF(OR(ISNUMBER(SEARCH("lateral",'Model output'!G269)),ISNUMBER(SEARCH("cervical",'Model output'!G269)),ISNUMBER(SEARCH("jugular",'Model output'!G269)),ISNUMBER(SEARCH("left neck",'Model output'!G269)),ISNUMBER(SEARCH("left anterior neck",'Model output'!G269)),ISNUMBER(SEARCH("left posterior neck",'Model output'!G269)),ISNUMBER(SEARCH("right neck",'Model output'!G269)),ISNUMBER(SEARCH("right anterior neck",'Model output'!G269)),ISNUMBER(SEARCH("right posterior neck",'Model output'!G269)),AND(ISNUMBER(SEARCH("level",'Model output'!G269)),OR(,ISNUMBER(SEARCH("II",'Model output'!G269)),ISNUMBER(SEARCH("two",'Model output'!G269)),ISNUMBER(SEARCH("2",'Model output'!G269)),ISNUMBER(SEARCH("III",'Model output'!G269)),ISNUMBER(SEARCH("three",'Model output'!G269)),ISNUMBER(SEARCH("3",'Model output'!G269)),ISNUMBER(SEARCH("IV",'Model output'!G269)),ISNUMBER(SEARCH("four",'Model output'!G269)),ISNUMBER(SEARCH("4",'Model output'!G269)),AND(ISNUMBER(SEARCH("V ",'Model output'!G269)),NOT(ISNUMBER(SEARCH("VI",'Model output'!G269)))),ISNUMBER(SEARCH("five",'Model output'!G269)),ISNUMBER(SEARCH("5",'Model output'!G269))))), "lateral", "central"))</f>
        <v>central</v>
      </c>
      <c r="H270" t="str">
        <f>IF('Model output'!H269="","negative",IF('Model output'!H269="[]", "negative", IF(OR(ISNUMBER(SEARCH("lymph node",'Model output'!H269)),ISNUMBER(SEARCH("Not mentioned",'Model output'!H269)),ISNUMBER(SEARCH("neck",'Model output'!H269)),ISNUMBER(SEARCH("Not applicable",'Model output'!H269))),"negative","positive")))</f>
        <v>negative</v>
      </c>
      <c r="I270">
        <f>IF('Model output'!I269="","",IF(ISNUMBER('Model output'!I269),'Model output'!I269,1))</f>
        <v>20</v>
      </c>
      <c r="J270">
        <f>IF('Model output'!J269="","",IF(AND(ISNUMBER('Model output'!J269),'Model output'!J269&lt;=I270),'Model output'!J269,IF(ISNUMBER(SEARCH("0/",'Model output'!J269)),0,1)))</f>
        <v>1</v>
      </c>
      <c r="K270" t="str" cm="1">
        <f t="array" ref="K270">IF(COUNT(FIND({0,1,2,3,4,5,6,7,8,9},'Model output'!K269))&gt;0,'Model output'!K269,"")</f>
        <v/>
      </c>
      <c r="L270" s="8" t="str">
        <f t="shared" si="58"/>
        <v/>
      </c>
      <c r="M270" t="str" cm="1">
        <f t="array" ref="M270">IF(L270="","",IF(ISNUMBER(SEARCH("cm",L270)),MAX(VALUE(SUBSTITUTE(_xlfn.FILTERXML("&lt;t&gt;&lt;s&gt;"&amp;SUBSTITUTE(L270,",","&lt;/s&gt;&lt;s&gt;")&amp;"&lt;/s&gt;&lt;/t&gt;","//s"),"cm",""))),MAX(VALUE(SUBSTITUTE(_xlfn.FILTERXML("&lt;t&gt;&lt;s&gt;"&amp;SUBSTITUTE(L270,",","&lt;/s&gt;&lt;s&gt;")&amp;"&lt;/s&gt;&lt;/t&gt;","//s"),"mm","")))/10))</f>
        <v/>
      </c>
      <c r="N270" t="str">
        <f>IF('Model output'!L269="","",'Model output'!L269)</f>
        <v>Papillary carcinoma</v>
      </c>
      <c r="O270" t="str">
        <f>IF('Model output'!M269="","",'Model output'!M269)</f>
        <v>Follicular variant</v>
      </c>
      <c r="P270" t="str">
        <f>IF('Model output'!N269="","",'Model output'!N269)</f>
        <v>1.5 cm</v>
      </c>
      <c r="Q270" t="str">
        <f t="shared" si="56"/>
        <v>1.5cm</v>
      </c>
      <c r="R270" cm="1">
        <f t="array" ref="R270">IF(Q270="","",IF(ISNUMBER(SEARCH("cm",Q270)),MAX(VALUE(SUBSTITUTE(_xlfn.FILTERXML("&lt;t&gt;&lt;s&gt;"&amp;SUBSTITUTE(Q270,",","&lt;/s&gt;&lt;s&gt;")&amp;"&lt;/s&gt;&lt;/t&gt;","//s"),"cm",""))),MAX(VALUE(SUBSTITUTE(_xlfn.FILTERXML("&lt;t&gt;&lt;s&gt;"&amp;SUBSTITUTE(Q270,",","&lt;/s&gt;&lt;s&gt;")&amp;"&lt;/s&gt;&lt;/t&gt;","//s"),"mm","")))/10))</f>
        <v>1.5</v>
      </c>
      <c r="S270" t="str">
        <f>IF(OR('Model output'!P269="",ISNUMBER(SEARCH("Not identified", 'Model output'!P269)),ISNUMBER(SEARCH("Absent",'Model output'!P269)),AND(ISNUMBER(SEARCH("No",'Model output'!P269)),NOT(ISNUMBER(SEARCH("diagnostic",'Model output'!P269)))),ISNUMBER(SEARCH("Negative",'Model output'!P269))),"negative","positive")</f>
        <v>negative</v>
      </c>
      <c r="T270">
        <f>IF('Model output'!O269="","",'Model output'!O269)</f>
        <v>2</v>
      </c>
      <c r="U270" t="str">
        <f>IF('Model output'!Q269&lt;&gt;"",'Model output'!Q269,IF('Classification result'!S270="positive",IF(ISNUMBER(SEARCH("single",'Model output'!P269)),1,IF(OR(ISNUMBER(SEARCH("&lt;4",'Model output'!P269)),ISNUMBER(SEARCH("&lt; 4",'Model output'!P269)),ISNUMBER(SEARCH("less than 4",'Model output'!P269))),"&lt;4",IF(OR(ISNUMBER(SEARCH("&gt;4",'Model output'!P269)),ISNUMBER(SEARCH("&gt; 4",'Model output'!P269)),ISNUMBER(SEARCH("4 or more",'Model output'!P269))),"&gt;4",""))),""))</f>
        <v/>
      </c>
      <c r="V270" t="str">
        <f>IF(S270="negative","",IF(OR(ISNUMBER(SEARCH("Focal",'Model output'!P269)),'Classification result'!U270&lt;4,ISNUMBER(SEARCH("Focal",'Classification result'!U270)),ISNUMBER(SEARCH("&lt;4",'Classification result'!U270)),ISNUMBER(SEARCH("&lt; 4",'Classification result'!U270))),"minimal", IF(OR(ISNUMBER(SEARCH("Extensive",'Model output'!P269)),ISNUMBER(SEARCH("Extensive",'Classification result'!U270)),ISNUMBER(SEARCH("&gt;4",'Classification result'!U270)),ISNUMBER(SEARCH("&gt; 4",'Classification result'!U270)),ISNUMBER(SEARCH("4 or more",'Classification result'!U270))),"extensive","")))</f>
        <v/>
      </c>
      <c r="W270" t="str">
        <f>IF(OR('Model output'!R269="",ISNUMBER(SEARCH("Not identified", 'Model output'!R269)),ISNUMBER(SEARCH("Absent",'Model output'!R269)),ISNUMBER(SEARCH("No",'Model output'!R269)),ISNUMBER(SEARCH("Negative",'Model output'!R269)),ISNUMBER(SEARCH("None seen",'Model output'!R269)),ISNUMBER(SEARCH("Free",'Model output'!R269)),ISNUMBER(SEARCH("Cannot be assessed",'Model output'!R269))),"negative","positive")</f>
        <v>negative</v>
      </c>
      <c r="X270" t="str">
        <f>IF('Model output'!S269="","", IF('Model output'!S269= "[]", "", 'Model output'!S269))</f>
        <v>Not identified</v>
      </c>
      <c r="Y270" t="str">
        <f>IF(OR('Model output'!S269="",ISNUMBER(SEARCH("Absent",'Model output'!S269)),ISNUMBER(SEARCH("Not identified",'Model output'!S269)),ISNUMBER(SEARCH("No",'Model output'!S269)),ISNUMBER(SEARCH("negative",'Model output'!S269))),"negative",IF(Z270="positive","gETE", "positive"))</f>
        <v>negative</v>
      </c>
      <c r="Z270" t="str">
        <f>IF(OR('Model output'!S269="",ISNUMBER(SEARCH("Absent",'Model output'!S269)),ISNUMBER(SEARCH("Not identified",'Model output'!S269)),ISNUMBER(SEARCH("No",'Model output'!S269)),ISNUMBER(SEARCH("Minimal",'Model output'!S269)),ISNUMBER(SEARCH("negative",'Model output'!S269))),"negative",IF(OR(ISNUMBER(SEARCH("extensive",X270)),ISNUMBER(SEARCH("skeletal muscle",X270)),ISNUMBER(SEARCH("larynx",X270)),ISNUMBER(SEARCH("trachea",X270)),ISNUMBER(SEARCH("esophagus",X270)),ISNUMBER(SEARCH("recurrent laryngeal nerve",X270))),"positive","negative"))</f>
        <v>negative</v>
      </c>
      <c r="AA270" t="str">
        <f>IF('Model output'!T269="","", IF('Model output'!T269="[]", "", IF('Model output'!T269="Not mentioned", "No", "Yes")))</f>
        <v/>
      </c>
      <c r="AB270" t="str">
        <f>IF(AA270&lt;&gt;"Yes","",IF(OR('Model output'!U269="",'Model output'!U269="[]",ISNUMBER(SEARCH("Not identified",'Model output'!U269))),"",'Model output'!U269))</f>
        <v/>
      </c>
      <c r="AC270" s="1" t="str">
        <f>IF(OR('Model output'!V269="",'Model output'!V269="No",AND(ISERROR(SEARCH("Positive",'Model output'!V269)), ISNUMBER(SEARCH("Negative",'Model output'!V269))), ISNUMBER(SEARCH("Uninvolved",'Model output'!V269)), ISNUMBER(SEARCH("not involved",'Model output'!V269)), ISNUMBER(SEARCH("none",'Model output'!V269)), ISNUMBER(SEARCH("Free",'Model output'!V269)), ISNUMBER(SEARCH("1 mm",'Model output'!V269)), ISNUMBER(SEARCH("0.1 CM",'Model output'!V269)), ISNUMBER(SEARCH("less than 0.2 mm",'Model output'!V269)), ISNUMBER(SEARCH("less than 0.5 mm",'Model output'!V269)), ISNUMBER(SEARCH("abut",'Model output'!V269))), "negative", "positive")</f>
        <v>negative</v>
      </c>
      <c r="AE270" s="32" t="str" cm="1">
        <f t="array" aca="1" ref="AE270" ca="1">IF(OR(AC270="positive",Z270="positive",AND(OR(ISNUMBER(SEARCH("Follicular carcinoma",N270)),ISNUMBER(SEARCH("Follicular thyroid carcinoma",N270))),V270="extensive"),AND(AND(ISNUMBER(J270),J270&gt;0),AND(ISNUMBER(M270),M270&gt;3)),OR(H270="positive",AH270=1)),"high",IF(OR(ISNUMBER(SEARCH("lateral",G270,1)),ISNUMBER(SEARCH("positive",Y270,1)),ISNUMBER(SEARCH("tall",O270,1)),ISNUMBER(SEARCH("hobnail",O270,1)),ISNUMBER(SEARCH("cribriform",O270,1)),ISNUMBER(SEARCH("diffuse",O270,1)),ISNUMBER(SEARCH("columnar",O270,1)),ISNUMBER(SEARCH("solid",O270,1)),ISNUMBER(SEARCH("tall",N270,1)),ISNUMBER(SEARCH("hobnail",N270,1)),ISNUMBER(SEARCH("cribriform",N270,1)),ISNUMBER(SEARCH("diffuse",N270,1)),ISNUMBER(SEARCH("columnar",N270,1)),ISNUMBER(SEARCH("solid",N270,1)),AND(ISNUMBER(SEARCH("papillary",N270,1)),S270="positive"),AND(AND(ISNUMBER(J270),J270&gt;=5),M270=""),AND(AND(ISNUMBER(J270),J270&gt;=5),AND(ISNUMBER(M270),M270&gt;=1)),AND(ISNUMBER(SERACH("papillary",N270)),OR(Y270="positive",Z270="positive"), ISNUMBER(SEARCH("BRAF",AB270)))),"intermediate","low"))</f>
        <v>low</v>
      </c>
      <c r="AF270" s="33" t="str">
        <f t="shared" si="59"/>
        <v>1b</v>
      </c>
      <c r="AG270" s="33" t="str">
        <f t="shared" si="60"/>
        <v>1a</v>
      </c>
      <c r="AH270" s="33" t="str">
        <f t="shared" si="61"/>
        <v>0</v>
      </c>
      <c r="AI270" s="38" t="str">
        <f t="shared" si="62"/>
        <v>I</v>
      </c>
      <c r="AJ270" s="32" t="s">
        <v>957</v>
      </c>
      <c r="AK270" s="37" t="s">
        <v>961</v>
      </c>
      <c r="AL270" s="37" t="s">
        <v>962</v>
      </c>
      <c r="AM270" s="37" t="s">
        <v>965</v>
      </c>
      <c r="AN270" s="37" t="s">
        <v>70</v>
      </c>
      <c r="AO270" s="26">
        <f t="shared" ca="1" si="63"/>
        <v>1</v>
      </c>
      <c r="AP270" s="12">
        <f t="shared" si="64"/>
        <v>1</v>
      </c>
      <c r="AQ270" s="12">
        <f t="shared" si="65"/>
        <v>0</v>
      </c>
      <c r="AR270" s="12">
        <f t="shared" si="66"/>
        <v>1</v>
      </c>
      <c r="AS270" s="19">
        <f t="shared" si="67"/>
        <v>1</v>
      </c>
    </row>
    <row r="271" spans="1:45">
      <c r="A271" t="str">
        <f>'Model output'!A270</f>
        <v>TCGA-IM-A420</v>
      </c>
      <c r="B271" s="44">
        <v>39</v>
      </c>
      <c r="C271" s="1" t="str">
        <f>IF(OR(ISNUMBER(SEARCH("0",'Model output'!D270)), ISNUMBER(SEARCH("1",'Model output'!D270)), ISNUMBER(SEARCH("1a",'Model output'!D270)), ISNUMBER(SEARCH("1b",'Model output'!D270)), ISNUMBER(SEARCH("2",'Model output'!D270)), ISNUMBER(SEARCH("3",'Model output'!D270)), ISNUMBER(SEARCH("4a",'Model output'!D270)), ISNUMBER(SEARCH("4b",'Model output'!D270))), IF(ISNUMBER(SEARCH("pT",'Model output'!D270)),IF(OR(ISNUMBER(SEARCH("a",'Model output'!D270)),ISNUMBER(SEARCH("b",'Model output'!D270))),MID(SUBSTITUTE('Model output'!D270," ",""),SEARCH("pT",'Model output'!D270)+2,2),MID(SUBSTITUTE('Model output'!D270," ",""),SEARCH("pT",'Model output'!D270)+2,1)),IF(ISNUMBER(SEARCH("T",'Model output'!D270)),IF(OR(ISNUMBER(SEARCH("a",'Model output'!D270)),ISNUMBER(SEARCH("b",'Model output'!D270))),MID(SUBSTITUTE('Model output'!D270," ",""),SEARCH("T",'Model output'!D270)+1,2),MID(SUBSTITUTE('Model output'!D270," ",""),SEARCH("T",'Model output'!D270)+1,1)),SUBSTITUTE('Model output'!D270," ",""))),"")</f>
        <v>2</v>
      </c>
      <c r="D271" s="1" t="str">
        <f>IF(ISNUMBER(SEARCH("lymph node",'Model output'!E270)),"1", IF(AND('Model output'!E270&lt;&gt;"",ISNUMBER('Model output'!E270),'Model output'!E270&gt;0),"1",IF(OR(ISNUMBER(SEARCH("0",'Model output'!E270)), ISNUMBER(SEARCH("1",'Model output'!E270)), ISNUMBER(SEARCH("1a",'Model output'!E270)), ISNUMBER(SEARCH("1b",'Model output'!E270)), ISNUMBER(SEARCH("X",'Model output'!E270))), IF(ISNUMBER(SEARCH("pN",'Model output'!E270)),IF(OR(ISNUMBER(SEARCH("a",'Model output'!E270)),ISNUMBER(SEARCH("b",'Model output'!E270))),MID(SUBSTITUTE('Model output'!E270," ",""),SEARCH("pN",'Model output'!E270)+2,2),MID(SUBSTITUTE('Model output'!E270," ",""),SEARCH("pN",'Model output'!E270)+2,1)),IF(ISNUMBER(SEARCH("N",'Model output'!E270)),IF(OR(ISNUMBER(SEARCH("a",'Model output'!E270)),ISNUMBER(SEARCH("b",'Model output'!E270))),MID(SUBSTITUTE('Model output'!E270," ",""),SEARCH("N",'Model output'!E270)+1,2),MID(SUBSTITUTE('Model output'!E270," ",""),SEARCH("N",'Model output'!E270)+1,1)),SUBSTITUTE('Model output'!E270," ",""))),"")))</f>
        <v>1a</v>
      </c>
      <c r="E271" s="1" t="str">
        <f>IF(OR(ISNUMBER(SEARCH("Not applicable",'Model output'!F270)), ISNUMBER(SEARCH("N/A",'Model output'!F270))),"0",IF(OR(ISNUMBER(SEARCH("0",'Model output'!F270)), ISNUMBER(SEARCH("1",'Model output'!F270)), ISNUMBER(SEARCH("X",'Model output'!F270))), IF(ISNUMBER(SEARCH("pM",'Model output'!F270)),MID(SUBSTITUTE('Model output'!F270," ",""),SEARCH("pM",'Model output'!F270)+2,1),IF(ISNUMBER(SEARCH("M",'Model output'!F270)),MID(SUBSTITUTE('Model output'!F270," ",""),SEARCH("M",'Model output'!F270)+1,1),SUBSTITUTE('Model output'!F270," ",""))),""))</f>
        <v>X</v>
      </c>
      <c r="F271" t="str">
        <f t="shared" si="57"/>
        <v>positive</v>
      </c>
      <c r="G271" t="str">
        <f>IF(OR('Model output'!G270="",AND(ISNUMBER('Model output'!J270),'Model output'!J270&lt;1)),"",IF(OR(ISNUMBER(SEARCH("lateral",'Model output'!G270)),ISNUMBER(SEARCH("cervical",'Model output'!G270)),ISNUMBER(SEARCH("jugular",'Model output'!G270)),ISNUMBER(SEARCH("left neck",'Model output'!G270)),ISNUMBER(SEARCH("left anterior neck",'Model output'!G270)),ISNUMBER(SEARCH("left posterior neck",'Model output'!G270)),ISNUMBER(SEARCH("right neck",'Model output'!G270)),ISNUMBER(SEARCH("right anterior neck",'Model output'!G270)),ISNUMBER(SEARCH("right posterior neck",'Model output'!G270)),AND(ISNUMBER(SEARCH("level",'Model output'!G270)),OR(,ISNUMBER(SEARCH("II",'Model output'!G270)),ISNUMBER(SEARCH("two",'Model output'!G270)),ISNUMBER(SEARCH("2",'Model output'!G270)),ISNUMBER(SEARCH("III",'Model output'!G270)),ISNUMBER(SEARCH("three",'Model output'!G270)),ISNUMBER(SEARCH("3",'Model output'!G270)),ISNUMBER(SEARCH("IV",'Model output'!G270)),ISNUMBER(SEARCH("four",'Model output'!G270)),ISNUMBER(SEARCH("4",'Model output'!G270)),AND(ISNUMBER(SEARCH("V ",'Model output'!G270)),NOT(ISNUMBER(SEARCH("VI",'Model output'!G270)))),ISNUMBER(SEARCH("five",'Model output'!G270)),ISNUMBER(SEARCH("5",'Model output'!G270))))), "lateral", "central"))</f>
        <v>central</v>
      </c>
      <c r="H271" t="str">
        <f>IF('Model output'!H270="","negative",IF('Model output'!H270="[]", "negative", IF(OR(ISNUMBER(SEARCH("lymph node",'Model output'!H270)),ISNUMBER(SEARCH("Not mentioned",'Model output'!H270)),ISNUMBER(SEARCH("neck",'Model output'!H270)),ISNUMBER(SEARCH("Not applicable",'Model output'!H270))),"negative","positive")))</f>
        <v>negative</v>
      </c>
      <c r="I271">
        <f>IF('Model output'!I270="","",IF(ISNUMBER('Model output'!I270),'Model output'!I270,1))</f>
        <v>14</v>
      </c>
      <c r="J271">
        <f>IF('Model output'!J270="","",IF(AND(ISNUMBER('Model output'!J270),'Model output'!J270&lt;=I271),'Model output'!J270,IF(ISNUMBER(SEARCH("0/",'Model output'!J270)),0,1)))</f>
        <v>5</v>
      </c>
      <c r="K271" t="str" cm="1">
        <f t="array" ref="K271">IF(COUNT(FIND({0,1,2,3,4,5,6,7,8,9},'Model output'!K270))&gt;0,'Model output'!K270,"")</f>
        <v>0.9 cm</v>
      </c>
      <c r="L271" s="8" t="str">
        <f t="shared" si="58"/>
        <v>0.9cm</v>
      </c>
      <c r="M271" cm="1">
        <f t="array" ref="M271">IF(L271="","",IF(ISNUMBER(SEARCH("cm",L271)),MAX(VALUE(SUBSTITUTE(_xlfn.FILTERXML("&lt;t&gt;&lt;s&gt;"&amp;SUBSTITUTE(L271,",","&lt;/s&gt;&lt;s&gt;")&amp;"&lt;/s&gt;&lt;/t&gt;","//s"),"cm",""))),MAX(VALUE(SUBSTITUTE(_xlfn.FILTERXML("&lt;t&gt;&lt;s&gt;"&amp;SUBSTITUTE(L271,",","&lt;/s&gt;&lt;s&gt;")&amp;"&lt;/s&gt;&lt;/t&gt;","//s"),"mm","")))/10))</f>
        <v>0.9</v>
      </c>
      <c r="N271" t="str">
        <f>IF('Model output'!L270="","",'Model output'!L270)</f>
        <v>Papillary carcinoma</v>
      </c>
      <c r="O271" t="str">
        <f>IF('Model output'!M270="","",'Model output'!M270)</f>
        <v>Classical (usual), Follicular variant, Tall cell variant</v>
      </c>
      <c r="P271" t="str">
        <f>IF('Model output'!N270="","",'Model output'!N270)</f>
        <v>4 cm</v>
      </c>
      <c r="Q271" t="str">
        <f t="shared" si="56"/>
        <v>4cm</v>
      </c>
      <c r="R271" cm="1">
        <f t="array" ref="R271">IF(Q271="","",IF(ISNUMBER(SEARCH("cm",Q271)),MAX(VALUE(SUBSTITUTE(_xlfn.FILTERXML("&lt;t&gt;&lt;s&gt;"&amp;SUBSTITUTE(Q271,",","&lt;/s&gt;&lt;s&gt;")&amp;"&lt;/s&gt;&lt;/t&gt;","//s"),"cm",""))),MAX(VALUE(SUBSTITUTE(_xlfn.FILTERXML("&lt;t&gt;&lt;s&gt;"&amp;SUBSTITUTE(Q271,",","&lt;/s&gt;&lt;s&gt;")&amp;"&lt;/s&gt;&lt;/t&gt;","//s"),"mm","")))/10))</f>
        <v>4</v>
      </c>
      <c r="S271" t="str">
        <f>IF(OR('Model output'!P270="",ISNUMBER(SEARCH("Not identified", 'Model output'!P270)),ISNUMBER(SEARCH("Absent",'Model output'!P270)),AND(ISNUMBER(SEARCH("No",'Model output'!P270)),NOT(ISNUMBER(SEARCH("diagnostic",'Model output'!P270)))),ISNUMBER(SEARCH("Negative",'Model output'!P270))),"negative","positive")</f>
        <v>positive</v>
      </c>
      <c r="T271" t="str">
        <f>IF('Model output'!O270="","",'Model output'!O270)</f>
        <v/>
      </c>
      <c r="U271" t="str">
        <f>IF('Model output'!Q270&lt;&gt;"",'Model output'!Q270,IF('Classification result'!S271="positive",IF(ISNUMBER(SEARCH("single",'Model output'!P270)),1,IF(OR(ISNUMBER(SEARCH("&lt;4",'Model output'!P270)),ISNUMBER(SEARCH("&lt; 4",'Model output'!P270)),ISNUMBER(SEARCH("less than 4",'Model output'!P270))),"&lt;4",IF(OR(ISNUMBER(SEARCH("&gt;4",'Model output'!P270)),ISNUMBER(SEARCH("&gt; 4",'Model output'!P270)),ISNUMBER(SEARCH("4 or more",'Model output'!P270))),"&gt;4",""))),""))</f>
        <v>Extensive</v>
      </c>
      <c r="V271" t="str">
        <f>IF(S271="negative","",IF(OR(ISNUMBER(SEARCH("Focal",'Model output'!P270)),'Classification result'!U271&lt;4,ISNUMBER(SEARCH("Focal",'Classification result'!U271)),ISNUMBER(SEARCH("&lt;4",'Classification result'!U271)),ISNUMBER(SEARCH("&lt; 4",'Classification result'!U271))),"minimal", IF(OR(ISNUMBER(SEARCH("Extensive",'Model output'!P270)),ISNUMBER(SEARCH("Extensive",'Classification result'!U271)),ISNUMBER(SEARCH("&gt;4",'Classification result'!U271)),ISNUMBER(SEARCH("&gt; 4",'Classification result'!U271)),ISNUMBER(SEARCH("4 or more",'Classification result'!U271))),"extensive","")))</f>
        <v>extensive</v>
      </c>
      <c r="W271" t="str">
        <f>IF(OR('Model output'!R270="",ISNUMBER(SEARCH("Not identified", 'Model output'!R270)),ISNUMBER(SEARCH("Absent",'Model output'!R270)),ISNUMBER(SEARCH("No",'Model output'!R270)),ISNUMBER(SEARCH("Negative",'Model output'!R270)),ISNUMBER(SEARCH("None seen",'Model output'!R270)),ISNUMBER(SEARCH("Free",'Model output'!R270)),ISNUMBER(SEARCH("Cannot be assessed",'Model output'!R270))),"negative","positive")</f>
        <v>negative</v>
      </c>
      <c r="X271" t="str">
        <f>IF('Model output'!S270="","", IF('Model output'!S270= "[]", "", 'Model output'!S270))</f>
        <v/>
      </c>
      <c r="Y271" t="str">
        <f>IF(OR('Model output'!S270="",ISNUMBER(SEARCH("Absent",'Model output'!S270)),ISNUMBER(SEARCH("Not identified",'Model output'!S270)),ISNUMBER(SEARCH("No",'Model output'!S270)),ISNUMBER(SEARCH("negative",'Model output'!S270))),"negative",IF(Z271="positive","gETE", "positive"))</f>
        <v>negative</v>
      </c>
      <c r="Z271" t="str">
        <f>IF(OR('Model output'!S270="",ISNUMBER(SEARCH("Absent",'Model output'!S270)),ISNUMBER(SEARCH("Not identified",'Model output'!S270)),ISNUMBER(SEARCH("No",'Model output'!S270)),ISNUMBER(SEARCH("Minimal",'Model output'!S270)),ISNUMBER(SEARCH("negative",'Model output'!S270))),"negative",IF(OR(ISNUMBER(SEARCH("extensive",X271)),ISNUMBER(SEARCH("skeletal muscle",X271)),ISNUMBER(SEARCH("larynx",X271)),ISNUMBER(SEARCH("trachea",X271)),ISNUMBER(SEARCH("esophagus",X271)),ISNUMBER(SEARCH("recurrent laryngeal nerve",X271))),"positive","negative"))</f>
        <v>negative</v>
      </c>
      <c r="AA271" t="str">
        <f>IF('Model output'!T270="","", IF('Model output'!T270="[]", "", IF('Model output'!T270="Not mentioned", "No", "Yes")))</f>
        <v/>
      </c>
      <c r="AB271" t="str">
        <f>IF(AA271&lt;&gt;"Yes","",IF(OR('Model output'!U270="",'Model output'!U270="[]",ISNUMBER(SEARCH("Not identified",'Model output'!U270))),"",'Model output'!U270))</f>
        <v/>
      </c>
      <c r="AC271" s="1" t="str">
        <f>IF(OR('Model output'!V270="",'Model output'!V270="No",AND(ISERROR(SEARCH("Positive",'Model output'!V270)), ISNUMBER(SEARCH("Negative",'Model output'!V270))), ISNUMBER(SEARCH("Uninvolved",'Model output'!V270)), ISNUMBER(SEARCH("not involved",'Model output'!V270)), ISNUMBER(SEARCH("none",'Model output'!V270)), ISNUMBER(SEARCH("Free",'Model output'!V270)), ISNUMBER(SEARCH("1 mm",'Model output'!V270)), ISNUMBER(SEARCH("0.1 CM",'Model output'!V270)), ISNUMBER(SEARCH("less than 0.2 mm",'Model output'!V270)), ISNUMBER(SEARCH("less than 0.5 mm",'Model output'!V270)), ISNUMBER(SEARCH("abut",'Model output'!V270))), "negative", "positive")</f>
        <v>negative</v>
      </c>
      <c r="AE271" s="32" t="str" cm="1">
        <f t="array" aca="1" ref="AE271" ca="1">IF(OR(AC271="positive",Z271="positive",AND(OR(ISNUMBER(SEARCH("Follicular carcinoma",N271)),ISNUMBER(SEARCH("Follicular thyroid carcinoma",N271))),V271="extensive"),AND(AND(ISNUMBER(J271),J271&gt;0),AND(ISNUMBER(M271),M271&gt;3)),OR(H271="positive",AH271=1)),"high",IF(OR(ISNUMBER(SEARCH("lateral",G271,1)),ISNUMBER(SEARCH("positive",Y271,1)),ISNUMBER(SEARCH("tall",O271,1)),ISNUMBER(SEARCH("hobnail",O271,1)),ISNUMBER(SEARCH("cribriform",O271,1)),ISNUMBER(SEARCH("diffuse",O271,1)),ISNUMBER(SEARCH("columnar",O271,1)),ISNUMBER(SEARCH("solid",O271,1)),ISNUMBER(SEARCH("tall",N271,1)),ISNUMBER(SEARCH("hobnail",N271,1)),ISNUMBER(SEARCH("cribriform",N271,1)),ISNUMBER(SEARCH("diffuse",N271,1)),ISNUMBER(SEARCH("columnar",N271,1)),ISNUMBER(SEARCH("solid",N271,1)),AND(ISNUMBER(SEARCH("papillary",N271,1)),S271="positive"),AND(AND(ISNUMBER(J271),J271&gt;=5),M271=""),AND(AND(ISNUMBER(J271),J271&gt;=5),AND(ISNUMBER(M271),M271&gt;=1)),AND(ISNUMBER(SERACH("papillary",N271)),OR(Y271="positive",Z271="positive"), ISNUMBER(SEARCH("BRAF",AB271)))),"intermediate","low"))</f>
        <v>intermediate</v>
      </c>
      <c r="AF271" s="33" t="str">
        <f t="shared" si="59"/>
        <v>2</v>
      </c>
      <c r="AG271" s="33" t="str">
        <f t="shared" si="60"/>
        <v>1a</v>
      </c>
      <c r="AH271" s="33" t="str">
        <f t="shared" si="61"/>
        <v>0</v>
      </c>
      <c r="AI271" s="38" t="str">
        <f t="shared" si="62"/>
        <v>I</v>
      </c>
      <c r="AJ271" s="32" t="s">
        <v>958</v>
      </c>
      <c r="AK271" s="37" t="s">
        <v>964</v>
      </c>
      <c r="AL271" s="37" t="s">
        <v>966</v>
      </c>
      <c r="AM271" s="37" t="s">
        <v>965</v>
      </c>
      <c r="AN271" s="37" t="s">
        <v>70</v>
      </c>
      <c r="AO271" s="26">
        <f t="shared" ca="1" si="63"/>
        <v>1</v>
      </c>
      <c r="AP271" s="12">
        <f t="shared" si="64"/>
        <v>1</v>
      </c>
      <c r="AQ271" s="12">
        <f t="shared" si="65"/>
        <v>1</v>
      </c>
      <c r="AR271" s="12">
        <f t="shared" si="66"/>
        <v>1</v>
      </c>
      <c r="AS271" s="19">
        <f t="shared" si="67"/>
        <v>1</v>
      </c>
    </row>
    <row r="272" spans="1:45">
      <c r="A272" t="str">
        <f>'Model output'!A271</f>
        <v>TCGA-IM-A4EB</v>
      </c>
      <c r="B272" s="44">
        <v>37</v>
      </c>
      <c r="C272" s="1" t="str">
        <f>IF(OR(ISNUMBER(SEARCH("0",'Model output'!D271)), ISNUMBER(SEARCH("1",'Model output'!D271)), ISNUMBER(SEARCH("1a",'Model output'!D271)), ISNUMBER(SEARCH("1b",'Model output'!D271)), ISNUMBER(SEARCH("2",'Model output'!D271)), ISNUMBER(SEARCH("3",'Model output'!D271)), ISNUMBER(SEARCH("4a",'Model output'!D271)), ISNUMBER(SEARCH("4b",'Model output'!D271))), IF(ISNUMBER(SEARCH("pT",'Model output'!D271)),IF(OR(ISNUMBER(SEARCH("a",'Model output'!D271)),ISNUMBER(SEARCH("b",'Model output'!D271))),MID(SUBSTITUTE('Model output'!D271," ",""),SEARCH("pT",'Model output'!D271)+2,2),MID(SUBSTITUTE('Model output'!D271," ",""),SEARCH("pT",'Model output'!D271)+2,1)),IF(ISNUMBER(SEARCH("T",'Model output'!D271)),IF(OR(ISNUMBER(SEARCH("a",'Model output'!D271)),ISNUMBER(SEARCH("b",'Model output'!D271))),MID(SUBSTITUTE('Model output'!D271," ",""),SEARCH("T",'Model output'!D271)+1,2),MID(SUBSTITUTE('Model output'!D271," ",""),SEARCH("T",'Model output'!D271)+1,1)),SUBSTITUTE('Model output'!D271," ",""))),"")</f>
        <v>3</v>
      </c>
      <c r="D272" s="1" t="str">
        <f>IF(ISNUMBER(SEARCH("lymph node",'Model output'!E271)),"1", IF(AND('Model output'!E271&lt;&gt;"",ISNUMBER('Model output'!E271),'Model output'!E271&gt;0),"1",IF(OR(ISNUMBER(SEARCH("0",'Model output'!E271)), ISNUMBER(SEARCH("1",'Model output'!E271)), ISNUMBER(SEARCH("1a",'Model output'!E271)), ISNUMBER(SEARCH("1b",'Model output'!E271)), ISNUMBER(SEARCH("X",'Model output'!E271))), IF(ISNUMBER(SEARCH("pN",'Model output'!E271)),IF(OR(ISNUMBER(SEARCH("a",'Model output'!E271)),ISNUMBER(SEARCH("b",'Model output'!E271))),MID(SUBSTITUTE('Model output'!E271," ",""),SEARCH("pN",'Model output'!E271)+2,2),MID(SUBSTITUTE('Model output'!E271," ",""),SEARCH("pN",'Model output'!E271)+2,1)),IF(ISNUMBER(SEARCH("N",'Model output'!E271)),IF(OR(ISNUMBER(SEARCH("a",'Model output'!E271)),ISNUMBER(SEARCH("b",'Model output'!E271))),MID(SUBSTITUTE('Model output'!E271," ",""),SEARCH("N",'Model output'!E271)+1,2),MID(SUBSTITUTE('Model output'!E271," ",""),SEARCH("N",'Model output'!E271)+1,1)),SUBSTITUTE('Model output'!E271," ",""))),"")))</f>
        <v>1b</v>
      </c>
      <c r="E272" s="1" t="str">
        <f>IF(OR(ISNUMBER(SEARCH("Not applicable",'Model output'!F271)), ISNUMBER(SEARCH("N/A",'Model output'!F271))),"0",IF(OR(ISNUMBER(SEARCH("0",'Model output'!F271)), ISNUMBER(SEARCH("1",'Model output'!F271)), ISNUMBER(SEARCH("X",'Model output'!F271))), IF(ISNUMBER(SEARCH("pM",'Model output'!F271)),MID(SUBSTITUTE('Model output'!F271," ",""),SEARCH("pM",'Model output'!F271)+2,1),IF(ISNUMBER(SEARCH("M",'Model output'!F271)),MID(SUBSTITUTE('Model output'!F271," ",""),SEARCH("M",'Model output'!F271)+1,1),SUBSTITUTE('Model output'!F271," ",""))),""))</f>
        <v>X</v>
      </c>
      <c r="F272" t="str">
        <f t="shared" si="57"/>
        <v>positive</v>
      </c>
      <c r="G272" t="str">
        <f>IF(OR('Model output'!G271="",AND(ISNUMBER('Model output'!J271),'Model output'!J271&lt;1)),"",IF(OR(ISNUMBER(SEARCH("lateral",'Model output'!G271)),ISNUMBER(SEARCH("cervical",'Model output'!G271)),ISNUMBER(SEARCH("jugular",'Model output'!G271)),ISNUMBER(SEARCH("left neck",'Model output'!G271)),ISNUMBER(SEARCH("left anterior neck",'Model output'!G271)),ISNUMBER(SEARCH("left posterior neck",'Model output'!G271)),ISNUMBER(SEARCH("right neck",'Model output'!G271)),ISNUMBER(SEARCH("right anterior neck",'Model output'!G271)),ISNUMBER(SEARCH("right posterior neck",'Model output'!G271)),AND(ISNUMBER(SEARCH("level",'Model output'!G271)),OR(,ISNUMBER(SEARCH("II",'Model output'!G271)),ISNUMBER(SEARCH("two",'Model output'!G271)),ISNUMBER(SEARCH("2",'Model output'!G271)),ISNUMBER(SEARCH("III",'Model output'!G271)),ISNUMBER(SEARCH("three",'Model output'!G271)),ISNUMBER(SEARCH("3",'Model output'!G271)),ISNUMBER(SEARCH("IV",'Model output'!G271)),ISNUMBER(SEARCH("four",'Model output'!G271)),ISNUMBER(SEARCH("4",'Model output'!G271)),AND(ISNUMBER(SEARCH("V ",'Model output'!G271)),NOT(ISNUMBER(SEARCH("VI",'Model output'!G271)))),ISNUMBER(SEARCH("five",'Model output'!G271)),ISNUMBER(SEARCH("5",'Model output'!G271))))), "lateral", "central"))</f>
        <v>lateral</v>
      </c>
      <c r="H272" t="str">
        <f>IF('Model output'!H271="","negative",IF('Model output'!H271="[]", "negative", IF(OR(ISNUMBER(SEARCH("lymph node",'Model output'!H271)),ISNUMBER(SEARCH("Not mentioned",'Model output'!H271)),ISNUMBER(SEARCH("neck",'Model output'!H271)),ISNUMBER(SEARCH("Not applicable",'Model output'!H271))),"negative","positive")))</f>
        <v>negative</v>
      </c>
      <c r="I272">
        <f>IF('Model output'!I271="","",IF(ISNUMBER('Model output'!I271),'Model output'!I271,1))</f>
        <v>11</v>
      </c>
      <c r="J272">
        <f>IF('Model output'!J271="","",IF(AND(ISNUMBER('Model output'!J271),'Model output'!J271&lt;=I272),'Model output'!J271,IF(ISNUMBER(SEARCH("0/",'Model output'!J271)),0,1)))</f>
        <v>9</v>
      </c>
      <c r="K272" t="str" cm="1">
        <f t="array" ref="K272">IF(COUNT(FIND({0,1,2,3,4,5,6,7,8,9},'Model output'!K271))&gt;0,'Model output'!K271,"")</f>
        <v>0.9 cm</v>
      </c>
      <c r="L272" s="8" t="str">
        <f t="shared" si="58"/>
        <v>0.9cm</v>
      </c>
      <c r="M272" cm="1">
        <f t="array" ref="M272">IF(L272="","",IF(ISNUMBER(SEARCH("cm",L272)),MAX(VALUE(SUBSTITUTE(_xlfn.FILTERXML("&lt;t&gt;&lt;s&gt;"&amp;SUBSTITUTE(L272,",","&lt;/s&gt;&lt;s&gt;")&amp;"&lt;/s&gt;&lt;/t&gt;","//s"),"cm",""))),MAX(VALUE(SUBSTITUTE(_xlfn.FILTERXML("&lt;t&gt;&lt;s&gt;"&amp;SUBSTITUTE(L272,",","&lt;/s&gt;&lt;s&gt;")&amp;"&lt;/s&gt;&lt;/t&gt;","//s"),"mm","")))/10))</f>
        <v>0.9</v>
      </c>
      <c r="N272" t="str">
        <f>IF('Model output'!L271="","",'Model output'!L271)</f>
        <v>Papillary carcinoma</v>
      </c>
      <c r="O272" t="str">
        <f>IF('Model output'!M271="","",'Model output'!M271)</f>
        <v>Classical (usual), Diffuse sclerosing, Tall cell</v>
      </c>
      <c r="P272" t="str">
        <f>IF('Model output'!N271="","",'Model output'!N271)</f>
        <v>3 cm</v>
      </c>
      <c r="Q272" t="str">
        <f t="shared" si="56"/>
        <v>3cm</v>
      </c>
      <c r="R272" cm="1">
        <f t="array" ref="R272">IF(Q272="","",IF(ISNUMBER(SEARCH("cm",Q272)),MAX(VALUE(SUBSTITUTE(_xlfn.FILTERXML("&lt;t&gt;&lt;s&gt;"&amp;SUBSTITUTE(Q272,",","&lt;/s&gt;&lt;s&gt;")&amp;"&lt;/s&gt;&lt;/t&gt;","//s"),"cm",""))),MAX(VALUE(SUBSTITUTE(_xlfn.FILTERXML("&lt;t&gt;&lt;s&gt;"&amp;SUBSTITUTE(Q272,",","&lt;/s&gt;&lt;s&gt;")&amp;"&lt;/s&gt;&lt;/t&gt;","//s"),"mm","")))/10))</f>
        <v>3</v>
      </c>
      <c r="S272" t="str">
        <f>IF(OR('Model output'!P271="",ISNUMBER(SEARCH("Not identified", 'Model output'!P271)),ISNUMBER(SEARCH("Absent",'Model output'!P271)),AND(ISNUMBER(SEARCH("No",'Model output'!P271)),NOT(ISNUMBER(SEARCH("diagnostic",'Model output'!P271)))),ISNUMBER(SEARCH("Negative",'Model output'!P271))),"negative","positive")</f>
        <v>positive</v>
      </c>
      <c r="T272" t="str">
        <f>IF('Model output'!O271="","",'Model output'!O271)</f>
        <v/>
      </c>
      <c r="U272" t="str">
        <f>IF('Model output'!Q271&lt;&gt;"",'Model output'!Q271,IF('Classification result'!S272="positive",IF(ISNUMBER(SEARCH("single",'Model output'!P271)),1,IF(OR(ISNUMBER(SEARCH("&lt;4",'Model output'!P271)),ISNUMBER(SEARCH("&lt; 4",'Model output'!P271)),ISNUMBER(SEARCH("less than 4",'Model output'!P271))),"&lt;4",IF(OR(ISNUMBER(SEARCH("&gt;4",'Model output'!P271)),ISNUMBER(SEARCH("&gt; 4",'Model output'!P271)),ISNUMBER(SEARCH("4 or more",'Model output'!P271))),"&gt;4",""))),""))</f>
        <v>Extensive (4 or more vessels)</v>
      </c>
      <c r="V272" t="str">
        <f>IF(S272="negative","",IF(OR(ISNUMBER(SEARCH("Focal",'Model output'!P271)),'Classification result'!U272&lt;4,ISNUMBER(SEARCH("Focal",'Classification result'!U272)),ISNUMBER(SEARCH("&lt;4",'Classification result'!U272)),ISNUMBER(SEARCH("&lt; 4",'Classification result'!U272))),"minimal", IF(OR(ISNUMBER(SEARCH("Extensive",'Model output'!P271)),ISNUMBER(SEARCH("Extensive",'Classification result'!U272)),ISNUMBER(SEARCH("&gt;4",'Classification result'!U272)),ISNUMBER(SEARCH("&gt; 4",'Classification result'!U272)),ISNUMBER(SEARCH("4 or more",'Classification result'!U272))),"extensive","")))</f>
        <v>extensive</v>
      </c>
      <c r="W272" t="str">
        <f>IF(OR('Model output'!R271="",ISNUMBER(SEARCH("Not identified", 'Model output'!R271)),ISNUMBER(SEARCH("Absent",'Model output'!R271)),ISNUMBER(SEARCH("No",'Model output'!R271)),ISNUMBER(SEARCH("Negative",'Model output'!R271)),ISNUMBER(SEARCH("None seen",'Model output'!R271)),ISNUMBER(SEARCH("Free",'Model output'!R271)),ISNUMBER(SEARCH("Cannot be assessed",'Model output'!R271))),"negative","positive")</f>
        <v>negative</v>
      </c>
      <c r="X272" t="str">
        <f>IF('Model output'!S271="","", IF('Model output'!S271= "[]", "", 'Model output'!S271))</f>
        <v>Present, Minimal</v>
      </c>
      <c r="Y272" t="str">
        <f>IF(OR('Model output'!S271="",ISNUMBER(SEARCH("Absent",'Model output'!S271)),ISNUMBER(SEARCH("Not identified",'Model output'!S271)),ISNUMBER(SEARCH("No",'Model output'!S271)),ISNUMBER(SEARCH("negative",'Model output'!S271))),"negative",IF(Z272="positive","gETE", "positive"))</f>
        <v>positive</v>
      </c>
      <c r="Z272" t="str">
        <f>IF(OR('Model output'!S271="",ISNUMBER(SEARCH("Absent",'Model output'!S271)),ISNUMBER(SEARCH("Not identified",'Model output'!S271)),ISNUMBER(SEARCH("No",'Model output'!S271)),ISNUMBER(SEARCH("Minimal",'Model output'!S271)),ISNUMBER(SEARCH("negative",'Model output'!S271))),"negative",IF(OR(ISNUMBER(SEARCH("extensive",X272)),ISNUMBER(SEARCH("skeletal muscle",X272)),ISNUMBER(SEARCH("larynx",X272)),ISNUMBER(SEARCH("trachea",X272)),ISNUMBER(SEARCH("esophagus",X272)),ISNUMBER(SEARCH("recurrent laryngeal nerve",X272))),"positive","negative"))</f>
        <v>negative</v>
      </c>
      <c r="AA272" t="str">
        <f>IF('Model output'!T271="","", IF('Model output'!T271="[]", "", IF('Model output'!T271="Not mentioned", "No", "Yes")))</f>
        <v/>
      </c>
      <c r="AB272" t="str">
        <f>IF(AA272&lt;&gt;"Yes","",IF(OR('Model output'!U271="",'Model output'!U271="[]",ISNUMBER(SEARCH("Not identified",'Model output'!U271))),"",'Model output'!U271))</f>
        <v/>
      </c>
      <c r="AC272" s="1" t="str">
        <f>IF(OR('Model output'!V271="",'Model output'!V271="No",AND(ISERROR(SEARCH("Positive",'Model output'!V271)), ISNUMBER(SEARCH("Negative",'Model output'!V271))), ISNUMBER(SEARCH("Uninvolved",'Model output'!V271)), ISNUMBER(SEARCH("not involved",'Model output'!V271)), ISNUMBER(SEARCH("none",'Model output'!V271)), ISNUMBER(SEARCH("Free",'Model output'!V271)), ISNUMBER(SEARCH("1 mm",'Model output'!V271)), ISNUMBER(SEARCH("0.1 CM",'Model output'!V271)), ISNUMBER(SEARCH("less than 0.2 mm",'Model output'!V271)), ISNUMBER(SEARCH("less than 0.5 mm",'Model output'!V271)), ISNUMBER(SEARCH("abut",'Model output'!V271))), "negative", "positive")</f>
        <v>negative</v>
      </c>
      <c r="AE272" s="32" t="str" cm="1">
        <f t="array" aca="1" ref="AE272" ca="1">IF(OR(AC272="positive",Z272="positive",AND(OR(ISNUMBER(SEARCH("Follicular carcinoma",N272)),ISNUMBER(SEARCH("Follicular thyroid carcinoma",N272))),V272="extensive"),AND(AND(ISNUMBER(J272),J272&gt;0),AND(ISNUMBER(M272),M272&gt;3)),OR(H272="positive",AH272=1)),"high",IF(OR(ISNUMBER(SEARCH("lateral",G272,1)),ISNUMBER(SEARCH("positive",Y272,1)),ISNUMBER(SEARCH("tall",O272,1)),ISNUMBER(SEARCH("hobnail",O272,1)),ISNUMBER(SEARCH("cribriform",O272,1)),ISNUMBER(SEARCH("diffuse",O272,1)),ISNUMBER(SEARCH("columnar",O272,1)),ISNUMBER(SEARCH("solid",O272,1)),ISNUMBER(SEARCH("tall",N272,1)),ISNUMBER(SEARCH("hobnail",N272,1)),ISNUMBER(SEARCH("cribriform",N272,1)),ISNUMBER(SEARCH("diffuse",N272,1)),ISNUMBER(SEARCH("columnar",N272,1)),ISNUMBER(SEARCH("solid",N272,1)),AND(ISNUMBER(SEARCH("papillary",N272,1)),S272="positive"),AND(AND(ISNUMBER(J272),J272&gt;=5),M272=""),AND(AND(ISNUMBER(J272),J272&gt;=5),AND(ISNUMBER(M272),M272&gt;=1)),AND(ISNUMBER(SERACH("papillary",N272)),OR(Y272="positive",Z272="positive"), ISNUMBER(SEARCH("BRAF",AB272)))),"intermediate","low"))</f>
        <v>intermediate</v>
      </c>
      <c r="AF272" s="33" t="str">
        <f t="shared" si="59"/>
        <v>2</v>
      </c>
      <c r="AG272" s="33" t="str">
        <f t="shared" si="60"/>
        <v>1b</v>
      </c>
      <c r="AH272" s="33" t="str">
        <f t="shared" si="61"/>
        <v>0</v>
      </c>
      <c r="AI272" s="38" t="str">
        <f t="shared" si="62"/>
        <v>I</v>
      </c>
      <c r="AJ272" s="32" t="s">
        <v>958</v>
      </c>
      <c r="AK272" s="37" t="s">
        <v>964</v>
      </c>
      <c r="AL272" s="37" t="s">
        <v>966</v>
      </c>
      <c r="AM272" s="37" t="s">
        <v>965</v>
      </c>
      <c r="AN272" s="37" t="s">
        <v>70</v>
      </c>
      <c r="AO272" s="26">
        <f t="shared" ca="1" si="63"/>
        <v>1</v>
      </c>
      <c r="AP272" s="12">
        <f t="shared" si="64"/>
        <v>1</v>
      </c>
      <c r="AQ272" s="12">
        <f t="shared" si="65"/>
        <v>0</v>
      </c>
      <c r="AR272" s="12">
        <f t="shared" si="66"/>
        <v>1</v>
      </c>
      <c r="AS272" s="19">
        <f t="shared" si="67"/>
        <v>1</v>
      </c>
    </row>
    <row r="273" spans="1:45">
      <c r="A273" t="str">
        <f>'Model output'!A272</f>
        <v>TCGA-J8-A3NZ</v>
      </c>
      <c r="B273" s="44">
        <v>52</v>
      </c>
      <c r="C273" s="1" t="str">
        <f>IF(OR(ISNUMBER(SEARCH("0",'Model output'!D272)), ISNUMBER(SEARCH("1",'Model output'!D272)), ISNUMBER(SEARCH("1a",'Model output'!D272)), ISNUMBER(SEARCH("1b",'Model output'!D272)), ISNUMBER(SEARCH("2",'Model output'!D272)), ISNUMBER(SEARCH("3",'Model output'!D272)), ISNUMBER(SEARCH("4a",'Model output'!D272)), ISNUMBER(SEARCH("4b",'Model output'!D272))), IF(ISNUMBER(SEARCH("pT",'Model output'!D272)),IF(OR(ISNUMBER(SEARCH("a",'Model output'!D272)),ISNUMBER(SEARCH("b",'Model output'!D272))),MID(SUBSTITUTE('Model output'!D272," ",""),SEARCH("pT",'Model output'!D272)+2,2),MID(SUBSTITUTE('Model output'!D272," ",""),SEARCH("pT",'Model output'!D272)+2,1)),IF(ISNUMBER(SEARCH("T",'Model output'!D272)),IF(OR(ISNUMBER(SEARCH("a",'Model output'!D272)),ISNUMBER(SEARCH("b",'Model output'!D272))),MID(SUBSTITUTE('Model output'!D272," ",""),SEARCH("T",'Model output'!D272)+1,2),MID(SUBSTITUTE('Model output'!D272," ",""),SEARCH("T",'Model output'!D272)+1,1)),SUBSTITUTE('Model output'!D272," ",""))),"")</f>
        <v>3</v>
      </c>
      <c r="D273" s="1" t="str">
        <f>IF(ISNUMBER(SEARCH("lymph node",'Model output'!E272)),"1", IF(AND('Model output'!E272&lt;&gt;"",ISNUMBER('Model output'!E272),'Model output'!E272&gt;0),"1",IF(OR(ISNUMBER(SEARCH("0",'Model output'!E272)), ISNUMBER(SEARCH("1",'Model output'!E272)), ISNUMBER(SEARCH("1a",'Model output'!E272)), ISNUMBER(SEARCH("1b",'Model output'!E272)), ISNUMBER(SEARCH("X",'Model output'!E272))), IF(ISNUMBER(SEARCH("pN",'Model output'!E272)),IF(OR(ISNUMBER(SEARCH("a",'Model output'!E272)),ISNUMBER(SEARCH("b",'Model output'!E272))),MID(SUBSTITUTE('Model output'!E272," ",""),SEARCH("pN",'Model output'!E272)+2,2),MID(SUBSTITUTE('Model output'!E272," ",""),SEARCH("pN",'Model output'!E272)+2,1)),IF(ISNUMBER(SEARCH("N",'Model output'!E272)),IF(OR(ISNUMBER(SEARCH("a",'Model output'!E272)),ISNUMBER(SEARCH("b",'Model output'!E272))),MID(SUBSTITUTE('Model output'!E272," ",""),SEARCH("N",'Model output'!E272)+1,2),MID(SUBSTITUTE('Model output'!E272," ",""),SEARCH("N",'Model output'!E272)+1,1)),SUBSTITUTE('Model output'!E272," ",""))),"")))</f>
        <v>1a</v>
      </c>
      <c r="E273" s="1" t="str">
        <f>IF(OR(ISNUMBER(SEARCH("Not applicable",'Model output'!F272)), ISNUMBER(SEARCH("N/A",'Model output'!F272))),"0",IF(OR(ISNUMBER(SEARCH("0",'Model output'!F272)), ISNUMBER(SEARCH("1",'Model output'!F272)), ISNUMBER(SEARCH("X",'Model output'!F272))), IF(ISNUMBER(SEARCH("pM",'Model output'!F272)),MID(SUBSTITUTE('Model output'!F272," ",""),SEARCH("pM",'Model output'!F272)+2,1),IF(ISNUMBER(SEARCH("M",'Model output'!F272)),MID(SUBSTITUTE('Model output'!F272," ",""),SEARCH("M",'Model output'!F272)+1,1),SUBSTITUTE('Model output'!F272," ",""))),""))</f>
        <v>X</v>
      </c>
      <c r="F273" t="str">
        <f t="shared" si="57"/>
        <v>positive</v>
      </c>
      <c r="G273" t="str">
        <f>IF(OR('Model output'!G272="",AND(ISNUMBER('Model output'!J272),'Model output'!J272&lt;1)),"",IF(OR(ISNUMBER(SEARCH("lateral",'Model output'!G272)),ISNUMBER(SEARCH("cervical",'Model output'!G272)),ISNUMBER(SEARCH("jugular",'Model output'!G272)),ISNUMBER(SEARCH("left neck",'Model output'!G272)),ISNUMBER(SEARCH("left anterior neck",'Model output'!G272)),ISNUMBER(SEARCH("left posterior neck",'Model output'!G272)),ISNUMBER(SEARCH("right neck",'Model output'!G272)),ISNUMBER(SEARCH("right anterior neck",'Model output'!G272)),ISNUMBER(SEARCH("right posterior neck",'Model output'!G272)),AND(ISNUMBER(SEARCH("level",'Model output'!G272)),OR(,ISNUMBER(SEARCH("II",'Model output'!G272)),ISNUMBER(SEARCH("two",'Model output'!G272)),ISNUMBER(SEARCH("2",'Model output'!G272)),ISNUMBER(SEARCH("III",'Model output'!G272)),ISNUMBER(SEARCH("three",'Model output'!G272)),ISNUMBER(SEARCH("3",'Model output'!G272)),ISNUMBER(SEARCH("IV",'Model output'!G272)),ISNUMBER(SEARCH("four",'Model output'!G272)),ISNUMBER(SEARCH("4",'Model output'!G272)),AND(ISNUMBER(SEARCH("V ",'Model output'!G272)),NOT(ISNUMBER(SEARCH("VI",'Model output'!G272)))),ISNUMBER(SEARCH("five",'Model output'!G272)),ISNUMBER(SEARCH("5",'Model output'!G272))))), "lateral", "central"))</f>
        <v>central</v>
      </c>
      <c r="H273" t="str">
        <f>IF('Model output'!H272="","negative",IF('Model output'!H272="[]", "negative", IF(OR(ISNUMBER(SEARCH("lymph node",'Model output'!H272)),ISNUMBER(SEARCH("Not mentioned",'Model output'!H272)),ISNUMBER(SEARCH("neck",'Model output'!H272)),ISNUMBER(SEARCH("Not applicable",'Model output'!H272))),"negative","positive")))</f>
        <v>negative</v>
      </c>
      <c r="I273">
        <f>IF('Model output'!I272="","",IF(ISNUMBER('Model output'!I272),'Model output'!I272,1))</f>
        <v>9</v>
      </c>
      <c r="J273">
        <f>IF('Model output'!J272="","",IF(AND(ISNUMBER('Model output'!J272),'Model output'!J272&lt;=I273),'Model output'!J272,IF(ISNUMBER(SEARCH("0/",'Model output'!J272)),0,1)))</f>
        <v>2</v>
      </c>
      <c r="K273" t="str" cm="1">
        <f t="array" ref="K273">IF(COUNT(FIND({0,1,2,3,4,5,6,7,8,9},'Model output'!K272))&gt;0,'Model output'!K272,"")</f>
        <v/>
      </c>
      <c r="L273" s="8" t="str">
        <f t="shared" si="58"/>
        <v/>
      </c>
      <c r="M273" t="str" cm="1">
        <f t="array" ref="M273">IF(L273="","",IF(ISNUMBER(SEARCH("cm",L273)),MAX(VALUE(SUBSTITUTE(_xlfn.FILTERXML("&lt;t&gt;&lt;s&gt;"&amp;SUBSTITUTE(L273,",","&lt;/s&gt;&lt;s&gt;")&amp;"&lt;/s&gt;&lt;/t&gt;","//s"),"cm",""))),MAX(VALUE(SUBSTITUTE(_xlfn.FILTERXML("&lt;t&gt;&lt;s&gt;"&amp;SUBSTITUTE(L273,",","&lt;/s&gt;&lt;s&gt;")&amp;"&lt;/s&gt;&lt;/t&gt;","//s"),"mm","")))/10))</f>
        <v/>
      </c>
      <c r="N273" t="str">
        <f>IF('Model output'!L272="","",'Model output'!L272)</f>
        <v>Papillary carcinoma</v>
      </c>
      <c r="O273" t="str">
        <f>IF('Model output'!M272="","",'Model output'!M272)</f>
        <v>Well differentiated, G1</v>
      </c>
      <c r="P273" t="str">
        <f>IF('Model output'!N272="","",'Model output'!N272)</f>
        <v>3.5 cm</v>
      </c>
      <c r="Q273" t="str">
        <f t="shared" si="56"/>
        <v>3.5cm</v>
      </c>
      <c r="R273" cm="1">
        <f t="array" ref="R273">IF(Q273="","",IF(ISNUMBER(SEARCH("cm",Q273)),MAX(VALUE(SUBSTITUTE(_xlfn.FILTERXML("&lt;t&gt;&lt;s&gt;"&amp;SUBSTITUTE(Q273,",","&lt;/s&gt;&lt;s&gt;")&amp;"&lt;/s&gt;&lt;/t&gt;","//s"),"cm",""))),MAX(VALUE(SUBSTITUTE(_xlfn.FILTERXML("&lt;t&gt;&lt;s&gt;"&amp;SUBSTITUTE(Q273,",","&lt;/s&gt;&lt;s&gt;")&amp;"&lt;/s&gt;&lt;/t&gt;","//s"),"mm","")))/10))</f>
        <v>3.5</v>
      </c>
      <c r="S273" t="str">
        <f>IF(OR('Model output'!P272="",ISNUMBER(SEARCH("Not identified", 'Model output'!P272)),ISNUMBER(SEARCH("Absent",'Model output'!P272)),AND(ISNUMBER(SEARCH("No",'Model output'!P272)),NOT(ISNUMBER(SEARCH("diagnostic",'Model output'!P272)))),ISNUMBER(SEARCH("Negative",'Model output'!P272))),"negative","positive")</f>
        <v>negative</v>
      </c>
      <c r="T273">
        <f>IF('Model output'!O272="","",'Model output'!O272)</f>
        <v>1</v>
      </c>
      <c r="U273" t="str">
        <f>IF('Model output'!Q272&lt;&gt;"",'Model output'!Q272,IF('Classification result'!S273="positive",IF(ISNUMBER(SEARCH("single",'Model output'!P272)),1,IF(OR(ISNUMBER(SEARCH("&lt;4",'Model output'!P272)),ISNUMBER(SEARCH("&lt; 4",'Model output'!P272)),ISNUMBER(SEARCH("less than 4",'Model output'!P272))),"&lt;4",IF(OR(ISNUMBER(SEARCH("&gt;4",'Model output'!P272)),ISNUMBER(SEARCH("&gt; 4",'Model output'!P272)),ISNUMBER(SEARCH("4 or more",'Model output'!P272))),"&gt;4",""))),""))</f>
        <v/>
      </c>
      <c r="V273" t="str">
        <f>IF(S273="negative","",IF(OR(ISNUMBER(SEARCH("Focal",'Model output'!P272)),'Classification result'!U273&lt;4,ISNUMBER(SEARCH("Focal",'Classification result'!U273)),ISNUMBER(SEARCH("&lt;4",'Classification result'!U273)),ISNUMBER(SEARCH("&lt; 4",'Classification result'!U273))),"minimal", IF(OR(ISNUMBER(SEARCH("Extensive",'Model output'!P272)),ISNUMBER(SEARCH("Extensive",'Classification result'!U273)),ISNUMBER(SEARCH("&gt;4",'Classification result'!U273)),ISNUMBER(SEARCH("&gt; 4",'Classification result'!U273)),ISNUMBER(SEARCH("4 or more",'Classification result'!U273))),"extensive","")))</f>
        <v/>
      </c>
      <c r="W273" t="str">
        <f>IF(OR('Model output'!R272="",ISNUMBER(SEARCH("Not identified", 'Model output'!R272)),ISNUMBER(SEARCH("Absent",'Model output'!R272)),ISNUMBER(SEARCH("No",'Model output'!R272)),ISNUMBER(SEARCH("Negative",'Model output'!R272)),ISNUMBER(SEARCH("None seen",'Model output'!R272)),ISNUMBER(SEARCH("Free",'Model output'!R272)),ISNUMBER(SEARCH("Cannot be assessed",'Model output'!R272))),"negative","positive")</f>
        <v>positive</v>
      </c>
      <c r="X273" t="str">
        <f>IF('Model output'!S272="","", IF('Model output'!S272= "[]", "", 'Model output'!S272))</f>
        <v>Minimal</v>
      </c>
      <c r="Y273" t="str">
        <f>IF(OR('Model output'!S272="",ISNUMBER(SEARCH("Absent",'Model output'!S272)),ISNUMBER(SEARCH("Not identified",'Model output'!S272)),ISNUMBER(SEARCH("No",'Model output'!S272)),ISNUMBER(SEARCH("negative",'Model output'!S272))),"negative",IF(Z273="positive","gETE", "positive"))</f>
        <v>positive</v>
      </c>
      <c r="Z273" t="str">
        <f>IF(OR('Model output'!S272="",ISNUMBER(SEARCH("Absent",'Model output'!S272)),ISNUMBER(SEARCH("Not identified",'Model output'!S272)),ISNUMBER(SEARCH("No",'Model output'!S272)),ISNUMBER(SEARCH("Minimal",'Model output'!S272)),ISNUMBER(SEARCH("negative",'Model output'!S272))),"negative",IF(OR(ISNUMBER(SEARCH("extensive",X273)),ISNUMBER(SEARCH("skeletal muscle",X273)),ISNUMBER(SEARCH("larynx",X273)),ISNUMBER(SEARCH("trachea",X273)),ISNUMBER(SEARCH("esophagus",X273)),ISNUMBER(SEARCH("recurrent laryngeal nerve",X273))),"positive","negative"))</f>
        <v>negative</v>
      </c>
      <c r="AA273" t="str">
        <f>IF('Model output'!T272="","", IF('Model output'!T272="[]", "", IF('Model output'!T272="Not mentioned", "No", "Yes")))</f>
        <v/>
      </c>
      <c r="AB273" t="str">
        <f>IF(AA273&lt;&gt;"Yes","",IF(OR('Model output'!U272="",'Model output'!U272="[]",ISNUMBER(SEARCH("Not identified",'Model output'!U272))),"",'Model output'!U272))</f>
        <v/>
      </c>
      <c r="AC273" s="1" t="str">
        <f>IF(OR('Model output'!V272="",'Model output'!V272="No",AND(ISERROR(SEARCH("Positive",'Model output'!V272)), ISNUMBER(SEARCH("Negative",'Model output'!V272))), ISNUMBER(SEARCH("Uninvolved",'Model output'!V272)), ISNUMBER(SEARCH("not involved",'Model output'!V272)), ISNUMBER(SEARCH("none",'Model output'!V272)), ISNUMBER(SEARCH("Free",'Model output'!V272)), ISNUMBER(SEARCH("1 mm",'Model output'!V272)), ISNUMBER(SEARCH("0.1 CM",'Model output'!V272)), ISNUMBER(SEARCH("less than 0.2 mm",'Model output'!V272)), ISNUMBER(SEARCH("less than 0.5 mm",'Model output'!V272)), ISNUMBER(SEARCH("abut",'Model output'!V272))), "negative", "positive")</f>
        <v>negative</v>
      </c>
      <c r="AE273" s="32" t="str" cm="1">
        <f t="array" aca="1" ref="AE273" ca="1">IF(OR(AC273="positive",Z273="positive",AND(OR(ISNUMBER(SEARCH("Follicular carcinoma",N273)),ISNUMBER(SEARCH("Follicular thyroid carcinoma",N273))),V273="extensive"),AND(AND(ISNUMBER(J273),J273&gt;0),AND(ISNUMBER(M273),M273&gt;3)),OR(H273="positive",AH273=1)),"high",IF(OR(ISNUMBER(SEARCH("lateral",G273,1)),ISNUMBER(SEARCH("positive",Y273,1)),ISNUMBER(SEARCH("tall",O273,1)),ISNUMBER(SEARCH("hobnail",O273,1)),ISNUMBER(SEARCH("cribriform",O273,1)),ISNUMBER(SEARCH("diffuse",O273,1)),ISNUMBER(SEARCH("columnar",O273,1)),ISNUMBER(SEARCH("solid",O273,1)),ISNUMBER(SEARCH("tall",N273,1)),ISNUMBER(SEARCH("hobnail",N273,1)),ISNUMBER(SEARCH("cribriform",N273,1)),ISNUMBER(SEARCH("diffuse",N273,1)),ISNUMBER(SEARCH("columnar",N273,1)),ISNUMBER(SEARCH("solid",N273,1)),AND(ISNUMBER(SEARCH("papillary",N273,1)),S273="positive"),AND(AND(ISNUMBER(J273),J273&gt;=5),M273=""),AND(AND(ISNUMBER(J273),J273&gt;=5),AND(ISNUMBER(M273),M273&gt;=1)),AND(ISNUMBER(SERACH("papillary",N273)),OR(Y273="positive",Z273="positive"), ISNUMBER(SEARCH("BRAF",AB273)))),"intermediate","low"))</f>
        <v>intermediate</v>
      </c>
      <c r="AF273" s="33" t="str">
        <f t="shared" si="59"/>
        <v>2</v>
      </c>
      <c r="AG273" s="33" t="str">
        <f t="shared" si="60"/>
        <v>1a</v>
      </c>
      <c r="AH273" s="33" t="str">
        <f t="shared" si="61"/>
        <v>0</v>
      </c>
      <c r="AI273" s="38" t="str">
        <f t="shared" si="62"/>
        <v>I</v>
      </c>
      <c r="AJ273" s="32" t="s">
        <v>958</v>
      </c>
      <c r="AK273" s="37" t="s">
        <v>964</v>
      </c>
      <c r="AL273" s="37" t="s">
        <v>966</v>
      </c>
      <c r="AM273" s="37" t="s">
        <v>965</v>
      </c>
      <c r="AN273" s="37" t="s">
        <v>70</v>
      </c>
      <c r="AO273" s="26">
        <f t="shared" ca="1" si="63"/>
        <v>1</v>
      </c>
      <c r="AP273" s="12">
        <f t="shared" si="64"/>
        <v>1</v>
      </c>
      <c r="AQ273" s="12">
        <f t="shared" si="65"/>
        <v>1</v>
      </c>
      <c r="AR273" s="12">
        <f t="shared" si="66"/>
        <v>1</v>
      </c>
      <c r="AS273" s="19">
        <f t="shared" si="67"/>
        <v>1</v>
      </c>
    </row>
    <row r="274" spans="1:45">
      <c r="A274" t="str">
        <f>'Model output'!A273</f>
        <v>TCGA-J8-A3O1</v>
      </c>
      <c r="B274" s="44">
        <v>33</v>
      </c>
      <c r="C274" s="1" t="str">
        <f>IF(OR(ISNUMBER(SEARCH("0",'Model output'!D273)), ISNUMBER(SEARCH("1",'Model output'!D273)), ISNUMBER(SEARCH("1a",'Model output'!D273)), ISNUMBER(SEARCH("1b",'Model output'!D273)), ISNUMBER(SEARCH("2",'Model output'!D273)), ISNUMBER(SEARCH("3",'Model output'!D273)), ISNUMBER(SEARCH("4a",'Model output'!D273)), ISNUMBER(SEARCH("4b",'Model output'!D273))), IF(ISNUMBER(SEARCH("pT",'Model output'!D273)),IF(OR(ISNUMBER(SEARCH("a",'Model output'!D273)),ISNUMBER(SEARCH("b",'Model output'!D273))),MID(SUBSTITUTE('Model output'!D273," ",""),SEARCH("pT",'Model output'!D273)+2,2),MID(SUBSTITUTE('Model output'!D273," ",""),SEARCH("pT",'Model output'!D273)+2,1)),IF(ISNUMBER(SEARCH("T",'Model output'!D273)),IF(OR(ISNUMBER(SEARCH("a",'Model output'!D273)),ISNUMBER(SEARCH("b",'Model output'!D273))),MID(SUBSTITUTE('Model output'!D273," ",""),SEARCH("T",'Model output'!D273)+1,2),MID(SUBSTITUTE('Model output'!D273," ",""),SEARCH("T",'Model output'!D273)+1,1)),SUBSTITUTE('Model output'!D273," ",""))),"")</f>
        <v>3</v>
      </c>
      <c r="D274" s="1" t="str">
        <f>IF(ISNUMBER(SEARCH("lymph node",'Model output'!E273)),"1", IF(AND('Model output'!E273&lt;&gt;"",ISNUMBER('Model output'!E273),'Model output'!E273&gt;0),"1",IF(OR(ISNUMBER(SEARCH("0",'Model output'!E273)), ISNUMBER(SEARCH("1",'Model output'!E273)), ISNUMBER(SEARCH("1a",'Model output'!E273)), ISNUMBER(SEARCH("1b",'Model output'!E273)), ISNUMBER(SEARCH("X",'Model output'!E273))), IF(ISNUMBER(SEARCH("pN",'Model output'!E273)),IF(OR(ISNUMBER(SEARCH("a",'Model output'!E273)),ISNUMBER(SEARCH("b",'Model output'!E273))),MID(SUBSTITUTE('Model output'!E273," ",""),SEARCH("pN",'Model output'!E273)+2,2),MID(SUBSTITUTE('Model output'!E273," ",""),SEARCH("pN",'Model output'!E273)+2,1)),IF(ISNUMBER(SEARCH("N",'Model output'!E273)),IF(OR(ISNUMBER(SEARCH("a",'Model output'!E273)),ISNUMBER(SEARCH("b",'Model output'!E273))),MID(SUBSTITUTE('Model output'!E273," ",""),SEARCH("N",'Model output'!E273)+1,2),MID(SUBSTITUTE('Model output'!E273," ",""),SEARCH("N",'Model output'!E273)+1,1)),SUBSTITUTE('Model output'!E273," ",""))),"")))</f>
        <v>1b</v>
      </c>
      <c r="E274" s="1" t="str">
        <f>IF(OR(ISNUMBER(SEARCH("Not applicable",'Model output'!F273)), ISNUMBER(SEARCH("N/A",'Model output'!F273))),"0",IF(OR(ISNUMBER(SEARCH("0",'Model output'!F273)), ISNUMBER(SEARCH("1",'Model output'!F273)), ISNUMBER(SEARCH("X",'Model output'!F273))), IF(ISNUMBER(SEARCH("pM",'Model output'!F273)),MID(SUBSTITUTE('Model output'!F273," ",""),SEARCH("pM",'Model output'!F273)+2,1),IF(ISNUMBER(SEARCH("M",'Model output'!F273)),MID(SUBSTITUTE('Model output'!F273," ",""),SEARCH("M",'Model output'!F273)+1,1),SUBSTITUTE('Model output'!F273," ",""))),""))</f>
        <v/>
      </c>
      <c r="F274" t="str">
        <f t="shared" si="57"/>
        <v>positive</v>
      </c>
      <c r="G274" t="str">
        <f>IF(OR('Model output'!G273="",AND(ISNUMBER('Model output'!J273),'Model output'!J273&lt;1)),"",IF(OR(ISNUMBER(SEARCH("lateral",'Model output'!G273)),ISNUMBER(SEARCH("cervical",'Model output'!G273)),ISNUMBER(SEARCH("jugular",'Model output'!G273)),ISNUMBER(SEARCH("left neck",'Model output'!G273)),ISNUMBER(SEARCH("left anterior neck",'Model output'!G273)),ISNUMBER(SEARCH("left posterior neck",'Model output'!G273)),ISNUMBER(SEARCH("right neck",'Model output'!G273)),ISNUMBER(SEARCH("right anterior neck",'Model output'!G273)),ISNUMBER(SEARCH("right posterior neck",'Model output'!G273)),AND(ISNUMBER(SEARCH("level",'Model output'!G273)),OR(,ISNUMBER(SEARCH("II",'Model output'!G273)),ISNUMBER(SEARCH("two",'Model output'!G273)),ISNUMBER(SEARCH("2",'Model output'!G273)),ISNUMBER(SEARCH("III",'Model output'!G273)),ISNUMBER(SEARCH("three",'Model output'!G273)),ISNUMBER(SEARCH("3",'Model output'!G273)),ISNUMBER(SEARCH("IV",'Model output'!G273)),ISNUMBER(SEARCH("four",'Model output'!G273)),ISNUMBER(SEARCH("4",'Model output'!G273)),AND(ISNUMBER(SEARCH("V ",'Model output'!G273)),NOT(ISNUMBER(SEARCH("VI",'Model output'!G273)))),ISNUMBER(SEARCH("five",'Model output'!G273)),ISNUMBER(SEARCH("5",'Model output'!G273))))), "lateral", "central"))</f>
        <v>lateral</v>
      </c>
      <c r="H274" t="str">
        <f>IF('Model output'!H273="","negative",IF('Model output'!H273="[]", "negative", IF(OR(ISNUMBER(SEARCH("lymph node",'Model output'!H273)),ISNUMBER(SEARCH("Not mentioned",'Model output'!H273)),ISNUMBER(SEARCH("neck",'Model output'!H273)),ISNUMBER(SEARCH("Not applicable",'Model output'!H273))),"negative","positive")))</f>
        <v>negative</v>
      </c>
      <c r="I274">
        <f>IF('Model output'!I273="","",IF(ISNUMBER('Model output'!I273),'Model output'!I273,1))</f>
        <v>19</v>
      </c>
      <c r="J274">
        <f>IF('Model output'!J273="","",IF(AND(ISNUMBER('Model output'!J273),'Model output'!J273&lt;=I274),'Model output'!J273,IF(ISNUMBER(SEARCH("0/",'Model output'!J273)),0,1)))</f>
        <v>12</v>
      </c>
      <c r="K274" t="str" cm="1">
        <f t="array" ref="K274">IF(COUNT(FIND({0,1,2,3,4,5,6,7,8,9},'Model output'!K273))&gt;0,'Model output'!K273,"")</f>
        <v/>
      </c>
      <c r="L274" s="8" t="str">
        <f t="shared" si="58"/>
        <v/>
      </c>
      <c r="M274" t="str" cm="1">
        <f t="array" ref="M274">IF(L274="","",IF(ISNUMBER(SEARCH("cm",L274)),MAX(VALUE(SUBSTITUTE(_xlfn.FILTERXML("&lt;t&gt;&lt;s&gt;"&amp;SUBSTITUTE(L274,",","&lt;/s&gt;&lt;s&gt;")&amp;"&lt;/s&gt;&lt;/t&gt;","//s"),"cm",""))),MAX(VALUE(SUBSTITUTE(_xlfn.FILTERXML("&lt;t&gt;&lt;s&gt;"&amp;SUBSTITUTE(L274,",","&lt;/s&gt;&lt;s&gt;")&amp;"&lt;/s&gt;&lt;/t&gt;","//s"),"mm","")))/10))</f>
        <v/>
      </c>
      <c r="N274" t="str">
        <f>IF('Model output'!L273="","",'Model output'!L273)</f>
        <v>Papillary carcinoma</v>
      </c>
      <c r="O274" t="str">
        <f>IF('Model output'!M273="","",'Model output'!M273)</f>
        <v>Classical</v>
      </c>
      <c r="P274" t="str">
        <f>IF('Model output'!N273="","",'Model output'!N273)</f>
        <v>6.5 cm</v>
      </c>
      <c r="Q274" t="str">
        <f t="shared" si="56"/>
        <v>6.5cm</v>
      </c>
      <c r="R274" cm="1">
        <f t="array" ref="R274">IF(Q274="","",IF(ISNUMBER(SEARCH("cm",Q274)),MAX(VALUE(SUBSTITUTE(_xlfn.FILTERXML("&lt;t&gt;&lt;s&gt;"&amp;SUBSTITUTE(Q274,",","&lt;/s&gt;&lt;s&gt;")&amp;"&lt;/s&gt;&lt;/t&gt;","//s"),"cm",""))),MAX(VALUE(SUBSTITUTE(_xlfn.FILTERXML("&lt;t&gt;&lt;s&gt;"&amp;SUBSTITUTE(Q274,",","&lt;/s&gt;&lt;s&gt;")&amp;"&lt;/s&gt;&lt;/t&gt;","//s"),"mm","")))/10))</f>
        <v>6.5</v>
      </c>
      <c r="S274" t="str">
        <f>IF(OR('Model output'!P273="",ISNUMBER(SEARCH("Not identified", 'Model output'!P273)),ISNUMBER(SEARCH("Absent",'Model output'!P273)),AND(ISNUMBER(SEARCH("No",'Model output'!P273)),NOT(ISNUMBER(SEARCH("diagnostic",'Model output'!P273)))),ISNUMBER(SEARCH("Negative",'Model output'!P273))),"negative","positive")</f>
        <v>positive</v>
      </c>
      <c r="T274" t="str">
        <f>IF('Model output'!O273="","",'Model output'!O273)</f>
        <v/>
      </c>
      <c r="U274" t="str">
        <f>IF('Model output'!Q273&lt;&gt;"",'Model output'!Q273,IF('Classification result'!S274="positive",IF(ISNUMBER(SEARCH("single",'Model output'!P273)),1,IF(OR(ISNUMBER(SEARCH("&lt;4",'Model output'!P273)),ISNUMBER(SEARCH("&lt; 4",'Model output'!P273)),ISNUMBER(SEARCH("less than 4",'Model output'!P273))),"&lt;4",IF(OR(ISNUMBER(SEARCH("&gt;4",'Model output'!P273)),ISNUMBER(SEARCH("&gt; 4",'Model output'!P273)),ISNUMBER(SEARCH("4 or more",'Model output'!P273))),"&gt;4",""))),""))</f>
        <v>&lt;4</v>
      </c>
      <c r="V274" t="str">
        <f>IF(S274="negative","",IF(OR(ISNUMBER(SEARCH("Focal",'Model output'!P273)),'Classification result'!U274&lt;4,ISNUMBER(SEARCH("Focal",'Classification result'!U274)),ISNUMBER(SEARCH("&lt;4",'Classification result'!U274)),ISNUMBER(SEARCH("&lt; 4",'Classification result'!U274))),"minimal", IF(OR(ISNUMBER(SEARCH("Extensive",'Model output'!P273)),ISNUMBER(SEARCH("Extensive",'Classification result'!U274)),ISNUMBER(SEARCH("&gt;4",'Classification result'!U274)),ISNUMBER(SEARCH("&gt; 4",'Classification result'!U274)),ISNUMBER(SEARCH("4 or more",'Classification result'!U274))),"extensive","")))</f>
        <v>minimal</v>
      </c>
      <c r="W274" t="str">
        <f>IF(OR('Model output'!R273="",ISNUMBER(SEARCH("Not identified", 'Model output'!R273)),ISNUMBER(SEARCH("Absent",'Model output'!R273)),ISNUMBER(SEARCH("No",'Model output'!R273)),ISNUMBER(SEARCH("Negative",'Model output'!R273)),ISNUMBER(SEARCH("None seen",'Model output'!R273)),ISNUMBER(SEARCH("Free",'Model output'!R273)),ISNUMBER(SEARCH("Cannot be assessed",'Model output'!R273))),"negative","positive")</f>
        <v>negative</v>
      </c>
      <c r="X274" t="str">
        <f>IF('Model output'!S273="","", IF('Model output'!S273= "[]", "", 'Model output'!S273))</f>
        <v>Not identified</v>
      </c>
      <c r="Y274" t="str">
        <f>IF(OR('Model output'!S273="",ISNUMBER(SEARCH("Absent",'Model output'!S273)),ISNUMBER(SEARCH("Not identified",'Model output'!S273)),ISNUMBER(SEARCH("No",'Model output'!S273)),ISNUMBER(SEARCH("negative",'Model output'!S273))),"negative",IF(Z274="positive","gETE", "positive"))</f>
        <v>negative</v>
      </c>
      <c r="Z274" t="str">
        <f>IF(OR('Model output'!S273="",ISNUMBER(SEARCH("Absent",'Model output'!S273)),ISNUMBER(SEARCH("Not identified",'Model output'!S273)),ISNUMBER(SEARCH("No",'Model output'!S273)),ISNUMBER(SEARCH("Minimal",'Model output'!S273)),ISNUMBER(SEARCH("negative",'Model output'!S273))),"negative",IF(OR(ISNUMBER(SEARCH("extensive",X274)),ISNUMBER(SEARCH("skeletal muscle",X274)),ISNUMBER(SEARCH("larynx",X274)),ISNUMBER(SEARCH("trachea",X274)),ISNUMBER(SEARCH("esophagus",X274)),ISNUMBER(SEARCH("recurrent laryngeal nerve",X274))),"positive","negative"))</f>
        <v>negative</v>
      </c>
      <c r="AA274" t="str">
        <f>IF('Model output'!T273="","", IF('Model output'!T273="[]", "", IF('Model output'!T273="Not mentioned", "No", "Yes")))</f>
        <v/>
      </c>
      <c r="AB274" t="str">
        <f>IF(AA274&lt;&gt;"Yes","",IF(OR('Model output'!U273="",'Model output'!U273="[]",ISNUMBER(SEARCH("Not identified",'Model output'!U273))),"",'Model output'!U273))</f>
        <v/>
      </c>
      <c r="AC274" s="1" t="str">
        <f>IF(OR('Model output'!V273="",'Model output'!V273="No",AND(ISERROR(SEARCH("Positive",'Model output'!V273)), ISNUMBER(SEARCH("Negative",'Model output'!V273))), ISNUMBER(SEARCH("Uninvolved",'Model output'!V273)), ISNUMBER(SEARCH("not involved",'Model output'!V273)), ISNUMBER(SEARCH("none",'Model output'!V273)), ISNUMBER(SEARCH("Free",'Model output'!V273)), ISNUMBER(SEARCH("1 mm",'Model output'!V273)), ISNUMBER(SEARCH("0.1 CM",'Model output'!V273)), ISNUMBER(SEARCH("less than 0.2 mm",'Model output'!V273)), ISNUMBER(SEARCH("less than 0.5 mm",'Model output'!V273)), ISNUMBER(SEARCH("abut",'Model output'!V273))), "negative", "positive")</f>
        <v>negative</v>
      </c>
      <c r="AE274" s="32" t="str" cm="1">
        <f t="array" aca="1" ref="AE274" ca="1">IF(OR(AC274="positive",Z274="positive",AND(OR(ISNUMBER(SEARCH("Follicular carcinoma",N274)),ISNUMBER(SEARCH("Follicular thyroid carcinoma",N274))),V274="extensive"),AND(AND(ISNUMBER(J274),J274&gt;0),AND(ISNUMBER(M274),M274&gt;3)),OR(H274="positive",AH274=1)),"high",IF(OR(ISNUMBER(SEARCH("lateral",G274,1)),ISNUMBER(SEARCH("positive",Y274,1)),ISNUMBER(SEARCH("tall",O274,1)),ISNUMBER(SEARCH("hobnail",O274,1)),ISNUMBER(SEARCH("cribriform",O274,1)),ISNUMBER(SEARCH("diffuse",O274,1)),ISNUMBER(SEARCH("columnar",O274,1)),ISNUMBER(SEARCH("solid",O274,1)),ISNUMBER(SEARCH("tall",N274,1)),ISNUMBER(SEARCH("hobnail",N274,1)),ISNUMBER(SEARCH("cribriform",N274,1)),ISNUMBER(SEARCH("diffuse",N274,1)),ISNUMBER(SEARCH("columnar",N274,1)),ISNUMBER(SEARCH("solid",N274,1)),AND(ISNUMBER(SEARCH("papillary",N274,1)),S274="positive"),AND(AND(ISNUMBER(J274),J274&gt;=5),M274=""),AND(AND(ISNUMBER(J274),J274&gt;=5),AND(ISNUMBER(M274),M274&gt;=1)),AND(ISNUMBER(SERACH("papillary",N274)),OR(Y274="positive",Z274="positive"), ISNUMBER(SEARCH("BRAF",AB274)))),"intermediate","low"))</f>
        <v>intermediate</v>
      </c>
      <c r="AF274" s="33" t="str">
        <f t="shared" si="59"/>
        <v>3a</v>
      </c>
      <c r="AG274" s="33" t="str">
        <f t="shared" si="60"/>
        <v>1b</v>
      </c>
      <c r="AH274" s="33" t="str">
        <f t="shared" si="61"/>
        <v>0</v>
      </c>
      <c r="AI274" s="38" t="str">
        <f t="shared" si="62"/>
        <v>I</v>
      </c>
      <c r="AJ274" s="32" t="s">
        <v>958</v>
      </c>
      <c r="AK274" s="37" t="s">
        <v>967</v>
      </c>
      <c r="AL274" s="37" t="s">
        <v>961</v>
      </c>
      <c r="AM274" s="37" t="s">
        <v>965</v>
      </c>
      <c r="AN274" s="37" t="s">
        <v>70</v>
      </c>
      <c r="AO274" s="26">
        <f t="shared" ca="1" si="63"/>
        <v>1</v>
      </c>
      <c r="AP274" s="12">
        <f t="shared" si="64"/>
        <v>1</v>
      </c>
      <c r="AQ274" s="12">
        <f t="shared" si="65"/>
        <v>1</v>
      </c>
      <c r="AR274" s="12">
        <f t="shared" si="66"/>
        <v>1</v>
      </c>
      <c r="AS274" s="19">
        <f t="shared" si="67"/>
        <v>1</v>
      </c>
    </row>
    <row r="275" spans="1:45">
      <c r="A275" t="str">
        <f>'Model output'!A274</f>
        <v>TCGA-J8-A3O2</v>
      </c>
      <c r="B275" s="44">
        <v>39</v>
      </c>
      <c r="C275" s="1" t="str">
        <f>IF(OR(ISNUMBER(SEARCH("0",'Model output'!D274)), ISNUMBER(SEARCH("1",'Model output'!D274)), ISNUMBER(SEARCH("1a",'Model output'!D274)), ISNUMBER(SEARCH("1b",'Model output'!D274)), ISNUMBER(SEARCH("2",'Model output'!D274)), ISNUMBER(SEARCH("3",'Model output'!D274)), ISNUMBER(SEARCH("4a",'Model output'!D274)), ISNUMBER(SEARCH("4b",'Model output'!D274))), IF(ISNUMBER(SEARCH("pT",'Model output'!D274)),IF(OR(ISNUMBER(SEARCH("a",'Model output'!D274)),ISNUMBER(SEARCH("b",'Model output'!D274))),MID(SUBSTITUTE('Model output'!D274," ",""),SEARCH("pT",'Model output'!D274)+2,2),MID(SUBSTITUTE('Model output'!D274," ",""),SEARCH("pT",'Model output'!D274)+2,1)),IF(ISNUMBER(SEARCH("T",'Model output'!D274)),IF(OR(ISNUMBER(SEARCH("a",'Model output'!D274)),ISNUMBER(SEARCH("b",'Model output'!D274))),MID(SUBSTITUTE('Model output'!D274," ",""),SEARCH("T",'Model output'!D274)+1,2),MID(SUBSTITUTE('Model output'!D274," ",""),SEARCH("T",'Model output'!D274)+1,1)),SUBSTITUTE('Model output'!D274," ",""))),"")</f>
        <v>3</v>
      </c>
      <c r="D275" s="1" t="str">
        <f>IF(ISNUMBER(SEARCH("lymph node",'Model output'!E274)),"1", IF(AND('Model output'!E274&lt;&gt;"",ISNUMBER('Model output'!E274),'Model output'!E274&gt;0),"1",IF(OR(ISNUMBER(SEARCH("0",'Model output'!E274)), ISNUMBER(SEARCH("1",'Model output'!E274)), ISNUMBER(SEARCH("1a",'Model output'!E274)), ISNUMBER(SEARCH("1b",'Model output'!E274)), ISNUMBER(SEARCH("X",'Model output'!E274))), IF(ISNUMBER(SEARCH("pN",'Model output'!E274)),IF(OR(ISNUMBER(SEARCH("a",'Model output'!E274)),ISNUMBER(SEARCH("b",'Model output'!E274))),MID(SUBSTITUTE('Model output'!E274," ",""),SEARCH("pN",'Model output'!E274)+2,2),MID(SUBSTITUTE('Model output'!E274," ",""),SEARCH("pN",'Model output'!E274)+2,1)),IF(ISNUMBER(SEARCH("N",'Model output'!E274)),IF(OR(ISNUMBER(SEARCH("a",'Model output'!E274)),ISNUMBER(SEARCH("b",'Model output'!E274))),MID(SUBSTITUTE('Model output'!E274," ",""),SEARCH("N",'Model output'!E274)+1,2),MID(SUBSTITUTE('Model output'!E274," ",""),SEARCH("N",'Model output'!E274)+1,1)),SUBSTITUTE('Model output'!E274," ",""))),"")))</f>
        <v>1b</v>
      </c>
      <c r="E275" s="1" t="str">
        <f>IF(OR(ISNUMBER(SEARCH("Not applicable",'Model output'!F274)), ISNUMBER(SEARCH("N/A",'Model output'!F274))),"0",IF(OR(ISNUMBER(SEARCH("0",'Model output'!F274)), ISNUMBER(SEARCH("1",'Model output'!F274)), ISNUMBER(SEARCH("X",'Model output'!F274))), IF(ISNUMBER(SEARCH("pM",'Model output'!F274)),MID(SUBSTITUTE('Model output'!F274," ",""),SEARCH("pM",'Model output'!F274)+2,1),IF(ISNUMBER(SEARCH("M",'Model output'!F274)),MID(SUBSTITUTE('Model output'!F274," ",""),SEARCH("M",'Model output'!F274)+1,1),SUBSTITUTE('Model output'!F274," ",""))),""))</f>
        <v/>
      </c>
      <c r="F275" t="str">
        <f t="shared" si="57"/>
        <v>positive</v>
      </c>
      <c r="G275" t="str">
        <f>IF(OR('Model output'!G274="",AND(ISNUMBER('Model output'!J274),'Model output'!J274&lt;1)),"",IF(OR(ISNUMBER(SEARCH("lateral",'Model output'!G274)),ISNUMBER(SEARCH("cervical",'Model output'!G274)),ISNUMBER(SEARCH("jugular",'Model output'!G274)),ISNUMBER(SEARCH("left neck",'Model output'!G274)),ISNUMBER(SEARCH("left anterior neck",'Model output'!G274)),ISNUMBER(SEARCH("left posterior neck",'Model output'!G274)),ISNUMBER(SEARCH("right neck",'Model output'!G274)),ISNUMBER(SEARCH("right anterior neck",'Model output'!G274)),ISNUMBER(SEARCH("right posterior neck",'Model output'!G274)),AND(ISNUMBER(SEARCH("level",'Model output'!G274)),OR(,ISNUMBER(SEARCH("II",'Model output'!G274)),ISNUMBER(SEARCH("two",'Model output'!G274)),ISNUMBER(SEARCH("2",'Model output'!G274)),ISNUMBER(SEARCH("III",'Model output'!G274)),ISNUMBER(SEARCH("three",'Model output'!G274)),ISNUMBER(SEARCH("3",'Model output'!G274)),ISNUMBER(SEARCH("IV",'Model output'!G274)),ISNUMBER(SEARCH("four",'Model output'!G274)),ISNUMBER(SEARCH("4",'Model output'!G274)),AND(ISNUMBER(SEARCH("V ",'Model output'!G274)),NOT(ISNUMBER(SEARCH("VI",'Model output'!G274)))),ISNUMBER(SEARCH("five",'Model output'!G274)),ISNUMBER(SEARCH("5",'Model output'!G274))))), "lateral", "central"))</f>
        <v>lateral</v>
      </c>
      <c r="H275" t="str">
        <f>IF('Model output'!H274="","negative",IF('Model output'!H274="[]", "negative", IF(OR(ISNUMBER(SEARCH("lymph node",'Model output'!H274)),ISNUMBER(SEARCH("Not mentioned",'Model output'!H274)),ISNUMBER(SEARCH("neck",'Model output'!H274)),ISNUMBER(SEARCH("Not applicable",'Model output'!H274))),"negative","positive")))</f>
        <v>negative</v>
      </c>
      <c r="I275">
        <f>IF('Model output'!I274="","",IF(ISNUMBER('Model output'!I274),'Model output'!I274,1))</f>
        <v>106</v>
      </c>
      <c r="J275">
        <f>IF('Model output'!J274="","",IF(AND(ISNUMBER('Model output'!J274),'Model output'!J274&lt;=I275),'Model output'!J274,IF(ISNUMBER(SEARCH("0/",'Model output'!J274)),0,1)))</f>
        <v>23</v>
      </c>
      <c r="K275" t="str" cm="1">
        <f t="array" ref="K275">IF(COUNT(FIND({0,1,2,3,4,5,6,7,8,9},'Model output'!K274))&gt;0,'Model output'!K274,"")</f>
        <v/>
      </c>
      <c r="L275" s="8" t="str">
        <f t="shared" si="58"/>
        <v/>
      </c>
      <c r="M275" t="str" cm="1">
        <f t="array" ref="M275">IF(L275="","",IF(ISNUMBER(SEARCH("cm",L275)),MAX(VALUE(SUBSTITUTE(_xlfn.FILTERXML("&lt;t&gt;&lt;s&gt;"&amp;SUBSTITUTE(L275,",","&lt;/s&gt;&lt;s&gt;")&amp;"&lt;/s&gt;&lt;/t&gt;","//s"),"cm",""))),MAX(VALUE(SUBSTITUTE(_xlfn.FILTERXML("&lt;t&gt;&lt;s&gt;"&amp;SUBSTITUTE(L275,",","&lt;/s&gt;&lt;s&gt;")&amp;"&lt;/s&gt;&lt;/t&gt;","//s"),"mm","")))/10))</f>
        <v/>
      </c>
      <c r="N275" t="str">
        <f>IF('Model output'!L274="","",'Model output'!L274)</f>
        <v>Papillary carcinoma</v>
      </c>
      <c r="O275" t="str">
        <f>IF('Model output'!M274="","",'Model output'!M274)</f>
        <v>Classical (usual)</v>
      </c>
      <c r="P275" t="str">
        <f>IF('Model output'!N274="","",'Model output'!N274)</f>
        <v>3.5 cm</v>
      </c>
      <c r="Q275" t="str">
        <f t="shared" si="56"/>
        <v>3.5cm</v>
      </c>
      <c r="R275" cm="1">
        <f t="array" ref="R275">IF(Q275="","",IF(ISNUMBER(SEARCH("cm",Q275)),MAX(VALUE(SUBSTITUTE(_xlfn.FILTERXML("&lt;t&gt;&lt;s&gt;"&amp;SUBSTITUTE(Q275,",","&lt;/s&gt;&lt;s&gt;")&amp;"&lt;/s&gt;&lt;/t&gt;","//s"),"cm",""))),MAX(VALUE(SUBSTITUTE(_xlfn.FILTERXML("&lt;t&gt;&lt;s&gt;"&amp;SUBSTITUTE(Q275,",","&lt;/s&gt;&lt;s&gt;")&amp;"&lt;/s&gt;&lt;/t&gt;","//s"),"mm","")))/10))</f>
        <v>3.5</v>
      </c>
      <c r="S275" t="str">
        <f>IF(OR('Model output'!P274="",ISNUMBER(SEARCH("Not identified", 'Model output'!P274)),ISNUMBER(SEARCH("Absent",'Model output'!P274)),AND(ISNUMBER(SEARCH("No",'Model output'!P274)),NOT(ISNUMBER(SEARCH("diagnostic",'Model output'!P274)))),ISNUMBER(SEARCH("Negative",'Model output'!P274))),"negative","positive")</f>
        <v>negative</v>
      </c>
      <c r="T275" t="str">
        <f>IF('Model output'!O274="","",'Model output'!O274)</f>
        <v/>
      </c>
      <c r="U275" t="str">
        <f>IF('Model output'!Q274&lt;&gt;"",'Model output'!Q274,IF('Classification result'!S275="positive",IF(ISNUMBER(SEARCH("single",'Model output'!P274)),1,IF(OR(ISNUMBER(SEARCH("&lt;4",'Model output'!P274)),ISNUMBER(SEARCH("&lt; 4",'Model output'!P274)),ISNUMBER(SEARCH("less than 4",'Model output'!P274))),"&lt;4",IF(OR(ISNUMBER(SEARCH("&gt;4",'Model output'!P274)),ISNUMBER(SEARCH("&gt; 4",'Model output'!P274)),ISNUMBER(SEARCH("4 or more",'Model output'!P274))),"&gt;4",""))),""))</f>
        <v/>
      </c>
      <c r="V275" t="str">
        <f>IF(S275="negative","",IF(OR(ISNUMBER(SEARCH("Focal",'Model output'!P274)),'Classification result'!U275&lt;4,ISNUMBER(SEARCH("Focal",'Classification result'!U275)),ISNUMBER(SEARCH("&lt;4",'Classification result'!U275)),ISNUMBER(SEARCH("&lt; 4",'Classification result'!U275))),"minimal", IF(OR(ISNUMBER(SEARCH("Extensive",'Model output'!P274)),ISNUMBER(SEARCH("Extensive",'Classification result'!U275)),ISNUMBER(SEARCH("&gt;4",'Classification result'!U275)),ISNUMBER(SEARCH("&gt; 4",'Classification result'!U275)),ISNUMBER(SEARCH("4 or more",'Classification result'!U275))),"extensive","")))</f>
        <v/>
      </c>
      <c r="W275" t="str">
        <f>IF(OR('Model output'!R274="",ISNUMBER(SEARCH("Not identified", 'Model output'!R274)),ISNUMBER(SEARCH("Absent",'Model output'!R274)),ISNUMBER(SEARCH("No",'Model output'!R274)),ISNUMBER(SEARCH("Negative",'Model output'!R274)),ISNUMBER(SEARCH("None seen",'Model output'!R274)),ISNUMBER(SEARCH("Free",'Model output'!R274)),ISNUMBER(SEARCH("Cannot be assessed",'Model output'!R274))),"negative","positive")</f>
        <v>negative</v>
      </c>
      <c r="X275" t="str">
        <f>IF('Model output'!S274="","", IF('Model output'!S274= "[]", "", 'Model output'!S274))</f>
        <v>Present, Minimal</v>
      </c>
      <c r="Y275" t="str">
        <f>IF(OR('Model output'!S274="",ISNUMBER(SEARCH("Absent",'Model output'!S274)),ISNUMBER(SEARCH("Not identified",'Model output'!S274)),ISNUMBER(SEARCH("No",'Model output'!S274)),ISNUMBER(SEARCH("negative",'Model output'!S274))),"negative",IF(Z275="positive","gETE", "positive"))</f>
        <v>positive</v>
      </c>
      <c r="Z275" t="str">
        <f>IF(OR('Model output'!S274="",ISNUMBER(SEARCH("Absent",'Model output'!S274)),ISNUMBER(SEARCH("Not identified",'Model output'!S274)),ISNUMBER(SEARCH("No",'Model output'!S274)),ISNUMBER(SEARCH("Minimal",'Model output'!S274)),ISNUMBER(SEARCH("negative",'Model output'!S274))),"negative",IF(OR(ISNUMBER(SEARCH("extensive",X275)),ISNUMBER(SEARCH("skeletal muscle",X275)),ISNUMBER(SEARCH("larynx",X275)),ISNUMBER(SEARCH("trachea",X275)),ISNUMBER(SEARCH("esophagus",X275)),ISNUMBER(SEARCH("recurrent laryngeal nerve",X275))),"positive","negative"))</f>
        <v>negative</v>
      </c>
      <c r="AA275" t="str">
        <f>IF('Model output'!T274="","", IF('Model output'!T274="[]", "", IF('Model output'!T274="Not mentioned", "No", "Yes")))</f>
        <v/>
      </c>
      <c r="AB275" t="str">
        <f>IF(AA275&lt;&gt;"Yes","",IF(OR('Model output'!U274="",'Model output'!U274="[]",ISNUMBER(SEARCH("Not identified",'Model output'!U274))),"",'Model output'!U274))</f>
        <v/>
      </c>
      <c r="AC275" s="1" t="str">
        <f>IF(OR('Model output'!V274="",'Model output'!V274="No",AND(ISERROR(SEARCH("Positive",'Model output'!V274)), ISNUMBER(SEARCH("Negative",'Model output'!V274))), ISNUMBER(SEARCH("Uninvolved",'Model output'!V274)), ISNUMBER(SEARCH("not involved",'Model output'!V274)), ISNUMBER(SEARCH("none",'Model output'!V274)), ISNUMBER(SEARCH("Free",'Model output'!V274)), ISNUMBER(SEARCH("1 mm",'Model output'!V274)), ISNUMBER(SEARCH("0.1 CM",'Model output'!V274)), ISNUMBER(SEARCH("less than 0.2 mm",'Model output'!V274)), ISNUMBER(SEARCH("less than 0.5 mm",'Model output'!V274)), ISNUMBER(SEARCH("abut",'Model output'!V274))), "negative", "positive")</f>
        <v>positive</v>
      </c>
      <c r="AE275" s="32" t="str" cm="1">
        <f t="array" ref="AE275">IF(OR(AC275="positive",Z275="positive",AND(OR(ISNUMBER(SEARCH("Follicular carcinoma",N275)),ISNUMBER(SEARCH("Follicular thyroid carcinoma",N275))),V275="extensive"),AND(AND(ISNUMBER(J275),J275&gt;0),AND(ISNUMBER(M275),M275&gt;3)),OR(H275="positive",AH275=1)),"high",IF(OR(ISNUMBER(SEARCH("lateral",G275,1)),ISNUMBER(SEARCH("positive",Y275,1)),ISNUMBER(SEARCH("tall",O275,1)),ISNUMBER(SEARCH("hobnail",O275,1)),ISNUMBER(SEARCH("cribriform",O275,1)),ISNUMBER(SEARCH("diffuse",O275,1)),ISNUMBER(SEARCH("columnar",O275,1)),ISNUMBER(SEARCH("solid",O275,1)),ISNUMBER(SEARCH("tall",N275,1)),ISNUMBER(SEARCH("hobnail",N275,1)),ISNUMBER(SEARCH("cribriform",N275,1)),ISNUMBER(SEARCH("diffuse",N275,1)),ISNUMBER(SEARCH("columnar",N275,1)),ISNUMBER(SEARCH("solid",N275,1)),AND(ISNUMBER(SEARCH("papillary",N275,1)),S275="positive"),AND(AND(ISNUMBER(J275),J275&gt;=5),M275=""),AND(AND(ISNUMBER(J275),J275&gt;=5),AND(ISNUMBER(M275),M275&gt;=1)),AND(ISNUMBER(SERACH("papillary",N275)),OR(Y275="positive",Z275="positive"), ISNUMBER(SEARCH("BRAF",AB275)))),"intermediate","low"))</f>
        <v>high</v>
      </c>
      <c r="AF275" s="33" t="str">
        <f t="shared" si="59"/>
        <v>2</v>
      </c>
      <c r="AG275" s="33" t="str">
        <f t="shared" si="60"/>
        <v>1b</v>
      </c>
      <c r="AH275" s="33" t="str">
        <f t="shared" si="61"/>
        <v>0</v>
      </c>
      <c r="AI275" s="38" t="str">
        <f t="shared" si="62"/>
        <v>I</v>
      </c>
      <c r="AJ275" s="32" t="s">
        <v>956</v>
      </c>
      <c r="AK275" s="37" t="s">
        <v>964</v>
      </c>
      <c r="AL275" s="37" t="s">
        <v>961</v>
      </c>
      <c r="AM275" s="37" t="s">
        <v>965</v>
      </c>
      <c r="AN275" s="37" t="s">
        <v>70</v>
      </c>
      <c r="AO275" s="26">
        <f t="shared" si="63"/>
        <v>1</v>
      </c>
      <c r="AP275" s="12">
        <f t="shared" si="64"/>
        <v>1</v>
      </c>
      <c r="AQ275" s="12">
        <f t="shared" si="65"/>
        <v>1</v>
      </c>
      <c r="AR275" s="12">
        <f t="shared" si="66"/>
        <v>1</v>
      </c>
      <c r="AS275" s="19">
        <f t="shared" si="67"/>
        <v>1</v>
      </c>
    </row>
    <row r="276" spans="1:45">
      <c r="A276" t="str">
        <f>'Model output'!A275</f>
        <v>TCGA-J8-A3YE</v>
      </c>
      <c r="B276" s="44">
        <v>31</v>
      </c>
      <c r="C276" s="1" t="str">
        <f>IF(OR(ISNUMBER(SEARCH("0",'Model output'!D275)), ISNUMBER(SEARCH("1",'Model output'!D275)), ISNUMBER(SEARCH("1a",'Model output'!D275)), ISNUMBER(SEARCH("1b",'Model output'!D275)), ISNUMBER(SEARCH("2",'Model output'!D275)), ISNUMBER(SEARCH("3",'Model output'!D275)), ISNUMBER(SEARCH("4a",'Model output'!D275)), ISNUMBER(SEARCH("4b",'Model output'!D275))), IF(ISNUMBER(SEARCH("pT",'Model output'!D275)),IF(OR(ISNUMBER(SEARCH("a",'Model output'!D275)),ISNUMBER(SEARCH("b",'Model output'!D275))),MID(SUBSTITUTE('Model output'!D275," ",""),SEARCH("pT",'Model output'!D275)+2,2),MID(SUBSTITUTE('Model output'!D275," ",""),SEARCH("pT",'Model output'!D275)+2,1)),IF(ISNUMBER(SEARCH("T",'Model output'!D275)),IF(OR(ISNUMBER(SEARCH("a",'Model output'!D275)),ISNUMBER(SEARCH("b",'Model output'!D275))),MID(SUBSTITUTE('Model output'!D275," ",""),SEARCH("T",'Model output'!D275)+1,2),MID(SUBSTITUTE('Model output'!D275," ",""),SEARCH("T",'Model output'!D275)+1,1)),SUBSTITUTE('Model output'!D275," ",""))),"")</f>
        <v>3</v>
      </c>
      <c r="D276" s="1" t="str">
        <f>IF(ISNUMBER(SEARCH("lymph node",'Model output'!E275)),"1", IF(AND('Model output'!E275&lt;&gt;"",ISNUMBER('Model output'!E275),'Model output'!E275&gt;0),"1",IF(OR(ISNUMBER(SEARCH("0",'Model output'!E275)), ISNUMBER(SEARCH("1",'Model output'!E275)), ISNUMBER(SEARCH("1a",'Model output'!E275)), ISNUMBER(SEARCH("1b",'Model output'!E275)), ISNUMBER(SEARCH("X",'Model output'!E275))), IF(ISNUMBER(SEARCH("pN",'Model output'!E275)),IF(OR(ISNUMBER(SEARCH("a",'Model output'!E275)),ISNUMBER(SEARCH("b",'Model output'!E275))),MID(SUBSTITUTE('Model output'!E275," ",""),SEARCH("pN",'Model output'!E275)+2,2),MID(SUBSTITUTE('Model output'!E275," ",""),SEARCH("pN",'Model output'!E275)+2,1)),IF(ISNUMBER(SEARCH("N",'Model output'!E275)),IF(OR(ISNUMBER(SEARCH("a",'Model output'!E275)),ISNUMBER(SEARCH("b",'Model output'!E275))),MID(SUBSTITUTE('Model output'!E275," ",""),SEARCH("N",'Model output'!E275)+1,2),MID(SUBSTITUTE('Model output'!E275," ",""),SEARCH("N",'Model output'!E275)+1,1)),SUBSTITUTE('Model output'!E275," ",""))),"")))</f>
        <v>1a</v>
      </c>
      <c r="E276" s="1" t="str">
        <f>IF(OR(ISNUMBER(SEARCH("Not applicable",'Model output'!F275)), ISNUMBER(SEARCH("N/A",'Model output'!F275))),"0",IF(OR(ISNUMBER(SEARCH("0",'Model output'!F275)), ISNUMBER(SEARCH("1",'Model output'!F275)), ISNUMBER(SEARCH("X",'Model output'!F275))), IF(ISNUMBER(SEARCH("pM",'Model output'!F275)),MID(SUBSTITUTE('Model output'!F275," ",""),SEARCH("pM",'Model output'!F275)+2,1),IF(ISNUMBER(SEARCH("M",'Model output'!F275)),MID(SUBSTITUTE('Model output'!F275," ",""),SEARCH("M",'Model output'!F275)+1,1),SUBSTITUTE('Model output'!F275," ",""))),""))</f>
        <v>X</v>
      </c>
      <c r="F276" t="str">
        <f t="shared" si="57"/>
        <v>positive</v>
      </c>
      <c r="G276" t="str">
        <f>IF(OR('Model output'!G275="",AND(ISNUMBER('Model output'!J275),'Model output'!J275&lt;1)),"",IF(OR(ISNUMBER(SEARCH("lateral",'Model output'!G275)),ISNUMBER(SEARCH("cervical",'Model output'!G275)),ISNUMBER(SEARCH("jugular",'Model output'!G275)),ISNUMBER(SEARCH("left neck",'Model output'!G275)),ISNUMBER(SEARCH("left anterior neck",'Model output'!G275)),ISNUMBER(SEARCH("left posterior neck",'Model output'!G275)),ISNUMBER(SEARCH("right neck",'Model output'!G275)),ISNUMBER(SEARCH("right anterior neck",'Model output'!G275)),ISNUMBER(SEARCH("right posterior neck",'Model output'!G275)),AND(ISNUMBER(SEARCH("level",'Model output'!G275)),OR(,ISNUMBER(SEARCH("II",'Model output'!G275)),ISNUMBER(SEARCH("two",'Model output'!G275)),ISNUMBER(SEARCH("2",'Model output'!G275)),ISNUMBER(SEARCH("III",'Model output'!G275)),ISNUMBER(SEARCH("three",'Model output'!G275)),ISNUMBER(SEARCH("3",'Model output'!G275)),ISNUMBER(SEARCH("IV",'Model output'!G275)),ISNUMBER(SEARCH("four",'Model output'!G275)),ISNUMBER(SEARCH("4",'Model output'!G275)),AND(ISNUMBER(SEARCH("V ",'Model output'!G275)),NOT(ISNUMBER(SEARCH("VI",'Model output'!G275)))),ISNUMBER(SEARCH("five",'Model output'!G275)),ISNUMBER(SEARCH("5",'Model output'!G275))))), "lateral", "central"))</f>
        <v>central</v>
      </c>
      <c r="H276" t="str">
        <f>IF('Model output'!H275="","negative",IF('Model output'!H275="[]", "negative", IF(OR(ISNUMBER(SEARCH("lymph node",'Model output'!H275)),ISNUMBER(SEARCH("Not mentioned",'Model output'!H275)),ISNUMBER(SEARCH("neck",'Model output'!H275)),ISNUMBER(SEARCH("Not applicable",'Model output'!H275))),"negative","positive")))</f>
        <v>negative</v>
      </c>
      <c r="I276">
        <f>IF('Model output'!I275="","",IF(ISNUMBER('Model output'!I275),'Model output'!I275,1))</f>
        <v>4</v>
      </c>
      <c r="J276">
        <f>IF('Model output'!J275="","",IF(AND(ISNUMBER('Model output'!J275),'Model output'!J275&lt;=I276),'Model output'!J275,IF(ISNUMBER(SEARCH("0/",'Model output'!J275)),0,1)))</f>
        <v>1</v>
      </c>
      <c r="K276" t="str" cm="1">
        <f t="array" ref="K276">IF(COUNT(FIND({0,1,2,3,4,5,6,7,8,9},'Model output'!K275))&gt;0,'Model output'!K275,"")</f>
        <v>0.8 cm</v>
      </c>
      <c r="L276" s="8" t="str">
        <f t="shared" si="58"/>
        <v>0.8cm</v>
      </c>
      <c r="M276" cm="1">
        <f t="array" ref="M276">IF(L276="","",IF(ISNUMBER(SEARCH("cm",L276)),MAX(VALUE(SUBSTITUTE(_xlfn.FILTERXML("&lt;t&gt;&lt;s&gt;"&amp;SUBSTITUTE(L276,",","&lt;/s&gt;&lt;s&gt;")&amp;"&lt;/s&gt;&lt;/t&gt;","//s"),"cm",""))),MAX(VALUE(SUBSTITUTE(_xlfn.FILTERXML("&lt;t&gt;&lt;s&gt;"&amp;SUBSTITUTE(L276,",","&lt;/s&gt;&lt;s&gt;")&amp;"&lt;/s&gt;&lt;/t&gt;","//s"),"mm","")))/10))</f>
        <v>0.8</v>
      </c>
      <c r="N276" t="str">
        <f>IF('Model output'!L275="","",'Model output'!L275)</f>
        <v>Papillary carcinoma</v>
      </c>
      <c r="O276" t="str">
        <f>IF('Model output'!M275="","",'Model output'!M275)</f>
        <v>Classical (usual)</v>
      </c>
      <c r="P276" t="str">
        <f>IF('Model output'!N275="","",'Model output'!N275)</f>
        <v>3.5 cm</v>
      </c>
      <c r="Q276" t="str">
        <f t="shared" si="56"/>
        <v>3.5cm</v>
      </c>
      <c r="R276" cm="1">
        <f t="array" ref="R276">IF(Q276="","",IF(ISNUMBER(SEARCH("cm",Q276)),MAX(VALUE(SUBSTITUTE(_xlfn.FILTERXML("&lt;t&gt;&lt;s&gt;"&amp;SUBSTITUTE(Q276,",","&lt;/s&gt;&lt;s&gt;")&amp;"&lt;/s&gt;&lt;/t&gt;","//s"),"cm",""))),MAX(VALUE(SUBSTITUTE(_xlfn.FILTERXML("&lt;t&gt;&lt;s&gt;"&amp;SUBSTITUTE(Q276,",","&lt;/s&gt;&lt;s&gt;")&amp;"&lt;/s&gt;&lt;/t&gt;","//s"),"mm","")))/10))</f>
        <v>3.5</v>
      </c>
      <c r="S276" t="str">
        <f>IF(OR('Model output'!P275="",ISNUMBER(SEARCH("Not identified", 'Model output'!P275)),ISNUMBER(SEARCH("Absent",'Model output'!P275)),AND(ISNUMBER(SEARCH("No",'Model output'!P275)),NOT(ISNUMBER(SEARCH("diagnostic",'Model output'!P275)))),ISNUMBER(SEARCH("Negative",'Model output'!P275))),"negative","positive")</f>
        <v>negative</v>
      </c>
      <c r="T276" t="str">
        <f>IF('Model output'!O275="","",'Model output'!O275)</f>
        <v/>
      </c>
      <c r="U276" t="str">
        <f>IF('Model output'!Q275&lt;&gt;"",'Model output'!Q275,IF('Classification result'!S276="positive",IF(ISNUMBER(SEARCH("single",'Model output'!P275)),1,IF(OR(ISNUMBER(SEARCH("&lt;4",'Model output'!P275)),ISNUMBER(SEARCH("&lt; 4",'Model output'!P275)),ISNUMBER(SEARCH("less than 4",'Model output'!P275))),"&lt;4",IF(OR(ISNUMBER(SEARCH("&gt;4",'Model output'!P275)),ISNUMBER(SEARCH("&gt; 4",'Model output'!P275)),ISNUMBER(SEARCH("4 or more",'Model output'!P275))),"&gt;4",""))),""))</f>
        <v/>
      </c>
      <c r="V276" t="str">
        <f>IF(S276="negative","",IF(OR(ISNUMBER(SEARCH("Focal",'Model output'!P275)),'Classification result'!U276&lt;4,ISNUMBER(SEARCH("Focal",'Classification result'!U276)),ISNUMBER(SEARCH("&lt;4",'Classification result'!U276)),ISNUMBER(SEARCH("&lt; 4",'Classification result'!U276))),"minimal", IF(OR(ISNUMBER(SEARCH("Extensive",'Model output'!P275)),ISNUMBER(SEARCH("Extensive",'Classification result'!U276)),ISNUMBER(SEARCH("&gt;4",'Classification result'!U276)),ISNUMBER(SEARCH("&gt; 4",'Classification result'!U276)),ISNUMBER(SEARCH("4 or more",'Classification result'!U276))),"extensive","")))</f>
        <v/>
      </c>
      <c r="W276" t="str">
        <f>IF(OR('Model output'!R275="",ISNUMBER(SEARCH("Not identified", 'Model output'!R275)),ISNUMBER(SEARCH("Absent",'Model output'!R275)),ISNUMBER(SEARCH("No",'Model output'!R275)),ISNUMBER(SEARCH("Negative",'Model output'!R275)),ISNUMBER(SEARCH("None seen",'Model output'!R275)),ISNUMBER(SEARCH("Free",'Model output'!R275)),ISNUMBER(SEARCH("Cannot be assessed",'Model output'!R275))),"negative","positive")</f>
        <v>positive</v>
      </c>
      <c r="X276" t="str">
        <f>IF('Model output'!S275="","", IF('Model output'!S275= "[]", "", 'Model output'!S275))</f>
        <v>Present, Minimal</v>
      </c>
      <c r="Y276" t="str">
        <f>IF(OR('Model output'!S275="",ISNUMBER(SEARCH("Absent",'Model output'!S275)),ISNUMBER(SEARCH("Not identified",'Model output'!S275)),ISNUMBER(SEARCH("No",'Model output'!S275)),ISNUMBER(SEARCH("negative",'Model output'!S275))),"negative",IF(Z276="positive","gETE", "positive"))</f>
        <v>positive</v>
      </c>
      <c r="Z276" t="str">
        <f>IF(OR('Model output'!S275="",ISNUMBER(SEARCH("Absent",'Model output'!S275)),ISNUMBER(SEARCH("Not identified",'Model output'!S275)),ISNUMBER(SEARCH("No",'Model output'!S275)),ISNUMBER(SEARCH("Minimal",'Model output'!S275)),ISNUMBER(SEARCH("negative",'Model output'!S275))),"negative",IF(OR(ISNUMBER(SEARCH("extensive",X276)),ISNUMBER(SEARCH("skeletal muscle",X276)),ISNUMBER(SEARCH("larynx",X276)),ISNUMBER(SEARCH("trachea",X276)),ISNUMBER(SEARCH("esophagus",X276)),ISNUMBER(SEARCH("recurrent laryngeal nerve",X276))),"positive","negative"))</f>
        <v>negative</v>
      </c>
      <c r="AA276" t="str">
        <f>IF('Model output'!T275="","", IF('Model output'!T275="[]", "", IF('Model output'!T275="Not mentioned", "No", "Yes")))</f>
        <v/>
      </c>
      <c r="AB276" t="str">
        <f>IF(AA276&lt;&gt;"Yes","",IF(OR('Model output'!U275="",'Model output'!U275="[]",ISNUMBER(SEARCH("Not identified",'Model output'!U275))),"",'Model output'!U275))</f>
        <v/>
      </c>
      <c r="AC276" s="1" t="str">
        <f>IF(OR('Model output'!V275="",'Model output'!V275="No",AND(ISERROR(SEARCH("Positive",'Model output'!V275)), ISNUMBER(SEARCH("Negative",'Model output'!V275))), ISNUMBER(SEARCH("Uninvolved",'Model output'!V275)), ISNUMBER(SEARCH("not involved",'Model output'!V275)), ISNUMBER(SEARCH("none",'Model output'!V275)), ISNUMBER(SEARCH("Free",'Model output'!V275)), ISNUMBER(SEARCH("1 mm",'Model output'!V275)), ISNUMBER(SEARCH("0.1 CM",'Model output'!V275)), ISNUMBER(SEARCH("less than 0.2 mm",'Model output'!V275)), ISNUMBER(SEARCH("less than 0.5 mm",'Model output'!V275)), ISNUMBER(SEARCH("abut",'Model output'!V275))), "negative", "positive")</f>
        <v>negative</v>
      </c>
      <c r="AE276" s="32" t="str" cm="1">
        <f t="array" aca="1" ref="AE276" ca="1">IF(OR(AC276="positive",Z276="positive",AND(OR(ISNUMBER(SEARCH("Follicular carcinoma",N276)),ISNUMBER(SEARCH("Follicular thyroid carcinoma",N276))),V276="extensive"),AND(AND(ISNUMBER(J276),J276&gt;0),AND(ISNUMBER(M276),M276&gt;3)),OR(H276="positive",AH276=1)),"high",IF(OR(ISNUMBER(SEARCH("lateral",G276,1)),ISNUMBER(SEARCH("positive",Y276,1)),ISNUMBER(SEARCH("tall",O276,1)),ISNUMBER(SEARCH("hobnail",O276,1)),ISNUMBER(SEARCH("cribriform",O276,1)),ISNUMBER(SEARCH("diffuse",O276,1)),ISNUMBER(SEARCH("columnar",O276,1)),ISNUMBER(SEARCH("solid",O276,1)),ISNUMBER(SEARCH("tall",N276,1)),ISNUMBER(SEARCH("hobnail",N276,1)),ISNUMBER(SEARCH("cribriform",N276,1)),ISNUMBER(SEARCH("diffuse",N276,1)),ISNUMBER(SEARCH("columnar",N276,1)),ISNUMBER(SEARCH("solid",N276,1)),AND(ISNUMBER(SEARCH("papillary",N276,1)),S276="positive"),AND(AND(ISNUMBER(J276),J276&gt;=5),M276=""),AND(AND(ISNUMBER(J276),J276&gt;=5),AND(ISNUMBER(M276),M276&gt;=1)),AND(ISNUMBER(SERACH("papillary",N276)),OR(Y276="positive",Z276="positive"), ISNUMBER(SEARCH("BRAF",AB276)))),"intermediate","low"))</f>
        <v>intermediate</v>
      </c>
      <c r="AF276" s="33" t="str">
        <f t="shared" si="59"/>
        <v>2</v>
      </c>
      <c r="AG276" s="33" t="str">
        <f t="shared" si="60"/>
        <v>1a</v>
      </c>
      <c r="AH276" s="33" t="str">
        <f t="shared" si="61"/>
        <v>0</v>
      </c>
      <c r="AI276" s="38" t="str">
        <f t="shared" si="62"/>
        <v>I</v>
      </c>
      <c r="AJ276" s="32" t="s">
        <v>956</v>
      </c>
      <c r="AK276" s="37" t="s">
        <v>960</v>
      </c>
      <c r="AL276" s="37" t="s">
        <v>966</v>
      </c>
      <c r="AM276" s="37" t="s">
        <v>965</v>
      </c>
      <c r="AN276" s="37" t="s">
        <v>70</v>
      </c>
      <c r="AO276" s="26">
        <f t="shared" ca="1" si="63"/>
        <v>0</v>
      </c>
      <c r="AP276" s="12">
        <f t="shared" si="64"/>
        <v>0</v>
      </c>
      <c r="AQ276" s="12">
        <f t="shared" si="65"/>
        <v>1</v>
      </c>
      <c r="AR276" s="12">
        <f t="shared" si="66"/>
        <v>1</v>
      </c>
      <c r="AS276" s="19">
        <f t="shared" si="67"/>
        <v>1</v>
      </c>
    </row>
    <row r="277" spans="1:45">
      <c r="A277" t="str">
        <f>'Model output'!A276</f>
        <v>TCGA-J8-A3YH</v>
      </c>
      <c r="B277" s="44">
        <v>39</v>
      </c>
      <c r="C277" s="1" t="str">
        <f>IF(OR(ISNUMBER(SEARCH("0",'Model output'!D276)), ISNUMBER(SEARCH("1",'Model output'!D276)), ISNUMBER(SEARCH("1a",'Model output'!D276)), ISNUMBER(SEARCH("1b",'Model output'!D276)), ISNUMBER(SEARCH("2",'Model output'!D276)), ISNUMBER(SEARCH("3",'Model output'!D276)), ISNUMBER(SEARCH("4a",'Model output'!D276)), ISNUMBER(SEARCH("4b",'Model output'!D276))), IF(ISNUMBER(SEARCH("pT",'Model output'!D276)),IF(OR(ISNUMBER(SEARCH("a",'Model output'!D276)),ISNUMBER(SEARCH("b",'Model output'!D276))),MID(SUBSTITUTE('Model output'!D276," ",""),SEARCH("pT",'Model output'!D276)+2,2),MID(SUBSTITUTE('Model output'!D276," ",""),SEARCH("pT",'Model output'!D276)+2,1)),IF(ISNUMBER(SEARCH("T",'Model output'!D276)),IF(OR(ISNUMBER(SEARCH("a",'Model output'!D276)),ISNUMBER(SEARCH("b",'Model output'!D276))),MID(SUBSTITUTE('Model output'!D276," ",""),SEARCH("T",'Model output'!D276)+1,2),MID(SUBSTITUTE('Model output'!D276," ",""),SEARCH("T",'Model output'!D276)+1,1)),SUBSTITUTE('Model output'!D276," ",""))),"")</f>
        <v>3</v>
      </c>
      <c r="D277" s="1" t="str">
        <f>IF(ISNUMBER(SEARCH("lymph node",'Model output'!E276)),"1", IF(AND('Model output'!E276&lt;&gt;"",ISNUMBER('Model output'!E276),'Model output'!E276&gt;0),"1",IF(OR(ISNUMBER(SEARCH("0",'Model output'!E276)), ISNUMBER(SEARCH("1",'Model output'!E276)), ISNUMBER(SEARCH("1a",'Model output'!E276)), ISNUMBER(SEARCH("1b",'Model output'!E276)), ISNUMBER(SEARCH("X",'Model output'!E276))), IF(ISNUMBER(SEARCH("pN",'Model output'!E276)),IF(OR(ISNUMBER(SEARCH("a",'Model output'!E276)),ISNUMBER(SEARCH("b",'Model output'!E276))),MID(SUBSTITUTE('Model output'!E276," ",""),SEARCH("pN",'Model output'!E276)+2,2),MID(SUBSTITUTE('Model output'!E276," ",""),SEARCH("pN",'Model output'!E276)+2,1)),IF(ISNUMBER(SEARCH("N",'Model output'!E276)),IF(OR(ISNUMBER(SEARCH("a",'Model output'!E276)),ISNUMBER(SEARCH("b",'Model output'!E276))),MID(SUBSTITUTE('Model output'!E276," ",""),SEARCH("N",'Model output'!E276)+1,2),MID(SUBSTITUTE('Model output'!E276," ",""),SEARCH("N",'Model output'!E276)+1,1)),SUBSTITUTE('Model output'!E276," ",""))),"")))</f>
        <v>1b</v>
      </c>
      <c r="E277" s="1" t="str">
        <f>IF(OR(ISNUMBER(SEARCH("Not applicable",'Model output'!F276)), ISNUMBER(SEARCH("N/A",'Model output'!F276))),"0",IF(OR(ISNUMBER(SEARCH("0",'Model output'!F276)), ISNUMBER(SEARCH("1",'Model output'!F276)), ISNUMBER(SEARCH("X",'Model output'!F276))), IF(ISNUMBER(SEARCH("pM",'Model output'!F276)),MID(SUBSTITUTE('Model output'!F276," ",""),SEARCH("pM",'Model output'!F276)+2,1),IF(ISNUMBER(SEARCH("M",'Model output'!F276)),MID(SUBSTITUTE('Model output'!F276," ",""),SEARCH("M",'Model output'!F276)+1,1),SUBSTITUTE('Model output'!F276," ",""))),""))</f>
        <v>X</v>
      </c>
      <c r="F277" t="str">
        <f t="shared" si="57"/>
        <v>positive</v>
      </c>
      <c r="G277" t="str">
        <f>IF(OR('Model output'!G276="",AND(ISNUMBER('Model output'!J276),'Model output'!J276&lt;1)),"",IF(OR(ISNUMBER(SEARCH("lateral",'Model output'!G276)),ISNUMBER(SEARCH("cervical",'Model output'!G276)),ISNUMBER(SEARCH("jugular",'Model output'!G276)),ISNUMBER(SEARCH("left neck",'Model output'!G276)),ISNUMBER(SEARCH("left anterior neck",'Model output'!G276)),ISNUMBER(SEARCH("left posterior neck",'Model output'!G276)),ISNUMBER(SEARCH("right neck",'Model output'!G276)),ISNUMBER(SEARCH("right anterior neck",'Model output'!G276)),ISNUMBER(SEARCH("right posterior neck",'Model output'!G276)),AND(ISNUMBER(SEARCH("level",'Model output'!G276)),OR(,ISNUMBER(SEARCH("II",'Model output'!G276)),ISNUMBER(SEARCH("two",'Model output'!G276)),ISNUMBER(SEARCH("2",'Model output'!G276)),ISNUMBER(SEARCH("III",'Model output'!G276)),ISNUMBER(SEARCH("three",'Model output'!G276)),ISNUMBER(SEARCH("3",'Model output'!G276)),ISNUMBER(SEARCH("IV",'Model output'!G276)),ISNUMBER(SEARCH("four",'Model output'!G276)),ISNUMBER(SEARCH("4",'Model output'!G276)),AND(ISNUMBER(SEARCH("V ",'Model output'!G276)),NOT(ISNUMBER(SEARCH("VI",'Model output'!G276)))),ISNUMBER(SEARCH("five",'Model output'!G276)),ISNUMBER(SEARCH("5",'Model output'!G276))))), "lateral", "central"))</f>
        <v>lateral</v>
      </c>
      <c r="H277" t="str">
        <f>IF('Model output'!H276="","negative",IF('Model output'!H276="[]", "negative", IF(OR(ISNUMBER(SEARCH("lymph node",'Model output'!H276)),ISNUMBER(SEARCH("Not mentioned",'Model output'!H276)),ISNUMBER(SEARCH("neck",'Model output'!H276)),ISNUMBER(SEARCH("Not applicable",'Model output'!H276))),"negative","positive")))</f>
        <v>negative</v>
      </c>
      <c r="I277">
        <f>IF('Model output'!I276="","",IF(ISNUMBER('Model output'!I276),'Model output'!I276,1))</f>
        <v>40</v>
      </c>
      <c r="J277">
        <f>IF('Model output'!J276="","",IF(AND(ISNUMBER('Model output'!J276),'Model output'!J276&lt;=I277),'Model output'!J276,IF(ISNUMBER(SEARCH("0/",'Model output'!J276)),0,1)))</f>
        <v>13</v>
      </c>
      <c r="K277" t="str" cm="1">
        <f t="array" ref="K277">IF(COUNT(FIND({0,1,2,3,4,5,6,7,8,9},'Model output'!K276))&gt;0,'Model output'!K276,"")</f>
        <v>2.0 cm</v>
      </c>
      <c r="L277" s="8" t="str">
        <f t="shared" si="58"/>
        <v>2.0cm</v>
      </c>
      <c r="M277" cm="1">
        <f t="array" ref="M277">IF(L277="","",IF(ISNUMBER(SEARCH("cm",L277)),MAX(VALUE(SUBSTITUTE(_xlfn.FILTERXML("&lt;t&gt;&lt;s&gt;"&amp;SUBSTITUTE(L277,",","&lt;/s&gt;&lt;s&gt;")&amp;"&lt;/s&gt;&lt;/t&gt;","//s"),"cm",""))),MAX(VALUE(SUBSTITUTE(_xlfn.FILTERXML("&lt;t&gt;&lt;s&gt;"&amp;SUBSTITUTE(L277,",","&lt;/s&gt;&lt;s&gt;")&amp;"&lt;/s&gt;&lt;/t&gt;","//s"),"mm","")))/10))</f>
        <v>2</v>
      </c>
      <c r="N277" t="str">
        <f>IF('Model output'!L276="","",'Model output'!L276)</f>
        <v>Papillary carcinoma</v>
      </c>
      <c r="O277" t="str">
        <f>IF('Model output'!M276="","",'Model output'!M276)</f>
        <v>Classical (usual)</v>
      </c>
      <c r="P277" t="str">
        <f>IF('Model output'!N276="","",'Model output'!N276)</f>
        <v>4.5 cm</v>
      </c>
      <c r="Q277" t="str">
        <f t="shared" si="56"/>
        <v>4.5cm</v>
      </c>
      <c r="R277" cm="1">
        <f t="array" ref="R277">IF(Q277="","",IF(ISNUMBER(SEARCH("cm",Q277)),MAX(VALUE(SUBSTITUTE(_xlfn.FILTERXML("&lt;t&gt;&lt;s&gt;"&amp;SUBSTITUTE(Q277,",","&lt;/s&gt;&lt;s&gt;")&amp;"&lt;/s&gt;&lt;/t&gt;","//s"),"cm",""))),MAX(VALUE(SUBSTITUTE(_xlfn.FILTERXML("&lt;t&gt;&lt;s&gt;"&amp;SUBSTITUTE(Q277,",","&lt;/s&gt;&lt;s&gt;")&amp;"&lt;/s&gt;&lt;/t&gt;","//s"),"mm","")))/10))</f>
        <v>4.5</v>
      </c>
      <c r="S277" t="str">
        <f>IF(OR('Model output'!P276="",ISNUMBER(SEARCH("Not identified", 'Model output'!P276)),ISNUMBER(SEARCH("Absent",'Model output'!P276)),AND(ISNUMBER(SEARCH("No",'Model output'!P276)),NOT(ISNUMBER(SEARCH("diagnostic",'Model output'!P276)))),ISNUMBER(SEARCH("Negative",'Model output'!P276))),"negative","positive")</f>
        <v>positive</v>
      </c>
      <c r="T277" t="str">
        <f>IF('Model output'!O276="","",'Model output'!O276)</f>
        <v/>
      </c>
      <c r="U277" t="str">
        <f>IF('Model output'!Q276&lt;&gt;"",'Model output'!Q276,IF('Classification result'!S277="positive",IF(ISNUMBER(SEARCH("single",'Model output'!P276)),1,IF(OR(ISNUMBER(SEARCH("&lt;4",'Model output'!P276)),ISNUMBER(SEARCH("&lt; 4",'Model output'!P276)),ISNUMBER(SEARCH("less than 4",'Model output'!P276))),"&lt;4",IF(OR(ISNUMBER(SEARCH("&gt;4",'Model output'!P276)),ISNUMBER(SEARCH("&gt; 4",'Model output'!P276)),ISNUMBER(SEARCH("4 or more",'Model output'!P276))),"&gt;4",""))),""))</f>
        <v/>
      </c>
      <c r="V277" t="str">
        <f>IF(S277="negative","",IF(OR(ISNUMBER(SEARCH("Focal",'Model output'!P276)),'Classification result'!U277&lt;4,ISNUMBER(SEARCH("Focal",'Classification result'!U277)),ISNUMBER(SEARCH("&lt;4",'Classification result'!U277)),ISNUMBER(SEARCH("&lt; 4",'Classification result'!U277))),"minimal", IF(OR(ISNUMBER(SEARCH("Extensive",'Model output'!P276)),ISNUMBER(SEARCH("Extensive",'Classification result'!U277)),ISNUMBER(SEARCH("&gt;4",'Classification result'!U277)),ISNUMBER(SEARCH("&gt; 4",'Classification result'!U277)),ISNUMBER(SEARCH("4 or more",'Classification result'!U277))),"extensive","")))</f>
        <v/>
      </c>
      <c r="W277" t="str">
        <f>IF(OR('Model output'!R276="",ISNUMBER(SEARCH("Not identified", 'Model output'!R276)),ISNUMBER(SEARCH("Absent",'Model output'!R276)),ISNUMBER(SEARCH("No",'Model output'!R276)),ISNUMBER(SEARCH("Negative",'Model output'!R276)),ISNUMBER(SEARCH("None seen",'Model output'!R276)),ISNUMBER(SEARCH("Free",'Model output'!R276)),ISNUMBER(SEARCH("Cannot be assessed",'Model output'!R276))),"negative","positive")</f>
        <v>negative</v>
      </c>
      <c r="X277" t="str">
        <f>IF('Model output'!S276="","", IF('Model output'!S276= "[]", "", 'Model output'!S276))</f>
        <v>Not identified</v>
      </c>
      <c r="Y277" t="str">
        <f>IF(OR('Model output'!S276="",ISNUMBER(SEARCH("Absent",'Model output'!S276)),ISNUMBER(SEARCH("Not identified",'Model output'!S276)),ISNUMBER(SEARCH("No",'Model output'!S276)),ISNUMBER(SEARCH("negative",'Model output'!S276))),"negative",IF(Z277="positive","gETE", "positive"))</f>
        <v>negative</v>
      </c>
      <c r="Z277" t="str">
        <f>IF(OR('Model output'!S276="",ISNUMBER(SEARCH("Absent",'Model output'!S276)),ISNUMBER(SEARCH("Not identified",'Model output'!S276)),ISNUMBER(SEARCH("No",'Model output'!S276)),ISNUMBER(SEARCH("Minimal",'Model output'!S276)),ISNUMBER(SEARCH("negative",'Model output'!S276))),"negative",IF(OR(ISNUMBER(SEARCH("extensive",X277)),ISNUMBER(SEARCH("skeletal muscle",X277)),ISNUMBER(SEARCH("larynx",X277)),ISNUMBER(SEARCH("trachea",X277)),ISNUMBER(SEARCH("esophagus",X277)),ISNUMBER(SEARCH("recurrent laryngeal nerve",X277))),"positive","negative"))</f>
        <v>negative</v>
      </c>
      <c r="AA277" t="str">
        <f>IF('Model output'!T276="","", IF('Model output'!T276="[]", "", IF('Model output'!T276="Not mentioned", "No", "Yes")))</f>
        <v/>
      </c>
      <c r="AB277" t="str">
        <f>IF(AA277&lt;&gt;"Yes","",IF(OR('Model output'!U276="",'Model output'!U276="[]",ISNUMBER(SEARCH("Not identified",'Model output'!U276))),"",'Model output'!U276))</f>
        <v/>
      </c>
      <c r="AC277" s="1" t="str">
        <f>IF(OR('Model output'!V276="",'Model output'!V276="No",AND(ISERROR(SEARCH("Positive",'Model output'!V276)), ISNUMBER(SEARCH("Negative",'Model output'!V276))), ISNUMBER(SEARCH("Uninvolved",'Model output'!V276)), ISNUMBER(SEARCH("not involved",'Model output'!V276)), ISNUMBER(SEARCH("none",'Model output'!V276)), ISNUMBER(SEARCH("Free",'Model output'!V276)), ISNUMBER(SEARCH("1 mm",'Model output'!V276)), ISNUMBER(SEARCH("0.1 CM",'Model output'!V276)), ISNUMBER(SEARCH("less than 0.2 mm",'Model output'!V276)), ISNUMBER(SEARCH("less than 0.5 mm",'Model output'!V276)), ISNUMBER(SEARCH("abut",'Model output'!V276))), "negative", "positive")</f>
        <v>negative</v>
      </c>
      <c r="AE277" s="32" t="str" cm="1">
        <f t="array" aca="1" ref="AE277" ca="1">IF(OR(AC277="positive",Z277="positive",AND(OR(ISNUMBER(SEARCH("Follicular carcinoma",N277)),ISNUMBER(SEARCH("Follicular thyroid carcinoma",N277))),V277="extensive"),AND(AND(ISNUMBER(J277),J277&gt;0),AND(ISNUMBER(M277),M277&gt;3)),OR(H277="positive",AH277=1)),"high",IF(OR(ISNUMBER(SEARCH("lateral",G277,1)),ISNUMBER(SEARCH("positive",Y277,1)),ISNUMBER(SEARCH("tall",O277,1)),ISNUMBER(SEARCH("hobnail",O277,1)),ISNUMBER(SEARCH("cribriform",O277,1)),ISNUMBER(SEARCH("diffuse",O277,1)),ISNUMBER(SEARCH("columnar",O277,1)),ISNUMBER(SEARCH("solid",O277,1)),ISNUMBER(SEARCH("tall",N277,1)),ISNUMBER(SEARCH("hobnail",N277,1)),ISNUMBER(SEARCH("cribriform",N277,1)),ISNUMBER(SEARCH("diffuse",N277,1)),ISNUMBER(SEARCH("columnar",N277,1)),ISNUMBER(SEARCH("solid",N277,1)),AND(ISNUMBER(SEARCH("papillary",N277,1)),S277="positive"),AND(AND(ISNUMBER(J277),J277&gt;=5),M277=""),AND(AND(ISNUMBER(J277),J277&gt;=5),AND(ISNUMBER(M277),M277&gt;=1)),AND(ISNUMBER(SERACH("papillary",N277)),OR(Y277="positive",Z277="positive"), ISNUMBER(SEARCH("BRAF",AB277)))),"intermediate","low"))</f>
        <v>intermediate</v>
      </c>
      <c r="AF277" s="33" t="str">
        <f t="shared" si="59"/>
        <v>3a</v>
      </c>
      <c r="AG277" s="33" t="str">
        <f t="shared" si="60"/>
        <v>1b</v>
      </c>
      <c r="AH277" s="33" t="str">
        <f t="shared" si="61"/>
        <v>0</v>
      </c>
      <c r="AI277" s="38" t="str">
        <f t="shared" si="62"/>
        <v>I</v>
      </c>
      <c r="AJ277" s="32" t="s">
        <v>958</v>
      </c>
      <c r="AK277" s="37" t="s">
        <v>967</v>
      </c>
      <c r="AL277" s="37" t="s">
        <v>961</v>
      </c>
      <c r="AM277" s="37" t="s">
        <v>965</v>
      </c>
      <c r="AN277" s="37" t="s">
        <v>70</v>
      </c>
      <c r="AO277" s="26">
        <f t="shared" ca="1" si="63"/>
        <v>1</v>
      </c>
      <c r="AP277" s="12">
        <f t="shared" si="64"/>
        <v>1</v>
      </c>
      <c r="AQ277" s="12">
        <f t="shared" si="65"/>
        <v>1</v>
      </c>
      <c r="AR277" s="12">
        <f t="shared" si="66"/>
        <v>1</v>
      </c>
      <c r="AS277" s="19">
        <f t="shared" si="67"/>
        <v>1</v>
      </c>
    </row>
    <row r="278" spans="1:45">
      <c r="A278" t="str">
        <f>'Model output'!A277</f>
        <v>TCGA-KS-A4I1</v>
      </c>
      <c r="B278" s="44">
        <v>37</v>
      </c>
      <c r="C278" s="1" t="str">
        <f>IF(OR(ISNUMBER(SEARCH("0",'Model output'!D277)), ISNUMBER(SEARCH("1",'Model output'!D277)), ISNUMBER(SEARCH("1a",'Model output'!D277)), ISNUMBER(SEARCH("1b",'Model output'!D277)), ISNUMBER(SEARCH("2",'Model output'!D277)), ISNUMBER(SEARCH("3",'Model output'!D277)), ISNUMBER(SEARCH("4a",'Model output'!D277)), ISNUMBER(SEARCH("4b",'Model output'!D277))), IF(ISNUMBER(SEARCH("pT",'Model output'!D277)),IF(OR(ISNUMBER(SEARCH("a",'Model output'!D277)),ISNUMBER(SEARCH("b",'Model output'!D277))),MID(SUBSTITUTE('Model output'!D277," ",""),SEARCH("pT",'Model output'!D277)+2,2),MID(SUBSTITUTE('Model output'!D277," ",""),SEARCH("pT",'Model output'!D277)+2,1)),IF(ISNUMBER(SEARCH("T",'Model output'!D277)),IF(OR(ISNUMBER(SEARCH("a",'Model output'!D277)),ISNUMBER(SEARCH("b",'Model output'!D277))),MID(SUBSTITUTE('Model output'!D277," ",""),SEARCH("T",'Model output'!D277)+1,2),MID(SUBSTITUTE('Model output'!D277," ",""),SEARCH("T",'Model output'!D277)+1,1)),SUBSTITUTE('Model output'!D277," ",""))),"")</f>
        <v>2</v>
      </c>
      <c r="D278" s="1" t="str">
        <f>IF(ISNUMBER(SEARCH("lymph node",'Model output'!E277)),"1", IF(AND('Model output'!E277&lt;&gt;"",ISNUMBER('Model output'!E277),'Model output'!E277&gt;0),"1",IF(OR(ISNUMBER(SEARCH("0",'Model output'!E277)), ISNUMBER(SEARCH("1",'Model output'!E277)), ISNUMBER(SEARCH("1a",'Model output'!E277)), ISNUMBER(SEARCH("1b",'Model output'!E277)), ISNUMBER(SEARCH("X",'Model output'!E277))), IF(ISNUMBER(SEARCH("pN",'Model output'!E277)),IF(OR(ISNUMBER(SEARCH("a",'Model output'!E277)),ISNUMBER(SEARCH("b",'Model output'!E277))),MID(SUBSTITUTE('Model output'!E277," ",""),SEARCH("pN",'Model output'!E277)+2,2),MID(SUBSTITUTE('Model output'!E277," ",""),SEARCH("pN",'Model output'!E277)+2,1)),IF(ISNUMBER(SEARCH("N",'Model output'!E277)),IF(OR(ISNUMBER(SEARCH("a",'Model output'!E277)),ISNUMBER(SEARCH("b",'Model output'!E277))),MID(SUBSTITUTE('Model output'!E277," ",""),SEARCH("N",'Model output'!E277)+1,2),MID(SUBSTITUTE('Model output'!E277," ",""),SEARCH("N",'Model output'!E277)+1,1)),SUBSTITUTE('Model output'!E277," ",""))),"")))</f>
        <v>X</v>
      </c>
      <c r="E278" s="1" t="str">
        <f>IF(OR(ISNUMBER(SEARCH("Not applicable",'Model output'!F277)), ISNUMBER(SEARCH("N/A",'Model output'!F277))),"0",IF(OR(ISNUMBER(SEARCH("0",'Model output'!F277)), ISNUMBER(SEARCH("1",'Model output'!F277)), ISNUMBER(SEARCH("X",'Model output'!F277))), IF(ISNUMBER(SEARCH("pM",'Model output'!F277)),MID(SUBSTITUTE('Model output'!F277," ",""),SEARCH("pM",'Model output'!F277)+2,1),IF(ISNUMBER(SEARCH("M",'Model output'!F277)),MID(SUBSTITUTE('Model output'!F277," ",""),SEARCH("M",'Model output'!F277)+1,1),SUBSTITUTE('Model output'!F277," ",""))),""))</f>
        <v>X</v>
      </c>
      <c r="F278" t="str">
        <f t="shared" si="57"/>
        <v>negative</v>
      </c>
      <c r="G278" t="str">
        <f>IF(OR('Model output'!G277="",AND(ISNUMBER('Model output'!J277),'Model output'!J277&lt;1)),"",IF(OR(ISNUMBER(SEARCH("lateral",'Model output'!G277)),ISNUMBER(SEARCH("cervical",'Model output'!G277)),ISNUMBER(SEARCH("jugular",'Model output'!G277)),ISNUMBER(SEARCH("left neck",'Model output'!G277)),ISNUMBER(SEARCH("left anterior neck",'Model output'!G277)),ISNUMBER(SEARCH("left posterior neck",'Model output'!G277)),ISNUMBER(SEARCH("right neck",'Model output'!G277)),ISNUMBER(SEARCH("right anterior neck",'Model output'!G277)),ISNUMBER(SEARCH("right posterior neck",'Model output'!G277)),AND(ISNUMBER(SEARCH("level",'Model output'!G277)),OR(,ISNUMBER(SEARCH("II",'Model output'!G277)),ISNUMBER(SEARCH("two",'Model output'!G277)),ISNUMBER(SEARCH("2",'Model output'!G277)),ISNUMBER(SEARCH("III",'Model output'!G277)),ISNUMBER(SEARCH("three",'Model output'!G277)),ISNUMBER(SEARCH("3",'Model output'!G277)),ISNUMBER(SEARCH("IV",'Model output'!G277)),ISNUMBER(SEARCH("four",'Model output'!G277)),ISNUMBER(SEARCH("4",'Model output'!G277)),AND(ISNUMBER(SEARCH("V ",'Model output'!G277)),NOT(ISNUMBER(SEARCH("VI",'Model output'!G277)))),ISNUMBER(SEARCH("five",'Model output'!G277)),ISNUMBER(SEARCH("5",'Model output'!G277))))), "lateral", "central"))</f>
        <v/>
      </c>
      <c r="H278" t="str">
        <f>IF('Model output'!H277="","negative",IF('Model output'!H277="[]", "negative", IF(OR(ISNUMBER(SEARCH("lymph node",'Model output'!H277)),ISNUMBER(SEARCH("Not mentioned",'Model output'!H277)),ISNUMBER(SEARCH("neck",'Model output'!H277)),ISNUMBER(SEARCH("Not applicable",'Model output'!H277))),"negative","positive")))</f>
        <v>negative</v>
      </c>
      <c r="I278">
        <f>IF('Model output'!I277="","",IF(ISNUMBER('Model output'!I277),'Model output'!I277,1))</f>
        <v>4</v>
      </c>
      <c r="J278">
        <f>IF('Model output'!J277="","",IF(AND(ISNUMBER('Model output'!J277),'Model output'!J277&lt;=I278),'Model output'!J277,IF(ISNUMBER(SEARCH("0/",'Model output'!J277)),0,1)))</f>
        <v>0</v>
      </c>
      <c r="K278" t="str" cm="1">
        <f t="array" ref="K278">IF(COUNT(FIND({0,1,2,3,4,5,6,7,8,9},'Model output'!K277))&gt;0,'Model output'!K277,"")</f>
        <v/>
      </c>
      <c r="L278" s="8" t="str">
        <f t="shared" si="58"/>
        <v/>
      </c>
      <c r="M278" t="str" cm="1">
        <f t="array" ref="M278">IF(L278="","",IF(ISNUMBER(SEARCH("cm",L278)),MAX(VALUE(SUBSTITUTE(_xlfn.FILTERXML("&lt;t&gt;&lt;s&gt;"&amp;SUBSTITUTE(L278,",","&lt;/s&gt;&lt;s&gt;")&amp;"&lt;/s&gt;&lt;/t&gt;","//s"),"cm",""))),MAX(VALUE(SUBSTITUTE(_xlfn.FILTERXML("&lt;t&gt;&lt;s&gt;"&amp;SUBSTITUTE(L278,",","&lt;/s&gt;&lt;s&gt;")&amp;"&lt;/s&gt;&lt;/t&gt;","//s"),"mm","")))/10))</f>
        <v/>
      </c>
      <c r="N278" t="str">
        <f>IF('Model output'!L277="","",'Model output'!L277)</f>
        <v>Papillary</v>
      </c>
      <c r="O278" t="str">
        <f>IF('Model output'!M277="","",'Model output'!M277)</f>
        <v>Classical</v>
      </c>
      <c r="P278" t="str">
        <f>IF('Model output'!N277="","",'Model output'!N277)</f>
        <v>2.2 cm</v>
      </c>
      <c r="Q278" t="str">
        <f t="shared" si="56"/>
        <v>2.2cm</v>
      </c>
      <c r="R278" cm="1">
        <f t="array" ref="R278">IF(Q278="","",IF(ISNUMBER(SEARCH("cm",Q278)),MAX(VALUE(SUBSTITUTE(_xlfn.FILTERXML("&lt;t&gt;&lt;s&gt;"&amp;SUBSTITUTE(Q278,",","&lt;/s&gt;&lt;s&gt;")&amp;"&lt;/s&gt;&lt;/t&gt;","//s"),"cm",""))),MAX(VALUE(SUBSTITUTE(_xlfn.FILTERXML("&lt;t&gt;&lt;s&gt;"&amp;SUBSTITUTE(Q278,",","&lt;/s&gt;&lt;s&gt;")&amp;"&lt;/s&gt;&lt;/t&gt;","//s"),"mm","")))/10))</f>
        <v>2.2000000000000002</v>
      </c>
      <c r="S278" t="str">
        <f>IF(OR('Model output'!P277="",ISNUMBER(SEARCH("Not identified", 'Model output'!P277)),ISNUMBER(SEARCH("Absent",'Model output'!P277)),AND(ISNUMBER(SEARCH("No",'Model output'!P277)),NOT(ISNUMBER(SEARCH("diagnostic",'Model output'!P277)))),ISNUMBER(SEARCH("Negative",'Model output'!P277))),"negative","positive")</f>
        <v>negative</v>
      </c>
      <c r="T278">
        <f>IF('Model output'!O277="","",'Model output'!O277)</f>
        <v>1</v>
      </c>
      <c r="U278" t="str">
        <f>IF('Model output'!Q277&lt;&gt;"",'Model output'!Q277,IF('Classification result'!S278="positive",IF(ISNUMBER(SEARCH("single",'Model output'!P277)),1,IF(OR(ISNUMBER(SEARCH("&lt;4",'Model output'!P277)),ISNUMBER(SEARCH("&lt; 4",'Model output'!P277)),ISNUMBER(SEARCH("less than 4",'Model output'!P277))),"&lt;4",IF(OR(ISNUMBER(SEARCH("&gt;4",'Model output'!P277)),ISNUMBER(SEARCH("&gt; 4",'Model output'!P277)),ISNUMBER(SEARCH("4 or more",'Model output'!P277))),"&gt;4",""))),""))</f>
        <v/>
      </c>
      <c r="V278" t="str">
        <f>IF(S278="negative","",IF(OR(ISNUMBER(SEARCH("Focal",'Model output'!P277)),'Classification result'!U278&lt;4,ISNUMBER(SEARCH("Focal",'Classification result'!U278)),ISNUMBER(SEARCH("&lt;4",'Classification result'!U278)),ISNUMBER(SEARCH("&lt; 4",'Classification result'!U278))),"minimal", IF(OR(ISNUMBER(SEARCH("Extensive",'Model output'!P277)),ISNUMBER(SEARCH("Extensive",'Classification result'!U278)),ISNUMBER(SEARCH("&gt;4",'Classification result'!U278)),ISNUMBER(SEARCH("&gt; 4",'Classification result'!U278)),ISNUMBER(SEARCH("4 or more",'Classification result'!U278))),"extensive","")))</f>
        <v/>
      </c>
      <c r="W278" t="str">
        <f>IF(OR('Model output'!R277="",ISNUMBER(SEARCH("Not identified", 'Model output'!R277)),ISNUMBER(SEARCH("Absent",'Model output'!R277)),ISNUMBER(SEARCH("No",'Model output'!R277)),ISNUMBER(SEARCH("Negative",'Model output'!R277)),ISNUMBER(SEARCH("None seen",'Model output'!R277)),ISNUMBER(SEARCH("Free",'Model output'!R277)),ISNUMBER(SEARCH("Cannot be assessed",'Model output'!R277))),"negative","positive")</f>
        <v>positive</v>
      </c>
      <c r="X278" t="str">
        <f>IF('Model output'!S277="","", IF('Model output'!S277= "[]", "", 'Model output'!S277))</f>
        <v>No</v>
      </c>
      <c r="Y278" t="str">
        <f>IF(OR('Model output'!S277="",ISNUMBER(SEARCH("Absent",'Model output'!S277)),ISNUMBER(SEARCH("Not identified",'Model output'!S277)),ISNUMBER(SEARCH("No",'Model output'!S277)),ISNUMBER(SEARCH("negative",'Model output'!S277))),"negative",IF(Z278="positive","gETE", "positive"))</f>
        <v>negative</v>
      </c>
      <c r="Z278" t="str">
        <f>IF(OR('Model output'!S277="",ISNUMBER(SEARCH("Absent",'Model output'!S277)),ISNUMBER(SEARCH("Not identified",'Model output'!S277)),ISNUMBER(SEARCH("No",'Model output'!S277)),ISNUMBER(SEARCH("Minimal",'Model output'!S277)),ISNUMBER(SEARCH("negative",'Model output'!S277))),"negative",IF(OR(ISNUMBER(SEARCH("extensive",X278)),ISNUMBER(SEARCH("skeletal muscle",X278)),ISNUMBER(SEARCH("larynx",X278)),ISNUMBER(SEARCH("trachea",X278)),ISNUMBER(SEARCH("esophagus",X278)),ISNUMBER(SEARCH("recurrent laryngeal nerve",X278))),"positive","negative"))</f>
        <v>negative</v>
      </c>
      <c r="AA278" t="str">
        <f>IF('Model output'!T277="","", IF('Model output'!T277="[]", "", IF('Model output'!T277="Not mentioned", "No", "Yes")))</f>
        <v/>
      </c>
      <c r="AB278" t="str">
        <f>IF(AA278&lt;&gt;"Yes","",IF(OR('Model output'!U277="",'Model output'!U277="[]",ISNUMBER(SEARCH("Not identified",'Model output'!U277))),"",'Model output'!U277))</f>
        <v/>
      </c>
      <c r="AC278" s="1" t="str">
        <f>IF(OR('Model output'!V277="",'Model output'!V277="No",AND(ISERROR(SEARCH("Positive",'Model output'!V277)), ISNUMBER(SEARCH("Negative",'Model output'!V277))), ISNUMBER(SEARCH("Uninvolved",'Model output'!V277)), ISNUMBER(SEARCH("not involved",'Model output'!V277)), ISNUMBER(SEARCH("none",'Model output'!V277)), ISNUMBER(SEARCH("Free",'Model output'!V277)), ISNUMBER(SEARCH("1 mm",'Model output'!V277)), ISNUMBER(SEARCH("0.1 CM",'Model output'!V277)), ISNUMBER(SEARCH("less than 0.2 mm",'Model output'!V277)), ISNUMBER(SEARCH("less than 0.5 mm",'Model output'!V277)), ISNUMBER(SEARCH("abut",'Model output'!V277))), "negative", "positive")</f>
        <v>positive</v>
      </c>
      <c r="AE278" s="32" t="str" cm="1">
        <f t="array" ref="AE278">IF(OR(AC278="positive",Z278="positive",AND(OR(ISNUMBER(SEARCH("Follicular carcinoma",N278)),ISNUMBER(SEARCH("Follicular thyroid carcinoma",N278))),V278="extensive"),AND(AND(ISNUMBER(J278),J278&gt;0),AND(ISNUMBER(M278),M278&gt;3)),OR(H278="positive",AH278=1)),"high",IF(OR(ISNUMBER(SEARCH("lateral",G278,1)),ISNUMBER(SEARCH("positive",Y278,1)),ISNUMBER(SEARCH("tall",O278,1)),ISNUMBER(SEARCH("hobnail",O278,1)),ISNUMBER(SEARCH("cribriform",O278,1)),ISNUMBER(SEARCH("diffuse",O278,1)),ISNUMBER(SEARCH("columnar",O278,1)),ISNUMBER(SEARCH("solid",O278,1)),ISNUMBER(SEARCH("tall",N278,1)),ISNUMBER(SEARCH("hobnail",N278,1)),ISNUMBER(SEARCH("cribriform",N278,1)),ISNUMBER(SEARCH("diffuse",N278,1)),ISNUMBER(SEARCH("columnar",N278,1)),ISNUMBER(SEARCH("solid",N278,1)),AND(ISNUMBER(SEARCH("papillary",N278,1)),S278="positive"),AND(AND(ISNUMBER(J278),J278&gt;=5),M278=""),AND(AND(ISNUMBER(J278),J278&gt;=5),AND(ISNUMBER(M278),M278&gt;=1)),AND(ISNUMBER(SERACH("papillary",N278)),OR(Y278="positive",Z278="positive"), ISNUMBER(SEARCH("BRAF",AB278)))),"intermediate","low"))</f>
        <v>high</v>
      </c>
      <c r="AF278" s="33" t="str">
        <f t="shared" si="59"/>
        <v>2</v>
      </c>
      <c r="AG278" s="33" t="str">
        <f t="shared" si="60"/>
        <v>0</v>
      </c>
      <c r="AH278" s="33" t="str">
        <f t="shared" si="61"/>
        <v>0</v>
      </c>
      <c r="AI278" s="38" t="str">
        <f t="shared" si="62"/>
        <v>I</v>
      </c>
      <c r="AJ278" s="32" t="s">
        <v>956</v>
      </c>
      <c r="AK278" s="37" t="s">
        <v>964</v>
      </c>
      <c r="AL278" s="37" t="s">
        <v>962</v>
      </c>
      <c r="AM278" s="37" t="s">
        <v>965</v>
      </c>
      <c r="AN278" s="37" t="s">
        <v>70</v>
      </c>
      <c r="AO278" s="26">
        <f t="shared" si="63"/>
        <v>1</v>
      </c>
      <c r="AP278" s="12">
        <f t="shared" si="64"/>
        <v>1</v>
      </c>
      <c r="AQ278" s="12">
        <f t="shared" si="65"/>
        <v>1</v>
      </c>
      <c r="AR278" s="12">
        <f t="shared" si="66"/>
        <v>1</v>
      </c>
      <c r="AS278" s="19">
        <f t="shared" si="67"/>
        <v>1</v>
      </c>
    </row>
    <row r="279" spans="1:45">
      <c r="A279" t="str">
        <f>'Model output'!A278</f>
        <v>TCGA-KS-A4I3</v>
      </c>
      <c r="B279" s="44">
        <v>41</v>
      </c>
      <c r="C279" s="1" t="str">
        <f>IF(OR(ISNUMBER(SEARCH("0",'Model output'!D278)), ISNUMBER(SEARCH("1",'Model output'!D278)), ISNUMBER(SEARCH("1a",'Model output'!D278)), ISNUMBER(SEARCH("1b",'Model output'!D278)), ISNUMBER(SEARCH("2",'Model output'!D278)), ISNUMBER(SEARCH("3",'Model output'!D278)), ISNUMBER(SEARCH("4a",'Model output'!D278)), ISNUMBER(SEARCH("4b",'Model output'!D278))), IF(ISNUMBER(SEARCH("pT",'Model output'!D278)),IF(OR(ISNUMBER(SEARCH("a",'Model output'!D278)),ISNUMBER(SEARCH("b",'Model output'!D278))),MID(SUBSTITUTE('Model output'!D278," ",""),SEARCH("pT",'Model output'!D278)+2,2),MID(SUBSTITUTE('Model output'!D278," ",""),SEARCH("pT",'Model output'!D278)+2,1)),IF(ISNUMBER(SEARCH("T",'Model output'!D278)),IF(OR(ISNUMBER(SEARCH("a",'Model output'!D278)),ISNUMBER(SEARCH("b",'Model output'!D278))),MID(SUBSTITUTE('Model output'!D278," ",""),SEARCH("T",'Model output'!D278)+1,2),MID(SUBSTITUTE('Model output'!D278," ",""),SEARCH("T",'Model output'!D278)+1,1)),SUBSTITUTE('Model output'!D278," ",""))),"")</f>
        <v>1</v>
      </c>
      <c r="D279" s="1" t="str">
        <f>IF(ISNUMBER(SEARCH("lymph node",'Model output'!E278)),"1", IF(AND('Model output'!E278&lt;&gt;"",ISNUMBER('Model output'!E278),'Model output'!E278&gt;0),"1",IF(OR(ISNUMBER(SEARCH("0",'Model output'!E278)), ISNUMBER(SEARCH("1",'Model output'!E278)), ISNUMBER(SEARCH("1a",'Model output'!E278)), ISNUMBER(SEARCH("1b",'Model output'!E278)), ISNUMBER(SEARCH("X",'Model output'!E278))), IF(ISNUMBER(SEARCH("pN",'Model output'!E278)),IF(OR(ISNUMBER(SEARCH("a",'Model output'!E278)),ISNUMBER(SEARCH("b",'Model output'!E278))),MID(SUBSTITUTE('Model output'!E278," ",""),SEARCH("pN",'Model output'!E278)+2,2),MID(SUBSTITUTE('Model output'!E278," ",""),SEARCH("pN",'Model output'!E278)+2,1)),IF(ISNUMBER(SEARCH("N",'Model output'!E278)),IF(OR(ISNUMBER(SEARCH("a",'Model output'!E278)),ISNUMBER(SEARCH("b",'Model output'!E278))),MID(SUBSTITUTE('Model output'!E278," ",""),SEARCH("N",'Model output'!E278)+1,2),MID(SUBSTITUTE('Model output'!E278," ",""),SEARCH("N",'Model output'!E278)+1,1)),SUBSTITUTE('Model output'!E278," ",""))),"")))</f>
        <v>1</v>
      </c>
      <c r="E279" s="1" t="str">
        <f>IF(OR(ISNUMBER(SEARCH("Not applicable",'Model output'!F278)), ISNUMBER(SEARCH("N/A",'Model output'!F278))),"0",IF(OR(ISNUMBER(SEARCH("0",'Model output'!F278)), ISNUMBER(SEARCH("1",'Model output'!F278)), ISNUMBER(SEARCH("X",'Model output'!F278))), IF(ISNUMBER(SEARCH("pM",'Model output'!F278)),MID(SUBSTITUTE('Model output'!F278," ",""),SEARCH("pM",'Model output'!F278)+2,1),IF(ISNUMBER(SEARCH("M",'Model output'!F278)),MID(SUBSTITUTE('Model output'!F278," ",""),SEARCH("M",'Model output'!F278)+1,1),SUBSTITUTE('Model output'!F278," ",""))),""))</f>
        <v>X</v>
      </c>
      <c r="F279" t="str">
        <f t="shared" si="57"/>
        <v>positive</v>
      </c>
      <c r="G279" t="str">
        <f>IF(OR('Model output'!G278="",AND(ISNUMBER('Model output'!J278),'Model output'!J278&lt;1)),"",IF(OR(ISNUMBER(SEARCH("lateral",'Model output'!G278)),ISNUMBER(SEARCH("cervical",'Model output'!G278)),ISNUMBER(SEARCH("jugular",'Model output'!G278)),ISNUMBER(SEARCH("left neck",'Model output'!G278)),ISNUMBER(SEARCH("left anterior neck",'Model output'!G278)),ISNUMBER(SEARCH("left posterior neck",'Model output'!G278)),ISNUMBER(SEARCH("right neck",'Model output'!G278)),ISNUMBER(SEARCH("right anterior neck",'Model output'!G278)),ISNUMBER(SEARCH("right posterior neck",'Model output'!G278)),AND(ISNUMBER(SEARCH("level",'Model output'!G278)),OR(,ISNUMBER(SEARCH("II",'Model output'!G278)),ISNUMBER(SEARCH("two",'Model output'!G278)),ISNUMBER(SEARCH("2",'Model output'!G278)),ISNUMBER(SEARCH("III",'Model output'!G278)),ISNUMBER(SEARCH("three",'Model output'!G278)),ISNUMBER(SEARCH("3",'Model output'!G278)),ISNUMBER(SEARCH("IV",'Model output'!G278)),ISNUMBER(SEARCH("four",'Model output'!G278)),ISNUMBER(SEARCH("4",'Model output'!G278)),AND(ISNUMBER(SEARCH("V ",'Model output'!G278)),NOT(ISNUMBER(SEARCH("VI",'Model output'!G278)))),ISNUMBER(SEARCH("five",'Model output'!G278)),ISNUMBER(SEARCH("5",'Model output'!G278))))), "lateral", "central"))</f>
        <v>central</v>
      </c>
      <c r="H279" t="str">
        <f>IF('Model output'!H278="","negative",IF('Model output'!H278="[]", "negative", IF(OR(ISNUMBER(SEARCH("lymph node",'Model output'!H278)),ISNUMBER(SEARCH("Not mentioned",'Model output'!H278)),ISNUMBER(SEARCH("neck",'Model output'!H278)),ISNUMBER(SEARCH("Not applicable",'Model output'!H278))),"negative","positive")))</f>
        <v>negative</v>
      </c>
      <c r="I279">
        <f>IF('Model output'!I278="","",IF(ISNUMBER('Model output'!I278),'Model output'!I278,1))</f>
        <v>11</v>
      </c>
      <c r="J279">
        <f>IF('Model output'!J278="","",IF(AND(ISNUMBER('Model output'!J278),'Model output'!J278&lt;=I279),'Model output'!J278,IF(ISNUMBER(SEARCH("0/",'Model output'!J278)),0,1)))</f>
        <v>10</v>
      </c>
      <c r="K279" t="str" cm="1">
        <f t="array" ref="K279">IF(COUNT(FIND({0,1,2,3,4,5,6,7,8,9},'Model output'!K278))&gt;0,'Model output'!K278,"")</f>
        <v>0.6 cm</v>
      </c>
      <c r="L279" s="8" t="str">
        <f t="shared" si="58"/>
        <v>0.6cm</v>
      </c>
      <c r="M279" cm="1">
        <f t="array" ref="M279">IF(L279="","",IF(ISNUMBER(SEARCH("cm",L279)),MAX(VALUE(SUBSTITUTE(_xlfn.FILTERXML("&lt;t&gt;&lt;s&gt;"&amp;SUBSTITUTE(L279,",","&lt;/s&gt;&lt;s&gt;")&amp;"&lt;/s&gt;&lt;/t&gt;","//s"),"cm",""))),MAX(VALUE(SUBSTITUTE(_xlfn.FILTERXML("&lt;t&gt;&lt;s&gt;"&amp;SUBSTITUTE(L279,",","&lt;/s&gt;&lt;s&gt;")&amp;"&lt;/s&gt;&lt;/t&gt;","//s"),"mm","")))/10))</f>
        <v>0.6</v>
      </c>
      <c r="N279" t="str">
        <f>IF('Model output'!L278="","",'Model output'!L278)</f>
        <v>Papillary</v>
      </c>
      <c r="O279" t="str">
        <f>IF('Model output'!M278="","",'Model output'!M278)</f>
        <v>Classical</v>
      </c>
      <c r="P279" t="str">
        <f>IF('Model output'!N278="","",'Model output'!N278)</f>
        <v>1.5 cm</v>
      </c>
      <c r="Q279" t="str">
        <f t="shared" si="56"/>
        <v>1.5cm</v>
      </c>
      <c r="R279" cm="1">
        <f t="array" ref="R279">IF(Q279="","",IF(ISNUMBER(SEARCH("cm",Q279)),MAX(VALUE(SUBSTITUTE(_xlfn.FILTERXML("&lt;t&gt;&lt;s&gt;"&amp;SUBSTITUTE(Q279,",","&lt;/s&gt;&lt;s&gt;")&amp;"&lt;/s&gt;&lt;/t&gt;","//s"),"cm",""))),MAX(VALUE(SUBSTITUTE(_xlfn.FILTERXML("&lt;t&gt;&lt;s&gt;"&amp;SUBSTITUTE(Q279,",","&lt;/s&gt;&lt;s&gt;")&amp;"&lt;/s&gt;&lt;/t&gt;","//s"),"mm","")))/10))</f>
        <v>1.5</v>
      </c>
      <c r="S279" t="str">
        <f>IF(OR('Model output'!P278="",ISNUMBER(SEARCH("Not identified", 'Model output'!P278)),ISNUMBER(SEARCH("Absent",'Model output'!P278)),AND(ISNUMBER(SEARCH("No",'Model output'!P278)),NOT(ISNUMBER(SEARCH("diagnostic",'Model output'!P278)))),ISNUMBER(SEARCH("Negative",'Model output'!P278))),"negative","positive")</f>
        <v>negative</v>
      </c>
      <c r="T279" t="str">
        <f>IF('Model output'!O278="","",'Model output'!O278)</f>
        <v/>
      </c>
      <c r="U279" t="str">
        <f>IF('Model output'!Q278&lt;&gt;"",'Model output'!Q278,IF('Classification result'!S279="positive",IF(ISNUMBER(SEARCH("single",'Model output'!P278)),1,IF(OR(ISNUMBER(SEARCH("&lt;4",'Model output'!P278)),ISNUMBER(SEARCH("&lt; 4",'Model output'!P278)),ISNUMBER(SEARCH("less than 4",'Model output'!P278))),"&lt;4",IF(OR(ISNUMBER(SEARCH("&gt;4",'Model output'!P278)),ISNUMBER(SEARCH("&gt; 4",'Model output'!P278)),ISNUMBER(SEARCH("4 or more",'Model output'!P278))),"&gt;4",""))),""))</f>
        <v/>
      </c>
      <c r="V279" t="str">
        <f>IF(S279="negative","",IF(OR(ISNUMBER(SEARCH("Focal",'Model output'!P278)),'Classification result'!U279&lt;4,ISNUMBER(SEARCH("Focal",'Classification result'!U279)),ISNUMBER(SEARCH("&lt;4",'Classification result'!U279)),ISNUMBER(SEARCH("&lt; 4",'Classification result'!U279))),"minimal", IF(OR(ISNUMBER(SEARCH("Extensive",'Model output'!P278)),ISNUMBER(SEARCH("Extensive",'Classification result'!U279)),ISNUMBER(SEARCH("&gt;4",'Classification result'!U279)),ISNUMBER(SEARCH("&gt; 4",'Classification result'!U279)),ISNUMBER(SEARCH("4 or more",'Classification result'!U279))),"extensive","")))</f>
        <v/>
      </c>
      <c r="W279" t="str">
        <f>IF(OR('Model output'!R278="",ISNUMBER(SEARCH("Not identified", 'Model output'!R278)),ISNUMBER(SEARCH("Absent",'Model output'!R278)),ISNUMBER(SEARCH("No",'Model output'!R278)),ISNUMBER(SEARCH("Negative",'Model output'!R278)),ISNUMBER(SEARCH("None seen",'Model output'!R278)),ISNUMBER(SEARCH("Free",'Model output'!R278)),ISNUMBER(SEARCH("Cannot be assessed",'Model output'!R278))),"negative","positive")</f>
        <v>positive</v>
      </c>
      <c r="X279" t="str">
        <f>IF('Model output'!S278="","", IF('Model output'!S278= "[]", "", 'Model output'!S278))</f>
        <v>Yes, perithyroidal fibradipose tissue, skeletal muscle, subcutaneous soft tissues, larynx, trachea, esophagus, recurrent laryngeal nerve and RLN</v>
      </c>
      <c r="Y279" t="str">
        <f>IF(OR('Model output'!S278="",ISNUMBER(SEARCH("Absent",'Model output'!S278)),ISNUMBER(SEARCH("Not identified",'Model output'!S278)),ISNUMBER(SEARCH("No",'Model output'!S278)),ISNUMBER(SEARCH("negative",'Model output'!S278))),"negative",IF(Z279="positive","gETE", "positive"))</f>
        <v>gETE</v>
      </c>
      <c r="Z279" t="str">
        <f>IF(OR('Model output'!S278="",ISNUMBER(SEARCH("Absent",'Model output'!S278)),ISNUMBER(SEARCH("Not identified",'Model output'!S278)),ISNUMBER(SEARCH("No",'Model output'!S278)),ISNUMBER(SEARCH("Minimal",'Model output'!S278)),ISNUMBER(SEARCH("negative",'Model output'!S278))),"negative",IF(OR(ISNUMBER(SEARCH("extensive",X279)),ISNUMBER(SEARCH("skeletal muscle",X279)),ISNUMBER(SEARCH("larynx",X279)),ISNUMBER(SEARCH("trachea",X279)),ISNUMBER(SEARCH("esophagus",X279)),ISNUMBER(SEARCH("recurrent laryngeal nerve",X279))),"positive","negative"))</f>
        <v>positive</v>
      </c>
      <c r="AA279" t="str">
        <f>IF('Model output'!T278="","", IF('Model output'!T278="[]", "", IF('Model output'!T278="Not mentioned", "No", "Yes")))</f>
        <v/>
      </c>
      <c r="AB279" t="str">
        <f>IF(AA279&lt;&gt;"Yes","",IF(OR('Model output'!U278="",'Model output'!U278="[]",ISNUMBER(SEARCH("Not identified",'Model output'!U278))),"",'Model output'!U278))</f>
        <v/>
      </c>
      <c r="AC279" s="1" t="str">
        <f>IF(OR('Model output'!V278="",'Model output'!V278="No",AND(ISERROR(SEARCH("Positive",'Model output'!V278)), ISNUMBER(SEARCH("Negative",'Model output'!V278))), ISNUMBER(SEARCH("Uninvolved",'Model output'!V278)), ISNUMBER(SEARCH("not involved",'Model output'!V278)), ISNUMBER(SEARCH("none",'Model output'!V278)), ISNUMBER(SEARCH("Free",'Model output'!V278)), ISNUMBER(SEARCH("1 mm",'Model output'!V278)), ISNUMBER(SEARCH("0.1 CM",'Model output'!V278)), ISNUMBER(SEARCH("less than 0.2 mm",'Model output'!V278)), ISNUMBER(SEARCH("less than 0.5 mm",'Model output'!V278)), ISNUMBER(SEARCH("abut",'Model output'!V278))), "negative", "positive")</f>
        <v>positive</v>
      </c>
      <c r="AE279" s="32" t="str" cm="1">
        <f t="array" ref="AE279">IF(OR(AC279="positive",Z279="positive",AND(OR(ISNUMBER(SEARCH("Follicular carcinoma",N279)),ISNUMBER(SEARCH("Follicular thyroid carcinoma",N279))),V279="extensive"),AND(AND(ISNUMBER(J279),J279&gt;0),AND(ISNUMBER(M279),M279&gt;3)),OR(H279="positive",AH279=1)),"high",IF(OR(ISNUMBER(SEARCH("lateral",G279,1)),ISNUMBER(SEARCH("positive",Y279,1)),ISNUMBER(SEARCH("tall",O279,1)),ISNUMBER(SEARCH("hobnail",O279,1)),ISNUMBER(SEARCH("cribriform",O279,1)),ISNUMBER(SEARCH("diffuse",O279,1)),ISNUMBER(SEARCH("columnar",O279,1)),ISNUMBER(SEARCH("solid",O279,1)),ISNUMBER(SEARCH("tall",N279,1)),ISNUMBER(SEARCH("hobnail",N279,1)),ISNUMBER(SEARCH("cribriform",N279,1)),ISNUMBER(SEARCH("diffuse",N279,1)),ISNUMBER(SEARCH("columnar",N279,1)),ISNUMBER(SEARCH("solid",N279,1)),AND(ISNUMBER(SEARCH("papillary",N279,1)),S279="positive"),AND(AND(ISNUMBER(J279),J279&gt;=5),M279=""),AND(AND(ISNUMBER(J279),J279&gt;=5),AND(ISNUMBER(M279),M279&gt;=1)),AND(ISNUMBER(SERACH("papillary",N279)),OR(Y279="positive",Z279="positive"), ISNUMBER(SEARCH("BRAF",AB279)))),"intermediate","low"))</f>
        <v>high</v>
      </c>
      <c r="AF279" s="33" t="str">
        <f t="shared" si="59"/>
        <v>4a</v>
      </c>
      <c r="AG279" s="33" t="str">
        <f t="shared" si="60"/>
        <v>1a</v>
      </c>
      <c r="AH279" s="33" t="str">
        <f t="shared" si="61"/>
        <v>0</v>
      </c>
      <c r="AI279" s="38" t="str">
        <f t="shared" si="62"/>
        <v>I</v>
      </c>
      <c r="AJ279" s="32" t="s">
        <v>956</v>
      </c>
      <c r="AK279" s="37" t="s">
        <v>960</v>
      </c>
      <c r="AL279" s="37" t="s">
        <v>966</v>
      </c>
      <c r="AM279" s="37" t="s">
        <v>965</v>
      </c>
      <c r="AN279" s="37" t="s">
        <v>70</v>
      </c>
      <c r="AO279" s="26">
        <f t="shared" si="63"/>
        <v>1</v>
      </c>
      <c r="AP279" s="12">
        <f t="shared" si="64"/>
        <v>0</v>
      </c>
      <c r="AQ279" s="12">
        <f t="shared" si="65"/>
        <v>1</v>
      </c>
      <c r="AR279" s="12">
        <f t="shared" si="66"/>
        <v>1</v>
      </c>
      <c r="AS279" s="19">
        <f t="shared" si="67"/>
        <v>1</v>
      </c>
    </row>
    <row r="280" spans="1:45">
      <c r="A280" t="str">
        <f>'Model output'!A279</f>
        <v>TCGA-KS-A4I5</v>
      </c>
      <c r="B280" s="44">
        <v>49</v>
      </c>
      <c r="C280" s="1" t="str">
        <f>IF(OR(ISNUMBER(SEARCH("0",'Model output'!D279)), ISNUMBER(SEARCH("1",'Model output'!D279)), ISNUMBER(SEARCH("1a",'Model output'!D279)), ISNUMBER(SEARCH("1b",'Model output'!D279)), ISNUMBER(SEARCH("2",'Model output'!D279)), ISNUMBER(SEARCH("3",'Model output'!D279)), ISNUMBER(SEARCH("4a",'Model output'!D279)), ISNUMBER(SEARCH("4b",'Model output'!D279))), IF(ISNUMBER(SEARCH("pT",'Model output'!D279)),IF(OR(ISNUMBER(SEARCH("a",'Model output'!D279)),ISNUMBER(SEARCH("b",'Model output'!D279))),MID(SUBSTITUTE('Model output'!D279," ",""),SEARCH("pT",'Model output'!D279)+2,2),MID(SUBSTITUTE('Model output'!D279," ",""),SEARCH("pT",'Model output'!D279)+2,1)),IF(ISNUMBER(SEARCH("T",'Model output'!D279)),IF(OR(ISNUMBER(SEARCH("a",'Model output'!D279)),ISNUMBER(SEARCH("b",'Model output'!D279))),MID(SUBSTITUTE('Model output'!D279," ",""),SEARCH("T",'Model output'!D279)+1,2),MID(SUBSTITUTE('Model output'!D279," ",""),SEARCH("T",'Model output'!D279)+1,1)),SUBSTITUTE('Model output'!D279," ",""))),"")</f>
        <v>1</v>
      </c>
      <c r="D280" s="1" t="str">
        <f>IF(ISNUMBER(SEARCH("lymph node",'Model output'!E279)),"1", IF(AND('Model output'!E279&lt;&gt;"",ISNUMBER('Model output'!E279),'Model output'!E279&gt;0),"1",IF(OR(ISNUMBER(SEARCH("0",'Model output'!E279)), ISNUMBER(SEARCH("1",'Model output'!E279)), ISNUMBER(SEARCH("1a",'Model output'!E279)), ISNUMBER(SEARCH("1b",'Model output'!E279)), ISNUMBER(SEARCH("X",'Model output'!E279))), IF(ISNUMBER(SEARCH("pN",'Model output'!E279)),IF(OR(ISNUMBER(SEARCH("a",'Model output'!E279)),ISNUMBER(SEARCH("b",'Model output'!E279))),MID(SUBSTITUTE('Model output'!E279," ",""),SEARCH("pN",'Model output'!E279)+2,2),MID(SUBSTITUTE('Model output'!E279," ",""),SEARCH("pN",'Model output'!E279)+2,1)),IF(ISNUMBER(SEARCH("N",'Model output'!E279)),IF(OR(ISNUMBER(SEARCH("a",'Model output'!E279)),ISNUMBER(SEARCH("b",'Model output'!E279))),MID(SUBSTITUTE('Model output'!E279," ",""),SEARCH("N",'Model output'!E279)+1,2),MID(SUBSTITUTE('Model output'!E279," ",""),SEARCH("N",'Model output'!E279)+1,1)),SUBSTITUTE('Model output'!E279," ",""))),"")))</f>
        <v>X</v>
      </c>
      <c r="E280" s="1" t="str">
        <f>IF(OR(ISNUMBER(SEARCH("Not applicable",'Model output'!F279)), ISNUMBER(SEARCH("N/A",'Model output'!F279))),"0",IF(OR(ISNUMBER(SEARCH("0",'Model output'!F279)), ISNUMBER(SEARCH("1",'Model output'!F279)), ISNUMBER(SEARCH("X",'Model output'!F279))), IF(ISNUMBER(SEARCH("pM",'Model output'!F279)),MID(SUBSTITUTE('Model output'!F279," ",""),SEARCH("pM",'Model output'!F279)+2,1),IF(ISNUMBER(SEARCH("M",'Model output'!F279)),MID(SUBSTITUTE('Model output'!F279," ",""),SEARCH("M",'Model output'!F279)+1,1),SUBSTITUTE('Model output'!F279," ",""))),""))</f>
        <v>X</v>
      </c>
      <c r="F280" t="str">
        <f t="shared" si="57"/>
        <v>negative</v>
      </c>
      <c r="G280" t="str">
        <f>IF(OR('Model output'!G279="",AND(ISNUMBER('Model output'!J279),'Model output'!J279&lt;1)),"",IF(OR(ISNUMBER(SEARCH("lateral",'Model output'!G279)),ISNUMBER(SEARCH("cervical",'Model output'!G279)),ISNUMBER(SEARCH("jugular",'Model output'!G279)),ISNUMBER(SEARCH("left neck",'Model output'!G279)),ISNUMBER(SEARCH("left anterior neck",'Model output'!G279)),ISNUMBER(SEARCH("left posterior neck",'Model output'!G279)),ISNUMBER(SEARCH("right neck",'Model output'!G279)),ISNUMBER(SEARCH("right anterior neck",'Model output'!G279)),ISNUMBER(SEARCH("right posterior neck",'Model output'!G279)),AND(ISNUMBER(SEARCH("level",'Model output'!G279)),OR(,ISNUMBER(SEARCH("II",'Model output'!G279)),ISNUMBER(SEARCH("two",'Model output'!G279)),ISNUMBER(SEARCH("2",'Model output'!G279)),ISNUMBER(SEARCH("III",'Model output'!G279)),ISNUMBER(SEARCH("three",'Model output'!G279)),ISNUMBER(SEARCH("3",'Model output'!G279)),ISNUMBER(SEARCH("IV",'Model output'!G279)),ISNUMBER(SEARCH("four",'Model output'!G279)),ISNUMBER(SEARCH("4",'Model output'!G279)),AND(ISNUMBER(SEARCH("V ",'Model output'!G279)),NOT(ISNUMBER(SEARCH("VI",'Model output'!G279)))),ISNUMBER(SEARCH("five",'Model output'!G279)),ISNUMBER(SEARCH("5",'Model output'!G279))))), "lateral", "central"))</f>
        <v/>
      </c>
      <c r="H280" t="str">
        <f>IF('Model output'!H279="","negative",IF('Model output'!H279="[]", "negative", IF(OR(ISNUMBER(SEARCH("lymph node",'Model output'!H279)),ISNUMBER(SEARCH("Not mentioned",'Model output'!H279)),ISNUMBER(SEARCH("neck",'Model output'!H279)),ISNUMBER(SEARCH("Not applicable",'Model output'!H279))),"negative","positive")))</f>
        <v>negative</v>
      </c>
      <c r="I280">
        <f>IF('Model output'!I279="","",IF(ISNUMBER('Model output'!I279),'Model output'!I279,1))</f>
        <v>1</v>
      </c>
      <c r="J280">
        <f>IF('Model output'!J279="","",IF(AND(ISNUMBER('Model output'!J279),'Model output'!J279&lt;=I280),'Model output'!J279,IF(ISNUMBER(SEARCH("0/",'Model output'!J279)),0,1)))</f>
        <v>0</v>
      </c>
      <c r="K280" t="str" cm="1">
        <f t="array" ref="K280">IF(COUNT(FIND({0,1,2,3,4,5,6,7,8,9},'Model output'!K279))&gt;0,'Model output'!K279,"")</f>
        <v/>
      </c>
      <c r="L280" s="8" t="str">
        <f t="shared" si="58"/>
        <v/>
      </c>
      <c r="M280" t="str" cm="1">
        <f t="array" ref="M280">IF(L280="","",IF(ISNUMBER(SEARCH("cm",L280)),MAX(VALUE(SUBSTITUTE(_xlfn.FILTERXML("&lt;t&gt;&lt;s&gt;"&amp;SUBSTITUTE(L280,",","&lt;/s&gt;&lt;s&gt;")&amp;"&lt;/s&gt;&lt;/t&gt;","//s"),"cm",""))),MAX(VALUE(SUBSTITUTE(_xlfn.FILTERXML("&lt;t&gt;&lt;s&gt;"&amp;SUBSTITUTE(L280,",","&lt;/s&gt;&lt;s&gt;")&amp;"&lt;/s&gt;&lt;/t&gt;","//s"),"mm","")))/10))</f>
        <v/>
      </c>
      <c r="N280" t="str">
        <f>IF('Model output'!L279="","",'Model output'!L279)</f>
        <v>Papillary</v>
      </c>
      <c r="O280" t="str">
        <f>IF('Model output'!M279="","",'Model output'!M279)</f>
        <v/>
      </c>
      <c r="P280" t="str">
        <f>IF('Model output'!N279="","",'Model output'!N279)</f>
        <v>1.7 cm</v>
      </c>
      <c r="Q280" t="str">
        <f t="shared" si="56"/>
        <v>1.7cm</v>
      </c>
      <c r="R280" cm="1">
        <f t="array" ref="R280">IF(Q280="","",IF(ISNUMBER(SEARCH("cm",Q280)),MAX(VALUE(SUBSTITUTE(_xlfn.FILTERXML("&lt;t&gt;&lt;s&gt;"&amp;SUBSTITUTE(Q280,",","&lt;/s&gt;&lt;s&gt;")&amp;"&lt;/s&gt;&lt;/t&gt;","//s"),"cm",""))),MAX(VALUE(SUBSTITUTE(_xlfn.FILTERXML("&lt;t&gt;&lt;s&gt;"&amp;SUBSTITUTE(Q280,",","&lt;/s&gt;&lt;s&gt;")&amp;"&lt;/s&gt;&lt;/t&gt;","//s"),"mm","")))/10))</f>
        <v>1.7</v>
      </c>
      <c r="S280" t="str">
        <f>IF(OR('Model output'!P279="",ISNUMBER(SEARCH("Not identified", 'Model output'!P279)),ISNUMBER(SEARCH("Absent",'Model output'!P279)),AND(ISNUMBER(SEARCH("No",'Model output'!P279)),NOT(ISNUMBER(SEARCH("diagnostic",'Model output'!P279)))),ISNUMBER(SEARCH("Negative",'Model output'!P279))),"negative","positive")</f>
        <v>negative</v>
      </c>
      <c r="T280">
        <f>IF('Model output'!O279="","",'Model output'!O279)</f>
        <v>1</v>
      </c>
      <c r="U280" t="str">
        <f>IF('Model output'!Q279&lt;&gt;"",'Model output'!Q279,IF('Classification result'!S280="positive",IF(ISNUMBER(SEARCH("single",'Model output'!P279)),1,IF(OR(ISNUMBER(SEARCH("&lt;4",'Model output'!P279)),ISNUMBER(SEARCH("&lt; 4",'Model output'!P279)),ISNUMBER(SEARCH("less than 4",'Model output'!P279))),"&lt;4",IF(OR(ISNUMBER(SEARCH("&gt;4",'Model output'!P279)),ISNUMBER(SEARCH("&gt; 4",'Model output'!P279)),ISNUMBER(SEARCH("4 or more",'Model output'!P279))),"&gt;4",""))),""))</f>
        <v/>
      </c>
      <c r="V280" t="str">
        <f>IF(S280="negative","",IF(OR(ISNUMBER(SEARCH("Focal",'Model output'!P279)),'Classification result'!U280&lt;4,ISNUMBER(SEARCH("Focal",'Classification result'!U280)),ISNUMBER(SEARCH("&lt;4",'Classification result'!U280)),ISNUMBER(SEARCH("&lt; 4",'Classification result'!U280))),"minimal", IF(OR(ISNUMBER(SEARCH("Extensive",'Model output'!P279)),ISNUMBER(SEARCH("Extensive",'Classification result'!U280)),ISNUMBER(SEARCH("&gt;4",'Classification result'!U280)),ISNUMBER(SEARCH("&gt; 4",'Classification result'!U280)),ISNUMBER(SEARCH("4 or more",'Classification result'!U280))),"extensive","")))</f>
        <v/>
      </c>
      <c r="W280" t="str">
        <f>IF(OR('Model output'!R279="",ISNUMBER(SEARCH("Not identified", 'Model output'!R279)),ISNUMBER(SEARCH("Absent",'Model output'!R279)),ISNUMBER(SEARCH("No",'Model output'!R279)),ISNUMBER(SEARCH("Negative",'Model output'!R279)),ISNUMBER(SEARCH("None seen",'Model output'!R279)),ISNUMBER(SEARCH("Free",'Model output'!R279)),ISNUMBER(SEARCH("Cannot be assessed",'Model output'!R279))),"negative","positive")</f>
        <v>positive</v>
      </c>
      <c r="X280" t="str">
        <f>IF('Model output'!S279="","", IF('Model output'!S279= "[]", "", 'Model output'!S279))</f>
        <v>No</v>
      </c>
      <c r="Y280" t="str">
        <f>IF(OR('Model output'!S279="",ISNUMBER(SEARCH("Absent",'Model output'!S279)),ISNUMBER(SEARCH("Not identified",'Model output'!S279)),ISNUMBER(SEARCH("No",'Model output'!S279)),ISNUMBER(SEARCH("negative",'Model output'!S279))),"negative",IF(Z280="positive","gETE", "positive"))</f>
        <v>negative</v>
      </c>
      <c r="Z280" t="str">
        <f>IF(OR('Model output'!S279="",ISNUMBER(SEARCH("Absent",'Model output'!S279)),ISNUMBER(SEARCH("Not identified",'Model output'!S279)),ISNUMBER(SEARCH("No",'Model output'!S279)),ISNUMBER(SEARCH("Minimal",'Model output'!S279)),ISNUMBER(SEARCH("negative",'Model output'!S279))),"negative",IF(OR(ISNUMBER(SEARCH("extensive",X280)),ISNUMBER(SEARCH("skeletal muscle",X280)),ISNUMBER(SEARCH("larynx",X280)),ISNUMBER(SEARCH("trachea",X280)),ISNUMBER(SEARCH("esophagus",X280)),ISNUMBER(SEARCH("recurrent laryngeal nerve",X280))),"positive","negative"))</f>
        <v>negative</v>
      </c>
      <c r="AA280" t="str">
        <f>IF('Model output'!T279="","", IF('Model output'!T279="[]", "", IF('Model output'!T279="Not mentioned", "No", "Yes")))</f>
        <v/>
      </c>
      <c r="AB280" t="str">
        <f>IF(AA280&lt;&gt;"Yes","",IF(OR('Model output'!U279="",'Model output'!U279="[]",ISNUMBER(SEARCH("Not identified",'Model output'!U279))),"",'Model output'!U279))</f>
        <v/>
      </c>
      <c r="AC280" s="1" t="str">
        <f>IF(OR('Model output'!V279="",'Model output'!V279="No",AND(ISERROR(SEARCH("Positive",'Model output'!V279)), ISNUMBER(SEARCH("Negative",'Model output'!V279))), ISNUMBER(SEARCH("Uninvolved",'Model output'!V279)), ISNUMBER(SEARCH("not involved",'Model output'!V279)), ISNUMBER(SEARCH("none",'Model output'!V279)), ISNUMBER(SEARCH("Free",'Model output'!V279)), ISNUMBER(SEARCH("1 mm",'Model output'!V279)), ISNUMBER(SEARCH("0.1 CM",'Model output'!V279)), ISNUMBER(SEARCH("less than 0.2 mm",'Model output'!V279)), ISNUMBER(SEARCH("less than 0.5 mm",'Model output'!V279)), ISNUMBER(SEARCH("abut",'Model output'!V279))), "negative", "positive")</f>
        <v>negative</v>
      </c>
      <c r="AE280" s="32" t="str" cm="1">
        <f t="array" aca="1" ref="AE280" ca="1">IF(OR(AC280="positive",Z280="positive",AND(OR(ISNUMBER(SEARCH("Follicular carcinoma",N280)),ISNUMBER(SEARCH("Follicular thyroid carcinoma",N280))),V280="extensive"),AND(AND(ISNUMBER(J280),J280&gt;0),AND(ISNUMBER(M280),M280&gt;3)),OR(H280="positive",AH280=1)),"high",IF(OR(ISNUMBER(SEARCH("lateral",G280,1)),ISNUMBER(SEARCH("positive",Y280,1)),ISNUMBER(SEARCH("tall",O280,1)),ISNUMBER(SEARCH("hobnail",O280,1)),ISNUMBER(SEARCH("cribriform",O280,1)),ISNUMBER(SEARCH("diffuse",O280,1)),ISNUMBER(SEARCH("columnar",O280,1)),ISNUMBER(SEARCH("solid",O280,1)),ISNUMBER(SEARCH("tall",N280,1)),ISNUMBER(SEARCH("hobnail",N280,1)),ISNUMBER(SEARCH("cribriform",N280,1)),ISNUMBER(SEARCH("diffuse",N280,1)),ISNUMBER(SEARCH("columnar",N280,1)),ISNUMBER(SEARCH("solid",N280,1)),AND(ISNUMBER(SEARCH("papillary",N280,1)),S280="positive"),AND(AND(ISNUMBER(J280),J280&gt;=5),M280=""),AND(AND(ISNUMBER(J280),J280&gt;=5),AND(ISNUMBER(M280),M280&gt;=1)),AND(ISNUMBER(SERACH("papillary",N280)),OR(Y280="positive",Z280="positive"), ISNUMBER(SEARCH("BRAF",AB280)))),"intermediate","low"))</f>
        <v>low</v>
      </c>
      <c r="AF280" s="33" t="str">
        <f t="shared" si="59"/>
        <v>1b</v>
      </c>
      <c r="AG280" s="33" t="str">
        <f t="shared" si="60"/>
        <v>0</v>
      </c>
      <c r="AH280" s="33" t="str">
        <f t="shared" si="61"/>
        <v>0</v>
      </c>
      <c r="AI280" s="38" t="str">
        <f t="shared" si="62"/>
        <v>I</v>
      </c>
      <c r="AJ280" s="32" t="s">
        <v>957</v>
      </c>
      <c r="AK280" s="37" t="s">
        <v>961</v>
      </c>
      <c r="AL280" s="37" t="s">
        <v>962</v>
      </c>
      <c r="AM280" s="37" t="s">
        <v>965</v>
      </c>
      <c r="AN280" s="37" t="s">
        <v>70</v>
      </c>
      <c r="AO280" s="26">
        <f t="shared" ca="1" si="63"/>
        <v>1</v>
      </c>
      <c r="AP280" s="12">
        <f t="shared" si="64"/>
        <v>1</v>
      </c>
      <c r="AQ280" s="12">
        <f t="shared" si="65"/>
        <v>1</v>
      </c>
      <c r="AR280" s="12">
        <f t="shared" si="66"/>
        <v>1</v>
      </c>
      <c r="AS280" s="19">
        <f t="shared" si="67"/>
        <v>1</v>
      </c>
    </row>
    <row r="281" spans="1:45">
      <c r="A281" t="str">
        <f>'Model output'!A280</f>
        <v>TCGA-KS-A4I7</v>
      </c>
      <c r="B281" s="44">
        <v>61</v>
      </c>
      <c r="C281" s="1" t="str">
        <f>IF(OR(ISNUMBER(SEARCH("0",'Model output'!D280)), ISNUMBER(SEARCH("1",'Model output'!D280)), ISNUMBER(SEARCH("1a",'Model output'!D280)), ISNUMBER(SEARCH("1b",'Model output'!D280)), ISNUMBER(SEARCH("2",'Model output'!D280)), ISNUMBER(SEARCH("3",'Model output'!D280)), ISNUMBER(SEARCH("4a",'Model output'!D280)), ISNUMBER(SEARCH("4b",'Model output'!D280))), IF(ISNUMBER(SEARCH("pT",'Model output'!D280)),IF(OR(ISNUMBER(SEARCH("a",'Model output'!D280)),ISNUMBER(SEARCH("b",'Model output'!D280))),MID(SUBSTITUTE('Model output'!D280," ",""),SEARCH("pT",'Model output'!D280)+2,2),MID(SUBSTITUTE('Model output'!D280," ",""),SEARCH("pT",'Model output'!D280)+2,1)),IF(ISNUMBER(SEARCH("T",'Model output'!D280)),IF(OR(ISNUMBER(SEARCH("a",'Model output'!D280)),ISNUMBER(SEARCH("b",'Model output'!D280))),MID(SUBSTITUTE('Model output'!D280," ",""),SEARCH("T",'Model output'!D280)+1,2),MID(SUBSTITUTE('Model output'!D280," ",""),SEARCH("T",'Model output'!D280)+1,1)),SUBSTITUTE('Model output'!D280," ",""))),"")</f>
        <v>1</v>
      </c>
      <c r="D281" s="1" t="str">
        <f>IF(ISNUMBER(SEARCH("lymph node",'Model output'!E280)),"1", IF(AND('Model output'!E280&lt;&gt;"",ISNUMBER('Model output'!E280),'Model output'!E280&gt;0),"1",IF(OR(ISNUMBER(SEARCH("0",'Model output'!E280)), ISNUMBER(SEARCH("1",'Model output'!E280)), ISNUMBER(SEARCH("1a",'Model output'!E280)), ISNUMBER(SEARCH("1b",'Model output'!E280)), ISNUMBER(SEARCH("X",'Model output'!E280))), IF(ISNUMBER(SEARCH("pN",'Model output'!E280)),IF(OR(ISNUMBER(SEARCH("a",'Model output'!E280)),ISNUMBER(SEARCH("b",'Model output'!E280))),MID(SUBSTITUTE('Model output'!E280," ",""),SEARCH("pN",'Model output'!E280)+2,2),MID(SUBSTITUTE('Model output'!E280," ",""),SEARCH("pN",'Model output'!E280)+2,1)),IF(ISNUMBER(SEARCH("N",'Model output'!E280)),IF(OR(ISNUMBER(SEARCH("a",'Model output'!E280)),ISNUMBER(SEARCH("b",'Model output'!E280))),MID(SUBSTITUTE('Model output'!E280," ",""),SEARCH("N",'Model output'!E280)+1,2),MID(SUBSTITUTE('Model output'!E280," ",""),SEARCH("N",'Model output'!E280)+1,1)),SUBSTITUTE('Model output'!E280," ",""))),"")))</f>
        <v>X</v>
      </c>
      <c r="E281" s="1" t="str">
        <f>IF(OR(ISNUMBER(SEARCH("Not applicable",'Model output'!F280)), ISNUMBER(SEARCH("N/A",'Model output'!F280))),"0",IF(OR(ISNUMBER(SEARCH("0",'Model output'!F280)), ISNUMBER(SEARCH("1",'Model output'!F280)), ISNUMBER(SEARCH("X",'Model output'!F280))), IF(ISNUMBER(SEARCH("pM",'Model output'!F280)),MID(SUBSTITUTE('Model output'!F280," ",""),SEARCH("pM",'Model output'!F280)+2,1),IF(ISNUMBER(SEARCH("M",'Model output'!F280)),MID(SUBSTITUTE('Model output'!F280," ",""),SEARCH("M",'Model output'!F280)+1,1),SUBSTITUTE('Model output'!F280," ",""))),""))</f>
        <v>X</v>
      </c>
      <c r="F281" t="str">
        <f t="shared" si="57"/>
        <v>negative</v>
      </c>
      <c r="G281" t="str">
        <f>IF(OR('Model output'!G280="",AND(ISNUMBER('Model output'!J280),'Model output'!J280&lt;1)),"",IF(OR(ISNUMBER(SEARCH("lateral",'Model output'!G280)),ISNUMBER(SEARCH("cervical",'Model output'!G280)),ISNUMBER(SEARCH("jugular",'Model output'!G280)),ISNUMBER(SEARCH("left neck",'Model output'!G280)),ISNUMBER(SEARCH("left anterior neck",'Model output'!G280)),ISNUMBER(SEARCH("left posterior neck",'Model output'!G280)),ISNUMBER(SEARCH("right neck",'Model output'!G280)),ISNUMBER(SEARCH("right anterior neck",'Model output'!G280)),ISNUMBER(SEARCH("right posterior neck",'Model output'!G280)),AND(ISNUMBER(SEARCH("level",'Model output'!G280)),OR(,ISNUMBER(SEARCH("II",'Model output'!G280)),ISNUMBER(SEARCH("two",'Model output'!G280)),ISNUMBER(SEARCH("2",'Model output'!G280)),ISNUMBER(SEARCH("III",'Model output'!G280)),ISNUMBER(SEARCH("three",'Model output'!G280)),ISNUMBER(SEARCH("3",'Model output'!G280)),ISNUMBER(SEARCH("IV",'Model output'!G280)),ISNUMBER(SEARCH("four",'Model output'!G280)),ISNUMBER(SEARCH("4",'Model output'!G280)),AND(ISNUMBER(SEARCH("V ",'Model output'!G280)),NOT(ISNUMBER(SEARCH("VI",'Model output'!G280)))),ISNUMBER(SEARCH("five",'Model output'!G280)),ISNUMBER(SEARCH("5",'Model output'!G280))))), "lateral", "central"))</f>
        <v/>
      </c>
      <c r="H281" t="str">
        <f>IF('Model output'!H280="","negative",IF('Model output'!H280="[]", "negative", IF(OR(ISNUMBER(SEARCH("lymph node",'Model output'!H280)),ISNUMBER(SEARCH("Not mentioned",'Model output'!H280)),ISNUMBER(SEARCH("neck",'Model output'!H280)),ISNUMBER(SEARCH("Not applicable",'Model output'!H280))),"negative","positive")))</f>
        <v>negative</v>
      </c>
      <c r="I281">
        <f>IF('Model output'!I280="","",IF(ISNUMBER('Model output'!I280),'Model output'!I280,1))</f>
        <v>4</v>
      </c>
      <c r="J281">
        <f>IF('Model output'!J280="","",IF(AND(ISNUMBER('Model output'!J280),'Model output'!J280&lt;=I281),'Model output'!J280,IF(ISNUMBER(SEARCH("0/",'Model output'!J280)),0,1)))</f>
        <v>0</v>
      </c>
      <c r="K281" t="str" cm="1">
        <f t="array" ref="K281">IF(COUNT(FIND({0,1,2,3,4,5,6,7,8,9},'Model output'!K280))&gt;0,'Model output'!K280,"")</f>
        <v/>
      </c>
      <c r="L281" s="8" t="str">
        <f t="shared" si="58"/>
        <v/>
      </c>
      <c r="M281" t="str" cm="1">
        <f t="array" ref="M281">IF(L281="","",IF(ISNUMBER(SEARCH("cm",L281)),MAX(VALUE(SUBSTITUTE(_xlfn.FILTERXML("&lt;t&gt;&lt;s&gt;"&amp;SUBSTITUTE(L281,",","&lt;/s&gt;&lt;s&gt;")&amp;"&lt;/s&gt;&lt;/t&gt;","//s"),"cm",""))),MAX(VALUE(SUBSTITUTE(_xlfn.FILTERXML("&lt;t&gt;&lt;s&gt;"&amp;SUBSTITUTE(L281,",","&lt;/s&gt;&lt;s&gt;")&amp;"&lt;/s&gt;&lt;/t&gt;","//s"),"mm","")))/10))</f>
        <v/>
      </c>
      <c r="N281" t="str">
        <f>IF('Model output'!L280="","",'Model output'!L280)</f>
        <v>Papillary</v>
      </c>
      <c r="O281" t="str">
        <f>IF('Model output'!M280="","",'Model output'!M280)</f>
        <v/>
      </c>
      <c r="P281" t="str">
        <f>IF('Model output'!N280="","",'Model output'!N280)</f>
        <v>1.5 cm</v>
      </c>
      <c r="Q281" t="str">
        <f t="shared" si="56"/>
        <v>1.5cm</v>
      </c>
      <c r="R281" cm="1">
        <f t="array" ref="R281">IF(Q281="","",IF(ISNUMBER(SEARCH("cm",Q281)),MAX(VALUE(SUBSTITUTE(_xlfn.FILTERXML("&lt;t&gt;&lt;s&gt;"&amp;SUBSTITUTE(Q281,",","&lt;/s&gt;&lt;s&gt;")&amp;"&lt;/s&gt;&lt;/t&gt;","//s"),"cm",""))),MAX(VALUE(SUBSTITUTE(_xlfn.FILTERXML("&lt;t&gt;&lt;s&gt;"&amp;SUBSTITUTE(Q281,",","&lt;/s&gt;&lt;s&gt;")&amp;"&lt;/s&gt;&lt;/t&gt;","//s"),"mm","")))/10))</f>
        <v>1.5</v>
      </c>
      <c r="S281" t="str">
        <f>IF(OR('Model output'!P280="",ISNUMBER(SEARCH("Not identified", 'Model output'!P280)),ISNUMBER(SEARCH("Absent",'Model output'!P280)),AND(ISNUMBER(SEARCH("No",'Model output'!P280)),NOT(ISNUMBER(SEARCH("diagnostic",'Model output'!P280)))),ISNUMBER(SEARCH("Negative",'Model output'!P280))),"negative","positive")</f>
        <v>negative</v>
      </c>
      <c r="T281">
        <f>IF('Model output'!O280="","",'Model output'!O280)</f>
        <v>1</v>
      </c>
      <c r="U281" t="str">
        <f>IF('Model output'!Q280&lt;&gt;"",'Model output'!Q280,IF('Classification result'!S281="positive",IF(ISNUMBER(SEARCH("single",'Model output'!P280)),1,IF(OR(ISNUMBER(SEARCH("&lt;4",'Model output'!P280)),ISNUMBER(SEARCH("&lt; 4",'Model output'!P280)),ISNUMBER(SEARCH("less than 4",'Model output'!P280))),"&lt;4",IF(OR(ISNUMBER(SEARCH("&gt;4",'Model output'!P280)),ISNUMBER(SEARCH("&gt; 4",'Model output'!P280)),ISNUMBER(SEARCH("4 or more",'Model output'!P280))),"&gt;4",""))),""))</f>
        <v/>
      </c>
      <c r="V281" t="str">
        <f>IF(S281="negative","",IF(OR(ISNUMBER(SEARCH("Focal",'Model output'!P280)),'Classification result'!U281&lt;4,ISNUMBER(SEARCH("Focal",'Classification result'!U281)),ISNUMBER(SEARCH("&lt;4",'Classification result'!U281)),ISNUMBER(SEARCH("&lt; 4",'Classification result'!U281))),"minimal", IF(OR(ISNUMBER(SEARCH("Extensive",'Model output'!P280)),ISNUMBER(SEARCH("Extensive",'Classification result'!U281)),ISNUMBER(SEARCH("&gt;4",'Classification result'!U281)),ISNUMBER(SEARCH("&gt; 4",'Classification result'!U281)),ISNUMBER(SEARCH("4 or more",'Classification result'!U281))),"extensive","")))</f>
        <v/>
      </c>
      <c r="W281" t="str">
        <f>IF(OR('Model output'!R280="",ISNUMBER(SEARCH("Not identified", 'Model output'!R280)),ISNUMBER(SEARCH("Absent",'Model output'!R280)),ISNUMBER(SEARCH("No",'Model output'!R280)),ISNUMBER(SEARCH("Negative",'Model output'!R280)),ISNUMBER(SEARCH("None seen",'Model output'!R280)),ISNUMBER(SEARCH("Free",'Model output'!R280)),ISNUMBER(SEARCH("Cannot be assessed",'Model output'!R280))),"negative","positive")</f>
        <v>negative</v>
      </c>
      <c r="X281" t="str">
        <f>IF('Model output'!S280="","", IF('Model output'!S280= "[]", "", 'Model output'!S280))</f>
        <v>No</v>
      </c>
      <c r="Y281" t="str">
        <f>IF(OR('Model output'!S280="",ISNUMBER(SEARCH("Absent",'Model output'!S280)),ISNUMBER(SEARCH("Not identified",'Model output'!S280)),ISNUMBER(SEARCH("No",'Model output'!S280)),ISNUMBER(SEARCH("negative",'Model output'!S280))),"negative",IF(Z281="positive","gETE", "positive"))</f>
        <v>negative</v>
      </c>
      <c r="Z281" t="str">
        <f>IF(OR('Model output'!S280="",ISNUMBER(SEARCH("Absent",'Model output'!S280)),ISNUMBER(SEARCH("Not identified",'Model output'!S280)),ISNUMBER(SEARCH("No",'Model output'!S280)),ISNUMBER(SEARCH("Minimal",'Model output'!S280)),ISNUMBER(SEARCH("negative",'Model output'!S280))),"negative",IF(OR(ISNUMBER(SEARCH("extensive",X281)),ISNUMBER(SEARCH("skeletal muscle",X281)),ISNUMBER(SEARCH("larynx",X281)),ISNUMBER(SEARCH("trachea",X281)),ISNUMBER(SEARCH("esophagus",X281)),ISNUMBER(SEARCH("recurrent laryngeal nerve",X281))),"positive","negative"))</f>
        <v>negative</v>
      </c>
      <c r="AA281" t="str">
        <f>IF('Model output'!T280="","", IF('Model output'!T280="[]", "", IF('Model output'!T280="Not mentioned", "No", "Yes")))</f>
        <v/>
      </c>
      <c r="AB281" t="str">
        <f>IF(AA281&lt;&gt;"Yes","",IF(OR('Model output'!U280="",'Model output'!U280="[]",ISNUMBER(SEARCH("Not identified",'Model output'!U280))),"",'Model output'!U280))</f>
        <v/>
      </c>
      <c r="AC281" s="1" t="str">
        <f>IF(OR('Model output'!V280="",'Model output'!V280="No",AND(ISERROR(SEARCH("Positive",'Model output'!V280)), ISNUMBER(SEARCH("Negative",'Model output'!V280))), ISNUMBER(SEARCH("Uninvolved",'Model output'!V280)), ISNUMBER(SEARCH("not involved",'Model output'!V280)), ISNUMBER(SEARCH("none",'Model output'!V280)), ISNUMBER(SEARCH("Free",'Model output'!V280)), ISNUMBER(SEARCH("1 mm",'Model output'!V280)), ISNUMBER(SEARCH("0.1 CM",'Model output'!V280)), ISNUMBER(SEARCH("less than 0.2 mm",'Model output'!V280)), ISNUMBER(SEARCH("less than 0.5 mm",'Model output'!V280)), ISNUMBER(SEARCH("abut",'Model output'!V280))), "negative", "positive")</f>
        <v>negative</v>
      </c>
      <c r="AE281" s="32" t="str" cm="1">
        <f t="array" aca="1" ref="AE281" ca="1">IF(OR(AC281="positive",Z281="positive",AND(OR(ISNUMBER(SEARCH("Follicular carcinoma",N281)),ISNUMBER(SEARCH("Follicular thyroid carcinoma",N281))),V281="extensive"),AND(AND(ISNUMBER(J281),J281&gt;0),AND(ISNUMBER(M281),M281&gt;3)),OR(H281="positive",AH281=1)),"high",IF(OR(ISNUMBER(SEARCH("lateral",G281,1)),ISNUMBER(SEARCH("positive",Y281,1)),ISNUMBER(SEARCH("tall",O281,1)),ISNUMBER(SEARCH("hobnail",O281,1)),ISNUMBER(SEARCH("cribriform",O281,1)),ISNUMBER(SEARCH("diffuse",O281,1)),ISNUMBER(SEARCH("columnar",O281,1)),ISNUMBER(SEARCH("solid",O281,1)),ISNUMBER(SEARCH("tall",N281,1)),ISNUMBER(SEARCH("hobnail",N281,1)),ISNUMBER(SEARCH("cribriform",N281,1)),ISNUMBER(SEARCH("diffuse",N281,1)),ISNUMBER(SEARCH("columnar",N281,1)),ISNUMBER(SEARCH("solid",N281,1)),AND(ISNUMBER(SEARCH("papillary",N281,1)),S281="positive"),AND(AND(ISNUMBER(J281),J281&gt;=5),M281=""),AND(AND(ISNUMBER(J281),J281&gt;=5),AND(ISNUMBER(M281),M281&gt;=1)),AND(ISNUMBER(SERACH("papillary",N281)),OR(Y281="positive",Z281="positive"), ISNUMBER(SEARCH("BRAF",AB281)))),"intermediate","low"))</f>
        <v>low</v>
      </c>
      <c r="AF281" s="33" t="str">
        <f t="shared" si="59"/>
        <v>1b</v>
      </c>
      <c r="AG281" s="33" t="str">
        <f t="shared" si="60"/>
        <v>0</v>
      </c>
      <c r="AH281" s="33" t="str">
        <f t="shared" si="61"/>
        <v>0</v>
      </c>
      <c r="AI281" s="38" t="str">
        <f t="shared" si="62"/>
        <v>I</v>
      </c>
      <c r="AJ281" s="32" t="s">
        <v>957</v>
      </c>
      <c r="AK281" s="37" t="s">
        <v>961</v>
      </c>
      <c r="AL281" s="37" t="s">
        <v>962</v>
      </c>
      <c r="AM281" s="37" t="s">
        <v>965</v>
      </c>
      <c r="AN281" s="37" t="s">
        <v>70</v>
      </c>
      <c r="AO281" s="26">
        <f t="shared" ca="1" si="63"/>
        <v>1</v>
      </c>
      <c r="AP281" s="12">
        <f t="shared" si="64"/>
        <v>1</v>
      </c>
      <c r="AQ281" s="12">
        <f t="shared" si="65"/>
        <v>1</v>
      </c>
      <c r="AR281" s="12">
        <f t="shared" si="66"/>
        <v>1</v>
      </c>
      <c r="AS281" s="19">
        <f t="shared" si="67"/>
        <v>1</v>
      </c>
    </row>
    <row r="282" spans="1:45">
      <c r="A282" t="str">
        <f>'Model output'!A281</f>
        <v>TCGA-KS-A4IC</v>
      </c>
      <c r="B282" s="44">
        <v>45</v>
      </c>
      <c r="C282" s="1" t="str">
        <f>IF(OR(ISNUMBER(SEARCH("0",'Model output'!D281)), ISNUMBER(SEARCH("1",'Model output'!D281)), ISNUMBER(SEARCH("1a",'Model output'!D281)), ISNUMBER(SEARCH("1b",'Model output'!D281)), ISNUMBER(SEARCH("2",'Model output'!D281)), ISNUMBER(SEARCH("3",'Model output'!D281)), ISNUMBER(SEARCH("4a",'Model output'!D281)), ISNUMBER(SEARCH("4b",'Model output'!D281))), IF(ISNUMBER(SEARCH("pT",'Model output'!D281)),IF(OR(ISNUMBER(SEARCH("a",'Model output'!D281)),ISNUMBER(SEARCH("b",'Model output'!D281))),MID(SUBSTITUTE('Model output'!D281," ",""),SEARCH("pT",'Model output'!D281)+2,2),MID(SUBSTITUTE('Model output'!D281," ",""),SEARCH("pT",'Model output'!D281)+2,1)),IF(ISNUMBER(SEARCH("T",'Model output'!D281)),IF(OR(ISNUMBER(SEARCH("a",'Model output'!D281)),ISNUMBER(SEARCH("b",'Model output'!D281))),MID(SUBSTITUTE('Model output'!D281," ",""),SEARCH("T",'Model output'!D281)+1,2),MID(SUBSTITUTE('Model output'!D281," ",""),SEARCH("T",'Model output'!D281)+1,1)),SUBSTITUTE('Model output'!D281," ",""))),"")</f>
        <v>1</v>
      </c>
      <c r="D282" s="1" t="str">
        <f>IF(ISNUMBER(SEARCH("lymph node",'Model output'!E281)),"1", IF(AND('Model output'!E281&lt;&gt;"",ISNUMBER('Model output'!E281),'Model output'!E281&gt;0),"1",IF(OR(ISNUMBER(SEARCH("0",'Model output'!E281)), ISNUMBER(SEARCH("1",'Model output'!E281)), ISNUMBER(SEARCH("1a",'Model output'!E281)), ISNUMBER(SEARCH("1b",'Model output'!E281)), ISNUMBER(SEARCH("X",'Model output'!E281))), IF(ISNUMBER(SEARCH("pN",'Model output'!E281)),IF(OR(ISNUMBER(SEARCH("a",'Model output'!E281)),ISNUMBER(SEARCH("b",'Model output'!E281))),MID(SUBSTITUTE('Model output'!E281," ",""),SEARCH("pN",'Model output'!E281)+2,2),MID(SUBSTITUTE('Model output'!E281," ",""),SEARCH("pN",'Model output'!E281)+2,1)),IF(ISNUMBER(SEARCH("N",'Model output'!E281)),IF(OR(ISNUMBER(SEARCH("a",'Model output'!E281)),ISNUMBER(SEARCH("b",'Model output'!E281))),MID(SUBSTITUTE('Model output'!E281," ",""),SEARCH("N",'Model output'!E281)+1,2),MID(SUBSTITUTE('Model output'!E281," ",""),SEARCH("N",'Model output'!E281)+1,1)),SUBSTITUTE('Model output'!E281," ",""))),"")))</f>
        <v>0</v>
      </c>
      <c r="E282" s="1" t="str">
        <f>IF(OR(ISNUMBER(SEARCH("Not applicable",'Model output'!F281)), ISNUMBER(SEARCH("N/A",'Model output'!F281))),"0",IF(OR(ISNUMBER(SEARCH("0",'Model output'!F281)), ISNUMBER(SEARCH("1",'Model output'!F281)), ISNUMBER(SEARCH("X",'Model output'!F281))), IF(ISNUMBER(SEARCH("pM",'Model output'!F281)),MID(SUBSTITUTE('Model output'!F281," ",""),SEARCH("pM",'Model output'!F281)+2,1),IF(ISNUMBER(SEARCH("M",'Model output'!F281)),MID(SUBSTITUTE('Model output'!F281," ",""),SEARCH("M",'Model output'!F281)+1,1),SUBSTITUTE('Model output'!F281," ",""))),""))</f>
        <v>X</v>
      </c>
      <c r="F282" t="str">
        <f t="shared" si="57"/>
        <v>positive</v>
      </c>
      <c r="G282" t="str">
        <f>IF(OR('Model output'!G281="",AND(ISNUMBER('Model output'!J281),'Model output'!J281&lt;1)),"",IF(OR(ISNUMBER(SEARCH("lateral",'Model output'!G281)),ISNUMBER(SEARCH("cervical",'Model output'!G281)),ISNUMBER(SEARCH("jugular",'Model output'!G281)),ISNUMBER(SEARCH("left neck",'Model output'!G281)),ISNUMBER(SEARCH("left anterior neck",'Model output'!G281)),ISNUMBER(SEARCH("left posterior neck",'Model output'!G281)),ISNUMBER(SEARCH("right neck",'Model output'!G281)),ISNUMBER(SEARCH("right anterior neck",'Model output'!G281)),ISNUMBER(SEARCH("right posterior neck",'Model output'!G281)),AND(ISNUMBER(SEARCH("level",'Model output'!G281)),OR(,ISNUMBER(SEARCH("II",'Model output'!G281)),ISNUMBER(SEARCH("two",'Model output'!G281)),ISNUMBER(SEARCH("2",'Model output'!G281)),ISNUMBER(SEARCH("III",'Model output'!G281)),ISNUMBER(SEARCH("three",'Model output'!G281)),ISNUMBER(SEARCH("3",'Model output'!G281)),ISNUMBER(SEARCH("IV",'Model output'!G281)),ISNUMBER(SEARCH("four",'Model output'!G281)),ISNUMBER(SEARCH("4",'Model output'!G281)),AND(ISNUMBER(SEARCH("V ",'Model output'!G281)),NOT(ISNUMBER(SEARCH("VI",'Model output'!G281)))),ISNUMBER(SEARCH("five",'Model output'!G281)),ISNUMBER(SEARCH("5",'Model output'!G281))))), "lateral", "central"))</f>
        <v>central</v>
      </c>
      <c r="H282" t="str">
        <f>IF('Model output'!H281="","negative",IF('Model output'!H281="[]", "negative", IF(OR(ISNUMBER(SEARCH("lymph node",'Model output'!H281)),ISNUMBER(SEARCH("Not mentioned",'Model output'!H281)),ISNUMBER(SEARCH("neck",'Model output'!H281)),ISNUMBER(SEARCH("Not applicable",'Model output'!H281))),"negative","positive")))</f>
        <v>negative</v>
      </c>
      <c r="I282">
        <f>IF('Model output'!I281="","",IF(ISNUMBER('Model output'!I281),'Model output'!I281,1))</f>
        <v>4</v>
      </c>
      <c r="J282">
        <f>IF('Model output'!J281="","",IF(AND(ISNUMBER('Model output'!J281),'Model output'!J281&lt;=I282),'Model output'!J281,IF(ISNUMBER(SEARCH("0/",'Model output'!J281)),0,1)))</f>
        <v>2</v>
      </c>
      <c r="K282" t="str" cm="1">
        <f t="array" ref="K282">IF(COUNT(FIND({0,1,2,3,4,5,6,7,8,9},'Model output'!K281))&gt;0,'Model output'!K281,"")</f>
        <v/>
      </c>
      <c r="L282" s="8" t="str">
        <f t="shared" si="58"/>
        <v/>
      </c>
      <c r="M282" t="str" cm="1">
        <f t="array" ref="M282">IF(L282="","",IF(ISNUMBER(SEARCH("cm",L282)),MAX(VALUE(SUBSTITUTE(_xlfn.FILTERXML("&lt;t&gt;&lt;s&gt;"&amp;SUBSTITUTE(L282,",","&lt;/s&gt;&lt;s&gt;")&amp;"&lt;/s&gt;&lt;/t&gt;","//s"),"cm",""))),MAX(VALUE(SUBSTITUTE(_xlfn.FILTERXML("&lt;t&gt;&lt;s&gt;"&amp;SUBSTITUTE(L282,",","&lt;/s&gt;&lt;s&gt;")&amp;"&lt;/s&gt;&lt;/t&gt;","//s"),"mm","")))/10))</f>
        <v/>
      </c>
      <c r="N282" t="str">
        <f>IF('Model output'!L281="","",'Model output'!L281)</f>
        <v>Papillary</v>
      </c>
      <c r="O282" t="str">
        <f>IF('Model output'!M281="","",'Model output'!M281)</f>
        <v>Classical</v>
      </c>
      <c r="P282" t="str">
        <f>IF('Model output'!N281="","",'Model output'!N281)</f>
        <v>1.1 cm</v>
      </c>
      <c r="Q282" t="str">
        <f t="shared" si="56"/>
        <v>1.1cm</v>
      </c>
      <c r="R282" cm="1">
        <f t="array" ref="R282">IF(Q282="","",IF(ISNUMBER(SEARCH("cm",Q282)),MAX(VALUE(SUBSTITUTE(_xlfn.FILTERXML("&lt;t&gt;&lt;s&gt;"&amp;SUBSTITUTE(Q282,",","&lt;/s&gt;&lt;s&gt;")&amp;"&lt;/s&gt;&lt;/t&gt;","//s"),"cm",""))),MAX(VALUE(SUBSTITUTE(_xlfn.FILTERXML("&lt;t&gt;&lt;s&gt;"&amp;SUBSTITUTE(Q282,",","&lt;/s&gt;&lt;s&gt;")&amp;"&lt;/s&gt;&lt;/t&gt;","//s"),"mm","")))/10))</f>
        <v>1.1000000000000001</v>
      </c>
      <c r="S282" t="str">
        <f>IF(OR('Model output'!P281="",ISNUMBER(SEARCH("Not identified", 'Model output'!P281)),ISNUMBER(SEARCH("Absent",'Model output'!P281)),AND(ISNUMBER(SEARCH("No",'Model output'!P281)),NOT(ISNUMBER(SEARCH("diagnostic",'Model output'!P281)))),ISNUMBER(SEARCH("Negative",'Model output'!P281))),"negative","positive")</f>
        <v>negative</v>
      </c>
      <c r="T282">
        <f>IF('Model output'!O281="","",'Model output'!O281)</f>
        <v>1</v>
      </c>
      <c r="U282" t="str">
        <f>IF('Model output'!Q281&lt;&gt;"",'Model output'!Q281,IF('Classification result'!S282="positive",IF(ISNUMBER(SEARCH("single",'Model output'!P281)),1,IF(OR(ISNUMBER(SEARCH("&lt;4",'Model output'!P281)),ISNUMBER(SEARCH("&lt; 4",'Model output'!P281)),ISNUMBER(SEARCH("less than 4",'Model output'!P281))),"&lt;4",IF(OR(ISNUMBER(SEARCH("&gt;4",'Model output'!P281)),ISNUMBER(SEARCH("&gt; 4",'Model output'!P281)),ISNUMBER(SEARCH("4 or more",'Model output'!P281))),"&gt;4",""))),""))</f>
        <v/>
      </c>
      <c r="V282" t="str">
        <f>IF(S282="negative","",IF(OR(ISNUMBER(SEARCH("Focal",'Model output'!P281)),'Classification result'!U282&lt;4,ISNUMBER(SEARCH("Focal",'Classification result'!U282)),ISNUMBER(SEARCH("&lt;4",'Classification result'!U282)),ISNUMBER(SEARCH("&lt; 4",'Classification result'!U282))),"minimal", IF(OR(ISNUMBER(SEARCH("Extensive",'Model output'!P281)),ISNUMBER(SEARCH("Extensive",'Classification result'!U282)),ISNUMBER(SEARCH("&gt;4",'Classification result'!U282)),ISNUMBER(SEARCH("&gt; 4",'Classification result'!U282)),ISNUMBER(SEARCH("4 or more",'Classification result'!U282))),"extensive","")))</f>
        <v/>
      </c>
      <c r="W282" t="str">
        <f>IF(OR('Model output'!R281="",ISNUMBER(SEARCH("Not identified", 'Model output'!R281)),ISNUMBER(SEARCH("Absent",'Model output'!R281)),ISNUMBER(SEARCH("No",'Model output'!R281)),ISNUMBER(SEARCH("Negative",'Model output'!R281)),ISNUMBER(SEARCH("None seen",'Model output'!R281)),ISNUMBER(SEARCH("Free",'Model output'!R281)),ISNUMBER(SEARCH("Cannot be assessed",'Model output'!R281))),"negative","positive")</f>
        <v>negative</v>
      </c>
      <c r="X282" t="str">
        <f>IF('Model output'!S281="","", IF('Model output'!S281= "[]", "", 'Model output'!S281))</f>
        <v>No</v>
      </c>
      <c r="Y282" t="str">
        <f>IF(OR('Model output'!S281="",ISNUMBER(SEARCH("Absent",'Model output'!S281)),ISNUMBER(SEARCH("Not identified",'Model output'!S281)),ISNUMBER(SEARCH("No",'Model output'!S281)),ISNUMBER(SEARCH("negative",'Model output'!S281))),"negative",IF(Z282="positive","gETE", "positive"))</f>
        <v>negative</v>
      </c>
      <c r="Z282" t="str">
        <f>IF(OR('Model output'!S281="",ISNUMBER(SEARCH("Absent",'Model output'!S281)),ISNUMBER(SEARCH("Not identified",'Model output'!S281)),ISNUMBER(SEARCH("No",'Model output'!S281)),ISNUMBER(SEARCH("Minimal",'Model output'!S281)),ISNUMBER(SEARCH("negative",'Model output'!S281))),"negative",IF(OR(ISNUMBER(SEARCH("extensive",X282)),ISNUMBER(SEARCH("skeletal muscle",X282)),ISNUMBER(SEARCH("larynx",X282)),ISNUMBER(SEARCH("trachea",X282)),ISNUMBER(SEARCH("esophagus",X282)),ISNUMBER(SEARCH("recurrent laryngeal nerve",X282))),"positive","negative"))</f>
        <v>negative</v>
      </c>
      <c r="AA282" t="str">
        <f>IF('Model output'!T281="","", IF('Model output'!T281="[]", "", IF('Model output'!T281="Not mentioned", "No", "Yes")))</f>
        <v/>
      </c>
      <c r="AB282" t="str">
        <f>IF(AA282&lt;&gt;"Yes","",IF(OR('Model output'!U281="",'Model output'!U281="[]",ISNUMBER(SEARCH("Not identified",'Model output'!U281))),"",'Model output'!U281))</f>
        <v/>
      </c>
      <c r="AC282" s="1" t="str">
        <f>IF(OR('Model output'!V281="",'Model output'!V281="No",AND(ISERROR(SEARCH("Positive",'Model output'!V281)), ISNUMBER(SEARCH("Negative",'Model output'!V281))), ISNUMBER(SEARCH("Uninvolved",'Model output'!V281)), ISNUMBER(SEARCH("not involved",'Model output'!V281)), ISNUMBER(SEARCH("none",'Model output'!V281)), ISNUMBER(SEARCH("Free",'Model output'!V281)), ISNUMBER(SEARCH("1 mm",'Model output'!V281)), ISNUMBER(SEARCH("0.1 CM",'Model output'!V281)), ISNUMBER(SEARCH("less than 0.2 mm",'Model output'!V281)), ISNUMBER(SEARCH("less than 0.5 mm",'Model output'!V281)), ISNUMBER(SEARCH("abut",'Model output'!V281))), "negative", "positive")</f>
        <v>negative</v>
      </c>
      <c r="AE282" s="32" t="str" cm="1">
        <f t="array" aca="1" ref="AE282" ca="1">IF(OR(AC282="positive",Z282="positive",AND(OR(ISNUMBER(SEARCH("Follicular carcinoma",N282)),ISNUMBER(SEARCH("Follicular thyroid carcinoma",N282))),V282="extensive"),AND(AND(ISNUMBER(J282),J282&gt;0),AND(ISNUMBER(M282),M282&gt;3)),OR(H282="positive",AH282=1)),"high",IF(OR(ISNUMBER(SEARCH("lateral",G282,1)),ISNUMBER(SEARCH("positive",Y282,1)),ISNUMBER(SEARCH("tall",O282,1)),ISNUMBER(SEARCH("hobnail",O282,1)),ISNUMBER(SEARCH("cribriform",O282,1)),ISNUMBER(SEARCH("diffuse",O282,1)),ISNUMBER(SEARCH("columnar",O282,1)),ISNUMBER(SEARCH("solid",O282,1)),ISNUMBER(SEARCH("tall",N282,1)),ISNUMBER(SEARCH("hobnail",N282,1)),ISNUMBER(SEARCH("cribriform",N282,1)),ISNUMBER(SEARCH("diffuse",N282,1)),ISNUMBER(SEARCH("columnar",N282,1)),ISNUMBER(SEARCH("solid",N282,1)),AND(ISNUMBER(SEARCH("papillary",N282,1)),S282="positive"),AND(AND(ISNUMBER(J282),J282&gt;=5),M282=""),AND(AND(ISNUMBER(J282),J282&gt;=5),AND(ISNUMBER(M282),M282&gt;=1)),AND(ISNUMBER(SERACH("papillary",N282)),OR(Y282="positive",Z282="positive"), ISNUMBER(SEARCH("BRAF",AB282)))),"intermediate","low"))</f>
        <v>low</v>
      </c>
      <c r="AF282" s="33" t="str">
        <f t="shared" si="59"/>
        <v>1b</v>
      </c>
      <c r="AG282" s="33" t="str">
        <f t="shared" si="60"/>
        <v>1a</v>
      </c>
      <c r="AH282" s="33" t="str">
        <f t="shared" si="61"/>
        <v>0</v>
      </c>
      <c r="AI282" s="38" t="str">
        <f t="shared" si="62"/>
        <v>I</v>
      </c>
      <c r="AJ282" s="32" t="s">
        <v>957</v>
      </c>
      <c r="AK282" s="37" t="s">
        <v>961</v>
      </c>
      <c r="AL282" s="37" t="s">
        <v>966</v>
      </c>
      <c r="AM282" s="37" t="s">
        <v>965</v>
      </c>
      <c r="AN282" s="37" t="s">
        <v>70</v>
      </c>
      <c r="AO282" s="26">
        <f t="shared" ca="1" si="63"/>
        <v>1</v>
      </c>
      <c r="AP282" s="12">
        <f t="shared" si="64"/>
        <v>1</v>
      </c>
      <c r="AQ282" s="12">
        <f t="shared" si="65"/>
        <v>1</v>
      </c>
      <c r="AR282" s="12">
        <f t="shared" si="66"/>
        <v>1</v>
      </c>
      <c r="AS282" s="19">
        <f t="shared" si="67"/>
        <v>1</v>
      </c>
    </row>
    <row r="283" spans="1:45">
      <c r="A283" t="str">
        <f>'Model output'!A282</f>
        <v>TCGA-KS-A4ID</v>
      </c>
      <c r="B283" s="44">
        <v>55</v>
      </c>
      <c r="C283" s="1" t="str">
        <f>IF(OR(ISNUMBER(SEARCH("0",'Model output'!D282)), ISNUMBER(SEARCH("1",'Model output'!D282)), ISNUMBER(SEARCH("1a",'Model output'!D282)), ISNUMBER(SEARCH("1b",'Model output'!D282)), ISNUMBER(SEARCH("2",'Model output'!D282)), ISNUMBER(SEARCH("3",'Model output'!D282)), ISNUMBER(SEARCH("4a",'Model output'!D282)), ISNUMBER(SEARCH("4b",'Model output'!D282))), IF(ISNUMBER(SEARCH("pT",'Model output'!D282)),IF(OR(ISNUMBER(SEARCH("a",'Model output'!D282)),ISNUMBER(SEARCH("b",'Model output'!D282))),MID(SUBSTITUTE('Model output'!D282," ",""),SEARCH("pT",'Model output'!D282)+2,2),MID(SUBSTITUTE('Model output'!D282," ",""),SEARCH("pT",'Model output'!D282)+2,1)),IF(ISNUMBER(SEARCH("T",'Model output'!D282)),IF(OR(ISNUMBER(SEARCH("a",'Model output'!D282)),ISNUMBER(SEARCH("b",'Model output'!D282))),MID(SUBSTITUTE('Model output'!D282," ",""),SEARCH("T",'Model output'!D282)+1,2),MID(SUBSTITUTE('Model output'!D282," ",""),SEARCH("T",'Model output'!D282)+1,1)),SUBSTITUTE('Model output'!D282," ",""))),"")</f>
        <v>1</v>
      </c>
      <c r="D283" s="1" t="str">
        <f>IF(ISNUMBER(SEARCH("lymph node",'Model output'!E282)),"1", IF(AND('Model output'!E282&lt;&gt;"",ISNUMBER('Model output'!E282),'Model output'!E282&gt;0),"1",IF(OR(ISNUMBER(SEARCH("0",'Model output'!E282)), ISNUMBER(SEARCH("1",'Model output'!E282)), ISNUMBER(SEARCH("1a",'Model output'!E282)), ISNUMBER(SEARCH("1b",'Model output'!E282)), ISNUMBER(SEARCH("X",'Model output'!E282))), IF(ISNUMBER(SEARCH("pN",'Model output'!E282)),IF(OR(ISNUMBER(SEARCH("a",'Model output'!E282)),ISNUMBER(SEARCH("b",'Model output'!E282))),MID(SUBSTITUTE('Model output'!E282," ",""),SEARCH("pN",'Model output'!E282)+2,2),MID(SUBSTITUTE('Model output'!E282," ",""),SEARCH("pN",'Model output'!E282)+2,1)),IF(ISNUMBER(SEARCH("N",'Model output'!E282)),IF(OR(ISNUMBER(SEARCH("a",'Model output'!E282)),ISNUMBER(SEARCH("b",'Model output'!E282))),MID(SUBSTITUTE('Model output'!E282," ",""),SEARCH("N",'Model output'!E282)+1,2),MID(SUBSTITUTE('Model output'!E282," ",""),SEARCH("N",'Model output'!E282)+1,1)),SUBSTITUTE('Model output'!E282," ",""))),"")))</f>
        <v>X</v>
      </c>
      <c r="E283" s="1" t="str">
        <f>IF(OR(ISNUMBER(SEARCH("Not applicable",'Model output'!F282)), ISNUMBER(SEARCH("N/A",'Model output'!F282))),"0",IF(OR(ISNUMBER(SEARCH("0",'Model output'!F282)), ISNUMBER(SEARCH("1",'Model output'!F282)), ISNUMBER(SEARCH("X",'Model output'!F282))), IF(ISNUMBER(SEARCH("pM",'Model output'!F282)),MID(SUBSTITUTE('Model output'!F282," ",""),SEARCH("pM",'Model output'!F282)+2,1),IF(ISNUMBER(SEARCH("M",'Model output'!F282)),MID(SUBSTITUTE('Model output'!F282," ",""),SEARCH("M",'Model output'!F282)+1,1),SUBSTITUTE('Model output'!F282," ",""))),""))</f>
        <v>X</v>
      </c>
      <c r="F283" t="str">
        <f t="shared" si="57"/>
        <v>negative</v>
      </c>
      <c r="G283" t="str">
        <f>IF(OR('Model output'!G282="",AND(ISNUMBER('Model output'!J282),'Model output'!J282&lt;1)),"",IF(OR(ISNUMBER(SEARCH("lateral",'Model output'!G282)),ISNUMBER(SEARCH("cervical",'Model output'!G282)),ISNUMBER(SEARCH("jugular",'Model output'!G282)),ISNUMBER(SEARCH("left neck",'Model output'!G282)),ISNUMBER(SEARCH("left anterior neck",'Model output'!G282)),ISNUMBER(SEARCH("left posterior neck",'Model output'!G282)),ISNUMBER(SEARCH("right neck",'Model output'!G282)),ISNUMBER(SEARCH("right anterior neck",'Model output'!G282)),ISNUMBER(SEARCH("right posterior neck",'Model output'!G282)),AND(ISNUMBER(SEARCH("level",'Model output'!G282)),OR(,ISNUMBER(SEARCH("II",'Model output'!G282)),ISNUMBER(SEARCH("two",'Model output'!G282)),ISNUMBER(SEARCH("2",'Model output'!G282)),ISNUMBER(SEARCH("III",'Model output'!G282)),ISNUMBER(SEARCH("three",'Model output'!G282)),ISNUMBER(SEARCH("3",'Model output'!G282)),ISNUMBER(SEARCH("IV",'Model output'!G282)),ISNUMBER(SEARCH("four",'Model output'!G282)),ISNUMBER(SEARCH("4",'Model output'!G282)),AND(ISNUMBER(SEARCH("V ",'Model output'!G282)),NOT(ISNUMBER(SEARCH("VI",'Model output'!G282)))),ISNUMBER(SEARCH("five",'Model output'!G282)),ISNUMBER(SEARCH("5",'Model output'!G282))))), "lateral", "central"))</f>
        <v/>
      </c>
      <c r="H283" t="str">
        <f>IF('Model output'!H282="","negative",IF('Model output'!H282="[]", "negative", IF(OR(ISNUMBER(SEARCH("lymph node",'Model output'!H282)),ISNUMBER(SEARCH("Not mentioned",'Model output'!H282)),ISNUMBER(SEARCH("neck",'Model output'!H282)),ISNUMBER(SEARCH("Not applicable",'Model output'!H282))),"negative","positive")))</f>
        <v>negative</v>
      </c>
      <c r="I283">
        <f>IF('Model output'!I282="","",IF(ISNUMBER('Model output'!I282),'Model output'!I282,1))</f>
        <v>13</v>
      </c>
      <c r="J283">
        <f>IF('Model output'!J282="","",IF(AND(ISNUMBER('Model output'!J282),'Model output'!J282&lt;=I283),'Model output'!J282,IF(ISNUMBER(SEARCH("0/",'Model output'!J282)),0,1)))</f>
        <v>0</v>
      </c>
      <c r="K283" t="str" cm="1">
        <f t="array" ref="K283">IF(COUNT(FIND({0,1,2,3,4,5,6,7,8,9},'Model output'!K282))&gt;0,'Model output'!K282,"")</f>
        <v/>
      </c>
      <c r="L283" s="8" t="str">
        <f t="shared" si="58"/>
        <v/>
      </c>
      <c r="M283" t="str" cm="1">
        <f t="array" ref="M283">IF(L283="","",IF(ISNUMBER(SEARCH("cm",L283)),MAX(VALUE(SUBSTITUTE(_xlfn.FILTERXML("&lt;t&gt;&lt;s&gt;"&amp;SUBSTITUTE(L283,",","&lt;/s&gt;&lt;s&gt;")&amp;"&lt;/s&gt;&lt;/t&gt;","//s"),"cm",""))),MAX(VALUE(SUBSTITUTE(_xlfn.FILTERXML("&lt;t&gt;&lt;s&gt;"&amp;SUBSTITUTE(L283,",","&lt;/s&gt;&lt;s&gt;")&amp;"&lt;/s&gt;&lt;/t&gt;","//s"),"mm","")))/10))</f>
        <v/>
      </c>
      <c r="N283" t="str">
        <f>IF('Model output'!L282="","",'Model output'!L282)</f>
        <v>Papillary</v>
      </c>
      <c r="O283" t="str">
        <f>IF('Model output'!M282="","",'Model output'!M282)</f>
        <v>Follicular variant</v>
      </c>
      <c r="P283" t="str">
        <f>IF('Model output'!N282="","",'Model output'!N282)</f>
        <v>1.1 cm</v>
      </c>
      <c r="Q283" t="str">
        <f t="shared" si="56"/>
        <v>1.1cm</v>
      </c>
      <c r="R283" cm="1">
        <f t="array" ref="R283">IF(Q283="","",IF(ISNUMBER(SEARCH("cm",Q283)),MAX(VALUE(SUBSTITUTE(_xlfn.FILTERXML("&lt;t&gt;&lt;s&gt;"&amp;SUBSTITUTE(Q283,",","&lt;/s&gt;&lt;s&gt;")&amp;"&lt;/s&gt;&lt;/t&gt;","//s"),"cm",""))),MAX(VALUE(SUBSTITUTE(_xlfn.FILTERXML("&lt;t&gt;&lt;s&gt;"&amp;SUBSTITUTE(Q283,",","&lt;/s&gt;&lt;s&gt;")&amp;"&lt;/s&gt;&lt;/t&gt;","//s"),"mm","")))/10))</f>
        <v>1.1000000000000001</v>
      </c>
      <c r="S283" t="str">
        <f>IF(OR('Model output'!P282="",ISNUMBER(SEARCH("Not identified", 'Model output'!P282)),ISNUMBER(SEARCH("Absent",'Model output'!P282)),AND(ISNUMBER(SEARCH("No",'Model output'!P282)),NOT(ISNUMBER(SEARCH("diagnostic",'Model output'!P282)))),ISNUMBER(SEARCH("Negative",'Model output'!P282))),"negative","positive")</f>
        <v>negative</v>
      </c>
      <c r="T283">
        <f>IF('Model output'!O282="","",'Model output'!O282)</f>
        <v>1</v>
      </c>
      <c r="U283" t="str">
        <f>IF('Model output'!Q282&lt;&gt;"",'Model output'!Q282,IF('Classification result'!S283="positive",IF(ISNUMBER(SEARCH("single",'Model output'!P282)),1,IF(OR(ISNUMBER(SEARCH("&lt;4",'Model output'!P282)),ISNUMBER(SEARCH("&lt; 4",'Model output'!P282)),ISNUMBER(SEARCH("less than 4",'Model output'!P282))),"&lt;4",IF(OR(ISNUMBER(SEARCH("&gt;4",'Model output'!P282)),ISNUMBER(SEARCH("&gt; 4",'Model output'!P282)),ISNUMBER(SEARCH("4 or more",'Model output'!P282))),"&gt;4",""))),""))</f>
        <v/>
      </c>
      <c r="V283" t="str">
        <f>IF(S283="negative","",IF(OR(ISNUMBER(SEARCH("Focal",'Model output'!P282)),'Classification result'!U283&lt;4,ISNUMBER(SEARCH("Focal",'Classification result'!U283)),ISNUMBER(SEARCH("&lt;4",'Classification result'!U283)),ISNUMBER(SEARCH("&lt; 4",'Classification result'!U283))),"minimal", IF(OR(ISNUMBER(SEARCH("Extensive",'Model output'!P282)),ISNUMBER(SEARCH("Extensive",'Classification result'!U283)),ISNUMBER(SEARCH("&gt;4",'Classification result'!U283)),ISNUMBER(SEARCH("&gt; 4",'Classification result'!U283)),ISNUMBER(SEARCH("4 or more",'Classification result'!U283))),"extensive","")))</f>
        <v/>
      </c>
      <c r="W283" t="str">
        <f>IF(OR('Model output'!R282="",ISNUMBER(SEARCH("Not identified", 'Model output'!R282)),ISNUMBER(SEARCH("Absent",'Model output'!R282)),ISNUMBER(SEARCH("No",'Model output'!R282)),ISNUMBER(SEARCH("Negative",'Model output'!R282)),ISNUMBER(SEARCH("None seen",'Model output'!R282)),ISNUMBER(SEARCH("Free",'Model output'!R282)),ISNUMBER(SEARCH("Cannot be assessed",'Model output'!R282))),"negative","positive")</f>
        <v>negative</v>
      </c>
      <c r="X283" t="str">
        <f>IF('Model output'!S282="","", IF('Model output'!S282= "[]", "", 'Model output'!S282))</f>
        <v>No</v>
      </c>
      <c r="Y283" t="str">
        <f>IF(OR('Model output'!S282="",ISNUMBER(SEARCH("Absent",'Model output'!S282)),ISNUMBER(SEARCH("Not identified",'Model output'!S282)),ISNUMBER(SEARCH("No",'Model output'!S282)),ISNUMBER(SEARCH("negative",'Model output'!S282))),"negative",IF(Z283="positive","gETE", "positive"))</f>
        <v>negative</v>
      </c>
      <c r="Z283" t="str">
        <f>IF(OR('Model output'!S282="",ISNUMBER(SEARCH("Absent",'Model output'!S282)),ISNUMBER(SEARCH("Not identified",'Model output'!S282)),ISNUMBER(SEARCH("No",'Model output'!S282)),ISNUMBER(SEARCH("Minimal",'Model output'!S282)),ISNUMBER(SEARCH("negative",'Model output'!S282))),"negative",IF(OR(ISNUMBER(SEARCH("extensive",X283)),ISNUMBER(SEARCH("skeletal muscle",X283)),ISNUMBER(SEARCH("larynx",X283)),ISNUMBER(SEARCH("trachea",X283)),ISNUMBER(SEARCH("esophagus",X283)),ISNUMBER(SEARCH("recurrent laryngeal nerve",X283))),"positive","negative"))</f>
        <v>negative</v>
      </c>
      <c r="AA283" t="str">
        <f>IF('Model output'!T282="","", IF('Model output'!T282="[]", "", IF('Model output'!T282="Not mentioned", "No", "Yes")))</f>
        <v/>
      </c>
      <c r="AB283" t="str">
        <f>IF(AA283&lt;&gt;"Yes","",IF(OR('Model output'!U282="",'Model output'!U282="[]",ISNUMBER(SEARCH("Not identified",'Model output'!U282))),"",'Model output'!U282))</f>
        <v/>
      </c>
      <c r="AC283" s="1" t="str">
        <f>IF(OR('Model output'!V282="",'Model output'!V282="No",AND(ISERROR(SEARCH("Positive",'Model output'!V282)), ISNUMBER(SEARCH("Negative",'Model output'!V282))), ISNUMBER(SEARCH("Uninvolved",'Model output'!V282)), ISNUMBER(SEARCH("not involved",'Model output'!V282)), ISNUMBER(SEARCH("none",'Model output'!V282)), ISNUMBER(SEARCH("Free",'Model output'!V282)), ISNUMBER(SEARCH("1 mm",'Model output'!V282)), ISNUMBER(SEARCH("0.1 CM",'Model output'!V282)), ISNUMBER(SEARCH("less than 0.2 mm",'Model output'!V282)), ISNUMBER(SEARCH("less than 0.5 mm",'Model output'!V282)), ISNUMBER(SEARCH("abut",'Model output'!V282))), "negative", "positive")</f>
        <v>negative</v>
      </c>
      <c r="AE283" s="32" t="str" cm="1">
        <f t="array" aca="1" ref="AE283" ca="1">IF(OR(AC283="positive",Z283="positive",AND(OR(ISNUMBER(SEARCH("Follicular carcinoma",N283)),ISNUMBER(SEARCH("Follicular thyroid carcinoma",N283))),V283="extensive"),AND(AND(ISNUMBER(J283),J283&gt;0),AND(ISNUMBER(M283),M283&gt;3)),OR(H283="positive",AH283=1)),"high",IF(OR(ISNUMBER(SEARCH("lateral",G283,1)),ISNUMBER(SEARCH("positive",Y283,1)),ISNUMBER(SEARCH("tall",O283,1)),ISNUMBER(SEARCH("hobnail",O283,1)),ISNUMBER(SEARCH("cribriform",O283,1)),ISNUMBER(SEARCH("diffuse",O283,1)),ISNUMBER(SEARCH("columnar",O283,1)),ISNUMBER(SEARCH("solid",O283,1)),ISNUMBER(SEARCH("tall",N283,1)),ISNUMBER(SEARCH("hobnail",N283,1)),ISNUMBER(SEARCH("cribriform",N283,1)),ISNUMBER(SEARCH("diffuse",N283,1)),ISNUMBER(SEARCH("columnar",N283,1)),ISNUMBER(SEARCH("solid",N283,1)),AND(ISNUMBER(SEARCH("papillary",N283,1)),S283="positive"),AND(AND(ISNUMBER(J283),J283&gt;=5),M283=""),AND(AND(ISNUMBER(J283),J283&gt;=5),AND(ISNUMBER(M283),M283&gt;=1)),AND(ISNUMBER(SERACH("papillary",N283)),OR(Y283="positive",Z283="positive"), ISNUMBER(SEARCH("BRAF",AB283)))),"intermediate","low"))</f>
        <v>low</v>
      </c>
      <c r="AF283" s="33" t="str">
        <f t="shared" si="59"/>
        <v>1b</v>
      </c>
      <c r="AG283" s="33" t="str">
        <f t="shared" si="60"/>
        <v>0</v>
      </c>
      <c r="AH283" s="33" t="str">
        <f t="shared" si="61"/>
        <v>0</v>
      </c>
      <c r="AI283" s="38" t="str">
        <f t="shared" si="62"/>
        <v>I</v>
      </c>
      <c r="AJ283" s="32" t="s">
        <v>957</v>
      </c>
      <c r="AK283" s="37" t="s">
        <v>961</v>
      </c>
      <c r="AL283" s="37" t="s">
        <v>962</v>
      </c>
      <c r="AM283" s="37" t="s">
        <v>965</v>
      </c>
      <c r="AN283" s="37" t="s">
        <v>70</v>
      </c>
      <c r="AO283" s="26">
        <f t="shared" ca="1" si="63"/>
        <v>1</v>
      </c>
      <c r="AP283" s="12">
        <f t="shared" si="64"/>
        <v>1</v>
      </c>
      <c r="AQ283" s="12">
        <f t="shared" si="65"/>
        <v>1</v>
      </c>
      <c r="AR283" s="12">
        <f t="shared" si="66"/>
        <v>1</v>
      </c>
      <c r="AS283" s="19">
        <f t="shared" si="67"/>
        <v>1</v>
      </c>
    </row>
    <row r="284" spans="1:45">
      <c r="A284" t="str">
        <f>'Model output'!A283</f>
        <v>TCGA-L6-A4EP</v>
      </c>
      <c r="B284" s="44">
        <v>41</v>
      </c>
      <c r="C284" s="1" t="str">
        <f>IF(OR(ISNUMBER(SEARCH("0",'Model output'!D283)), ISNUMBER(SEARCH("1",'Model output'!D283)), ISNUMBER(SEARCH("1a",'Model output'!D283)), ISNUMBER(SEARCH("1b",'Model output'!D283)), ISNUMBER(SEARCH("2",'Model output'!D283)), ISNUMBER(SEARCH("3",'Model output'!D283)), ISNUMBER(SEARCH("4a",'Model output'!D283)), ISNUMBER(SEARCH("4b",'Model output'!D283))), IF(ISNUMBER(SEARCH("pT",'Model output'!D283)),IF(OR(ISNUMBER(SEARCH("a",'Model output'!D283)),ISNUMBER(SEARCH("b",'Model output'!D283))),MID(SUBSTITUTE('Model output'!D283," ",""),SEARCH("pT",'Model output'!D283)+2,2),MID(SUBSTITUTE('Model output'!D283," ",""),SEARCH("pT",'Model output'!D283)+2,1)),IF(ISNUMBER(SEARCH("T",'Model output'!D283)),IF(OR(ISNUMBER(SEARCH("a",'Model output'!D283)),ISNUMBER(SEARCH("b",'Model output'!D283))),MID(SUBSTITUTE('Model output'!D283," ",""),SEARCH("T",'Model output'!D283)+1,2),MID(SUBSTITUTE('Model output'!D283," ",""),SEARCH("T",'Model output'!D283)+1,1)),SUBSTITUTE('Model output'!D283," ",""))),"")</f>
        <v>2</v>
      </c>
      <c r="D284" s="1" t="str">
        <f>IF(ISNUMBER(SEARCH("lymph node",'Model output'!E283)),"1", IF(AND('Model output'!E283&lt;&gt;"",ISNUMBER('Model output'!E283),'Model output'!E283&gt;0),"1",IF(OR(ISNUMBER(SEARCH("0",'Model output'!E283)), ISNUMBER(SEARCH("1",'Model output'!E283)), ISNUMBER(SEARCH("1a",'Model output'!E283)), ISNUMBER(SEARCH("1b",'Model output'!E283)), ISNUMBER(SEARCH("X",'Model output'!E283))), IF(ISNUMBER(SEARCH("pN",'Model output'!E283)),IF(OR(ISNUMBER(SEARCH("a",'Model output'!E283)),ISNUMBER(SEARCH("b",'Model output'!E283))),MID(SUBSTITUTE('Model output'!E283," ",""),SEARCH("pN",'Model output'!E283)+2,2),MID(SUBSTITUTE('Model output'!E283," ",""),SEARCH("pN",'Model output'!E283)+2,1)),IF(ISNUMBER(SEARCH("N",'Model output'!E283)),IF(OR(ISNUMBER(SEARCH("a",'Model output'!E283)),ISNUMBER(SEARCH("b",'Model output'!E283))),MID(SUBSTITUTE('Model output'!E283," ",""),SEARCH("N",'Model output'!E283)+1,2),MID(SUBSTITUTE('Model output'!E283," ",""),SEARCH("N",'Model output'!E283)+1,1)),SUBSTITUTE('Model output'!E283," ",""))),"")))</f>
        <v>0</v>
      </c>
      <c r="E284" s="1" t="str">
        <f>IF(OR(ISNUMBER(SEARCH("Not applicable",'Model output'!F283)), ISNUMBER(SEARCH("N/A",'Model output'!F283))),"0",IF(OR(ISNUMBER(SEARCH("0",'Model output'!F283)), ISNUMBER(SEARCH("1",'Model output'!F283)), ISNUMBER(SEARCH("X",'Model output'!F283))), IF(ISNUMBER(SEARCH("pM",'Model output'!F283)),MID(SUBSTITUTE('Model output'!F283," ",""),SEARCH("pM",'Model output'!F283)+2,1),IF(ISNUMBER(SEARCH("M",'Model output'!F283)),MID(SUBSTITUTE('Model output'!F283," ",""),SEARCH("M",'Model output'!F283)+1,1),SUBSTITUTE('Model output'!F283," ",""))),""))</f>
        <v>X</v>
      </c>
      <c r="F284" t="str">
        <f t="shared" si="57"/>
        <v>negative</v>
      </c>
      <c r="G284" t="str">
        <f>IF(OR('Model output'!G283="",AND(ISNUMBER('Model output'!J283),'Model output'!J283&lt;1)),"",IF(OR(ISNUMBER(SEARCH("lateral",'Model output'!G283)),ISNUMBER(SEARCH("cervical",'Model output'!G283)),ISNUMBER(SEARCH("jugular",'Model output'!G283)),ISNUMBER(SEARCH("left neck",'Model output'!G283)),ISNUMBER(SEARCH("left anterior neck",'Model output'!G283)),ISNUMBER(SEARCH("left posterior neck",'Model output'!G283)),ISNUMBER(SEARCH("right neck",'Model output'!G283)),ISNUMBER(SEARCH("right anterior neck",'Model output'!G283)),ISNUMBER(SEARCH("right posterior neck",'Model output'!G283)),AND(ISNUMBER(SEARCH("level",'Model output'!G283)),OR(,ISNUMBER(SEARCH("II",'Model output'!G283)),ISNUMBER(SEARCH("two",'Model output'!G283)),ISNUMBER(SEARCH("2",'Model output'!G283)),ISNUMBER(SEARCH("III",'Model output'!G283)),ISNUMBER(SEARCH("three",'Model output'!G283)),ISNUMBER(SEARCH("3",'Model output'!G283)),ISNUMBER(SEARCH("IV",'Model output'!G283)),ISNUMBER(SEARCH("four",'Model output'!G283)),ISNUMBER(SEARCH("4",'Model output'!G283)),AND(ISNUMBER(SEARCH("V ",'Model output'!G283)),NOT(ISNUMBER(SEARCH("VI",'Model output'!G283)))),ISNUMBER(SEARCH("five",'Model output'!G283)),ISNUMBER(SEARCH("5",'Model output'!G283))))), "lateral", "central"))</f>
        <v/>
      </c>
      <c r="H284" t="str">
        <f>IF('Model output'!H283="","negative",IF('Model output'!H283="[]", "negative", IF(OR(ISNUMBER(SEARCH("lymph node",'Model output'!H283)),ISNUMBER(SEARCH("Not mentioned",'Model output'!H283)),ISNUMBER(SEARCH("neck",'Model output'!H283)),ISNUMBER(SEARCH("Not applicable",'Model output'!H283))),"negative","positive")))</f>
        <v>negative</v>
      </c>
      <c r="I284">
        <f>IF('Model output'!I283="","",IF(ISNUMBER('Model output'!I283),'Model output'!I283,1))</f>
        <v>3</v>
      </c>
      <c r="J284">
        <f>IF('Model output'!J283="","",IF(AND(ISNUMBER('Model output'!J283),'Model output'!J283&lt;=I284),'Model output'!J283,IF(ISNUMBER(SEARCH("0/",'Model output'!J283)),0,1)))</f>
        <v>0</v>
      </c>
      <c r="K284" t="str" cm="1">
        <f t="array" ref="K284">IF(COUNT(FIND({0,1,2,3,4,5,6,7,8,9},'Model output'!K283))&gt;0,'Model output'!K283,"")</f>
        <v/>
      </c>
      <c r="L284" s="8" t="str">
        <f t="shared" si="58"/>
        <v/>
      </c>
      <c r="M284" t="str" cm="1">
        <f t="array" ref="M284">IF(L284="","",IF(ISNUMBER(SEARCH("cm",L284)),MAX(VALUE(SUBSTITUTE(_xlfn.FILTERXML("&lt;t&gt;&lt;s&gt;"&amp;SUBSTITUTE(L284,",","&lt;/s&gt;&lt;s&gt;")&amp;"&lt;/s&gt;&lt;/t&gt;","//s"),"cm",""))),MAX(VALUE(SUBSTITUTE(_xlfn.FILTERXML("&lt;t&gt;&lt;s&gt;"&amp;SUBSTITUTE(L284,",","&lt;/s&gt;&lt;s&gt;")&amp;"&lt;/s&gt;&lt;/t&gt;","//s"),"mm","")))/10))</f>
        <v/>
      </c>
      <c r="N284" t="str">
        <f>IF('Model output'!L283="","",'Model output'!L283)</f>
        <v>Papillary carcinoma</v>
      </c>
      <c r="O284" t="str">
        <f>IF('Model output'!M283="","",'Model output'!M283)</f>
        <v>Classical (usual)</v>
      </c>
      <c r="P284" t="str">
        <f>IF('Model output'!N283="","",'Model output'!N283)</f>
        <v>3 cm</v>
      </c>
      <c r="Q284" t="str">
        <f t="shared" si="56"/>
        <v>3cm</v>
      </c>
      <c r="R284" cm="1">
        <f t="array" ref="R284">IF(Q284="","",IF(ISNUMBER(SEARCH("cm",Q284)),MAX(VALUE(SUBSTITUTE(_xlfn.FILTERXML("&lt;t&gt;&lt;s&gt;"&amp;SUBSTITUTE(Q284,",","&lt;/s&gt;&lt;s&gt;")&amp;"&lt;/s&gt;&lt;/t&gt;","//s"),"cm",""))),MAX(VALUE(SUBSTITUTE(_xlfn.FILTERXML("&lt;t&gt;&lt;s&gt;"&amp;SUBSTITUTE(Q284,",","&lt;/s&gt;&lt;s&gt;")&amp;"&lt;/s&gt;&lt;/t&gt;","//s"),"mm","")))/10))</f>
        <v>3</v>
      </c>
      <c r="S284" t="str">
        <f>IF(OR('Model output'!P283="",ISNUMBER(SEARCH("Not identified", 'Model output'!P283)),ISNUMBER(SEARCH("Absent",'Model output'!P283)),AND(ISNUMBER(SEARCH("No",'Model output'!P283)),NOT(ISNUMBER(SEARCH("diagnostic",'Model output'!P283)))),ISNUMBER(SEARCH("Negative",'Model output'!P283))),"negative","positive")</f>
        <v>negative</v>
      </c>
      <c r="T284" t="str">
        <f>IF('Model output'!O283="","",'Model output'!O283)</f>
        <v/>
      </c>
      <c r="U284" t="str">
        <f>IF('Model output'!Q283&lt;&gt;"",'Model output'!Q283,IF('Classification result'!S284="positive",IF(ISNUMBER(SEARCH("single",'Model output'!P283)),1,IF(OR(ISNUMBER(SEARCH("&lt;4",'Model output'!P283)),ISNUMBER(SEARCH("&lt; 4",'Model output'!P283)),ISNUMBER(SEARCH("less than 4",'Model output'!P283))),"&lt;4",IF(OR(ISNUMBER(SEARCH("&gt;4",'Model output'!P283)),ISNUMBER(SEARCH("&gt; 4",'Model output'!P283)),ISNUMBER(SEARCH("4 or more",'Model output'!P283))),"&gt;4",""))),""))</f>
        <v/>
      </c>
      <c r="V284" t="str">
        <f>IF(S284="negative","",IF(OR(ISNUMBER(SEARCH("Focal",'Model output'!P283)),'Classification result'!U284&lt;4,ISNUMBER(SEARCH("Focal",'Classification result'!U284)),ISNUMBER(SEARCH("&lt;4",'Classification result'!U284)),ISNUMBER(SEARCH("&lt; 4",'Classification result'!U284))),"minimal", IF(OR(ISNUMBER(SEARCH("Extensive",'Model output'!P283)),ISNUMBER(SEARCH("Extensive",'Classification result'!U284)),ISNUMBER(SEARCH("&gt;4",'Classification result'!U284)),ISNUMBER(SEARCH("&gt; 4",'Classification result'!U284)),ISNUMBER(SEARCH("4 or more",'Classification result'!U284))),"extensive","")))</f>
        <v/>
      </c>
      <c r="W284" t="str">
        <f>IF(OR('Model output'!R283="",ISNUMBER(SEARCH("Not identified", 'Model output'!R283)),ISNUMBER(SEARCH("Absent",'Model output'!R283)),ISNUMBER(SEARCH("No",'Model output'!R283)),ISNUMBER(SEARCH("Negative",'Model output'!R283)),ISNUMBER(SEARCH("None seen",'Model output'!R283)),ISNUMBER(SEARCH("Free",'Model output'!R283)),ISNUMBER(SEARCH("Cannot be assessed",'Model output'!R283))),"negative","positive")</f>
        <v>positive</v>
      </c>
      <c r="X284" t="str">
        <f>IF('Model output'!S283="","", IF('Model output'!S283= "[]", "", 'Model output'!S283))</f>
        <v>Not identified</v>
      </c>
      <c r="Y284" t="str">
        <f>IF(OR('Model output'!S283="",ISNUMBER(SEARCH("Absent",'Model output'!S283)),ISNUMBER(SEARCH("Not identified",'Model output'!S283)),ISNUMBER(SEARCH("No",'Model output'!S283)),ISNUMBER(SEARCH("negative",'Model output'!S283))),"negative",IF(Z284="positive","gETE", "positive"))</f>
        <v>negative</v>
      </c>
      <c r="Z284" t="str">
        <f>IF(OR('Model output'!S283="",ISNUMBER(SEARCH("Absent",'Model output'!S283)),ISNUMBER(SEARCH("Not identified",'Model output'!S283)),ISNUMBER(SEARCH("No",'Model output'!S283)),ISNUMBER(SEARCH("Minimal",'Model output'!S283)),ISNUMBER(SEARCH("negative",'Model output'!S283))),"negative",IF(OR(ISNUMBER(SEARCH("extensive",X284)),ISNUMBER(SEARCH("skeletal muscle",X284)),ISNUMBER(SEARCH("larynx",X284)),ISNUMBER(SEARCH("trachea",X284)),ISNUMBER(SEARCH("esophagus",X284)),ISNUMBER(SEARCH("recurrent laryngeal nerve",X284))),"positive","negative"))</f>
        <v>negative</v>
      </c>
      <c r="AA284" t="str">
        <f>IF('Model output'!T283="","", IF('Model output'!T283="[]", "", IF('Model output'!T283="Not mentioned", "No", "Yes")))</f>
        <v/>
      </c>
      <c r="AB284" t="str">
        <f>IF(AA284&lt;&gt;"Yes","",IF(OR('Model output'!U283="",'Model output'!U283="[]",ISNUMBER(SEARCH("Not identified",'Model output'!U283))),"",'Model output'!U283))</f>
        <v/>
      </c>
      <c r="AC284" s="1" t="str">
        <f>IF(OR('Model output'!V283="",'Model output'!V283="No",AND(ISERROR(SEARCH("Positive",'Model output'!V283)), ISNUMBER(SEARCH("Negative",'Model output'!V283))), ISNUMBER(SEARCH("Uninvolved",'Model output'!V283)), ISNUMBER(SEARCH("not involved",'Model output'!V283)), ISNUMBER(SEARCH("none",'Model output'!V283)), ISNUMBER(SEARCH("Free",'Model output'!V283)), ISNUMBER(SEARCH("1 mm",'Model output'!V283)), ISNUMBER(SEARCH("0.1 CM",'Model output'!V283)), ISNUMBER(SEARCH("less than 0.2 mm",'Model output'!V283)), ISNUMBER(SEARCH("less than 0.5 mm",'Model output'!V283)), ISNUMBER(SEARCH("abut",'Model output'!V283))), "negative", "positive")</f>
        <v>negative</v>
      </c>
      <c r="AE284" s="32" t="str" cm="1">
        <f t="array" aca="1" ref="AE284" ca="1">IF(OR(AC284="positive",Z284="positive",AND(OR(ISNUMBER(SEARCH("Follicular carcinoma",N284)),ISNUMBER(SEARCH("Follicular thyroid carcinoma",N284))),V284="extensive"),AND(AND(ISNUMBER(J284),J284&gt;0),AND(ISNUMBER(M284),M284&gt;3)),OR(H284="positive",AH284=1)),"high",IF(OR(ISNUMBER(SEARCH("lateral",G284,1)),ISNUMBER(SEARCH("positive",Y284,1)),ISNUMBER(SEARCH("tall",O284,1)),ISNUMBER(SEARCH("hobnail",O284,1)),ISNUMBER(SEARCH("cribriform",O284,1)),ISNUMBER(SEARCH("diffuse",O284,1)),ISNUMBER(SEARCH("columnar",O284,1)),ISNUMBER(SEARCH("solid",O284,1)),ISNUMBER(SEARCH("tall",N284,1)),ISNUMBER(SEARCH("hobnail",N284,1)),ISNUMBER(SEARCH("cribriform",N284,1)),ISNUMBER(SEARCH("diffuse",N284,1)),ISNUMBER(SEARCH("columnar",N284,1)),ISNUMBER(SEARCH("solid",N284,1)),AND(ISNUMBER(SEARCH("papillary",N284,1)),S284="positive"),AND(AND(ISNUMBER(J284),J284&gt;=5),M284=""),AND(AND(ISNUMBER(J284),J284&gt;=5),AND(ISNUMBER(M284),M284&gt;=1)),AND(ISNUMBER(SERACH("papillary",N284)),OR(Y284="positive",Z284="positive"), ISNUMBER(SEARCH("BRAF",AB284)))),"intermediate","low"))</f>
        <v>low</v>
      </c>
      <c r="AF284" s="33" t="str">
        <f t="shared" si="59"/>
        <v>2</v>
      </c>
      <c r="AG284" s="33" t="str">
        <f t="shared" si="60"/>
        <v>0</v>
      </c>
      <c r="AH284" s="33" t="str">
        <f t="shared" si="61"/>
        <v>0</v>
      </c>
      <c r="AI284" s="38" t="str">
        <f t="shared" si="62"/>
        <v>I</v>
      </c>
      <c r="AJ284" s="32" t="s">
        <v>957</v>
      </c>
      <c r="AK284" s="37" t="s">
        <v>964</v>
      </c>
      <c r="AL284" s="37" t="s">
        <v>962</v>
      </c>
      <c r="AM284" s="37" t="s">
        <v>965</v>
      </c>
      <c r="AN284" s="37" t="s">
        <v>70</v>
      </c>
      <c r="AO284" s="26">
        <f t="shared" ca="1" si="63"/>
        <v>1</v>
      </c>
      <c r="AP284" s="12">
        <f t="shared" si="64"/>
        <v>1</v>
      </c>
      <c r="AQ284" s="12">
        <f t="shared" si="65"/>
        <v>1</v>
      </c>
      <c r="AR284" s="12">
        <f t="shared" si="66"/>
        <v>1</v>
      </c>
      <c r="AS284" s="19">
        <f t="shared" si="67"/>
        <v>1</v>
      </c>
    </row>
    <row r="285" spans="1:45">
      <c r="A285" t="str">
        <f>'Model output'!A284</f>
        <v>TCGA-L6-A4EQ</v>
      </c>
      <c r="B285" s="44">
        <v>47</v>
      </c>
      <c r="C285" s="1" t="str">
        <f>IF(OR(ISNUMBER(SEARCH("0",'Model output'!D284)), ISNUMBER(SEARCH("1",'Model output'!D284)), ISNUMBER(SEARCH("1a",'Model output'!D284)), ISNUMBER(SEARCH("1b",'Model output'!D284)), ISNUMBER(SEARCH("2",'Model output'!D284)), ISNUMBER(SEARCH("3",'Model output'!D284)), ISNUMBER(SEARCH("4a",'Model output'!D284)), ISNUMBER(SEARCH("4b",'Model output'!D284))), IF(ISNUMBER(SEARCH("pT",'Model output'!D284)),IF(OR(ISNUMBER(SEARCH("a",'Model output'!D284)),ISNUMBER(SEARCH("b",'Model output'!D284))),MID(SUBSTITUTE('Model output'!D284," ",""),SEARCH("pT",'Model output'!D284)+2,2),MID(SUBSTITUTE('Model output'!D284," ",""),SEARCH("pT",'Model output'!D284)+2,1)),IF(ISNUMBER(SEARCH("T",'Model output'!D284)),IF(OR(ISNUMBER(SEARCH("a",'Model output'!D284)),ISNUMBER(SEARCH("b",'Model output'!D284))),MID(SUBSTITUTE('Model output'!D284," ",""),SEARCH("T",'Model output'!D284)+1,2),MID(SUBSTITUTE('Model output'!D284," ",""),SEARCH("T",'Model output'!D284)+1,1)),SUBSTITUTE('Model output'!D284," ",""))),"")</f>
        <v>1</v>
      </c>
      <c r="D285" s="1" t="str">
        <f>IF(ISNUMBER(SEARCH("lymph node",'Model output'!E284)),"1", IF(AND('Model output'!E284&lt;&gt;"",ISNUMBER('Model output'!E284),'Model output'!E284&gt;0),"1",IF(OR(ISNUMBER(SEARCH("0",'Model output'!E284)), ISNUMBER(SEARCH("1",'Model output'!E284)), ISNUMBER(SEARCH("1a",'Model output'!E284)), ISNUMBER(SEARCH("1b",'Model output'!E284)), ISNUMBER(SEARCH("X",'Model output'!E284))), IF(ISNUMBER(SEARCH("pN",'Model output'!E284)),IF(OR(ISNUMBER(SEARCH("a",'Model output'!E284)),ISNUMBER(SEARCH("b",'Model output'!E284))),MID(SUBSTITUTE('Model output'!E284," ",""),SEARCH("pN",'Model output'!E284)+2,2),MID(SUBSTITUTE('Model output'!E284," ",""),SEARCH("pN",'Model output'!E284)+2,1)),IF(ISNUMBER(SEARCH("N",'Model output'!E284)),IF(OR(ISNUMBER(SEARCH("a",'Model output'!E284)),ISNUMBER(SEARCH("b",'Model output'!E284))),MID(SUBSTITUTE('Model output'!E284," ",""),SEARCH("N",'Model output'!E284)+1,2),MID(SUBSTITUTE('Model output'!E284," ",""),SEARCH("N",'Model output'!E284)+1,1)),SUBSTITUTE('Model output'!E284," ",""))),"")))</f>
        <v>X</v>
      </c>
      <c r="E285" s="1" t="str">
        <f>IF(OR(ISNUMBER(SEARCH("Not applicable",'Model output'!F284)), ISNUMBER(SEARCH("N/A",'Model output'!F284))),"0",IF(OR(ISNUMBER(SEARCH("0",'Model output'!F284)), ISNUMBER(SEARCH("1",'Model output'!F284)), ISNUMBER(SEARCH("X",'Model output'!F284))), IF(ISNUMBER(SEARCH("pM",'Model output'!F284)),MID(SUBSTITUTE('Model output'!F284," ",""),SEARCH("pM",'Model output'!F284)+2,1),IF(ISNUMBER(SEARCH("M",'Model output'!F284)),MID(SUBSTITUTE('Model output'!F284," ",""),SEARCH("M",'Model output'!F284)+1,1),SUBSTITUTE('Model output'!F284," ",""))),""))</f>
        <v>X</v>
      </c>
      <c r="F285" t="str">
        <f t="shared" si="57"/>
        <v>positive</v>
      </c>
      <c r="G285" t="str">
        <f>IF(OR('Model output'!G284="",AND(ISNUMBER('Model output'!J284),'Model output'!J284&lt;1)),"",IF(OR(ISNUMBER(SEARCH("lateral",'Model output'!G284)),ISNUMBER(SEARCH("cervical",'Model output'!G284)),ISNUMBER(SEARCH("jugular",'Model output'!G284)),ISNUMBER(SEARCH("left neck",'Model output'!G284)),ISNUMBER(SEARCH("left anterior neck",'Model output'!G284)),ISNUMBER(SEARCH("left posterior neck",'Model output'!G284)),ISNUMBER(SEARCH("right neck",'Model output'!G284)),ISNUMBER(SEARCH("right anterior neck",'Model output'!G284)),ISNUMBER(SEARCH("right posterior neck",'Model output'!G284)),AND(ISNUMBER(SEARCH("level",'Model output'!G284)),OR(,ISNUMBER(SEARCH("II",'Model output'!G284)),ISNUMBER(SEARCH("two",'Model output'!G284)),ISNUMBER(SEARCH("2",'Model output'!G284)),ISNUMBER(SEARCH("III",'Model output'!G284)),ISNUMBER(SEARCH("three",'Model output'!G284)),ISNUMBER(SEARCH("3",'Model output'!G284)),ISNUMBER(SEARCH("IV",'Model output'!G284)),ISNUMBER(SEARCH("four",'Model output'!G284)),ISNUMBER(SEARCH("4",'Model output'!G284)),AND(ISNUMBER(SEARCH("V ",'Model output'!G284)),NOT(ISNUMBER(SEARCH("VI",'Model output'!G284)))),ISNUMBER(SEARCH("five",'Model output'!G284)),ISNUMBER(SEARCH("5",'Model output'!G284))))), "lateral", "central"))</f>
        <v>central</v>
      </c>
      <c r="H285" t="str">
        <f>IF('Model output'!H284="","negative",IF('Model output'!H284="[]", "negative", IF(OR(ISNUMBER(SEARCH("lymph node",'Model output'!H284)),ISNUMBER(SEARCH("Not mentioned",'Model output'!H284)),ISNUMBER(SEARCH("neck",'Model output'!H284)),ISNUMBER(SEARCH("Not applicable",'Model output'!H284))),"negative","positive")))</f>
        <v>negative</v>
      </c>
      <c r="I285">
        <f>IF('Model output'!I284="","",IF(ISNUMBER('Model output'!I284),'Model output'!I284,1))</f>
        <v>1</v>
      </c>
      <c r="J285">
        <f>IF('Model output'!J284="","",IF(AND(ISNUMBER('Model output'!J284),'Model output'!J284&lt;=I285),'Model output'!J284,IF(ISNUMBER(SEARCH("0/",'Model output'!J284)),0,1)))</f>
        <v>1</v>
      </c>
      <c r="K285" t="str" cm="1">
        <f t="array" ref="K285">IF(COUNT(FIND({0,1,2,3,4,5,6,7,8,9},'Model output'!K284))&gt;0,'Model output'!K284,"")</f>
        <v>0.8 x 0.7 x 0.4 cm</v>
      </c>
      <c r="L285" s="8" t="str">
        <f t="shared" si="58"/>
        <v>0.8,0.7,0.4cm</v>
      </c>
      <c r="M285" cm="1">
        <f t="array" ref="M285">IF(L285="","",IF(ISNUMBER(SEARCH("cm",L285)),MAX(VALUE(SUBSTITUTE(_xlfn.FILTERXML("&lt;t&gt;&lt;s&gt;"&amp;SUBSTITUTE(L285,",","&lt;/s&gt;&lt;s&gt;")&amp;"&lt;/s&gt;&lt;/t&gt;","//s"),"cm",""))),MAX(VALUE(SUBSTITUTE(_xlfn.FILTERXML("&lt;t&gt;&lt;s&gt;"&amp;SUBSTITUTE(L285,",","&lt;/s&gt;&lt;s&gt;")&amp;"&lt;/s&gt;&lt;/t&gt;","//s"),"mm","")))/10))</f>
        <v>0.8</v>
      </c>
      <c r="N285" t="str">
        <f>IF('Model output'!L284="","",'Model output'!L284)</f>
        <v>Papillary</v>
      </c>
      <c r="O285" t="str">
        <f>IF('Model output'!M284="","",'Model output'!M284)</f>
        <v>Conventional</v>
      </c>
      <c r="P285" t="str">
        <f>IF('Model output'!N284="","",'Model output'!N284)</f>
        <v>3.5cm</v>
      </c>
      <c r="Q285" t="str">
        <f t="shared" si="56"/>
        <v>3.5cm</v>
      </c>
      <c r="R285" cm="1">
        <f t="array" ref="R285">IF(Q285="","",IF(ISNUMBER(SEARCH("cm",Q285)),MAX(VALUE(SUBSTITUTE(_xlfn.FILTERXML("&lt;t&gt;&lt;s&gt;"&amp;SUBSTITUTE(Q285,",","&lt;/s&gt;&lt;s&gt;")&amp;"&lt;/s&gt;&lt;/t&gt;","//s"),"cm",""))),MAX(VALUE(SUBSTITUTE(_xlfn.FILTERXML("&lt;t&gt;&lt;s&gt;"&amp;SUBSTITUTE(Q285,",","&lt;/s&gt;&lt;s&gt;")&amp;"&lt;/s&gt;&lt;/t&gt;","//s"),"mm","")))/10))</f>
        <v>3.5</v>
      </c>
      <c r="S285" t="str">
        <f>IF(OR('Model output'!P284="",ISNUMBER(SEARCH("Not identified", 'Model output'!P284)),ISNUMBER(SEARCH("Absent",'Model output'!P284)),AND(ISNUMBER(SEARCH("No",'Model output'!P284)),NOT(ISNUMBER(SEARCH("diagnostic",'Model output'!P284)))),ISNUMBER(SEARCH("Negative",'Model output'!P284))),"negative","positive")</f>
        <v>negative</v>
      </c>
      <c r="T285">
        <f>IF('Model output'!O284="","",'Model output'!O284)</f>
        <v>2</v>
      </c>
      <c r="U285" t="str">
        <f>IF('Model output'!Q284&lt;&gt;"",'Model output'!Q284,IF('Classification result'!S285="positive",IF(ISNUMBER(SEARCH("single",'Model output'!P284)),1,IF(OR(ISNUMBER(SEARCH("&lt;4",'Model output'!P284)),ISNUMBER(SEARCH("&lt; 4",'Model output'!P284)),ISNUMBER(SEARCH("less than 4",'Model output'!P284))),"&lt;4",IF(OR(ISNUMBER(SEARCH("&gt;4",'Model output'!P284)),ISNUMBER(SEARCH("&gt; 4",'Model output'!P284)),ISNUMBER(SEARCH("4 or more",'Model output'!P284))),"&gt;4",""))),""))</f>
        <v/>
      </c>
      <c r="V285" t="str">
        <f>IF(S285="negative","",IF(OR(ISNUMBER(SEARCH("Focal",'Model output'!P284)),'Classification result'!U285&lt;4,ISNUMBER(SEARCH("Focal",'Classification result'!U285)),ISNUMBER(SEARCH("&lt;4",'Classification result'!U285)),ISNUMBER(SEARCH("&lt; 4",'Classification result'!U285))),"minimal", IF(OR(ISNUMBER(SEARCH("Extensive",'Model output'!P284)),ISNUMBER(SEARCH("Extensive",'Classification result'!U285)),ISNUMBER(SEARCH("&gt;4",'Classification result'!U285)),ISNUMBER(SEARCH("&gt; 4",'Classification result'!U285)),ISNUMBER(SEARCH("4 or more",'Classification result'!U285))),"extensive","")))</f>
        <v/>
      </c>
      <c r="W285" t="str">
        <f>IF(OR('Model output'!R284="",ISNUMBER(SEARCH("Not identified", 'Model output'!R284)),ISNUMBER(SEARCH("Absent",'Model output'!R284)),ISNUMBER(SEARCH("No",'Model output'!R284)),ISNUMBER(SEARCH("Negative",'Model output'!R284)),ISNUMBER(SEARCH("None seen",'Model output'!R284)),ISNUMBER(SEARCH("Free",'Model output'!R284)),ISNUMBER(SEARCH("Cannot be assessed",'Model output'!R284))),"negative","positive")</f>
        <v>negative</v>
      </c>
      <c r="X285" t="str">
        <f>IF('Model output'!S284="","", IF('Model output'!S284= "[]", "", 'Model output'!S284))</f>
        <v/>
      </c>
      <c r="Y285" t="str">
        <f>IF(OR('Model output'!S284="",ISNUMBER(SEARCH("Absent",'Model output'!S284)),ISNUMBER(SEARCH("Not identified",'Model output'!S284)),ISNUMBER(SEARCH("No",'Model output'!S284)),ISNUMBER(SEARCH("negative",'Model output'!S284))),"negative",IF(Z285="positive","gETE", "positive"))</f>
        <v>negative</v>
      </c>
      <c r="Z285" t="str">
        <f>IF(OR('Model output'!S284="",ISNUMBER(SEARCH("Absent",'Model output'!S284)),ISNUMBER(SEARCH("Not identified",'Model output'!S284)),ISNUMBER(SEARCH("No",'Model output'!S284)),ISNUMBER(SEARCH("Minimal",'Model output'!S284)),ISNUMBER(SEARCH("negative",'Model output'!S284))),"negative",IF(OR(ISNUMBER(SEARCH("extensive",X285)),ISNUMBER(SEARCH("skeletal muscle",X285)),ISNUMBER(SEARCH("larynx",X285)),ISNUMBER(SEARCH("trachea",X285)),ISNUMBER(SEARCH("esophagus",X285)),ISNUMBER(SEARCH("recurrent laryngeal nerve",X285))),"positive","negative"))</f>
        <v>negative</v>
      </c>
      <c r="AA285" t="str">
        <f>IF('Model output'!T284="","", IF('Model output'!T284="[]", "", IF('Model output'!T284="Not mentioned", "No", "Yes")))</f>
        <v/>
      </c>
      <c r="AB285" t="str">
        <f>IF(AA285&lt;&gt;"Yes","",IF(OR('Model output'!U284="",'Model output'!U284="[]",ISNUMBER(SEARCH("Not identified",'Model output'!U284))),"",'Model output'!U284))</f>
        <v/>
      </c>
      <c r="AC285" s="1" t="str">
        <f>IF(OR('Model output'!V284="",'Model output'!V284="No",AND(ISERROR(SEARCH("Positive",'Model output'!V284)), ISNUMBER(SEARCH("Negative",'Model output'!V284))), ISNUMBER(SEARCH("Uninvolved",'Model output'!V284)), ISNUMBER(SEARCH("not involved",'Model output'!V284)), ISNUMBER(SEARCH("none",'Model output'!V284)), ISNUMBER(SEARCH("Free",'Model output'!V284)), ISNUMBER(SEARCH("1 mm",'Model output'!V284)), ISNUMBER(SEARCH("0.1 CM",'Model output'!V284)), ISNUMBER(SEARCH("less than 0.2 mm",'Model output'!V284)), ISNUMBER(SEARCH("less than 0.5 mm",'Model output'!V284)), ISNUMBER(SEARCH("abut",'Model output'!V284))), "negative", "positive")</f>
        <v>negative</v>
      </c>
      <c r="AE285" s="32" t="str" cm="1">
        <f t="array" aca="1" ref="AE285" ca="1">IF(OR(AC285="positive",Z285="positive",AND(OR(ISNUMBER(SEARCH("Follicular carcinoma",N285)),ISNUMBER(SEARCH("Follicular thyroid carcinoma",N285))),V285="extensive"),AND(AND(ISNUMBER(J285),J285&gt;0),AND(ISNUMBER(M285),M285&gt;3)),OR(H285="positive",AH285=1)),"high",IF(OR(ISNUMBER(SEARCH("lateral",G285,1)),ISNUMBER(SEARCH("positive",Y285,1)),ISNUMBER(SEARCH("tall",O285,1)),ISNUMBER(SEARCH("hobnail",O285,1)),ISNUMBER(SEARCH("cribriform",O285,1)),ISNUMBER(SEARCH("diffuse",O285,1)),ISNUMBER(SEARCH("columnar",O285,1)),ISNUMBER(SEARCH("solid",O285,1)),ISNUMBER(SEARCH("tall",N285,1)),ISNUMBER(SEARCH("hobnail",N285,1)),ISNUMBER(SEARCH("cribriform",N285,1)),ISNUMBER(SEARCH("diffuse",N285,1)),ISNUMBER(SEARCH("columnar",N285,1)),ISNUMBER(SEARCH("solid",N285,1)),AND(ISNUMBER(SEARCH("papillary",N285,1)),S285="positive"),AND(AND(ISNUMBER(J285),J285&gt;=5),M285=""),AND(AND(ISNUMBER(J285),J285&gt;=5),AND(ISNUMBER(M285),M285&gt;=1)),AND(ISNUMBER(SERACH("papillary",N285)),OR(Y285="positive",Z285="positive"), ISNUMBER(SEARCH("BRAF",AB285)))),"intermediate","low"))</f>
        <v>low</v>
      </c>
      <c r="AF285" s="33" t="str">
        <f t="shared" si="59"/>
        <v>2</v>
      </c>
      <c r="AG285" s="33" t="str">
        <f t="shared" si="60"/>
        <v>1a</v>
      </c>
      <c r="AH285" s="33" t="str">
        <f t="shared" si="61"/>
        <v>0</v>
      </c>
      <c r="AI285" s="38" t="str">
        <f t="shared" si="62"/>
        <v>I</v>
      </c>
      <c r="AJ285" s="32" t="s">
        <v>957</v>
      </c>
      <c r="AK285" s="37" t="s">
        <v>964</v>
      </c>
      <c r="AL285" s="37" t="s">
        <v>966</v>
      </c>
      <c r="AM285" s="37" t="s">
        <v>965</v>
      </c>
      <c r="AN285" s="37" t="s">
        <v>70</v>
      </c>
      <c r="AO285" s="26">
        <f t="shared" ca="1" si="63"/>
        <v>1</v>
      </c>
      <c r="AP285" s="12">
        <f t="shared" si="64"/>
        <v>1</v>
      </c>
      <c r="AQ285" s="12">
        <f t="shared" si="65"/>
        <v>1</v>
      </c>
      <c r="AR285" s="12">
        <f t="shared" si="66"/>
        <v>1</v>
      </c>
      <c r="AS285" s="19">
        <f t="shared" si="67"/>
        <v>1</v>
      </c>
    </row>
    <row r="286" spans="1:45">
      <c r="A286" t="str">
        <f>'Model output'!A285</f>
        <v>TCGA-L6-A4ET</v>
      </c>
      <c r="B286" s="44">
        <v>49</v>
      </c>
      <c r="C286" s="1" t="str">
        <f>IF(OR(ISNUMBER(SEARCH("0",'Model output'!D285)), ISNUMBER(SEARCH("1",'Model output'!D285)), ISNUMBER(SEARCH("1a",'Model output'!D285)), ISNUMBER(SEARCH("1b",'Model output'!D285)), ISNUMBER(SEARCH("2",'Model output'!D285)), ISNUMBER(SEARCH("3",'Model output'!D285)), ISNUMBER(SEARCH("4a",'Model output'!D285)), ISNUMBER(SEARCH("4b",'Model output'!D285))), IF(ISNUMBER(SEARCH("pT",'Model output'!D285)),IF(OR(ISNUMBER(SEARCH("a",'Model output'!D285)),ISNUMBER(SEARCH("b",'Model output'!D285))),MID(SUBSTITUTE('Model output'!D285," ",""),SEARCH("pT",'Model output'!D285)+2,2),MID(SUBSTITUTE('Model output'!D285," ",""),SEARCH("pT",'Model output'!D285)+2,1)),IF(ISNUMBER(SEARCH("T",'Model output'!D285)),IF(OR(ISNUMBER(SEARCH("a",'Model output'!D285)),ISNUMBER(SEARCH("b",'Model output'!D285))),MID(SUBSTITUTE('Model output'!D285," ",""),SEARCH("T",'Model output'!D285)+1,2),MID(SUBSTITUTE('Model output'!D285," ",""),SEARCH("T",'Model output'!D285)+1,1)),SUBSTITUTE('Model output'!D285," ",""))),"")</f>
        <v>3</v>
      </c>
      <c r="D286" s="1" t="str">
        <f>IF(ISNUMBER(SEARCH("lymph node",'Model output'!E285)),"1", IF(AND('Model output'!E285&lt;&gt;"",ISNUMBER('Model output'!E285),'Model output'!E285&gt;0),"1",IF(OR(ISNUMBER(SEARCH("0",'Model output'!E285)), ISNUMBER(SEARCH("1",'Model output'!E285)), ISNUMBER(SEARCH("1a",'Model output'!E285)), ISNUMBER(SEARCH("1b",'Model output'!E285)), ISNUMBER(SEARCH("X",'Model output'!E285))), IF(ISNUMBER(SEARCH("pN",'Model output'!E285)),IF(OR(ISNUMBER(SEARCH("a",'Model output'!E285)),ISNUMBER(SEARCH("b",'Model output'!E285))),MID(SUBSTITUTE('Model output'!E285," ",""),SEARCH("pN",'Model output'!E285)+2,2),MID(SUBSTITUTE('Model output'!E285," ",""),SEARCH("pN",'Model output'!E285)+2,1)),IF(ISNUMBER(SEARCH("N",'Model output'!E285)),IF(OR(ISNUMBER(SEARCH("a",'Model output'!E285)),ISNUMBER(SEARCH("b",'Model output'!E285))),MID(SUBSTITUTE('Model output'!E285," ",""),SEARCH("N",'Model output'!E285)+1,2),MID(SUBSTITUTE('Model output'!E285," ",""),SEARCH("N",'Model output'!E285)+1,1)),SUBSTITUTE('Model output'!E285," ",""))),"")))</f>
        <v>X</v>
      </c>
      <c r="E286" s="1" t="str">
        <f>IF(OR(ISNUMBER(SEARCH("Not applicable",'Model output'!F285)), ISNUMBER(SEARCH("N/A",'Model output'!F285))),"0",IF(OR(ISNUMBER(SEARCH("0",'Model output'!F285)), ISNUMBER(SEARCH("1",'Model output'!F285)), ISNUMBER(SEARCH("X",'Model output'!F285))), IF(ISNUMBER(SEARCH("pM",'Model output'!F285)),MID(SUBSTITUTE('Model output'!F285," ",""),SEARCH("pM",'Model output'!F285)+2,1),IF(ISNUMBER(SEARCH("M",'Model output'!F285)),MID(SUBSTITUTE('Model output'!F285," ",""),SEARCH("M",'Model output'!F285)+1,1),SUBSTITUTE('Model output'!F285," ",""))),""))</f>
        <v>X</v>
      </c>
      <c r="F286" t="str">
        <f t="shared" si="57"/>
        <v>negative</v>
      </c>
      <c r="G286" t="str">
        <f>IF(OR('Model output'!G285="",AND(ISNUMBER('Model output'!J285),'Model output'!J285&lt;1)),"",IF(OR(ISNUMBER(SEARCH("lateral",'Model output'!G285)),ISNUMBER(SEARCH("cervical",'Model output'!G285)),ISNUMBER(SEARCH("jugular",'Model output'!G285)),ISNUMBER(SEARCH("left neck",'Model output'!G285)),ISNUMBER(SEARCH("left anterior neck",'Model output'!G285)),ISNUMBER(SEARCH("left posterior neck",'Model output'!G285)),ISNUMBER(SEARCH("right neck",'Model output'!G285)),ISNUMBER(SEARCH("right anterior neck",'Model output'!G285)),ISNUMBER(SEARCH("right posterior neck",'Model output'!G285)),AND(ISNUMBER(SEARCH("level",'Model output'!G285)),OR(,ISNUMBER(SEARCH("II",'Model output'!G285)),ISNUMBER(SEARCH("two",'Model output'!G285)),ISNUMBER(SEARCH("2",'Model output'!G285)),ISNUMBER(SEARCH("III",'Model output'!G285)),ISNUMBER(SEARCH("three",'Model output'!G285)),ISNUMBER(SEARCH("3",'Model output'!G285)),ISNUMBER(SEARCH("IV",'Model output'!G285)),ISNUMBER(SEARCH("four",'Model output'!G285)),ISNUMBER(SEARCH("4",'Model output'!G285)),AND(ISNUMBER(SEARCH("V ",'Model output'!G285)),NOT(ISNUMBER(SEARCH("VI",'Model output'!G285)))),ISNUMBER(SEARCH("five",'Model output'!G285)),ISNUMBER(SEARCH("5",'Model output'!G285))))), "lateral", "central"))</f>
        <v/>
      </c>
      <c r="H286" t="str">
        <f>IF('Model output'!H285="","negative",IF('Model output'!H285="[]", "negative", IF(OR(ISNUMBER(SEARCH("lymph node",'Model output'!H285)),ISNUMBER(SEARCH("Not mentioned",'Model output'!H285)),ISNUMBER(SEARCH("neck",'Model output'!H285)),ISNUMBER(SEARCH("Not applicable",'Model output'!H285))),"negative","positive")))</f>
        <v>negative</v>
      </c>
      <c r="I286" t="str">
        <f>IF('Model output'!I285="","",IF(ISNUMBER('Model output'!I285),'Model output'!I285,1))</f>
        <v/>
      </c>
      <c r="J286" t="str">
        <f>IF('Model output'!J285="","",IF(AND(ISNUMBER('Model output'!J285),'Model output'!J285&lt;=I286),'Model output'!J285,IF(ISNUMBER(SEARCH("0/",'Model output'!J285)),0,1)))</f>
        <v/>
      </c>
      <c r="K286" t="str" cm="1">
        <f t="array" ref="K286">IF(COUNT(FIND({0,1,2,3,4,5,6,7,8,9},'Model output'!K285))&gt;0,'Model output'!K285,"")</f>
        <v/>
      </c>
      <c r="L286" s="8" t="str">
        <f t="shared" si="58"/>
        <v/>
      </c>
      <c r="M286" t="str" cm="1">
        <f t="array" ref="M286">IF(L286="","",IF(ISNUMBER(SEARCH("cm",L286)),MAX(VALUE(SUBSTITUTE(_xlfn.FILTERXML("&lt;t&gt;&lt;s&gt;"&amp;SUBSTITUTE(L286,",","&lt;/s&gt;&lt;s&gt;")&amp;"&lt;/s&gt;&lt;/t&gt;","//s"),"cm",""))),MAX(VALUE(SUBSTITUTE(_xlfn.FILTERXML("&lt;t&gt;&lt;s&gt;"&amp;SUBSTITUTE(L286,",","&lt;/s&gt;&lt;s&gt;")&amp;"&lt;/s&gt;&lt;/t&gt;","//s"),"mm","")))/10))</f>
        <v/>
      </c>
      <c r="N286" t="str">
        <f>IF('Model output'!L285="","",'Model output'!L285)</f>
        <v>Papillary carcinoma</v>
      </c>
      <c r="O286" t="str">
        <f>IF('Model output'!M285="","",'Model output'!M285)</f>
        <v>Classical</v>
      </c>
      <c r="P286" t="str">
        <f>IF('Model output'!N285="","",'Model output'!N285)</f>
        <v>at least 6cm</v>
      </c>
      <c r="Q286" t="str">
        <f t="shared" si="56"/>
        <v>6cm</v>
      </c>
      <c r="R286" cm="1">
        <f t="array" ref="R286">IF(Q286="","",IF(ISNUMBER(SEARCH("cm",Q286)),MAX(VALUE(SUBSTITUTE(_xlfn.FILTERXML("&lt;t&gt;&lt;s&gt;"&amp;SUBSTITUTE(Q286,",","&lt;/s&gt;&lt;s&gt;")&amp;"&lt;/s&gt;&lt;/t&gt;","//s"),"cm",""))),MAX(VALUE(SUBSTITUTE(_xlfn.FILTERXML("&lt;t&gt;&lt;s&gt;"&amp;SUBSTITUTE(Q286,",","&lt;/s&gt;&lt;s&gt;")&amp;"&lt;/s&gt;&lt;/t&gt;","//s"),"mm","")))/10))</f>
        <v>6</v>
      </c>
      <c r="S286" t="str">
        <f>IF(OR('Model output'!P285="",ISNUMBER(SEARCH("Not identified", 'Model output'!P285)),ISNUMBER(SEARCH("Absent",'Model output'!P285)),AND(ISNUMBER(SEARCH("No",'Model output'!P285)),NOT(ISNUMBER(SEARCH("diagnostic",'Model output'!P285)))),ISNUMBER(SEARCH("Negative",'Model output'!P285))),"negative","positive")</f>
        <v>negative</v>
      </c>
      <c r="T286" t="str">
        <f>IF('Model output'!O285="","",'Model output'!O285)</f>
        <v/>
      </c>
      <c r="U286" t="str">
        <f>IF('Model output'!Q285&lt;&gt;"",'Model output'!Q285,IF('Classification result'!S286="positive",IF(ISNUMBER(SEARCH("single",'Model output'!P285)),1,IF(OR(ISNUMBER(SEARCH("&lt;4",'Model output'!P285)),ISNUMBER(SEARCH("&lt; 4",'Model output'!P285)),ISNUMBER(SEARCH("less than 4",'Model output'!P285))),"&lt;4",IF(OR(ISNUMBER(SEARCH("&gt;4",'Model output'!P285)),ISNUMBER(SEARCH("&gt; 4",'Model output'!P285)),ISNUMBER(SEARCH("4 or more",'Model output'!P285))),"&gt;4",""))),""))</f>
        <v/>
      </c>
      <c r="V286" t="str">
        <f>IF(S286="negative","",IF(OR(ISNUMBER(SEARCH("Focal",'Model output'!P285)),'Classification result'!U286&lt;4,ISNUMBER(SEARCH("Focal",'Classification result'!U286)),ISNUMBER(SEARCH("&lt;4",'Classification result'!U286)),ISNUMBER(SEARCH("&lt; 4",'Classification result'!U286))),"minimal", IF(OR(ISNUMBER(SEARCH("Extensive",'Model output'!P285)),ISNUMBER(SEARCH("Extensive",'Classification result'!U286)),ISNUMBER(SEARCH("&gt;4",'Classification result'!U286)),ISNUMBER(SEARCH("&gt; 4",'Classification result'!U286)),ISNUMBER(SEARCH("4 or more",'Classification result'!U286))),"extensive","")))</f>
        <v/>
      </c>
      <c r="W286" t="str">
        <f>IF(OR('Model output'!R285="",ISNUMBER(SEARCH("Not identified", 'Model output'!R285)),ISNUMBER(SEARCH("Absent",'Model output'!R285)),ISNUMBER(SEARCH("No",'Model output'!R285)),ISNUMBER(SEARCH("Negative",'Model output'!R285)),ISNUMBER(SEARCH("None seen",'Model output'!R285)),ISNUMBER(SEARCH("Free",'Model output'!R285)),ISNUMBER(SEARCH("Cannot be assessed",'Model output'!R285))),"negative","positive")</f>
        <v>negative</v>
      </c>
      <c r="X286" t="str">
        <f>IF('Model output'!S285="","", IF('Model output'!S285= "[]", "", 'Model output'!S285))</f>
        <v>Cannot be assessed</v>
      </c>
      <c r="Y286" t="str">
        <f>IF(OR('Model output'!S285="",ISNUMBER(SEARCH("Absent",'Model output'!S285)),ISNUMBER(SEARCH("Not identified",'Model output'!S285)),ISNUMBER(SEARCH("No",'Model output'!S285)),ISNUMBER(SEARCH("negative",'Model output'!S285))),"negative",IF(Z286="positive","gETE", "positive"))</f>
        <v>negative</v>
      </c>
      <c r="Z286" t="str">
        <f>IF(OR('Model output'!S285="",ISNUMBER(SEARCH("Absent",'Model output'!S285)),ISNUMBER(SEARCH("Not identified",'Model output'!S285)),ISNUMBER(SEARCH("No",'Model output'!S285)),ISNUMBER(SEARCH("Minimal",'Model output'!S285)),ISNUMBER(SEARCH("negative",'Model output'!S285))),"negative",IF(OR(ISNUMBER(SEARCH("extensive",X286)),ISNUMBER(SEARCH("skeletal muscle",X286)),ISNUMBER(SEARCH("larynx",X286)),ISNUMBER(SEARCH("trachea",X286)),ISNUMBER(SEARCH("esophagus",X286)),ISNUMBER(SEARCH("recurrent laryngeal nerve",X286))),"positive","negative"))</f>
        <v>negative</v>
      </c>
      <c r="AA286" t="str">
        <f>IF('Model output'!T285="","", IF('Model output'!T285="[]", "", IF('Model output'!T285="Not mentioned", "No", "Yes")))</f>
        <v/>
      </c>
      <c r="AB286" t="str">
        <f>IF(AA286&lt;&gt;"Yes","",IF(OR('Model output'!U285="",'Model output'!U285="[]",ISNUMBER(SEARCH("Not identified",'Model output'!U285))),"",'Model output'!U285))</f>
        <v/>
      </c>
      <c r="AC286" s="1" t="str">
        <f>IF(OR('Model output'!V285="",'Model output'!V285="No",AND(ISERROR(SEARCH("Positive",'Model output'!V285)), ISNUMBER(SEARCH("Negative",'Model output'!V285))), ISNUMBER(SEARCH("Uninvolved",'Model output'!V285)), ISNUMBER(SEARCH("not involved",'Model output'!V285)), ISNUMBER(SEARCH("none",'Model output'!V285)), ISNUMBER(SEARCH("Free",'Model output'!V285)), ISNUMBER(SEARCH("1 mm",'Model output'!V285)), ISNUMBER(SEARCH("0.1 CM",'Model output'!V285)), ISNUMBER(SEARCH("less than 0.2 mm",'Model output'!V285)), ISNUMBER(SEARCH("less than 0.5 mm",'Model output'!V285)), ISNUMBER(SEARCH("abut",'Model output'!V285))), "negative", "positive")</f>
        <v>positive</v>
      </c>
      <c r="AE286" s="32" t="str" cm="1">
        <f t="array" ref="AE286">IF(OR(AC286="positive",Z286="positive",AND(OR(ISNUMBER(SEARCH("Follicular carcinoma",N286)),ISNUMBER(SEARCH("Follicular thyroid carcinoma",N286))),V286="extensive"),AND(AND(ISNUMBER(J286),J286&gt;0),AND(ISNUMBER(M286),M286&gt;3)),OR(H286="positive",AH286=1)),"high",IF(OR(ISNUMBER(SEARCH("lateral",G286,1)),ISNUMBER(SEARCH("positive",Y286,1)),ISNUMBER(SEARCH("tall",O286,1)),ISNUMBER(SEARCH("hobnail",O286,1)),ISNUMBER(SEARCH("cribriform",O286,1)),ISNUMBER(SEARCH("diffuse",O286,1)),ISNUMBER(SEARCH("columnar",O286,1)),ISNUMBER(SEARCH("solid",O286,1)),ISNUMBER(SEARCH("tall",N286,1)),ISNUMBER(SEARCH("hobnail",N286,1)),ISNUMBER(SEARCH("cribriform",N286,1)),ISNUMBER(SEARCH("diffuse",N286,1)),ISNUMBER(SEARCH("columnar",N286,1)),ISNUMBER(SEARCH("solid",N286,1)),AND(ISNUMBER(SEARCH("papillary",N286,1)),S286="positive"),AND(AND(ISNUMBER(J286),J286&gt;=5),M286=""),AND(AND(ISNUMBER(J286),J286&gt;=5),AND(ISNUMBER(M286),M286&gt;=1)),AND(ISNUMBER(SERACH("papillary",N286)),OR(Y286="positive",Z286="positive"), ISNUMBER(SEARCH("BRAF",AB286)))),"intermediate","low"))</f>
        <v>high</v>
      </c>
      <c r="AF286" s="33" t="str">
        <f t="shared" si="59"/>
        <v>3a</v>
      </c>
      <c r="AG286" s="33" t="str">
        <f t="shared" si="60"/>
        <v>0</v>
      </c>
      <c r="AH286" s="33" t="str">
        <f t="shared" si="61"/>
        <v>0</v>
      </c>
      <c r="AI286" s="38" t="str">
        <f t="shared" si="62"/>
        <v>I</v>
      </c>
      <c r="AJ286" s="32" t="s">
        <v>956</v>
      </c>
      <c r="AK286" s="37" t="s">
        <v>967</v>
      </c>
      <c r="AL286" s="37" t="s">
        <v>965</v>
      </c>
      <c r="AM286" s="37" t="s">
        <v>965</v>
      </c>
      <c r="AN286" s="37" t="s">
        <v>70</v>
      </c>
      <c r="AO286" s="26">
        <f t="shared" si="63"/>
        <v>1</v>
      </c>
      <c r="AP286" s="12">
        <f t="shared" si="64"/>
        <v>1</v>
      </c>
      <c r="AQ286" s="12">
        <f t="shared" si="65"/>
        <v>1</v>
      </c>
      <c r="AR286" s="12">
        <f t="shared" si="66"/>
        <v>1</v>
      </c>
      <c r="AS286" s="19">
        <f t="shared" si="67"/>
        <v>1</v>
      </c>
    </row>
    <row r="287" spans="1:45">
      <c r="A287" t="str">
        <f>'Model output'!A286</f>
        <v>TCGA-L6-A4EU</v>
      </c>
      <c r="B287" s="44">
        <v>58</v>
      </c>
      <c r="C287" s="1" t="str">
        <f>IF(OR(ISNUMBER(SEARCH("0",'Model output'!D286)), ISNUMBER(SEARCH("1",'Model output'!D286)), ISNUMBER(SEARCH("1a",'Model output'!D286)), ISNUMBER(SEARCH("1b",'Model output'!D286)), ISNUMBER(SEARCH("2",'Model output'!D286)), ISNUMBER(SEARCH("3",'Model output'!D286)), ISNUMBER(SEARCH("4a",'Model output'!D286)), ISNUMBER(SEARCH("4b",'Model output'!D286))), IF(ISNUMBER(SEARCH("pT",'Model output'!D286)),IF(OR(ISNUMBER(SEARCH("a",'Model output'!D286)),ISNUMBER(SEARCH("b",'Model output'!D286))),MID(SUBSTITUTE('Model output'!D286," ",""),SEARCH("pT",'Model output'!D286)+2,2),MID(SUBSTITUTE('Model output'!D286," ",""),SEARCH("pT",'Model output'!D286)+2,1)),IF(ISNUMBER(SEARCH("T",'Model output'!D286)),IF(OR(ISNUMBER(SEARCH("a",'Model output'!D286)),ISNUMBER(SEARCH("b",'Model output'!D286))),MID(SUBSTITUTE('Model output'!D286," ",""),SEARCH("T",'Model output'!D286)+1,2),MID(SUBSTITUTE('Model output'!D286," ",""),SEARCH("T",'Model output'!D286)+1,1)),SUBSTITUTE('Model output'!D286," ",""))),"")</f>
        <v>3</v>
      </c>
      <c r="D287" s="1" t="str">
        <f>IF(ISNUMBER(SEARCH("lymph node",'Model output'!E286)),"1", IF(AND('Model output'!E286&lt;&gt;"",ISNUMBER('Model output'!E286),'Model output'!E286&gt;0),"1",IF(OR(ISNUMBER(SEARCH("0",'Model output'!E286)), ISNUMBER(SEARCH("1",'Model output'!E286)), ISNUMBER(SEARCH("1a",'Model output'!E286)), ISNUMBER(SEARCH("1b",'Model output'!E286)), ISNUMBER(SEARCH("X",'Model output'!E286))), IF(ISNUMBER(SEARCH("pN",'Model output'!E286)),IF(OR(ISNUMBER(SEARCH("a",'Model output'!E286)),ISNUMBER(SEARCH("b",'Model output'!E286))),MID(SUBSTITUTE('Model output'!E286," ",""),SEARCH("pN",'Model output'!E286)+2,2),MID(SUBSTITUTE('Model output'!E286," ",""),SEARCH("pN",'Model output'!E286)+2,1)),IF(ISNUMBER(SEARCH("N",'Model output'!E286)),IF(OR(ISNUMBER(SEARCH("a",'Model output'!E286)),ISNUMBER(SEARCH("b",'Model output'!E286))),MID(SUBSTITUTE('Model output'!E286," ",""),SEARCH("N",'Model output'!E286)+1,2),MID(SUBSTITUTE('Model output'!E286," ",""),SEARCH("N",'Model output'!E286)+1,1)),SUBSTITUTE('Model output'!E286," ",""))),"")))</f>
        <v>1a</v>
      </c>
      <c r="E287" s="1" t="str">
        <f>IF(OR(ISNUMBER(SEARCH("Not applicable",'Model output'!F286)), ISNUMBER(SEARCH("N/A",'Model output'!F286))),"0",IF(OR(ISNUMBER(SEARCH("0",'Model output'!F286)), ISNUMBER(SEARCH("1",'Model output'!F286)), ISNUMBER(SEARCH("X",'Model output'!F286))), IF(ISNUMBER(SEARCH("pM",'Model output'!F286)),MID(SUBSTITUTE('Model output'!F286," ",""),SEARCH("pM",'Model output'!F286)+2,1),IF(ISNUMBER(SEARCH("M",'Model output'!F286)),MID(SUBSTITUTE('Model output'!F286," ",""),SEARCH("M",'Model output'!F286)+1,1),SUBSTITUTE('Model output'!F286," ",""))),""))</f>
        <v>X</v>
      </c>
      <c r="F287" t="str">
        <f t="shared" si="57"/>
        <v>positive</v>
      </c>
      <c r="G287" t="str">
        <f>IF(OR('Model output'!G286="",AND(ISNUMBER('Model output'!J286),'Model output'!J286&lt;1)),"",IF(OR(ISNUMBER(SEARCH("lateral",'Model output'!G286)),ISNUMBER(SEARCH("cervical",'Model output'!G286)),ISNUMBER(SEARCH("jugular",'Model output'!G286)),ISNUMBER(SEARCH("left neck",'Model output'!G286)),ISNUMBER(SEARCH("left anterior neck",'Model output'!G286)),ISNUMBER(SEARCH("left posterior neck",'Model output'!G286)),ISNUMBER(SEARCH("right neck",'Model output'!G286)),ISNUMBER(SEARCH("right anterior neck",'Model output'!G286)),ISNUMBER(SEARCH("right posterior neck",'Model output'!G286)),AND(ISNUMBER(SEARCH("level",'Model output'!G286)),OR(,ISNUMBER(SEARCH("II",'Model output'!G286)),ISNUMBER(SEARCH("two",'Model output'!G286)),ISNUMBER(SEARCH("2",'Model output'!G286)),ISNUMBER(SEARCH("III",'Model output'!G286)),ISNUMBER(SEARCH("three",'Model output'!G286)),ISNUMBER(SEARCH("3",'Model output'!G286)),ISNUMBER(SEARCH("IV",'Model output'!G286)),ISNUMBER(SEARCH("four",'Model output'!G286)),ISNUMBER(SEARCH("4",'Model output'!G286)),AND(ISNUMBER(SEARCH("V ",'Model output'!G286)),NOT(ISNUMBER(SEARCH("VI",'Model output'!G286)))),ISNUMBER(SEARCH("five",'Model output'!G286)),ISNUMBER(SEARCH("5",'Model output'!G286))))), "lateral", "central"))</f>
        <v>central</v>
      </c>
      <c r="H287" t="str">
        <f>IF('Model output'!H286="","negative",IF('Model output'!H286="[]", "negative", IF(OR(ISNUMBER(SEARCH("lymph node",'Model output'!H286)),ISNUMBER(SEARCH("Not mentioned",'Model output'!H286)),ISNUMBER(SEARCH("neck",'Model output'!H286)),ISNUMBER(SEARCH("Not applicable",'Model output'!H286))),"negative","positive")))</f>
        <v>negative</v>
      </c>
      <c r="I287">
        <f>IF('Model output'!I286="","",IF(ISNUMBER('Model output'!I286),'Model output'!I286,1))</f>
        <v>33</v>
      </c>
      <c r="J287">
        <f>IF('Model output'!J286="","",IF(AND(ISNUMBER('Model output'!J286),'Model output'!J286&lt;=I287),'Model output'!J286,IF(ISNUMBER(SEARCH("0/",'Model output'!J286)),0,1)))</f>
        <v>4</v>
      </c>
      <c r="K287" t="str" cm="1">
        <f t="array" ref="K287">IF(COUNT(FIND({0,1,2,3,4,5,6,7,8,9},'Model output'!K286))&gt;0,'Model output'!K286,"")</f>
        <v/>
      </c>
      <c r="L287" s="8" t="str">
        <f t="shared" si="58"/>
        <v/>
      </c>
      <c r="M287" t="str" cm="1">
        <f t="array" ref="M287">IF(L287="","",IF(ISNUMBER(SEARCH("cm",L287)),MAX(VALUE(SUBSTITUTE(_xlfn.FILTERXML("&lt;t&gt;&lt;s&gt;"&amp;SUBSTITUTE(L287,",","&lt;/s&gt;&lt;s&gt;")&amp;"&lt;/s&gt;&lt;/t&gt;","//s"),"cm",""))),MAX(VALUE(SUBSTITUTE(_xlfn.FILTERXML("&lt;t&gt;&lt;s&gt;"&amp;SUBSTITUTE(L287,",","&lt;/s&gt;&lt;s&gt;")&amp;"&lt;/s&gt;&lt;/t&gt;","//s"),"mm","")))/10))</f>
        <v/>
      </c>
      <c r="N287" t="str">
        <f>IF('Model output'!L286="","",'Model output'!L286)</f>
        <v>Papillary carcinoma</v>
      </c>
      <c r="O287" t="str">
        <f>IF('Model output'!M286="","",'Model output'!M286)</f>
        <v>Tall cell variant</v>
      </c>
      <c r="P287" t="str">
        <f>IF('Model output'!N286="","",'Model output'!N286)</f>
        <v>5 cm</v>
      </c>
      <c r="Q287" t="str">
        <f t="shared" si="56"/>
        <v>5cm</v>
      </c>
      <c r="R287" cm="1">
        <f t="array" ref="R287">IF(Q287="","",IF(ISNUMBER(SEARCH("cm",Q287)),MAX(VALUE(SUBSTITUTE(_xlfn.FILTERXML("&lt;t&gt;&lt;s&gt;"&amp;SUBSTITUTE(Q287,",","&lt;/s&gt;&lt;s&gt;")&amp;"&lt;/s&gt;&lt;/t&gt;","//s"),"cm",""))),MAX(VALUE(SUBSTITUTE(_xlfn.FILTERXML("&lt;t&gt;&lt;s&gt;"&amp;SUBSTITUTE(Q287,",","&lt;/s&gt;&lt;s&gt;")&amp;"&lt;/s&gt;&lt;/t&gt;","//s"),"mm","")))/10))</f>
        <v>5</v>
      </c>
      <c r="S287" t="str">
        <f>IF(OR('Model output'!P286="",ISNUMBER(SEARCH("Not identified", 'Model output'!P286)),ISNUMBER(SEARCH("Absent",'Model output'!P286)),AND(ISNUMBER(SEARCH("No",'Model output'!P286)),NOT(ISNUMBER(SEARCH("diagnostic",'Model output'!P286)))),ISNUMBER(SEARCH("Negative",'Model output'!P286))),"negative","positive")</f>
        <v>positive</v>
      </c>
      <c r="T287" t="str">
        <f>IF('Model output'!O286="","",'Model output'!O286)</f>
        <v/>
      </c>
      <c r="U287" t="str">
        <f>IF('Model output'!Q286&lt;&gt;"",'Model output'!Q286,IF('Classification result'!S287="positive",IF(ISNUMBER(SEARCH("single",'Model output'!P286)),1,IF(OR(ISNUMBER(SEARCH("&lt;4",'Model output'!P286)),ISNUMBER(SEARCH("&lt; 4",'Model output'!P286)),ISNUMBER(SEARCH("less than 4",'Model output'!P286))),"&lt;4",IF(OR(ISNUMBER(SEARCH("&gt;4",'Model output'!P286)),ISNUMBER(SEARCH("&gt; 4",'Model output'!P286)),ISNUMBER(SEARCH("4 or more",'Model output'!P286))),"&gt;4",""))),""))</f>
        <v/>
      </c>
      <c r="V287" t="str">
        <f>IF(S287="negative","",IF(OR(ISNUMBER(SEARCH("Focal",'Model output'!P286)),'Classification result'!U287&lt;4,ISNUMBER(SEARCH("Focal",'Classification result'!U287)),ISNUMBER(SEARCH("&lt;4",'Classification result'!U287)),ISNUMBER(SEARCH("&lt; 4",'Classification result'!U287))),"minimal", IF(OR(ISNUMBER(SEARCH("Extensive",'Model output'!P286)),ISNUMBER(SEARCH("Extensive",'Classification result'!U287)),ISNUMBER(SEARCH("&gt;4",'Classification result'!U287)),ISNUMBER(SEARCH("&gt; 4",'Classification result'!U287)),ISNUMBER(SEARCH("4 or more",'Classification result'!U287))),"extensive","")))</f>
        <v/>
      </c>
      <c r="W287" t="str">
        <f>IF(OR('Model output'!R286="",ISNUMBER(SEARCH("Not identified", 'Model output'!R286)),ISNUMBER(SEARCH("Absent",'Model output'!R286)),ISNUMBER(SEARCH("No",'Model output'!R286)),ISNUMBER(SEARCH("Negative",'Model output'!R286)),ISNUMBER(SEARCH("None seen",'Model output'!R286)),ISNUMBER(SEARCH("Free",'Model output'!R286)),ISNUMBER(SEARCH("Cannot be assessed",'Model output'!R286))),"negative","positive")</f>
        <v>negative</v>
      </c>
      <c r="X287" t="str">
        <f>IF('Model output'!S286="","", IF('Model output'!S286= "[]", "", 'Model output'!S286))</f>
        <v>Present</v>
      </c>
      <c r="Y287" t="str">
        <f>IF(OR('Model output'!S286="",ISNUMBER(SEARCH("Absent",'Model output'!S286)),ISNUMBER(SEARCH("Not identified",'Model output'!S286)),ISNUMBER(SEARCH("No",'Model output'!S286)),ISNUMBER(SEARCH("negative",'Model output'!S286))),"negative",IF(Z287="positive","gETE", "positive"))</f>
        <v>positive</v>
      </c>
      <c r="Z287" t="str">
        <f>IF(OR('Model output'!S286="",ISNUMBER(SEARCH("Absent",'Model output'!S286)),ISNUMBER(SEARCH("Not identified",'Model output'!S286)),ISNUMBER(SEARCH("No",'Model output'!S286)),ISNUMBER(SEARCH("Minimal",'Model output'!S286)),ISNUMBER(SEARCH("negative",'Model output'!S286))),"negative",IF(OR(ISNUMBER(SEARCH("extensive",X287)),ISNUMBER(SEARCH("skeletal muscle",X287)),ISNUMBER(SEARCH("larynx",X287)),ISNUMBER(SEARCH("trachea",X287)),ISNUMBER(SEARCH("esophagus",X287)),ISNUMBER(SEARCH("recurrent laryngeal nerve",X287))),"positive","negative"))</f>
        <v>negative</v>
      </c>
      <c r="AA287" t="str">
        <f>IF('Model output'!T286="","", IF('Model output'!T286="[]", "", IF('Model output'!T286="Not mentioned", "No", "Yes")))</f>
        <v/>
      </c>
      <c r="AB287" t="str">
        <f>IF(AA287&lt;&gt;"Yes","",IF(OR('Model output'!U286="",'Model output'!U286="[]",ISNUMBER(SEARCH("Not identified",'Model output'!U286))),"",'Model output'!U286))</f>
        <v/>
      </c>
      <c r="AC287" s="1" t="str">
        <f>IF(OR('Model output'!V286="",'Model output'!V286="No",AND(ISERROR(SEARCH("Positive",'Model output'!V286)), ISNUMBER(SEARCH("Negative",'Model output'!V286))), ISNUMBER(SEARCH("Uninvolved",'Model output'!V286)), ISNUMBER(SEARCH("not involved",'Model output'!V286)), ISNUMBER(SEARCH("none",'Model output'!V286)), ISNUMBER(SEARCH("Free",'Model output'!V286)), ISNUMBER(SEARCH("1 mm",'Model output'!V286)), ISNUMBER(SEARCH("0.1 CM",'Model output'!V286)), ISNUMBER(SEARCH("less than 0.2 mm",'Model output'!V286)), ISNUMBER(SEARCH("less than 0.5 mm",'Model output'!V286)), ISNUMBER(SEARCH("abut",'Model output'!V286))), "negative", "positive")</f>
        <v>positive</v>
      </c>
      <c r="AE287" s="32" t="str" cm="1">
        <f t="array" ref="AE287">IF(OR(AC287="positive",Z287="positive",AND(OR(ISNUMBER(SEARCH("Follicular carcinoma",N287)),ISNUMBER(SEARCH("Follicular thyroid carcinoma",N287))),V287="extensive"),AND(AND(ISNUMBER(J287),J287&gt;0),AND(ISNUMBER(M287),M287&gt;3)),OR(H287="positive",AH287=1)),"high",IF(OR(ISNUMBER(SEARCH("lateral",G287,1)),ISNUMBER(SEARCH("positive",Y287,1)),ISNUMBER(SEARCH("tall",O287,1)),ISNUMBER(SEARCH("hobnail",O287,1)),ISNUMBER(SEARCH("cribriform",O287,1)),ISNUMBER(SEARCH("diffuse",O287,1)),ISNUMBER(SEARCH("columnar",O287,1)),ISNUMBER(SEARCH("solid",O287,1)),ISNUMBER(SEARCH("tall",N287,1)),ISNUMBER(SEARCH("hobnail",N287,1)),ISNUMBER(SEARCH("cribriform",N287,1)),ISNUMBER(SEARCH("diffuse",N287,1)),ISNUMBER(SEARCH("columnar",N287,1)),ISNUMBER(SEARCH("solid",N287,1)),AND(ISNUMBER(SEARCH("papillary",N287,1)),S287="positive"),AND(AND(ISNUMBER(J287),J287&gt;=5),M287=""),AND(AND(ISNUMBER(J287),J287&gt;=5),AND(ISNUMBER(M287),M287&gt;=1)),AND(ISNUMBER(SERACH("papillary",N287)),OR(Y287="positive",Z287="positive"), ISNUMBER(SEARCH("BRAF",AB287)))),"intermediate","low"))</f>
        <v>high</v>
      </c>
      <c r="AF287" s="33" t="str">
        <f t="shared" si="59"/>
        <v>3a</v>
      </c>
      <c r="AG287" s="33" t="str">
        <f t="shared" si="60"/>
        <v>1a</v>
      </c>
      <c r="AH287" s="33" t="str">
        <f t="shared" si="61"/>
        <v>0</v>
      </c>
      <c r="AI287" s="38" t="str">
        <f t="shared" si="62"/>
        <v>II</v>
      </c>
      <c r="AJ287" s="32" t="s">
        <v>956</v>
      </c>
      <c r="AK287" s="37" t="s">
        <v>960</v>
      </c>
      <c r="AL287" s="37" t="s">
        <v>966</v>
      </c>
      <c r="AM287" s="37" t="s">
        <v>965</v>
      </c>
      <c r="AN287" s="37" t="s">
        <v>963</v>
      </c>
      <c r="AO287" s="26">
        <f t="shared" si="63"/>
        <v>1</v>
      </c>
      <c r="AP287" s="12">
        <f t="shared" si="64"/>
        <v>0</v>
      </c>
      <c r="AQ287" s="12">
        <f t="shared" si="65"/>
        <v>1</v>
      </c>
      <c r="AR287" s="12">
        <f t="shared" si="66"/>
        <v>1</v>
      </c>
      <c r="AS287" s="19">
        <f t="shared" si="67"/>
        <v>1</v>
      </c>
    </row>
    <row r="288" spans="1:45">
      <c r="A288" t="str">
        <f>'Model output'!A287</f>
        <v>TCGA-MK-A4N6</v>
      </c>
      <c r="B288" s="44">
        <v>35</v>
      </c>
      <c r="C288" s="1" t="str">
        <f>IF(OR(ISNUMBER(SEARCH("0",'Model output'!D287)), ISNUMBER(SEARCH("1",'Model output'!D287)), ISNUMBER(SEARCH("1a",'Model output'!D287)), ISNUMBER(SEARCH("1b",'Model output'!D287)), ISNUMBER(SEARCH("2",'Model output'!D287)), ISNUMBER(SEARCH("3",'Model output'!D287)), ISNUMBER(SEARCH("4a",'Model output'!D287)), ISNUMBER(SEARCH("4b",'Model output'!D287))), IF(ISNUMBER(SEARCH("pT",'Model output'!D287)),IF(OR(ISNUMBER(SEARCH("a",'Model output'!D287)),ISNUMBER(SEARCH("b",'Model output'!D287))),MID(SUBSTITUTE('Model output'!D287," ",""),SEARCH("pT",'Model output'!D287)+2,2),MID(SUBSTITUTE('Model output'!D287," ",""),SEARCH("pT",'Model output'!D287)+2,1)),IF(ISNUMBER(SEARCH("T",'Model output'!D287)),IF(OR(ISNUMBER(SEARCH("a",'Model output'!D287)),ISNUMBER(SEARCH("b",'Model output'!D287))),MID(SUBSTITUTE('Model output'!D287," ",""),SEARCH("T",'Model output'!D287)+1,2),MID(SUBSTITUTE('Model output'!D287," ",""),SEARCH("T",'Model output'!D287)+1,1)),SUBSTITUTE('Model output'!D287," ",""))),"")</f>
        <v>3</v>
      </c>
      <c r="D288" s="1" t="str">
        <f>IF(ISNUMBER(SEARCH("lymph node",'Model output'!E287)),"1", IF(AND('Model output'!E287&lt;&gt;"",ISNUMBER('Model output'!E287),'Model output'!E287&gt;0),"1",IF(OR(ISNUMBER(SEARCH("0",'Model output'!E287)), ISNUMBER(SEARCH("1",'Model output'!E287)), ISNUMBER(SEARCH("1a",'Model output'!E287)), ISNUMBER(SEARCH("1b",'Model output'!E287)), ISNUMBER(SEARCH("X",'Model output'!E287))), IF(ISNUMBER(SEARCH("pN",'Model output'!E287)),IF(OR(ISNUMBER(SEARCH("a",'Model output'!E287)),ISNUMBER(SEARCH("b",'Model output'!E287))),MID(SUBSTITUTE('Model output'!E287," ",""),SEARCH("pN",'Model output'!E287)+2,2),MID(SUBSTITUTE('Model output'!E287," ",""),SEARCH("pN",'Model output'!E287)+2,1)),IF(ISNUMBER(SEARCH("N",'Model output'!E287)),IF(OR(ISNUMBER(SEARCH("a",'Model output'!E287)),ISNUMBER(SEARCH("b",'Model output'!E287))),MID(SUBSTITUTE('Model output'!E287," ",""),SEARCH("N",'Model output'!E287)+1,2),MID(SUBSTITUTE('Model output'!E287," ",""),SEARCH("N",'Model output'!E287)+1,1)),SUBSTITUTE('Model output'!E287," ",""))),"")))</f>
        <v>1B</v>
      </c>
      <c r="E288" s="1" t="str">
        <f>IF(OR(ISNUMBER(SEARCH("Not applicable",'Model output'!F287)), ISNUMBER(SEARCH("N/A",'Model output'!F287))),"0",IF(OR(ISNUMBER(SEARCH("0",'Model output'!F287)), ISNUMBER(SEARCH("1",'Model output'!F287)), ISNUMBER(SEARCH("X",'Model output'!F287))), IF(ISNUMBER(SEARCH("pM",'Model output'!F287)),MID(SUBSTITUTE('Model output'!F287," ",""),SEARCH("pM",'Model output'!F287)+2,1),IF(ISNUMBER(SEARCH("M",'Model output'!F287)),MID(SUBSTITUTE('Model output'!F287," ",""),SEARCH("M",'Model output'!F287)+1,1),SUBSTITUTE('Model output'!F287," ",""))),""))</f>
        <v>X</v>
      </c>
      <c r="F288" t="str">
        <f t="shared" si="57"/>
        <v>positive</v>
      </c>
      <c r="G288" t="str">
        <f>IF(OR('Model output'!G287="",AND(ISNUMBER('Model output'!J287),'Model output'!J287&lt;1)),"",IF(OR(ISNUMBER(SEARCH("lateral",'Model output'!G287)),ISNUMBER(SEARCH("cervical",'Model output'!G287)),ISNUMBER(SEARCH("jugular",'Model output'!G287)),ISNUMBER(SEARCH("left neck",'Model output'!G287)),ISNUMBER(SEARCH("left anterior neck",'Model output'!G287)),ISNUMBER(SEARCH("left posterior neck",'Model output'!G287)),ISNUMBER(SEARCH("right neck",'Model output'!G287)),ISNUMBER(SEARCH("right anterior neck",'Model output'!G287)),ISNUMBER(SEARCH("right posterior neck",'Model output'!G287)),AND(ISNUMBER(SEARCH("level",'Model output'!G287)),OR(,ISNUMBER(SEARCH("II",'Model output'!G287)),ISNUMBER(SEARCH("two",'Model output'!G287)),ISNUMBER(SEARCH("2",'Model output'!G287)),ISNUMBER(SEARCH("III",'Model output'!G287)),ISNUMBER(SEARCH("three",'Model output'!G287)),ISNUMBER(SEARCH("3",'Model output'!G287)),ISNUMBER(SEARCH("IV",'Model output'!G287)),ISNUMBER(SEARCH("four",'Model output'!G287)),ISNUMBER(SEARCH("4",'Model output'!G287)),AND(ISNUMBER(SEARCH("V ",'Model output'!G287)),NOT(ISNUMBER(SEARCH("VI",'Model output'!G287)))),ISNUMBER(SEARCH("five",'Model output'!G287)),ISNUMBER(SEARCH("5",'Model output'!G287))))), "lateral", "central"))</f>
        <v>lateral</v>
      </c>
      <c r="H288" t="str">
        <f>IF('Model output'!H287="","negative",IF('Model output'!H287="[]", "negative", IF(OR(ISNUMBER(SEARCH("lymph node",'Model output'!H287)),ISNUMBER(SEARCH("Not mentioned",'Model output'!H287)),ISNUMBER(SEARCH("neck",'Model output'!H287)),ISNUMBER(SEARCH("Not applicable",'Model output'!H287))),"negative","positive")))</f>
        <v>negative</v>
      </c>
      <c r="I288">
        <f>IF('Model output'!I287="","",IF(ISNUMBER('Model output'!I287),'Model output'!I287,1))</f>
        <v>77</v>
      </c>
      <c r="J288">
        <f>IF('Model output'!J287="","",IF(AND(ISNUMBER('Model output'!J287),'Model output'!J287&lt;=I288),'Model output'!J287,IF(ISNUMBER(SEARCH("0/",'Model output'!J287)),0,1)))</f>
        <v>40</v>
      </c>
      <c r="K288" t="str" cm="1">
        <f t="array" ref="K288">IF(COUNT(FIND({0,1,2,3,4,5,6,7,8,9},'Model output'!K287))&gt;0,'Model output'!K287,"")</f>
        <v>2.5 cm</v>
      </c>
      <c r="L288" s="8" t="str">
        <f t="shared" si="58"/>
        <v>2.5cm</v>
      </c>
      <c r="M288" cm="1">
        <f t="array" ref="M288">IF(L288="","",IF(ISNUMBER(SEARCH("cm",L288)),MAX(VALUE(SUBSTITUTE(_xlfn.FILTERXML("&lt;t&gt;&lt;s&gt;"&amp;SUBSTITUTE(L288,",","&lt;/s&gt;&lt;s&gt;")&amp;"&lt;/s&gt;&lt;/t&gt;","//s"),"cm",""))),MAX(VALUE(SUBSTITUTE(_xlfn.FILTERXML("&lt;t&gt;&lt;s&gt;"&amp;SUBSTITUTE(L288,",","&lt;/s&gt;&lt;s&gt;")&amp;"&lt;/s&gt;&lt;/t&gt;","//s"),"mm","")))/10))</f>
        <v>2.5</v>
      </c>
      <c r="N288" t="str">
        <f>IF('Model output'!L287="","",'Model output'!L287)</f>
        <v>Papillary carcinoma</v>
      </c>
      <c r="O288" t="str">
        <f>IF('Model output'!M287="","",'Model output'!M287)</f>
        <v/>
      </c>
      <c r="P288" t="str">
        <f>IF('Model output'!N287="","",'Model output'!N287)</f>
        <v>8.2 cm</v>
      </c>
      <c r="Q288" t="str">
        <f t="shared" si="56"/>
        <v>8.2cm</v>
      </c>
      <c r="R288" cm="1">
        <f t="array" ref="R288">IF(Q288="","",IF(ISNUMBER(SEARCH("cm",Q288)),MAX(VALUE(SUBSTITUTE(_xlfn.FILTERXML("&lt;t&gt;&lt;s&gt;"&amp;SUBSTITUTE(Q288,",","&lt;/s&gt;&lt;s&gt;")&amp;"&lt;/s&gt;&lt;/t&gt;","//s"),"cm",""))),MAX(VALUE(SUBSTITUTE(_xlfn.FILTERXML("&lt;t&gt;&lt;s&gt;"&amp;SUBSTITUTE(Q288,",","&lt;/s&gt;&lt;s&gt;")&amp;"&lt;/s&gt;&lt;/t&gt;","//s"),"mm","")))/10))</f>
        <v>8.1999999999999993</v>
      </c>
      <c r="S288" t="str">
        <f>IF(OR('Model output'!P287="",ISNUMBER(SEARCH("Not identified", 'Model output'!P287)),ISNUMBER(SEARCH("Absent",'Model output'!P287)),AND(ISNUMBER(SEARCH("No",'Model output'!P287)),NOT(ISNUMBER(SEARCH("diagnostic",'Model output'!P287)))),ISNUMBER(SEARCH("Negative",'Model output'!P287))),"negative","positive")</f>
        <v>negative</v>
      </c>
      <c r="T288">
        <f>IF('Model output'!O287="","",'Model output'!O287)</f>
        <v>1</v>
      </c>
      <c r="U288" t="str">
        <f>IF('Model output'!Q287&lt;&gt;"",'Model output'!Q287,IF('Classification result'!S288="positive",IF(ISNUMBER(SEARCH("single",'Model output'!P287)),1,IF(OR(ISNUMBER(SEARCH("&lt;4",'Model output'!P287)),ISNUMBER(SEARCH("&lt; 4",'Model output'!P287)),ISNUMBER(SEARCH("less than 4",'Model output'!P287))),"&lt;4",IF(OR(ISNUMBER(SEARCH("&gt;4",'Model output'!P287)),ISNUMBER(SEARCH("&gt; 4",'Model output'!P287)),ISNUMBER(SEARCH("4 or more",'Model output'!P287))),"&gt;4",""))),""))</f>
        <v/>
      </c>
      <c r="V288" t="str">
        <f>IF(S288="negative","",IF(OR(ISNUMBER(SEARCH("Focal",'Model output'!P287)),'Classification result'!U288&lt;4,ISNUMBER(SEARCH("Focal",'Classification result'!U288)),ISNUMBER(SEARCH("&lt;4",'Classification result'!U288)),ISNUMBER(SEARCH("&lt; 4",'Classification result'!U288))),"minimal", IF(OR(ISNUMBER(SEARCH("Extensive",'Model output'!P287)),ISNUMBER(SEARCH("Extensive",'Classification result'!U288)),ISNUMBER(SEARCH("&gt;4",'Classification result'!U288)),ISNUMBER(SEARCH("&gt; 4",'Classification result'!U288)),ISNUMBER(SEARCH("4 or more",'Classification result'!U288))),"extensive","")))</f>
        <v/>
      </c>
      <c r="W288" t="str">
        <f>IF(OR('Model output'!R287="",ISNUMBER(SEARCH("Not identified", 'Model output'!R287)),ISNUMBER(SEARCH("Absent",'Model output'!R287)),ISNUMBER(SEARCH("No",'Model output'!R287)),ISNUMBER(SEARCH("Negative",'Model output'!R287)),ISNUMBER(SEARCH("None seen",'Model output'!R287)),ISNUMBER(SEARCH("Free",'Model output'!R287)),ISNUMBER(SEARCH("Cannot be assessed",'Model output'!R287))),"negative","positive")</f>
        <v>positive</v>
      </c>
      <c r="X288" t="str">
        <f>IF('Model output'!S287="","", IF('Model output'!S287= "[]", "", 'Model output'!S287))</f>
        <v>Present</v>
      </c>
      <c r="Y288" t="str">
        <f>IF(OR('Model output'!S287="",ISNUMBER(SEARCH("Absent",'Model output'!S287)),ISNUMBER(SEARCH("Not identified",'Model output'!S287)),ISNUMBER(SEARCH("No",'Model output'!S287)),ISNUMBER(SEARCH("negative",'Model output'!S287))),"negative",IF(Z288="positive","gETE", "positive"))</f>
        <v>positive</v>
      </c>
      <c r="Z288" t="str">
        <f>IF(OR('Model output'!S287="",ISNUMBER(SEARCH("Absent",'Model output'!S287)),ISNUMBER(SEARCH("Not identified",'Model output'!S287)),ISNUMBER(SEARCH("No",'Model output'!S287)),ISNUMBER(SEARCH("Minimal",'Model output'!S287)),ISNUMBER(SEARCH("negative",'Model output'!S287))),"negative",IF(OR(ISNUMBER(SEARCH("extensive",X288)),ISNUMBER(SEARCH("skeletal muscle",X288)),ISNUMBER(SEARCH("larynx",X288)),ISNUMBER(SEARCH("trachea",X288)),ISNUMBER(SEARCH("esophagus",X288)),ISNUMBER(SEARCH("recurrent laryngeal nerve",X288))),"positive","negative"))</f>
        <v>negative</v>
      </c>
      <c r="AA288" t="str">
        <f>IF('Model output'!T287="","", IF('Model output'!T287="[]", "", IF('Model output'!T287="Not mentioned", "No", "Yes")))</f>
        <v/>
      </c>
      <c r="AB288" t="str">
        <f>IF(AA288&lt;&gt;"Yes","",IF(OR('Model output'!U287="",'Model output'!U287="[]",ISNUMBER(SEARCH("Not identified",'Model output'!U287))),"",'Model output'!U287))</f>
        <v/>
      </c>
      <c r="AC288" s="1" t="str">
        <f>IF(OR('Model output'!V287="",'Model output'!V287="No",AND(ISERROR(SEARCH("Positive",'Model output'!V287)), ISNUMBER(SEARCH("Negative",'Model output'!V287))), ISNUMBER(SEARCH("Uninvolved",'Model output'!V287)), ISNUMBER(SEARCH("not involved",'Model output'!V287)), ISNUMBER(SEARCH("none",'Model output'!V287)), ISNUMBER(SEARCH("Free",'Model output'!V287)), ISNUMBER(SEARCH("1 mm",'Model output'!V287)), ISNUMBER(SEARCH("0.1 CM",'Model output'!V287)), ISNUMBER(SEARCH("less than 0.2 mm",'Model output'!V287)), ISNUMBER(SEARCH("less than 0.5 mm",'Model output'!V287)), ISNUMBER(SEARCH("abut",'Model output'!V287))), "negative", "positive")</f>
        <v>negative</v>
      </c>
      <c r="AE288" s="32" t="str" cm="1">
        <f t="array" aca="1" ref="AE288" ca="1">IF(OR(AC288="positive",Z288="positive",AND(OR(ISNUMBER(SEARCH("Follicular carcinoma",N288)),ISNUMBER(SEARCH("Follicular thyroid carcinoma",N288))),V288="extensive"),AND(AND(ISNUMBER(J288),J288&gt;0),AND(ISNUMBER(M288),M288&gt;3)),OR(H288="positive",AH288=1)),"high",IF(OR(ISNUMBER(SEARCH("lateral",G288,1)),ISNUMBER(SEARCH("positive",Y288,1)),ISNUMBER(SEARCH("tall",O288,1)),ISNUMBER(SEARCH("hobnail",O288,1)),ISNUMBER(SEARCH("cribriform",O288,1)),ISNUMBER(SEARCH("diffuse",O288,1)),ISNUMBER(SEARCH("columnar",O288,1)),ISNUMBER(SEARCH("solid",O288,1)),ISNUMBER(SEARCH("tall",N288,1)),ISNUMBER(SEARCH("hobnail",N288,1)),ISNUMBER(SEARCH("cribriform",N288,1)),ISNUMBER(SEARCH("diffuse",N288,1)),ISNUMBER(SEARCH("columnar",N288,1)),ISNUMBER(SEARCH("solid",N288,1)),AND(ISNUMBER(SEARCH("papillary",N288,1)),S288="positive"),AND(AND(ISNUMBER(J288),J288&gt;=5),M288=""),AND(AND(ISNUMBER(J288),J288&gt;=5),AND(ISNUMBER(M288),M288&gt;=1)),AND(ISNUMBER(SERACH("papillary",N288)),OR(Y288="positive",Z288="positive"), ISNUMBER(SEARCH("BRAF",AB288)))),"intermediate","low"))</f>
        <v>intermediate</v>
      </c>
      <c r="AF288" s="33" t="str">
        <f t="shared" si="59"/>
        <v>3a</v>
      </c>
      <c r="AG288" s="33" t="str">
        <f t="shared" si="60"/>
        <v>1b</v>
      </c>
      <c r="AH288" s="33" t="str">
        <f t="shared" si="61"/>
        <v>0</v>
      </c>
      <c r="AI288" s="38" t="str">
        <f t="shared" si="62"/>
        <v>I</v>
      </c>
      <c r="AJ288" s="32" t="s">
        <v>958</v>
      </c>
      <c r="AK288" s="37" t="s">
        <v>967</v>
      </c>
      <c r="AL288" s="37" t="s">
        <v>961</v>
      </c>
      <c r="AM288" s="37" t="s">
        <v>965</v>
      </c>
      <c r="AN288" s="37" t="s">
        <v>70</v>
      </c>
      <c r="AO288" s="26">
        <f t="shared" ca="1" si="63"/>
        <v>1</v>
      </c>
      <c r="AP288" s="12">
        <f t="shared" si="64"/>
        <v>1</v>
      </c>
      <c r="AQ288" s="12">
        <f t="shared" si="65"/>
        <v>1</v>
      </c>
      <c r="AR288" s="12">
        <f t="shared" si="66"/>
        <v>1</v>
      </c>
      <c r="AS288" s="19">
        <f t="shared" si="67"/>
        <v>1</v>
      </c>
    </row>
    <row r="289" spans="1:45">
      <c r="A289" t="str">
        <f>'Model output'!A288</f>
        <v>TCGA-MK-A4N7</v>
      </c>
      <c r="B289" s="44">
        <v>20</v>
      </c>
      <c r="C289" s="1" t="str">
        <f>IF(OR(ISNUMBER(SEARCH("0",'Model output'!D288)), ISNUMBER(SEARCH("1",'Model output'!D288)), ISNUMBER(SEARCH("1a",'Model output'!D288)), ISNUMBER(SEARCH("1b",'Model output'!D288)), ISNUMBER(SEARCH("2",'Model output'!D288)), ISNUMBER(SEARCH("3",'Model output'!D288)), ISNUMBER(SEARCH("4a",'Model output'!D288)), ISNUMBER(SEARCH("4b",'Model output'!D288))), IF(ISNUMBER(SEARCH("pT",'Model output'!D288)),IF(OR(ISNUMBER(SEARCH("a",'Model output'!D288)),ISNUMBER(SEARCH("b",'Model output'!D288))),MID(SUBSTITUTE('Model output'!D288," ",""),SEARCH("pT",'Model output'!D288)+2,2),MID(SUBSTITUTE('Model output'!D288," ",""),SEARCH("pT",'Model output'!D288)+2,1)),IF(ISNUMBER(SEARCH("T",'Model output'!D288)),IF(OR(ISNUMBER(SEARCH("a",'Model output'!D288)),ISNUMBER(SEARCH("b",'Model output'!D288))),MID(SUBSTITUTE('Model output'!D288," ",""),SEARCH("T",'Model output'!D288)+1,2),MID(SUBSTITUTE('Model output'!D288," ",""),SEARCH("T",'Model output'!D288)+1,1)),SUBSTITUTE('Model output'!D288," ",""))),"")</f>
        <v>2</v>
      </c>
      <c r="D289" s="1" t="str">
        <f>IF(ISNUMBER(SEARCH("lymph node",'Model output'!E288)),"1", IF(AND('Model output'!E288&lt;&gt;"",ISNUMBER('Model output'!E288),'Model output'!E288&gt;0),"1",IF(OR(ISNUMBER(SEARCH("0",'Model output'!E288)), ISNUMBER(SEARCH("1",'Model output'!E288)), ISNUMBER(SEARCH("1a",'Model output'!E288)), ISNUMBER(SEARCH("1b",'Model output'!E288)), ISNUMBER(SEARCH("X",'Model output'!E288))), IF(ISNUMBER(SEARCH("pN",'Model output'!E288)),IF(OR(ISNUMBER(SEARCH("a",'Model output'!E288)),ISNUMBER(SEARCH("b",'Model output'!E288))),MID(SUBSTITUTE('Model output'!E288," ",""),SEARCH("pN",'Model output'!E288)+2,2),MID(SUBSTITUTE('Model output'!E288," ",""),SEARCH("pN",'Model output'!E288)+2,1)),IF(ISNUMBER(SEARCH("N",'Model output'!E288)),IF(OR(ISNUMBER(SEARCH("a",'Model output'!E288)),ISNUMBER(SEARCH("b",'Model output'!E288))),MID(SUBSTITUTE('Model output'!E288," ",""),SEARCH("N",'Model output'!E288)+1,2),MID(SUBSTITUTE('Model output'!E288," ",""),SEARCH("N",'Model output'!E288)+1,1)),SUBSTITUTE('Model output'!E288," ",""))),"")))</f>
        <v>0</v>
      </c>
      <c r="E289" s="1" t="str">
        <f>IF(OR(ISNUMBER(SEARCH("Not applicable",'Model output'!F288)), ISNUMBER(SEARCH("N/A",'Model output'!F288))),"0",IF(OR(ISNUMBER(SEARCH("0",'Model output'!F288)), ISNUMBER(SEARCH("1",'Model output'!F288)), ISNUMBER(SEARCH("X",'Model output'!F288))), IF(ISNUMBER(SEARCH("pM",'Model output'!F288)),MID(SUBSTITUTE('Model output'!F288," ",""),SEARCH("pM",'Model output'!F288)+2,1),IF(ISNUMBER(SEARCH("M",'Model output'!F288)),MID(SUBSTITUTE('Model output'!F288," ",""),SEARCH("M",'Model output'!F288)+1,1),SUBSTITUTE('Model output'!F288," ",""))),""))</f>
        <v>X</v>
      </c>
      <c r="F289" t="str">
        <f t="shared" si="57"/>
        <v>negative</v>
      </c>
      <c r="G289" t="str">
        <f>IF(OR('Model output'!G288="",AND(ISNUMBER('Model output'!J288),'Model output'!J288&lt;1)),"",IF(OR(ISNUMBER(SEARCH("lateral",'Model output'!G288)),ISNUMBER(SEARCH("cervical",'Model output'!G288)),ISNUMBER(SEARCH("jugular",'Model output'!G288)),ISNUMBER(SEARCH("left neck",'Model output'!G288)),ISNUMBER(SEARCH("left anterior neck",'Model output'!G288)),ISNUMBER(SEARCH("left posterior neck",'Model output'!G288)),ISNUMBER(SEARCH("right neck",'Model output'!G288)),ISNUMBER(SEARCH("right anterior neck",'Model output'!G288)),ISNUMBER(SEARCH("right posterior neck",'Model output'!G288)),AND(ISNUMBER(SEARCH("level",'Model output'!G288)),OR(,ISNUMBER(SEARCH("II",'Model output'!G288)),ISNUMBER(SEARCH("two",'Model output'!G288)),ISNUMBER(SEARCH("2",'Model output'!G288)),ISNUMBER(SEARCH("III",'Model output'!G288)),ISNUMBER(SEARCH("three",'Model output'!G288)),ISNUMBER(SEARCH("3",'Model output'!G288)),ISNUMBER(SEARCH("IV",'Model output'!G288)),ISNUMBER(SEARCH("four",'Model output'!G288)),ISNUMBER(SEARCH("4",'Model output'!G288)),AND(ISNUMBER(SEARCH("V ",'Model output'!G288)),NOT(ISNUMBER(SEARCH("VI",'Model output'!G288)))),ISNUMBER(SEARCH("five",'Model output'!G288)),ISNUMBER(SEARCH("5",'Model output'!G288))))), "lateral", "central"))</f>
        <v/>
      </c>
      <c r="H289" t="str">
        <f>IF('Model output'!H288="","negative",IF('Model output'!H288="[]", "negative", IF(OR(ISNUMBER(SEARCH("lymph node",'Model output'!H288)),ISNUMBER(SEARCH("Not mentioned",'Model output'!H288)),ISNUMBER(SEARCH("neck",'Model output'!H288)),ISNUMBER(SEARCH("Not applicable",'Model output'!H288))),"negative","positive")))</f>
        <v>negative</v>
      </c>
      <c r="I289">
        <f>IF('Model output'!I288="","",IF(ISNUMBER('Model output'!I288),'Model output'!I288,1))</f>
        <v>2</v>
      </c>
      <c r="J289">
        <f>IF('Model output'!J288="","",IF(AND(ISNUMBER('Model output'!J288),'Model output'!J288&lt;=I289),'Model output'!J288,IF(ISNUMBER(SEARCH("0/",'Model output'!J288)),0,1)))</f>
        <v>0</v>
      </c>
      <c r="K289" t="str" cm="1">
        <f t="array" ref="K289">IF(COUNT(FIND({0,1,2,3,4,5,6,7,8,9},'Model output'!K288))&gt;0,'Model output'!K288,"")</f>
        <v/>
      </c>
      <c r="L289" s="8" t="str">
        <f t="shared" si="58"/>
        <v/>
      </c>
      <c r="M289" t="str" cm="1">
        <f t="array" ref="M289">IF(L289="","",IF(ISNUMBER(SEARCH("cm",L289)),MAX(VALUE(SUBSTITUTE(_xlfn.FILTERXML("&lt;t&gt;&lt;s&gt;"&amp;SUBSTITUTE(L289,",","&lt;/s&gt;&lt;s&gt;")&amp;"&lt;/s&gt;&lt;/t&gt;","//s"),"cm",""))),MAX(VALUE(SUBSTITUTE(_xlfn.FILTERXML("&lt;t&gt;&lt;s&gt;"&amp;SUBSTITUTE(L289,",","&lt;/s&gt;&lt;s&gt;")&amp;"&lt;/s&gt;&lt;/t&gt;","//s"),"mm","")))/10))</f>
        <v/>
      </c>
      <c r="N289" t="str">
        <f>IF('Model output'!L288="","",'Model output'!L288)</f>
        <v>Papillary</v>
      </c>
      <c r="O289" t="str">
        <f>IF('Model output'!M288="","",'Model output'!M288)</f>
        <v>Classical</v>
      </c>
      <c r="P289" t="str">
        <f>IF('Model output'!N288="","",'Model output'!N288)</f>
        <v>2.5 cm</v>
      </c>
      <c r="Q289" t="str">
        <f t="shared" si="56"/>
        <v>2.5cm</v>
      </c>
      <c r="R289" cm="1">
        <f t="array" ref="R289">IF(Q289="","",IF(ISNUMBER(SEARCH("cm",Q289)),MAX(VALUE(SUBSTITUTE(_xlfn.FILTERXML("&lt;t&gt;&lt;s&gt;"&amp;SUBSTITUTE(Q289,",","&lt;/s&gt;&lt;s&gt;")&amp;"&lt;/s&gt;&lt;/t&gt;","//s"),"cm",""))),MAX(VALUE(SUBSTITUTE(_xlfn.FILTERXML("&lt;t&gt;&lt;s&gt;"&amp;SUBSTITUTE(Q289,",","&lt;/s&gt;&lt;s&gt;")&amp;"&lt;/s&gt;&lt;/t&gt;","//s"),"mm","")))/10))</f>
        <v>2.5</v>
      </c>
      <c r="S289" t="str">
        <f>IF(OR('Model output'!P288="",ISNUMBER(SEARCH("Not identified", 'Model output'!P288)),ISNUMBER(SEARCH("Absent",'Model output'!P288)),AND(ISNUMBER(SEARCH("No",'Model output'!P288)),NOT(ISNUMBER(SEARCH("diagnostic",'Model output'!P288)))),ISNUMBER(SEARCH("Negative",'Model output'!P288))),"negative","positive")</f>
        <v>positive</v>
      </c>
      <c r="T289">
        <f>IF('Model output'!O288="","",'Model output'!O288)</f>
        <v>1</v>
      </c>
      <c r="U289" t="str">
        <f>IF('Model output'!Q288&lt;&gt;"",'Model output'!Q288,IF('Classification result'!S289="positive",IF(ISNUMBER(SEARCH("single",'Model output'!P288)),1,IF(OR(ISNUMBER(SEARCH("&lt;4",'Model output'!P288)),ISNUMBER(SEARCH("&lt; 4",'Model output'!P288)),ISNUMBER(SEARCH("less than 4",'Model output'!P288))),"&lt;4",IF(OR(ISNUMBER(SEARCH("&gt;4",'Model output'!P288)),ISNUMBER(SEARCH("&gt; 4",'Model output'!P288)),ISNUMBER(SEARCH("4 or more",'Model output'!P288))),"&gt;4",""))),""))</f>
        <v>Focal</v>
      </c>
      <c r="V289" t="str">
        <f>IF(S289="negative","",IF(OR(ISNUMBER(SEARCH("Focal",'Model output'!P288)),'Classification result'!U289&lt;4,ISNUMBER(SEARCH("Focal",'Classification result'!U289)),ISNUMBER(SEARCH("&lt;4",'Classification result'!U289)),ISNUMBER(SEARCH("&lt; 4",'Classification result'!U289))),"minimal", IF(OR(ISNUMBER(SEARCH("Extensive",'Model output'!P288)),ISNUMBER(SEARCH("Extensive",'Classification result'!U289)),ISNUMBER(SEARCH("&gt;4",'Classification result'!U289)),ISNUMBER(SEARCH("&gt; 4",'Classification result'!U289)),ISNUMBER(SEARCH("4 or more",'Classification result'!U289))),"extensive","")))</f>
        <v>minimal</v>
      </c>
      <c r="W289" t="str">
        <f>IF(OR('Model output'!R288="",ISNUMBER(SEARCH("Not identified", 'Model output'!R288)),ISNUMBER(SEARCH("Absent",'Model output'!R288)),ISNUMBER(SEARCH("No",'Model output'!R288)),ISNUMBER(SEARCH("Negative",'Model output'!R288)),ISNUMBER(SEARCH("None seen",'Model output'!R288)),ISNUMBER(SEARCH("Free",'Model output'!R288)),ISNUMBER(SEARCH("Cannot be assessed",'Model output'!R288))),"negative","positive")</f>
        <v>positive</v>
      </c>
      <c r="X289" t="str">
        <f>IF('Model output'!S288="","", IF('Model output'!S288= "[]", "", 'Model output'!S288))</f>
        <v/>
      </c>
      <c r="Y289" t="str">
        <f>IF(OR('Model output'!S288="",ISNUMBER(SEARCH("Absent",'Model output'!S288)),ISNUMBER(SEARCH("Not identified",'Model output'!S288)),ISNUMBER(SEARCH("No",'Model output'!S288)),ISNUMBER(SEARCH("negative",'Model output'!S288))),"negative",IF(Z289="positive","gETE", "positive"))</f>
        <v>negative</v>
      </c>
      <c r="Z289" t="str">
        <f>IF(OR('Model output'!S288="",ISNUMBER(SEARCH("Absent",'Model output'!S288)),ISNUMBER(SEARCH("Not identified",'Model output'!S288)),ISNUMBER(SEARCH("No",'Model output'!S288)),ISNUMBER(SEARCH("Minimal",'Model output'!S288)),ISNUMBER(SEARCH("negative",'Model output'!S288))),"negative",IF(OR(ISNUMBER(SEARCH("extensive",X289)),ISNUMBER(SEARCH("skeletal muscle",X289)),ISNUMBER(SEARCH("larynx",X289)),ISNUMBER(SEARCH("trachea",X289)),ISNUMBER(SEARCH("esophagus",X289)),ISNUMBER(SEARCH("recurrent laryngeal nerve",X289))),"positive","negative"))</f>
        <v>negative</v>
      </c>
      <c r="AA289" t="str">
        <f>IF('Model output'!T288="","", IF('Model output'!T288="[]", "", IF('Model output'!T288="Not mentioned", "No", "Yes")))</f>
        <v/>
      </c>
      <c r="AB289" t="str">
        <f>IF(AA289&lt;&gt;"Yes","",IF(OR('Model output'!U288="",'Model output'!U288="[]",ISNUMBER(SEARCH("Not identified",'Model output'!U288))),"",'Model output'!U288))</f>
        <v/>
      </c>
      <c r="AC289" s="1" t="str">
        <f>IF(OR('Model output'!V288="",'Model output'!V288="No",AND(ISERROR(SEARCH("Positive",'Model output'!V288)), ISNUMBER(SEARCH("Negative",'Model output'!V288))), ISNUMBER(SEARCH("Uninvolved",'Model output'!V288)), ISNUMBER(SEARCH("not involved",'Model output'!V288)), ISNUMBER(SEARCH("none",'Model output'!V288)), ISNUMBER(SEARCH("Free",'Model output'!V288)), ISNUMBER(SEARCH("1 mm",'Model output'!V288)), ISNUMBER(SEARCH("0.1 CM",'Model output'!V288)), ISNUMBER(SEARCH("less than 0.2 mm",'Model output'!V288)), ISNUMBER(SEARCH("less than 0.5 mm",'Model output'!V288)), ISNUMBER(SEARCH("abut",'Model output'!V288))), "negative", "positive")</f>
        <v>negative</v>
      </c>
      <c r="AE289" s="32" t="str" cm="1">
        <f t="array" aca="1" ref="AE289" ca="1">IF(OR(AC289="positive",Z289="positive",AND(OR(ISNUMBER(SEARCH("Follicular carcinoma",N289)),ISNUMBER(SEARCH("Follicular thyroid carcinoma",N289))),V289="extensive"),AND(AND(ISNUMBER(J289),J289&gt;0),AND(ISNUMBER(M289),M289&gt;3)),OR(H289="positive",AH289=1)),"high",IF(OR(ISNUMBER(SEARCH("lateral",G289,1)),ISNUMBER(SEARCH("positive",Y289,1)),ISNUMBER(SEARCH("tall",O289,1)),ISNUMBER(SEARCH("hobnail",O289,1)),ISNUMBER(SEARCH("cribriform",O289,1)),ISNUMBER(SEARCH("diffuse",O289,1)),ISNUMBER(SEARCH("columnar",O289,1)),ISNUMBER(SEARCH("solid",O289,1)),ISNUMBER(SEARCH("tall",N289,1)),ISNUMBER(SEARCH("hobnail",N289,1)),ISNUMBER(SEARCH("cribriform",N289,1)),ISNUMBER(SEARCH("diffuse",N289,1)),ISNUMBER(SEARCH("columnar",N289,1)),ISNUMBER(SEARCH("solid",N289,1)),AND(ISNUMBER(SEARCH("papillary",N289,1)),S289="positive"),AND(AND(ISNUMBER(J289),J289&gt;=5),M289=""),AND(AND(ISNUMBER(J289),J289&gt;=5),AND(ISNUMBER(M289),M289&gt;=1)),AND(ISNUMBER(SERACH("papillary",N289)),OR(Y289="positive",Z289="positive"), ISNUMBER(SEARCH("BRAF",AB289)))),"intermediate","low"))</f>
        <v>intermediate</v>
      </c>
      <c r="AF289" s="33" t="str">
        <f t="shared" si="59"/>
        <v>2</v>
      </c>
      <c r="AG289" s="33" t="str">
        <f t="shared" si="60"/>
        <v>0</v>
      </c>
      <c r="AH289" s="33" t="str">
        <f t="shared" si="61"/>
        <v>0</v>
      </c>
      <c r="AI289" s="38" t="str">
        <f t="shared" si="62"/>
        <v>I</v>
      </c>
      <c r="AJ289" s="32" t="s">
        <v>958</v>
      </c>
      <c r="AK289" s="37" t="s">
        <v>964</v>
      </c>
      <c r="AL289" s="37" t="s">
        <v>962</v>
      </c>
      <c r="AM289" s="37" t="s">
        <v>965</v>
      </c>
      <c r="AN289" s="37" t="s">
        <v>70</v>
      </c>
      <c r="AO289" s="26">
        <f t="shared" ca="1" si="63"/>
        <v>1</v>
      </c>
      <c r="AP289" s="12">
        <f t="shared" si="64"/>
        <v>1</v>
      </c>
      <c r="AQ289" s="12">
        <f t="shared" si="65"/>
        <v>1</v>
      </c>
      <c r="AR289" s="12">
        <f t="shared" si="66"/>
        <v>1</v>
      </c>
      <c r="AS289" s="19">
        <f t="shared" si="67"/>
        <v>1</v>
      </c>
    </row>
    <row r="290" spans="1:45">
      <c r="A290" t="str">
        <f>'Model output'!A289</f>
        <v>TCGA-MK-A4N9</v>
      </c>
      <c r="B290" s="44">
        <v>41</v>
      </c>
      <c r="C290" s="1" t="str">
        <f>IF(OR(ISNUMBER(SEARCH("0",'Model output'!D289)), ISNUMBER(SEARCH("1",'Model output'!D289)), ISNUMBER(SEARCH("1a",'Model output'!D289)), ISNUMBER(SEARCH("1b",'Model output'!D289)), ISNUMBER(SEARCH("2",'Model output'!D289)), ISNUMBER(SEARCH("3",'Model output'!D289)), ISNUMBER(SEARCH("4a",'Model output'!D289)), ISNUMBER(SEARCH("4b",'Model output'!D289))), IF(ISNUMBER(SEARCH("pT",'Model output'!D289)),IF(OR(ISNUMBER(SEARCH("a",'Model output'!D289)),ISNUMBER(SEARCH("b",'Model output'!D289))),MID(SUBSTITUTE('Model output'!D289," ",""),SEARCH("pT",'Model output'!D289)+2,2),MID(SUBSTITUTE('Model output'!D289," ",""),SEARCH("pT",'Model output'!D289)+2,1)),IF(ISNUMBER(SEARCH("T",'Model output'!D289)),IF(OR(ISNUMBER(SEARCH("a",'Model output'!D289)),ISNUMBER(SEARCH("b",'Model output'!D289))),MID(SUBSTITUTE('Model output'!D289," ",""),SEARCH("T",'Model output'!D289)+1,2),MID(SUBSTITUTE('Model output'!D289," ",""),SEARCH("T",'Model output'!D289)+1,1)),SUBSTITUTE('Model output'!D289," ",""))),"")</f>
        <v>3</v>
      </c>
      <c r="D290" s="1" t="str">
        <f>IF(ISNUMBER(SEARCH("lymph node",'Model output'!E289)),"1", IF(AND('Model output'!E289&lt;&gt;"",ISNUMBER('Model output'!E289),'Model output'!E289&gt;0),"1",IF(OR(ISNUMBER(SEARCH("0",'Model output'!E289)), ISNUMBER(SEARCH("1",'Model output'!E289)), ISNUMBER(SEARCH("1a",'Model output'!E289)), ISNUMBER(SEARCH("1b",'Model output'!E289)), ISNUMBER(SEARCH("X",'Model output'!E289))), IF(ISNUMBER(SEARCH("pN",'Model output'!E289)),IF(OR(ISNUMBER(SEARCH("a",'Model output'!E289)),ISNUMBER(SEARCH("b",'Model output'!E289))),MID(SUBSTITUTE('Model output'!E289," ",""),SEARCH("pN",'Model output'!E289)+2,2),MID(SUBSTITUTE('Model output'!E289," ",""),SEARCH("pN",'Model output'!E289)+2,1)),IF(ISNUMBER(SEARCH("N",'Model output'!E289)),IF(OR(ISNUMBER(SEARCH("a",'Model output'!E289)),ISNUMBER(SEARCH("b",'Model output'!E289))),MID(SUBSTITUTE('Model output'!E289," ",""),SEARCH("N",'Model output'!E289)+1,2),MID(SUBSTITUTE('Model output'!E289," ",""),SEARCH("N",'Model output'!E289)+1,1)),SUBSTITUTE('Model output'!E289," ",""))),"")))</f>
        <v>1a</v>
      </c>
      <c r="E290" s="1" t="str">
        <f>IF(OR(ISNUMBER(SEARCH("Not applicable",'Model output'!F289)), ISNUMBER(SEARCH("N/A",'Model output'!F289))),"0",IF(OR(ISNUMBER(SEARCH("0",'Model output'!F289)), ISNUMBER(SEARCH("1",'Model output'!F289)), ISNUMBER(SEARCH("X",'Model output'!F289))), IF(ISNUMBER(SEARCH("pM",'Model output'!F289)),MID(SUBSTITUTE('Model output'!F289," ",""),SEARCH("pM",'Model output'!F289)+2,1),IF(ISNUMBER(SEARCH("M",'Model output'!F289)),MID(SUBSTITUTE('Model output'!F289," ",""),SEARCH("M",'Model output'!F289)+1,1),SUBSTITUTE('Model output'!F289," ",""))),""))</f>
        <v>X</v>
      </c>
      <c r="F290" t="str">
        <f t="shared" si="57"/>
        <v>positive</v>
      </c>
      <c r="G290" t="str">
        <f>IF(OR('Model output'!G289="",AND(ISNUMBER('Model output'!J289),'Model output'!J289&lt;1)),"",IF(OR(ISNUMBER(SEARCH("lateral",'Model output'!G289)),ISNUMBER(SEARCH("cervical",'Model output'!G289)),ISNUMBER(SEARCH("jugular",'Model output'!G289)),ISNUMBER(SEARCH("left neck",'Model output'!G289)),ISNUMBER(SEARCH("left anterior neck",'Model output'!G289)),ISNUMBER(SEARCH("left posterior neck",'Model output'!G289)),ISNUMBER(SEARCH("right neck",'Model output'!G289)),ISNUMBER(SEARCH("right anterior neck",'Model output'!G289)),ISNUMBER(SEARCH("right posterior neck",'Model output'!G289)),AND(ISNUMBER(SEARCH("level",'Model output'!G289)),OR(,ISNUMBER(SEARCH("II",'Model output'!G289)),ISNUMBER(SEARCH("two",'Model output'!G289)),ISNUMBER(SEARCH("2",'Model output'!G289)),ISNUMBER(SEARCH("III",'Model output'!G289)),ISNUMBER(SEARCH("three",'Model output'!G289)),ISNUMBER(SEARCH("3",'Model output'!G289)),ISNUMBER(SEARCH("IV",'Model output'!G289)),ISNUMBER(SEARCH("four",'Model output'!G289)),ISNUMBER(SEARCH("4",'Model output'!G289)),AND(ISNUMBER(SEARCH("V ",'Model output'!G289)),NOT(ISNUMBER(SEARCH("VI",'Model output'!G289)))),ISNUMBER(SEARCH("five",'Model output'!G289)),ISNUMBER(SEARCH("5",'Model output'!G289))))), "lateral", "central"))</f>
        <v>central</v>
      </c>
      <c r="H290" t="str">
        <f>IF('Model output'!H289="","negative",IF('Model output'!H289="[]", "negative", IF(OR(ISNUMBER(SEARCH("lymph node",'Model output'!H289)),ISNUMBER(SEARCH("Not mentioned",'Model output'!H289)),ISNUMBER(SEARCH("neck",'Model output'!H289)),ISNUMBER(SEARCH("Not applicable",'Model output'!H289))),"negative","positive")))</f>
        <v>negative</v>
      </c>
      <c r="I290">
        <f>IF('Model output'!I289="","",IF(ISNUMBER('Model output'!I289),'Model output'!I289,1))</f>
        <v>4</v>
      </c>
      <c r="J290">
        <f>IF('Model output'!J289="","",IF(AND(ISNUMBER('Model output'!J289),'Model output'!J289&lt;=I290),'Model output'!J289,IF(ISNUMBER(SEARCH("0/",'Model output'!J289)),0,1)))</f>
        <v>1</v>
      </c>
      <c r="K290" t="str" cm="1">
        <f t="array" ref="K290">IF(COUNT(FIND({0,1,2,3,4,5,6,7,8,9},'Model output'!K289))&gt;0,'Model output'!K289,"")</f>
        <v>2.4 x 2.3 x 1.3 cm</v>
      </c>
      <c r="L290" s="8" t="str">
        <f t="shared" si="58"/>
        <v>2.4,2.3,1.3cm</v>
      </c>
      <c r="M290" cm="1">
        <f t="array" ref="M290">IF(L290="","",IF(ISNUMBER(SEARCH("cm",L290)),MAX(VALUE(SUBSTITUTE(_xlfn.FILTERXML("&lt;t&gt;&lt;s&gt;"&amp;SUBSTITUTE(L290,",","&lt;/s&gt;&lt;s&gt;")&amp;"&lt;/s&gt;&lt;/t&gt;","//s"),"cm",""))),MAX(VALUE(SUBSTITUTE(_xlfn.FILTERXML("&lt;t&gt;&lt;s&gt;"&amp;SUBSTITUTE(L290,",","&lt;/s&gt;&lt;s&gt;")&amp;"&lt;/s&gt;&lt;/t&gt;","//s"),"mm","")))/10))</f>
        <v>2.4</v>
      </c>
      <c r="N290" t="str">
        <f>IF('Model output'!L289="","",'Model output'!L289)</f>
        <v>Papillary</v>
      </c>
      <c r="O290" t="str">
        <f>IF('Model output'!M289="","",'Model output'!M289)</f>
        <v/>
      </c>
      <c r="P290" t="str">
        <f>IF('Model output'!N289="","",'Model output'!N289)</f>
        <v>2.6 cm</v>
      </c>
      <c r="Q290" t="str">
        <f t="shared" si="56"/>
        <v>2.6cm</v>
      </c>
      <c r="R290" cm="1">
        <f t="array" ref="R290">IF(Q290="","",IF(ISNUMBER(SEARCH("cm",Q290)),MAX(VALUE(SUBSTITUTE(_xlfn.FILTERXML("&lt;t&gt;&lt;s&gt;"&amp;SUBSTITUTE(Q290,",","&lt;/s&gt;&lt;s&gt;")&amp;"&lt;/s&gt;&lt;/t&gt;","//s"),"cm",""))),MAX(VALUE(SUBSTITUTE(_xlfn.FILTERXML("&lt;t&gt;&lt;s&gt;"&amp;SUBSTITUTE(Q290,",","&lt;/s&gt;&lt;s&gt;")&amp;"&lt;/s&gt;&lt;/t&gt;","//s"),"mm","")))/10))</f>
        <v>2.6</v>
      </c>
      <c r="S290" t="str">
        <f>IF(OR('Model output'!P289="",ISNUMBER(SEARCH("Not identified", 'Model output'!P289)),ISNUMBER(SEARCH("Absent",'Model output'!P289)),AND(ISNUMBER(SEARCH("No",'Model output'!P289)),NOT(ISNUMBER(SEARCH("diagnostic",'Model output'!P289)))),ISNUMBER(SEARCH("Negative",'Model output'!P289))),"negative","positive")</f>
        <v>negative</v>
      </c>
      <c r="T290" t="str">
        <f>IF('Model output'!O289="","",'Model output'!O289)</f>
        <v>multiple</v>
      </c>
      <c r="U290" t="str">
        <f>IF('Model output'!Q289&lt;&gt;"",'Model output'!Q289,IF('Classification result'!S290="positive",IF(ISNUMBER(SEARCH("single",'Model output'!P289)),1,IF(OR(ISNUMBER(SEARCH("&lt;4",'Model output'!P289)),ISNUMBER(SEARCH("&lt; 4",'Model output'!P289)),ISNUMBER(SEARCH("less than 4",'Model output'!P289))),"&lt;4",IF(OR(ISNUMBER(SEARCH("&gt;4",'Model output'!P289)),ISNUMBER(SEARCH("&gt; 4",'Model output'!P289)),ISNUMBER(SEARCH("4 or more",'Model output'!P289))),"&gt;4",""))),""))</f>
        <v/>
      </c>
      <c r="V290" t="str">
        <f>IF(S290="negative","",IF(OR(ISNUMBER(SEARCH("Focal",'Model output'!P289)),'Classification result'!U290&lt;4,ISNUMBER(SEARCH("Focal",'Classification result'!U290)),ISNUMBER(SEARCH("&lt;4",'Classification result'!U290)),ISNUMBER(SEARCH("&lt; 4",'Classification result'!U290))),"minimal", IF(OR(ISNUMBER(SEARCH("Extensive",'Model output'!P289)),ISNUMBER(SEARCH("Extensive",'Classification result'!U290)),ISNUMBER(SEARCH("&gt;4",'Classification result'!U290)),ISNUMBER(SEARCH("&gt; 4",'Classification result'!U290)),ISNUMBER(SEARCH("4 or more",'Classification result'!U290))),"extensive","")))</f>
        <v/>
      </c>
      <c r="W290" t="str">
        <f>IF(OR('Model output'!R289="",ISNUMBER(SEARCH("Not identified", 'Model output'!R289)),ISNUMBER(SEARCH("Absent",'Model output'!R289)),ISNUMBER(SEARCH("No",'Model output'!R289)),ISNUMBER(SEARCH("Negative",'Model output'!R289)),ISNUMBER(SEARCH("None seen",'Model output'!R289)),ISNUMBER(SEARCH("Free",'Model output'!R289)),ISNUMBER(SEARCH("Cannot be assessed",'Model output'!R289))),"negative","positive")</f>
        <v>negative</v>
      </c>
      <c r="X290" t="str">
        <f>IF('Model output'!S289="","", IF('Model output'!S289= "[]", "", 'Model output'!S289))</f>
        <v>yes</v>
      </c>
      <c r="Y290" t="str">
        <f>IF(OR('Model output'!S289="",ISNUMBER(SEARCH("Absent",'Model output'!S289)),ISNUMBER(SEARCH("Not identified",'Model output'!S289)),ISNUMBER(SEARCH("No",'Model output'!S289)),ISNUMBER(SEARCH("negative",'Model output'!S289))),"negative",IF(Z290="positive","gETE", "positive"))</f>
        <v>positive</v>
      </c>
      <c r="Z290" t="str">
        <f>IF(OR('Model output'!S289="",ISNUMBER(SEARCH("Absent",'Model output'!S289)),ISNUMBER(SEARCH("Not identified",'Model output'!S289)),ISNUMBER(SEARCH("No",'Model output'!S289)),ISNUMBER(SEARCH("Minimal",'Model output'!S289)),ISNUMBER(SEARCH("negative",'Model output'!S289))),"negative",IF(OR(ISNUMBER(SEARCH("extensive",X290)),ISNUMBER(SEARCH("skeletal muscle",X290)),ISNUMBER(SEARCH("larynx",X290)),ISNUMBER(SEARCH("trachea",X290)),ISNUMBER(SEARCH("esophagus",X290)),ISNUMBER(SEARCH("recurrent laryngeal nerve",X290))),"positive","negative"))</f>
        <v>negative</v>
      </c>
      <c r="AA290" t="str">
        <f>IF('Model output'!T289="","", IF('Model output'!T289="[]", "", IF('Model output'!T289="Not mentioned", "No", "Yes")))</f>
        <v/>
      </c>
      <c r="AB290" t="str">
        <f>IF(AA290&lt;&gt;"Yes","",IF(OR('Model output'!U289="",'Model output'!U289="[]",ISNUMBER(SEARCH("Not identified",'Model output'!U289))),"",'Model output'!U289))</f>
        <v/>
      </c>
      <c r="AC290" s="1" t="str">
        <f>IF(OR('Model output'!V289="",'Model output'!V289="No",AND(ISERROR(SEARCH("Positive",'Model output'!V289)), ISNUMBER(SEARCH("Negative",'Model output'!V289))), ISNUMBER(SEARCH("Uninvolved",'Model output'!V289)), ISNUMBER(SEARCH("not involved",'Model output'!V289)), ISNUMBER(SEARCH("none",'Model output'!V289)), ISNUMBER(SEARCH("Free",'Model output'!V289)), ISNUMBER(SEARCH("1 mm",'Model output'!V289)), ISNUMBER(SEARCH("0.1 CM",'Model output'!V289)), ISNUMBER(SEARCH("less than 0.2 mm",'Model output'!V289)), ISNUMBER(SEARCH("less than 0.5 mm",'Model output'!V289)), ISNUMBER(SEARCH("abut",'Model output'!V289))), "negative", "positive")</f>
        <v>negative</v>
      </c>
      <c r="AE290" s="32" t="str" cm="1">
        <f t="array" aca="1" ref="AE290" ca="1">IF(OR(AC290="positive",Z290="positive",AND(OR(ISNUMBER(SEARCH("Follicular carcinoma",N290)),ISNUMBER(SEARCH("Follicular thyroid carcinoma",N290))),V290="extensive"),AND(AND(ISNUMBER(J290),J290&gt;0),AND(ISNUMBER(M290),M290&gt;3)),OR(H290="positive",AH290=1)),"high",IF(OR(ISNUMBER(SEARCH("lateral",G290,1)),ISNUMBER(SEARCH("positive",Y290,1)),ISNUMBER(SEARCH("tall",O290,1)),ISNUMBER(SEARCH("hobnail",O290,1)),ISNUMBER(SEARCH("cribriform",O290,1)),ISNUMBER(SEARCH("diffuse",O290,1)),ISNUMBER(SEARCH("columnar",O290,1)),ISNUMBER(SEARCH("solid",O290,1)),ISNUMBER(SEARCH("tall",N290,1)),ISNUMBER(SEARCH("hobnail",N290,1)),ISNUMBER(SEARCH("cribriform",N290,1)),ISNUMBER(SEARCH("diffuse",N290,1)),ISNUMBER(SEARCH("columnar",N290,1)),ISNUMBER(SEARCH("solid",N290,1)),AND(ISNUMBER(SEARCH("papillary",N290,1)),S290="positive"),AND(AND(ISNUMBER(J290),J290&gt;=5),M290=""),AND(AND(ISNUMBER(J290),J290&gt;=5),AND(ISNUMBER(M290),M290&gt;=1)),AND(ISNUMBER(SERACH("papillary",N290)),OR(Y290="positive",Z290="positive"), ISNUMBER(SEARCH("BRAF",AB290)))),"intermediate","low"))</f>
        <v>intermediate</v>
      </c>
      <c r="AF290" s="33" t="str">
        <f t="shared" si="59"/>
        <v>2</v>
      </c>
      <c r="AG290" s="33" t="str">
        <f t="shared" si="60"/>
        <v>1a</v>
      </c>
      <c r="AH290" s="33" t="str">
        <f t="shared" si="61"/>
        <v>0</v>
      </c>
      <c r="AI290" s="38" t="str">
        <f t="shared" si="62"/>
        <v>I</v>
      </c>
      <c r="AJ290" s="32" t="s">
        <v>958</v>
      </c>
      <c r="AK290" s="37" t="s">
        <v>964</v>
      </c>
      <c r="AL290" s="37" t="s">
        <v>966</v>
      </c>
      <c r="AM290" s="37" t="s">
        <v>962</v>
      </c>
      <c r="AN290" s="37" t="s">
        <v>70</v>
      </c>
      <c r="AO290" s="26">
        <f t="shared" ca="1" si="63"/>
        <v>1</v>
      </c>
      <c r="AP290" s="12">
        <f t="shared" si="64"/>
        <v>1</v>
      </c>
      <c r="AQ290" s="12">
        <f t="shared" si="65"/>
        <v>1</v>
      </c>
      <c r="AR290" s="12">
        <f t="shared" si="66"/>
        <v>1</v>
      </c>
      <c r="AS290" s="19">
        <f t="shared" si="67"/>
        <v>1</v>
      </c>
    </row>
    <row r="291" spans="1:45">
      <c r="A291" s="14" t="str">
        <f>'Model output'!A290</f>
        <v>TCGA-MK-A84Z</v>
      </c>
      <c r="B291" s="45">
        <v>74</v>
      </c>
      <c r="C291" s="15" t="str">
        <f>IF(OR(ISNUMBER(SEARCH("0",'Model output'!D290)), ISNUMBER(SEARCH("1",'Model output'!D290)), ISNUMBER(SEARCH("1a",'Model output'!D290)), ISNUMBER(SEARCH("1b",'Model output'!D290)), ISNUMBER(SEARCH("2",'Model output'!D290)), ISNUMBER(SEARCH("3",'Model output'!D290)), ISNUMBER(SEARCH("4a",'Model output'!D290)), ISNUMBER(SEARCH("4b",'Model output'!D290))), IF(ISNUMBER(SEARCH("pT",'Model output'!D290)),IF(OR(ISNUMBER(SEARCH("a",'Model output'!D290)),ISNUMBER(SEARCH("b",'Model output'!D290))),MID(SUBSTITUTE('Model output'!D290," ",""),SEARCH("pT",'Model output'!D290)+2,2),MID(SUBSTITUTE('Model output'!D290," ",""),SEARCH("pT",'Model output'!D290)+2,1)),IF(ISNUMBER(SEARCH("T",'Model output'!D290)),IF(OR(ISNUMBER(SEARCH("a",'Model output'!D290)),ISNUMBER(SEARCH("b",'Model output'!D290))),MID(SUBSTITUTE('Model output'!D290," ",""),SEARCH("T",'Model output'!D290)+1,2),MID(SUBSTITUTE('Model output'!D290," ",""),SEARCH("T",'Model output'!D290)+1,1)),SUBSTITUTE('Model output'!D290," ",""))),"")</f>
        <v>3</v>
      </c>
      <c r="D291" s="15" t="str">
        <f>IF(ISNUMBER(SEARCH("lymph node",'Model output'!E290)),"1", IF(AND('Model output'!E290&lt;&gt;"",ISNUMBER('Model output'!E290),'Model output'!E290&gt;0),"1",IF(OR(ISNUMBER(SEARCH("0",'Model output'!E290)), ISNUMBER(SEARCH("1",'Model output'!E290)), ISNUMBER(SEARCH("1a",'Model output'!E290)), ISNUMBER(SEARCH("1b",'Model output'!E290)), ISNUMBER(SEARCH("X",'Model output'!E290))), IF(ISNUMBER(SEARCH("pN",'Model output'!E290)),IF(OR(ISNUMBER(SEARCH("a",'Model output'!E290)),ISNUMBER(SEARCH("b",'Model output'!E290))),MID(SUBSTITUTE('Model output'!E290," ",""),SEARCH("pN",'Model output'!E290)+2,2),MID(SUBSTITUTE('Model output'!E290," ",""),SEARCH("pN",'Model output'!E290)+2,1)),IF(ISNUMBER(SEARCH("N",'Model output'!E290)),IF(OR(ISNUMBER(SEARCH("a",'Model output'!E290)),ISNUMBER(SEARCH("b",'Model output'!E290))),MID(SUBSTITUTE('Model output'!E290," ",""),SEARCH("N",'Model output'!E290)+1,2),MID(SUBSTITUTE('Model output'!E290," ",""),SEARCH("N",'Model output'!E290)+1,1)),SUBSTITUTE('Model output'!E290," ",""))),"")))</f>
        <v>X</v>
      </c>
      <c r="E291" s="15" t="str">
        <f>IF(OR(ISNUMBER(SEARCH("Not applicable",'Model output'!F290)), ISNUMBER(SEARCH("N/A",'Model output'!F290))),"0",IF(OR(ISNUMBER(SEARCH("0",'Model output'!F290)), ISNUMBER(SEARCH("1",'Model output'!F290)), ISNUMBER(SEARCH("X",'Model output'!F290))), IF(ISNUMBER(SEARCH("pM",'Model output'!F290)),MID(SUBSTITUTE('Model output'!F290," ",""),SEARCH("pM",'Model output'!F290)+2,1),IF(ISNUMBER(SEARCH("M",'Model output'!F290)),MID(SUBSTITUTE('Model output'!F290," ",""),SEARCH("M",'Model output'!F290)+1,1),SUBSTITUTE('Model output'!F290," ",""))),""))</f>
        <v>X</v>
      </c>
      <c r="F291" s="14" t="str">
        <f t="shared" si="57"/>
        <v>negative</v>
      </c>
      <c r="G291" s="14" t="str">
        <f>IF(OR('Model output'!G290="",AND(ISNUMBER('Model output'!J290),'Model output'!J290&lt;1)),"",IF(OR(ISNUMBER(SEARCH("lateral",'Model output'!G290)),ISNUMBER(SEARCH("cervical",'Model output'!G290)),ISNUMBER(SEARCH("jugular",'Model output'!G290)),ISNUMBER(SEARCH("left neck",'Model output'!G290)),ISNUMBER(SEARCH("left anterior neck",'Model output'!G290)),ISNUMBER(SEARCH("left posterior neck",'Model output'!G290)),ISNUMBER(SEARCH("right neck",'Model output'!G290)),ISNUMBER(SEARCH("right anterior neck",'Model output'!G290)),ISNUMBER(SEARCH("right posterior neck",'Model output'!G290)),AND(ISNUMBER(SEARCH("level",'Model output'!G290)),OR(,ISNUMBER(SEARCH("II",'Model output'!G290)),ISNUMBER(SEARCH("two",'Model output'!G290)),ISNUMBER(SEARCH("2",'Model output'!G290)),ISNUMBER(SEARCH("III",'Model output'!G290)),ISNUMBER(SEARCH("three",'Model output'!G290)),ISNUMBER(SEARCH("3",'Model output'!G290)),ISNUMBER(SEARCH("IV",'Model output'!G290)),ISNUMBER(SEARCH("four",'Model output'!G290)),ISNUMBER(SEARCH("4",'Model output'!G290)),AND(ISNUMBER(SEARCH("V ",'Model output'!G290)),NOT(ISNUMBER(SEARCH("VI",'Model output'!G290)))),ISNUMBER(SEARCH("five",'Model output'!G290)),ISNUMBER(SEARCH("5",'Model output'!G290))))), "lateral", "central"))</f>
        <v/>
      </c>
      <c r="H291" s="14" t="str">
        <f>IF('Model output'!H290="","negative",IF('Model output'!H290="[]", "negative", IF(OR(ISNUMBER(SEARCH("lymph node",'Model output'!H290)),ISNUMBER(SEARCH("Not mentioned",'Model output'!H290)),ISNUMBER(SEARCH("neck",'Model output'!H290)),ISNUMBER(SEARCH("Not applicable",'Model output'!H290))),"negative","positive")))</f>
        <v>negative</v>
      </c>
      <c r="I291" s="14" t="str">
        <f>IF('Model output'!I290="","",IF(ISNUMBER('Model output'!I290),'Model output'!I290,1))</f>
        <v/>
      </c>
      <c r="J291" s="14" t="str">
        <f>IF('Model output'!J290="","",IF(AND(ISNUMBER('Model output'!J290),'Model output'!J290&lt;=I291),'Model output'!J290,IF(ISNUMBER(SEARCH("0/",'Model output'!J290)),0,1)))</f>
        <v/>
      </c>
      <c r="K291" s="14" t="str" cm="1">
        <f t="array" ref="K291">IF(COUNT(FIND({0,1,2,3,4,5,6,7,8,9},'Model output'!K290))&gt;0,'Model output'!K290,"")</f>
        <v/>
      </c>
      <c r="L291" s="16" t="str">
        <f t="shared" si="58"/>
        <v/>
      </c>
      <c r="M291" s="14" t="str" cm="1">
        <f t="array" ref="M291">IF(L291="","",IF(ISNUMBER(SEARCH("cm",L291)),MAX(VALUE(SUBSTITUTE(_xlfn.FILTERXML("&lt;t&gt;&lt;s&gt;"&amp;SUBSTITUTE(L291,",","&lt;/s&gt;&lt;s&gt;")&amp;"&lt;/s&gt;&lt;/t&gt;","//s"),"cm",""))),MAX(VALUE(SUBSTITUTE(_xlfn.FILTERXML("&lt;t&gt;&lt;s&gt;"&amp;SUBSTITUTE(L291,",","&lt;/s&gt;&lt;s&gt;")&amp;"&lt;/s&gt;&lt;/t&gt;","//s"),"mm","")))/10))</f>
        <v/>
      </c>
      <c r="N291" s="14" t="str">
        <f>IF('Model output'!L290="","",'Model output'!L290)</f>
        <v>Papillary carcinoma</v>
      </c>
      <c r="O291" s="14" t="str">
        <f>IF('Model output'!M290="","",'Model output'!M290)</f>
        <v>Follicular variant</v>
      </c>
      <c r="P291" s="14" t="str">
        <f>IF('Model output'!N290="","",'Model output'!N290)</f>
        <v>5.0 cm</v>
      </c>
      <c r="Q291" s="14" t="str">
        <f t="shared" si="56"/>
        <v>5.0cm</v>
      </c>
      <c r="R291" s="14" cm="1">
        <f t="array" ref="R291">IF(Q291="","",IF(ISNUMBER(SEARCH("cm",Q291)),MAX(VALUE(SUBSTITUTE(_xlfn.FILTERXML("&lt;t&gt;&lt;s&gt;"&amp;SUBSTITUTE(Q291,",","&lt;/s&gt;&lt;s&gt;")&amp;"&lt;/s&gt;&lt;/t&gt;","//s"),"cm",""))),MAX(VALUE(SUBSTITUTE(_xlfn.FILTERXML("&lt;t&gt;&lt;s&gt;"&amp;SUBSTITUTE(Q291,",","&lt;/s&gt;&lt;s&gt;")&amp;"&lt;/s&gt;&lt;/t&gt;","//s"),"mm","")))/10))</f>
        <v>5</v>
      </c>
      <c r="S291" s="14" t="str">
        <f>IF(OR('Model output'!P290="",ISNUMBER(SEARCH("Not identified", 'Model output'!P290)),ISNUMBER(SEARCH("Absent",'Model output'!P290)),AND(ISNUMBER(SEARCH("No",'Model output'!P290)),NOT(ISNUMBER(SEARCH("diagnostic",'Model output'!P290)))),ISNUMBER(SEARCH("Negative",'Model output'!P290))),"negative","positive")</f>
        <v>negative</v>
      </c>
      <c r="T291" s="14">
        <f>IF('Model output'!O290="","",'Model output'!O290)</f>
        <v>2</v>
      </c>
      <c r="U291" s="14" t="str">
        <f>IF('Model output'!Q290&lt;&gt;"",'Model output'!Q290,IF('Classification result'!S291="positive",IF(ISNUMBER(SEARCH("single",'Model output'!P290)),1,IF(OR(ISNUMBER(SEARCH("&lt;4",'Model output'!P290)),ISNUMBER(SEARCH("&lt; 4",'Model output'!P290)),ISNUMBER(SEARCH("less than 4",'Model output'!P290))),"&lt;4",IF(OR(ISNUMBER(SEARCH("&gt;4",'Model output'!P290)),ISNUMBER(SEARCH("&gt; 4",'Model output'!P290)),ISNUMBER(SEARCH("4 or more",'Model output'!P290))),"&gt;4",""))),""))</f>
        <v/>
      </c>
      <c r="V291" s="14" t="str">
        <f>IF(S291="negative","",IF(OR(ISNUMBER(SEARCH("Focal",'Model output'!P290)),'Classification result'!U291&lt;4,ISNUMBER(SEARCH("Focal",'Classification result'!U291)),ISNUMBER(SEARCH("&lt;4",'Classification result'!U291)),ISNUMBER(SEARCH("&lt; 4",'Classification result'!U291))),"minimal", IF(OR(ISNUMBER(SEARCH("Extensive",'Model output'!P290)),ISNUMBER(SEARCH("Extensive",'Classification result'!U291)),ISNUMBER(SEARCH("&gt;4",'Classification result'!U291)),ISNUMBER(SEARCH("&gt; 4",'Classification result'!U291)),ISNUMBER(SEARCH("4 or more",'Classification result'!U291))),"extensive","")))</f>
        <v/>
      </c>
      <c r="W291" s="14" t="str">
        <f>IF(OR('Model output'!R290="",ISNUMBER(SEARCH("Not identified", 'Model output'!R290)),ISNUMBER(SEARCH("Absent",'Model output'!R290)),ISNUMBER(SEARCH("No",'Model output'!R290)),ISNUMBER(SEARCH("Negative",'Model output'!R290)),ISNUMBER(SEARCH("None seen",'Model output'!R290)),ISNUMBER(SEARCH("Free",'Model output'!R290)),ISNUMBER(SEARCH("Cannot be assessed",'Model output'!R290))),"negative","positive")</f>
        <v>positive</v>
      </c>
      <c r="X291" s="14" t="str">
        <f>IF('Model output'!S290="","", IF('Model output'!S290= "[]", "", 'Model output'!S290))</f>
        <v/>
      </c>
      <c r="Y291" s="14" t="str">
        <f>IF(OR('Model output'!S290="",ISNUMBER(SEARCH("Absent",'Model output'!S290)),ISNUMBER(SEARCH("Not identified",'Model output'!S290)),ISNUMBER(SEARCH("No",'Model output'!S290)),ISNUMBER(SEARCH("negative",'Model output'!S290))),"negative",IF(Z291="positive","gETE", "positive"))</f>
        <v>negative</v>
      </c>
      <c r="Z291" s="14" t="str">
        <f>IF(OR('Model output'!S290="",ISNUMBER(SEARCH("Absent",'Model output'!S290)),ISNUMBER(SEARCH("Not identified",'Model output'!S290)),ISNUMBER(SEARCH("No",'Model output'!S290)),ISNUMBER(SEARCH("Minimal",'Model output'!S290)),ISNUMBER(SEARCH("negative",'Model output'!S290))),"negative",IF(OR(ISNUMBER(SEARCH("extensive",X291)),ISNUMBER(SEARCH("skeletal muscle",X291)),ISNUMBER(SEARCH("larynx",X291)),ISNUMBER(SEARCH("trachea",X291)),ISNUMBER(SEARCH("esophagus",X291)),ISNUMBER(SEARCH("recurrent laryngeal nerve",X291))),"positive","negative"))</f>
        <v>negative</v>
      </c>
      <c r="AA291" s="14" t="str">
        <f>IF('Model output'!T290="","", IF('Model output'!T290="[]", "", IF('Model output'!T290="Not mentioned", "No", "Yes")))</f>
        <v/>
      </c>
      <c r="AB291" s="14" t="str">
        <f>IF(AA291&lt;&gt;"Yes","",IF(OR('Model output'!U290="",'Model output'!U290="[]",ISNUMBER(SEARCH("Not identified",'Model output'!U290))),"",'Model output'!U290))</f>
        <v/>
      </c>
      <c r="AC291" s="15" t="str">
        <f>IF(OR('Model output'!V290="",'Model output'!V290="No",AND(ISERROR(SEARCH("Positive",'Model output'!V290)), ISNUMBER(SEARCH("Negative",'Model output'!V290))), ISNUMBER(SEARCH("Uninvolved",'Model output'!V290)), ISNUMBER(SEARCH("not involved",'Model output'!V290)), ISNUMBER(SEARCH("none",'Model output'!V290)), ISNUMBER(SEARCH("Free",'Model output'!V290)), ISNUMBER(SEARCH("1 mm",'Model output'!V290)), ISNUMBER(SEARCH("0.1 CM",'Model output'!V290)), ISNUMBER(SEARCH("less than 0.2 mm",'Model output'!V290)), ISNUMBER(SEARCH("less than 0.5 mm",'Model output'!V290)), ISNUMBER(SEARCH("abut",'Model output'!V290))), "negative", "positive")</f>
        <v>negative</v>
      </c>
      <c r="AD291" s="14"/>
      <c r="AE291" s="39" t="str" cm="1">
        <f t="array" aca="1" ref="AE291" ca="1">IF(OR(AC291="positive",Z291="positive",AND(OR(ISNUMBER(SEARCH("Follicular carcinoma",N291)),ISNUMBER(SEARCH("Follicular thyroid carcinoma",N291))),V291="extensive"),AND(AND(ISNUMBER(J291),J291&gt;0),AND(ISNUMBER(M291),M291&gt;3)),OR(H291="positive",AH291=1)),"high",IF(OR(ISNUMBER(SEARCH("lateral",G291,1)),ISNUMBER(SEARCH("positive",Y291,1)),ISNUMBER(SEARCH("tall",O291,1)),ISNUMBER(SEARCH("hobnail",O291,1)),ISNUMBER(SEARCH("cribriform",O291,1)),ISNUMBER(SEARCH("diffuse",O291,1)),ISNUMBER(SEARCH("columnar",O291,1)),ISNUMBER(SEARCH("solid",O291,1)),ISNUMBER(SEARCH("tall",N291,1)),ISNUMBER(SEARCH("hobnail",N291,1)),ISNUMBER(SEARCH("cribriform",N291,1)),ISNUMBER(SEARCH("diffuse",N291,1)),ISNUMBER(SEARCH("columnar",N291,1)),ISNUMBER(SEARCH("solid",N291,1)),AND(ISNUMBER(SEARCH("papillary",N291,1)),S291="positive"),AND(AND(ISNUMBER(J291),J291&gt;=5),M291=""),AND(AND(ISNUMBER(J291),J291&gt;=5),AND(ISNUMBER(M291),M291&gt;=1)),AND(ISNUMBER(SERACH("papillary",N291)),OR(Y291="positive",Z291="positive"), ISNUMBER(SEARCH("BRAF",AB291)))),"intermediate","low"))</f>
        <v>low</v>
      </c>
      <c r="AF291" s="40" t="str">
        <f t="shared" si="59"/>
        <v>3a</v>
      </c>
      <c r="AG291" s="40" t="str">
        <f t="shared" si="60"/>
        <v>0</v>
      </c>
      <c r="AH291" s="40" t="str">
        <f t="shared" si="61"/>
        <v>0</v>
      </c>
      <c r="AI291" s="41" t="str">
        <f t="shared" si="62"/>
        <v>II</v>
      </c>
      <c r="AJ291" s="39" t="s">
        <v>957</v>
      </c>
      <c r="AK291" s="42" t="s">
        <v>967</v>
      </c>
      <c r="AL291" s="42" t="s">
        <v>965</v>
      </c>
      <c r="AM291" s="42" t="s">
        <v>965</v>
      </c>
      <c r="AN291" s="42" t="s">
        <v>963</v>
      </c>
      <c r="AO291" s="27">
        <f t="shared" ca="1" si="63"/>
        <v>1</v>
      </c>
      <c r="AP291" s="17">
        <f t="shared" si="64"/>
        <v>1</v>
      </c>
      <c r="AQ291" s="17">
        <f t="shared" si="65"/>
        <v>1</v>
      </c>
      <c r="AR291" s="17">
        <f t="shared" si="66"/>
        <v>1</v>
      </c>
      <c r="AS291" s="20">
        <f t="shared" si="67"/>
        <v>1</v>
      </c>
    </row>
    <row r="294" spans="1:45">
      <c r="AN294" s="21"/>
    </row>
    <row r="295" spans="1:45">
      <c r="AN295" s="21"/>
      <c r="AO295" s="22"/>
      <c r="AP295" s="22"/>
      <c r="AQ295" s="22"/>
      <c r="AR295" s="22"/>
      <c r="AS295" s="22"/>
    </row>
    <row r="299" spans="1:45">
      <c r="AS299" s="9"/>
    </row>
    <row r="300" spans="1:45">
      <c r="AS300" s="9"/>
    </row>
  </sheetData>
  <mergeCells count="4">
    <mergeCell ref="A1:AC1"/>
    <mergeCell ref="AE1:AI1"/>
    <mergeCell ref="AJ1:AN1"/>
    <mergeCell ref="AO1:AS1"/>
  </mergeCells>
  <conditionalFormatting sqref="AH1">
    <cfRule type="containsText" dxfId="0" priority="1" operator="containsText" text="x">
      <formula>NOT(ISERROR(SEARCH("x",AH1)))</formula>
    </cfRule>
  </conditionalFormatting>
  <pageMargins left="0.7" right="0.7" top="0.75" bottom="0.75" header="0.3" footer="0.3"/>
  <ignoredErrors>
    <ignoredError sqref="AM3 AK4:AN29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D6353-533B-49F2-85D2-A49E0D5FEA01}">
  <dimension ref="A1:V290"/>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76</v>
      </c>
      <c r="B1" t="s">
        <v>77</v>
      </c>
      <c r="C1" t="s">
        <v>78</v>
      </c>
      <c r="D1" t="s">
        <v>79</v>
      </c>
      <c r="E1" t="s">
        <v>80</v>
      </c>
      <c r="F1" t="s">
        <v>81</v>
      </c>
      <c r="G1" t="s">
        <v>82</v>
      </c>
      <c r="H1" t="s">
        <v>83</v>
      </c>
      <c r="I1" t="s">
        <v>84</v>
      </c>
      <c r="J1" t="s">
        <v>85</v>
      </c>
      <c r="K1" t="s">
        <v>86</v>
      </c>
      <c r="L1" t="s">
        <v>87</v>
      </c>
      <c r="M1" t="s">
        <v>88</v>
      </c>
      <c r="N1" t="s">
        <v>89</v>
      </c>
      <c r="O1" t="s">
        <v>90</v>
      </c>
      <c r="P1" t="s">
        <v>91</v>
      </c>
      <c r="Q1" t="s">
        <v>92</v>
      </c>
      <c r="R1" t="s">
        <v>93</v>
      </c>
      <c r="S1" t="s">
        <v>94</v>
      </c>
      <c r="T1" t="s">
        <v>95</v>
      </c>
      <c r="U1" t="s">
        <v>96</v>
      </c>
      <c r="V1" t="s">
        <v>97</v>
      </c>
    </row>
    <row r="2" spans="1:22">
      <c r="A2" t="s">
        <v>13</v>
      </c>
      <c r="D2" t="s">
        <v>16</v>
      </c>
      <c r="E2" t="s">
        <v>15</v>
      </c>
      <c r="G2" t="s">
        <v>666</v>
      </c>
      <c r="I2">
        <v>2</v>
      </c>
      <c r="J2">
        <v>1</v>
      </c>
      <c r="K2" t="s">
        <v>98</v>
      </c>
      <c r="L2" t="s">
        <v>99</v>
      </c>
      <c r="N2" t="s">
        <v>100</v>
      </c>
      <c r="O2">
        <v>1</v>
      </c>
      <c r="P2" t="s">
        <v>18</v>
      </c>
      <c r="Q2" t="s">
        <v>101</v>
      </c>
      <c r="S2" t="s">
        <v>101</v>
      </c>
      <c r="V2" t="s">
        <v>19</v>
      </c>
    </row>
    <row r="3" spans="1:22">
      <c r="A3" t="s">
        <v>294</v>
      </c>
      <c r="D3" t="s">
        <v>36</v>
      </c>
      <c r="E3" t="s">
        <v>24</v>
      </c>
      <c r="F3" t="s">
        <v>23</v>
      </c>
      <c r="I3">
        <v>6</v>
      </c>
      <c r="J3">
        <v>0</v>
      </c>
      <c r="L3" t="s">
        <v>99</v>
      </c>
      <c r="M3" t="s">
        <v>713</v>
      </c>
      <c r="N3" t="s">
        <v>106</v>
      </c>
      <c r="P3" t="s">
        <v>31</v>
      </c>
      <c r="S3" t="s">
        <v>714</v>
      </c>
      <c r="V3" t="s">
        <v>104</v>
      </c>
    </row>
    <row r="4" spans="1:22">
      <c r="A4" t="s">
        <v>295</v>
      </c>
      <c r="D4" t="s">
        <v>25</v>
      </c>
      <c r="E4" t="s">
        <v>24</v>
      </c>
      <c r="F4" t="s">
        <v>23</v>
      </c>
      <c r="I4">
        <v>2</v>
      </c>
      <c r="J4">
        <v>0</v>
      </c>
      <c r="L4" t="s">
        <v>99</v>
      </c>
      <c r="M4" t="s">
        <v>174</v>
      </c>
      <c r="N4" t="s">
        <v>120</v>
      </c>
      <c r="O4">
        <v>2</v>
      </c>
      <c r="P4" t="s">
        <v>27</v>
      </c>
      <c r="R4" t="s">
        <v>21</v>
      </c>
      <c r="V4" t="s">
        <v>28</v>
      </c>
    </row>
    <row r="5" spans="1:22">
      <c r="A5" t="s">
        <v>296</v>
      </c>
      <c r="D5" t="s">
        <v>39</v>
      </c>
      <c r="E5" t="s">
        <v>105</v>
      </c>
      <c r="F5" t="s">
        <v>23</v>
      </c>
      <c r="L5" t="s">
        <v>99</v>
      </c>
      <c r="M5" t="s">
        <v>715</v>
      </c>
      <c r="N5" t="s">
        <v>98</v>
      </c>
      <c r="P5" t="s">
        <v>27</v>
      </c>
      <c r="T5" t="s">
        <v>104</v>
      </c>
      <c r="U5" t="s">
        <v>716</v>
      </c>
      <c r="V5" t="s">
        <v>49</v>
      </c>
    </row>
    <row r="6" spans="1:22">
      <c r="A6" t="s">
        <v>297</v>
      </c>
      <c r="D6" t="s">
        <v>102</v>
      </c>
      <c r="E6" t="s">
        <v>148</v>
      </c>
      <c r="G6" t="s">
        <v>645</v>
      </c>
      <c r="I6">
        <v>5</v>
      </c>
      <c r="J6">
        <v>1</v>
      </c>
      <c r="L6" t="s">
        <v>99</v>
      </c>
      <c r="M6" t="s">
        <v>119</v>
      </c>
      <c r="N6" t="s">
        <v>136</v>
      </c>
      <c r="O6">
        <v>1</v>
      </c>
      <c r="P6" t="s">
        <v>38</v>
      </c>
      <c r="S6" t="s">
        <v>717</v>
      </c>
      <c r="T6" t="s">
        <v>104</v>
      </c>
      <c r="U6" t="s">
        <v>690</v>
      </c>
      <c r="V6" t="s">
        <v>718</v>
      </c>
    </row>
    <row r="7" spans="1:22">
      <c r="A7" t="s">
        <v>298</v>
      </c>
      <c r="D7" t="s">
        <v>102</v>
      </c>
      <c r="E7" t="s">
        <v>113</v>
      </c>
      <c r="G7" t="s">
        <v>719</v>
      </c>
      <c r="I7">
        <v>8</v>
      </c>
      <c r="J7">
        <v>1</v>
      </c>
      <c r="L7" t="s">
        <v>99</v>
      </c>
      <c r="M7" t="s">
        <v>196</v>
      </c>
      <c r="N7" t="s">
        <v>117</v>
      </c>
      <c r="P7" t="s">
        <v>31</v>
      </c>
      <c r="S7" t="s">
        <v>38</v>
      </c>
      <c r="T7" t="s">
        <v>104</v>
      </c>
      <c r="U7" t="s">
        <v>720</v>
      </c>
      <c r="V7" t="s">
        <v>32</v>
      </c>
    </row>
    <row r="8" spans="1:22">
      <c r="A8" t="s">
        <v>299</v>
      </c>
      <c r="D8" t="s">
        <v>44</v>
      </c>
      <c r="E8" t="s">
        <v>24</v>
      </c>
      <c r="F8" t="s">
        <v>23</v>
      </c>
      <c r="G8" t="s">
        <v>691</v>
      </c>
      <c r="I8">
        <v>5</v>
      </c>
      <c r="J8">
        <v>1</v>
      </c>
      <c r="K8" t="s">
        <v>203</v>
      </c>
      <c r="L8" t="s">
        <v>99</v>
      </c>
      <c r="M8" t="s">
        <v>196</v>
      </c>
      <c r="N8" t="s">
        <v>190</v>
      </c>
      <c r="O8">
        <v>2</v>
      </c>
      <c r="T8" t="s">
        <v>104</v>
      </c>
      <c r="U8" t="s">
        <v>107</v>
      </c>
    </row>
    <row r="9" spans="1:22">
      <c r="A9" t="s">
        <v>300</v>
      </c>
      <c r="D9" t="s">
        <v>112</v>
      </c>
      <c r="E9" t="s">
        <v>148</v>
      </c>
      <c r="F9" t="s">
        <v>23</v>
      </c>
      <c r="G9" t="s">
        <v>721</v>
      </c>
      <c r="I9">
        <v>37</v>
      </c>
      <c r="J9">
        <v>3</v>
      </c>
      <c r="K9" t="s">
        <v>124</v>
      </c>
      <c r="L9" t="s">
        <v>99</v>
      </c>
      <c r="M9" t="s">
        <v>646</v>
      </c>
      <c r="N9" t="s">
        <v>180</v>
      </c>
      <c r="P9" t="s">
        <v>31</v>
      </c>
      <c r="S9" t="s">
        <v>31</v>
      </c>
      <c r="T9" t="s">
        <v>104</v>
      </c>
      <c r="U9" t="s">
        <v>201</v>
      </c>
      <c r="V9" t="s">
        <v>104</v>
      </c>
    </row>
    <row r="10" spans="1:22">
      <c r="A10" t="s">
        <v>301</v>
      </c>
      <c r="D10" t="s">
        <v>44</v>
      </c>
      <c r="E10" t="s">
        <v>24</v>
      </c>
      <c r="F10" t="s">
        <v>23</v>
      </c>
      <c r="G10" t="s">
        <v>722</v>
      </c>
      <c r="I10">
        <v>3</v>
      </c>
      <c r="J10">
        <v>0</v>
      </c>
      <c r="L10" t="s">
        <v>99</v>
      </c>
      <c r="M10" t="s">
        <v>580</v>
      </c>
      <c r="N10" t="s">
        <v>140</v>
      </c>
      <c r="P10" t="s">
        <v>31</v>
      </c>
      <c r="R10" t="s">
        <v>31</v>
      </c>
    </row>
    <row r="11" spans="1:22">
      <c r="A11" t="s">
        <v>302</v>
      </c>
      <c r="D11" t="s">
        <v>36</v>
      </c>
      <c r="E11" t="s">
        <v>105</v>
      </c>
      <c r="F11" t="s">
        <v>23</v>
      </c>
      <c r="L11" t="s">
        <v>17</v>
      </c>
      <c r="M11" t="s">
        <v>639</v>
      </c>
      <c r="N11" t="s">
        <v>207</v>
      </c>
      <c r="T11" t="s">
        <v>104</v>
      </c>
      <c r="U11" t="s">
        <v>723</v>
      </c>
    </row>
    <row r="12" spans="1:22">
      <c r="A12" t="s">
        <v>303</v>
      </c>
      <c r="D12" t="s">
        <v>44</v>
      </c>
      <c r="E12" t="s">
        <v>24</v>
      </c>
      <c r="F12" t="s">
        <v>23</v>
      </c>
      <c r="I12">
        <v>20</v>
      </c>
      <c r="J12">
        <v>0</v>
      </c>
      <c r="L12" t="s">
        <v>99</v>
      </c>
      <c r="M12" t="s">
        <v>638</v>
      </c>
      <c r="N12" t="s">
        <v>123</v>
      </c>
      <c r="O12">
        <v>1</v>
      </c>
      <c r="P12" t="s">
        <v>31</v>
      </c>
      <c r="S12" t="s">
        <v>38</v>
      </c>
      <c r="V12" t="s">
        <v>28</v>
      </c>
    </row>
    <row r="13" spans="1:22">
      <c r="A13" t="s">
        <v>304</v>
      </c>
      <c r="D13" t="s">
        <v>102</v>
      </c>
      <c r="E13" t="s">
        <v>116</v>
      </c>
      <c r="F13" t="s">
        <v>23</v>
      </c>
      <c r="I13">
        <v>0</v>
      </c>
      <c r="J13">
        <v>0</v>
      </c>
      <c r="L13" t="s">
        <v>99</v>
      </c>
      <c r="M13" t="s">
        <v>196</v>
      </c>
      <c r="N13" t="s">
        <v>202</v>
      </c>
      <c r="O13">
        <v>2</v>
      </c>
      <c r="P13" t="s">
        <v>21</v>
      </c>
      <c r="R13" t="s">
        <v>21</v>
      </c>
      <c r="S13" t="s">
        <v>38</v>
      </c>
      <c r="T13" t="s">
        <v>104</v>
      </c>
      <c r="V13" t="s">
        <v>43</v>
      </c>
    </row>
    <row r="14" spans="1:22">
      <c r="A14" t="s">
        <v>305</v>
      </c>
      <c r="D14" t="s">
        <v>44</v>
      </c>
      <c r="E14" t="s">
        <v>35</v>
      </c>
      <c r="G14" t="s">
        <v>724</v>
      </c>
      <c r="I14">
        <v>9</v>
      </c>
      <c r="J14">
        <v>3</v>
      </c>
      <c r="L14" t="s">
        <v>99</v>
      </c>
      <c r="M14" t="s">
        <v>210</v>
      </c>
      <c r="N14" t="s">
        <v>111</v>
      </c>
      <c r="O14">
        <v>2</v>
      </c>
      <c r="P14" t="s">
        <v>18</v>
      </c>
      <c r="T14" t="s">
        <v>21</v>
      </c>
    </row>
    <row r="15" spans="1:22">
      <c r="A15" t="s">
        <v>306</v>
      </c>
      <c r="D15" t="s">
        <v>36</v>
      </c>
      <c r="E15" t="s">
        <v>24</v>
      </c>
      <c r="F15" t="s">
        <v>23</v>
      </c>
      <c r="I15">
        <v>0</v>
      </c>
      <c r="J15">
        <v>0</v>
      </c>
      <c r="L15" t="s">
        <v>99</v>
      </c>
      <c r="M15" t="s">
        <v>196</v>
      </c>
      <c r="N15" t="s">
        <v>204</v>
      </c>
      <c r="O15">
        <v>2</v>
      </c>
      <c r="P15" t="s">
        <v>38</v>
      </c>
      <c r="R15" t="s">
        <v>21</v>
      </c>
      <c r="S15" t="s">
        <v>38</v>
      </c>
      <c r="V15" t="s">
        <v>187</v>
      </c>
    </row>
    <row r="16" spans="1:22">
      <c r="A16" t="s">
        <v>307</v>
      </c>
      <c r="D16" t="s">
        <v>112</v>
      </c>
      <c r="E16" t="s">
        <v>113</v>
      </c>
      <c r="F16" t="s">
        <v>23</v>
      </c>
      <c r="G16" t="s">
        <v>725</v>
      </c>
      <c r="I16">
        <v>6</v>
      </c>
      <c r="J16">
        <v>2</v>
      </c>
      <c r="L16" t="s">
        <v>99</v>
      </c>
      <c r="M16" t="s">
        <v>119</v>
      </c>
      <c r="N16" t="s">
        <v>139</v>
      </c>
      <c r="O16">
        <v>2</v>
      </c>
      <c r="P16" t="s">
        <v>31</v>
      </c>
      <c r="S16" t="s">
        <v>726</v>
      </c>
      <c r="V16" t="s">
        <v>28</v>
      </c>
    </row>
    <row r="17" spans="1:22">
      <c r="A17" t="s">
        <v>308</v>
      </c>
      <c r="D17" t="s">
        <v>36</v>
      </c>
      <c r="E17" t="s">
        <v>35</v>
      </c>
      <c r="F17" t="s">
        <v>23</v>
      </c>
      <c r="G17" t="s">
        <v>725</v>
      </c>
      <c r="I17">
        <v>16</v>
      </c>
      <c r="J17">
        <v>1</v>
      </c>
      <c r="L17" t="s">
        <v>99</v>
      </c>
      <c r="M17" t="s">
        <v>727</v>
      </c>
      <c r="N17" t="s">
        <v>143</v>
      </c>
      <c r="O17">
        <v>3</v>
      </c>
      <c r="S17" t="s">
        <v>728</v>
      </c>
      <c r="T17" t="s">
        <v>22</v>
      </c>
      <c r="U17" t="s">
        <v>205</v>
      </c>
    </row>
    <row r="18" spans="1:22">
      <c r="A18" t="s">
        <v>309</v>
      </c>
      <c r="D18" t="s">
        <v>36</v>
      </c>
      <c r="E18" t="s">
        <v>35</v>
      </c>
      <c r="F18" t="s">
        <v>23</v>
      </c>
      <c r="I18">
        <v>3</v>
      </c>
      <c r="J18">
        <v>3</v>
      </c>
      <c r="L18" t="s">
        <v>99</v>
      </c>
      <c r="M18" t="s">
        <v>637</v>
      </c>
      <c r="N18" t="s">
        <v>204</v>
      </c>
      <c r="P18" t="s">
        <v>31</v>
      </c>
      <c r="S18" t="s">
        <v>692</v>
      </c>
      <c r="T18" t="s">
        <v>104</v>
      </c>
      <c r="U18" t="s">
        <v>693</v>
      </c>
      <c r="V18" t="s">
        <v>104</v>
      </c>
    </row>
    <row r="19" spans="1:22">
      <c r="A19" t="s">
        <v>310</v>
      </c>
      <c r="D19" t="s">
        <v>39</v>
      </c>
      <c r="E19" t="s">
        <v>24</v>
      </c>
      <c r="F19" t="s">
        <v>23</v>
      </c>
      <c r="I19">
        <v>9</v>
      </c>
      <c r="J19">
        <v>0</v>
      </c>
      <c r="L19" t="s">
        <v>99</v>
      </c>
      <c r="M19" t="s">
        <v>648</v>
      </c>
      <c r="N19" t="s">
        <v>123</v>
      </c>
      <c r="O19">
        <v>2</v>
      </c>
      <c r="P19" t="s">
        <v>27</v>
      </c>
      <c r="R19" t="s">
        <v>184</v>
      </c>
      <c r="V19" t="s">
        <v>28</v>
      </c>
    </row>
    <row r="20" spans="1:22">
      <c r="A20" t="s">
        <v>311</v>
      </c>
      <c r="D20" t="s">
        <v>36</v>
      </c>
      <c r="E20" t="s">
        <v>105</v>
      </c>
      <c r="F20" t="s">
        <v>23</v>
      </c>
      <c r="L20" t="s">
        <v>99</v>
      </c>
      <c r="M20" t="s">
        <v>729</v>
      </c>
      <c r="N20" t="s">
        <v>207</v>
      </c>
      <c r="P20" t="s">
        <v>208</v>
      </c>
      <c r="R20" t="s">
        <v>209</v>
      </c>
      <c r="S20" t="s">
        <v>27</v>
      </c>
      <c r="T20" t="s">
        <v>104</v>
      </c>
      <c r="U20" t="s">
        <v>694</v>
      </c>
      <c r="V20" t="s">
        <v>730</v>
      </c>
    </row>
    <row r="21" spans="1:22">
      <c r="A21" t="s">
        <v>312</v>
      </c>
      <c r="D21" t="s">
        <v>44</v>
      </c>
      <c r="E21" t="s">
        <v>24</v>
      </c>
      <c r="F21" t="s">
        <v>23</v>
      </c>
      <c r="I21">
        <v>2</v>
      </c>
      <c r="J21">
        <v>0</v>
      </c>
      <c r="L21" t="s">
        <v>99</v>
      </c>
      <c r="M21" t="s">
        <v>649</v>
      </c>
      <c r="N21" t="s">
        <v>190</v>
      </c>
      <c r="O21">
        <v>2</v>
      </c>
      <c r="P21" t="s">
        <v>31</v>
      </c>
      <c r="S21" t="s">
        <v>38</v>
      </c>
      <c r="T21" t="s">
        <v>104</v>
      </c>
      <c r="U21" t="s">
        <v>695</v>
      </c>
      <c r="V21" t="s">
        <v>28</v>
      </c>
    </row>
    <row r="22" spans="1:22">
      <c r="A22" t="s">
        <v>313</v>
      </c>
      <c r="D22" t="s">
        <v>25</v>
      </c>
      <c r="E22" t="s">
        <v>24</v>
      </c>
      <c r="F22" t="s">
        <v>23</v>
      </c>
      <c r="I22">
        <v>11</v>
      </c>
      <c r="J22">
        <v>0</v>
      </c>
      <c r="L22" t="s">
        <v>99</v>
      </c>
      <c r="M22" t="s">
        <v>196</v>
      </c>
      <c r="N22" t="s">
        <v>117</v>
      </c>
      <c r="O22">
        <v>1</v>
      </c>
      <c r="P22" t="s">
        <v>21</v>
      </c>
      <c r="R22" t="s">
        <v>21</v>
      </c>
      <c r="S22" t="s">
        <v>38</v>
      </c>
      <c r="T22" t="s">
        <v>104</v>
      </c>
      <c r="V22" t="s">
        <v>187</v>
      </c>
    </row>
    <row r="23" spans="1:22">
      <c r="A23" t="s">
        <v>314</v>
      </c>
      <c r="D23" t="s">
        <v>36</v>
      </c>
      <c r="E23" t="s">
        <v>24</v>
      </c>
      <c r="F23" t="s">
        <v>23</v>
      </c>
      <c r="I23">
        <v>1</v>
      </c>
      <c r="J23">
        <v>0</v>
      </c>
      <c r="L23" t="s">
        <v>99</v>
      </c>
      <c r="M23" t="s">
        <v>731</v>
      </c>
      <c r="N23" t="s">
        <v>123</v>
      </c>
      <c r="O23">
        <v>7</v>
      </c>
      <c r="P23" t="s">
        <v>643</v>
      </c>
      <c r="S23" t="s">
        <v>594</v>
      </c>
      <c r="T23" t="s">
        <v>104</v>
      </c>
      <c r="U23" t="s">
        <v>698</v>
      </c>
      <c r="V23" t="s">
        <v>104</v>
      </c>
    </row>
    <row r="24" spans="1:22">
      <c r="A24" t="s">
        <v>315</v>
      </c>
      <c r="D24" t="s">
        <v>25</v>
      </c>
      <c r="E24" t="s">
        <v>105</v>
      </c>
      <c r="F24" t="s">
        <v>23</v>
      </c>
      <c r="L24" t="s">
        <v>99</v>
      </c>
      <c r="N24" t="s">
        <v>211</v>
      </c>
      <c r="P24" t="s">
        <v>27</v>
      </c>
      <c r="S24" t="s">
        <v>27</v>
      </c>
      <c r="T24" t="s">
        <v>104</v>
      </c>
      <c r="U24" t="s">
        <v>696</v>
      </c>
      <c r="V24" t="s">
        <v>21</v>
      </c>
    </row>
    <row r="25" spans="1:22">
      <c r="A25" t="s">
        <v>316</v>
      </c>
      <c r="D25" t="s">
        <v>36</v>
      </c>
      <c r="E25" t="s">
        <v>15</v>
      </c>
      <c r="F25" t="s">
        <v>23</v>
      </c>
      <c r="G25" t="s">
        <v>667</v>
      </c>
      <c r="I25">
        <v>42</v>
      </c>
      <c r="J25">
        <v>6</v>
      </c>
      <c r="L25" t="s">
        <v>99</v>
      </c>
      <c r="M25" t="s">
        <v>732</v>
      </c>
      <c r="N25" t="s">
        <v>115</v>
      </c>
      <c r="O25">
        <v>3</v>
      </c>
      <c r="P25" t="s">
        <v>31</v>
      </c>
      <c r="S25" t="s">
        <v>733</v>
      </c>
      <c r="V25" t="s">
        <v>683</v>
      </c>
    </row>
    <row r="26" spans="1:22">
      <c r="A26" t="s">
        <v>317</v>
      </c>
      <c r="D26" t="s">
        <v>44</v>
      </c>
      <c r="E26" t="s">
        <v>105</v>
      </c>
      <c r="F26" t="s">
        <v>23</v>
      </c>
      <c r="L26" t="s">
        <v>99</v>
      </c>
      <c r="M26" t="s">
        <v>196</v>
      </c>
      <c r="N26" t="s">
        <v>190</v>
      </c>
      <c r="P26" t="s">
        <v>46</v>
      </c>
      <c r="R26" t="s">
        <v>21</v>
      </c>
      <c r="S26" t="s">
        <v>38</v>
      </c>
      <c r="V26" t="s">
        <v>28</v>
      </c>
    </row>
    <row r="27" spans="1:22">
      <c r="A27" t="s">
        <v>318</v>
      </c>
      <c r="D27" t="s">
        <v>39</v>
      </c>
      <c r="E27" t="s">
        <v>24</v>
      </c>
      <c r="F27" t="s">
        <v>23</v>
      </c>
      <c r="I27">
        <v>6</v>
      </c>
      <c r="J27">
        <v>0</v>
      </c>
      <c r="L27" t="s">
        <v>581</v>
      </c>
      <c r="M27" t="s">
        <v>195</v>
      </c>
      <c r="N27" t="s">
        <v>117</v>
      </c>
      <c r="O27">
        <v>1</v>
      </c>
      <c r="P27" t="s">
        <v>38</v>
      </c>
      <c r="S27" t="s">
        <v>31</v>
      </c>
      <c r="V27" t="s">
        <v>104</v>
      </c>
    </row>
    <row r="28" spans="1:22">
      <c r="A28" t="s">
        <v>319</v>
      </c>
      <c r="D28" t="s">
        <v>36</v>
      </c>
      <c r="E28" t="s">
        <v>105</v>
      </c>
      <c r="F28" t="s">
        <v>23</v>
      </c>
      <c r="I28">
        <v>0</v>
      </c>
      <c r="J28">
        <v>0</v>
      </c>
      <c r="L28" t="s">
        <v>99</v>
      </c>
      <c r="M28" t="s">
        <v>582</v>
      </c>
      <c r="N28" t="s">
        <v>123</v>
      </c>
      <c r="P28" t="s">
        <v>38</v>
      </c>
      <c r="S28" t="s">
        <v>734</v>
      </c>
      <c r="T28" t="s">
        <v>104</v>
      </c>
      <c r="U28" t="s">
        <v>107</v>
      </c>
      <c r="V28" t="s">
        <v>104</v>
      </c>
    </row>
    <row r="29" spans="1:22">
      <c r="A29" t="s">
        <v>320</v>
      </c>
      <c r="D29" t="s">
        <v>36</v>
      </c>
      <c r="E29" t="s">
        <v>35</v>
      </c>
      <c r="F29" t="s">
        <v>23</v>
      </c>
      <c r="G29" t="s">
        <v>735</v>
      </c>
      <c r="I29">
        <v>7</v>
      </c>
      <c r="J29">
        <v>6</v>
      </c>
      <c r="L29" t="s">
        <v>99</v>
      </c>
      <c r="M29" t="s">
        <v>174</v>
      </c>
      <c r="N29" t="s">
        <v>179</v>
      </c>
      <c r="O29">
        <v>1</v>
      </c>
      <c r="P29" t="s">
        <v>104</v>
      </c>
      <c r="S29" t="s">
        <v>736</v>
      </c>
      <c r="V29" t="s">
        <v>104</v>
      </c>
    </row>
    <row r="30" spans="1:22">
      <c r="A30" t="s">
        <v>321</v>
      </c>
      <c r="D30" t="s">
        <v>25</v>
      </c>
      <c r="E30" t="s">
        <v>24</v>
      </c>
      <c r="F30" t="s">
        <v>23</v>
      </c>
      <c r="G30" t="s">
        <v>737</v>
      </c>
      <c r="I30">
        <v>1</v>
      </c>
      <c r="J30">
        <v>0</v>
      </c>
      <c r="L30" t="s">
        <v>99</v>
      </c>
      <c r="M30" t="s">
        <v>196</v>
      </c>
      <c r="N30" t="s">
        <v>117</v>
      </c>
      <c r="O30">
        <v>1</v>
      </c>
      <c r="P30" t="s">
        <v>18</v>
      </c>
      <c r="R30" t="s">
        <v>21</v>
      </c>
      <c r="V30" t="s">
        <v>187</v>
      </c>
    </row>
    <row r="31" spans="1:22">
      <c r="A31" t="s">
        <v>322</v>
      </c>
      <c r="D31" t="s">
        <v>50</v>
      </c>
      <c r="E31" t="s">
        <v>24</v>
      </c>
      <c r="F31" t="s">
        <v>23</v>
      </c>
      <c r="I31">
        <v>4</v>
      </c>
      <c r="J31">
        <v>0</v>
      </c>
      <c r="L31" t="s">
        <v>99</v>
      </c>
      <c r="M31" t="s">
        <v>212</v>
      </c>
      <c r="N31" t="s">
        <v>141</v>
      </c>
      <c r="P31" t="s">
        <v>31</v>
      </c>
      <c r="R31" t="s">
        <v>611</v>
      </c>
      <c r="T31" t="s">
        <v>104</v>
      </c>
      <c r="U31" t="s">
        <v>738</v>
      </c>
      <c r="V31" t="s">
        <v>28</v>
      </c>
    </row>
    <row r="32" spans="1:22">
      <c r="A32" t="s">
        <v>323</v>
      </c>
      <c r="D32" t="s">
        <v>102</v>
      </c>
      <c r="E32" t="s">
        <v>113</v>
      </c>
      <c r="F32" t="s">
        <v>23</v>
      </c>
      <c r="G32" t="s">
        <v>725</v>
      </c>
      <c r="I32">
        <v>7</v>
      </c>
      <c r="J32">
        <v>4</v>
      </c>
      <c r="L32" t="s">
        <v>99</v>
      </c>
      <c r="M32" t="s">
        <v>196</v>
      </c>
      <c r="N32" t="s">
        <v>117</v>
      </c>
      <c r="O32">
        <v>2</v>
      </c>
      <c r="P32" t="s">
        <v>31</v>
      </c>
      <c r="R32" t="s">
        <v>54</v>
      </c>
      <c r="S32" t="s">
        <v>46</v>
      </c>
      <c r="V32" t="s">
        <v>187</v>
      </c>
    </row>
    <row r="33" spans="1:22">
      <c r="A33" t="s">
        <v>324</v>
      </c>
      <c r="D33" t="s">
        <v>36</v>
      </c>
      <c r="E33" t="s">
        <v>105</v>
      </c>
      <c r="F33" t="s">
        <v>23</v>
      </c>
      <c r="L33" t="s">
        <v>99</v>
      </c>
      <c r="M33" t="s">
        <v>210</v>
      </c>
      <c r="N33" t="s">
        <v>123</v>
      </c>
      <c r="O33">
        <v>2</v>
      </c>
      <c r="P33" t="s">
        <v>31</v>
      </c>
      <c r="S33" t="s">
        <v>739</v>
      </c>
      <c r="T33" t="s">
        <v>104</v>
      </c>
      <c r="U33" t="s">
        <v>740</v>
      </c>
      <c r="V33" t="s">
        <v>189</v>
      </c>
    </row>
    <row r="34" spans="1:22">
      <c r="A34" t="s">
        <v>325</v>
      </c>
      <c r="D34" t="s">
        <v>36</v>
      </c>
      <c r="E34" t="s">
        <v>24</v>
      </c>
      <c r="F34" t="s">
        <v>23</v>
      </c>
      <c r="I34">
        <v>6</v>
      </c>
      <c r="J34">
        <v>0</v>
      </c>
      <c r="L34" t="s">
        <v>99</v>
      </c>
      <c r="M34" t="s">
        <v>119</v>
      </c>
      <c r="N34" t="s">
        <v>136</v>
      </c>
      <c r="P34" t="s">
        <v>38</v>
      </c>
      <c r="S34" t="s">
        <v>741</v>
      </c>
      <c r="T34" t="s">
        <v>104</v>
      </c>
      <c r="U34" t="s">
        <v>697</v>
      </c>
      <c r="V34" t="s">
        <v>104</v>
      </c>
    </row>
    <row r="35" spans="1:22">
      <c r="A35" t="s">
        <v>326</v>
      </c>
      <c r="D35" t="s">
        <v>50</v>
      </c>
      <c r="E35" t="s">
        <v>35</v>
      </c>
      <c r="F35" t="s">
        <v>23</v>
      </c>
      <c r="G35" t="s">
        <v>725</v>
      </c>
      <c r="I35">
        <v>2</v>
      </c>
      <c r="J35">
        <v>2</v>
      </c>
      <c r="K35" t="s">
        <v>742</v>
      </c>
      <c r="L35" t="s">
        <v>99</v>
      </c>
      <c r="M35" t="s">
        <v>119</v>
      </c>
      <c r="N35" t="s">
        <v>181</v>
      </c>
      <c r="P35" t="s">
        <v>31</v>
      </c>
      <c r="S35" t="s">
        <v>46</v>
      </c>
      <c r="T35" t="s">
        <v>104</v>
      </c>
      <c r="U35" t="s">
        <v>743</v>
      </c>
      <c r="V35" t="s">
        <v>187</v>
      </c>
    </row>
    <row r="36" spans="1:22">
      <c r="A36" t="s">
        <v>327</v>
      </c>
      <c r="D36" t="s">
        <v>102</v>
      </c>
      <c r="E36" t="s">
        <v>109</v>
      </c>
      <c r="F36" t="s">
        <v>23</v>
      </c>
      <c r="G36" t="s">
        <v>744</v>
      </c>
      <c r="I36">
        <v>8</v>
      </c>
      <c r="J36">
        <v>0</v>
      </c>
      <c r="L36" t="s">
        <v>99</v>
      </c>
      <c r="M36" t="s">
        <v>745</v>
      </c>
      <c r="N36" t="s">
        <v>213</v>
      </c>
      <c r="O36">
        <v>2</v>
      </c>
    </row>
    <row r="37" spans="1:22">
      <c r="A37" t="s">
        <v>328</v>
      </c>
      <c r="D37" t="s">
        <v>112</v>
      </c>
      <c r="E37" t="s">
        <v>113</v>
      </c>
      <c r="F37" t="s">
        <v>23</v>
      </c>
      <c r="G37" t="s">
        <v>746</v>
      </c>
      <c r="I37">
        <v>14</v>
      </c>
      <c r="J37">
        <v>6</v>
      </c>
      <c r="L37" t="s">
        <v>99</v>
      </c>
      <c r="M37" t="s">
        <v>650</v>
      </c>
      <c r="N37" t="s">
        <v>123</v>
      </c>
      <c r="O37">
        <v>2</v>
      </c>
      <c r="P37" t="s">
        <v>27</v>
      </c>
      <c r="S37" t="s">
        <v>594</v>
      </c>
      <c r="T37" t="s">
        <v>104</v>
      </c>
      <c r="U37" t="s">
        <v>214</v>
      </c>
      <c r="V37" t="s">
        <v>21</v>
      </c>
    </row>
    <row r="38" spans="1:22">
      <c r="A38" t="s">
        <v>329</v>
      </c>
      <c r="D38" t="s">
        <v>25</v>
      </c>
      <c r="E38" t="s">
        <v>24</v>
      </c>
      <c r="F38" t="s">
        <v>23</v>
      </c>
      <c r="G38" t="s">
        <v>651</v>
      </c>
      <c r="I38">
        <v>8</v>
      </c>
      <c r="J38">
        <v>0</v>
      </c>
      <c r="L38" t="s">
        <v>99</v>
      </c>
      <c r="M38" t="s">
        <v>196</v>
      </c>
      <c r="N38" t="s">
        <v>215</v>
      </c>
      <c r="O38">
        <v>1</v>
      </c>
      <c r="P38" t="s">
        <v>46</v>
      </c>
      <c r="R38" t="s">
        <v>21</v>
      </c>
      <c r="S38" t="s">
        <v>46</v>
      </c>
      <c r="T38" t="s">
        <v>104</v>
      </c>
      <c r="U38" t="s">
        <v>747</v>
      </c>
      <c r="V38" t="s">
        <v>187</v>
      </c>
    </row>
    <row r="39" spans="1:22">
      <c r="A39" t="s">
        <v>330</v>
      </c>
      <c r="D39" t="s">
        <v>25</v>
      </c>
      <c r="E39" t="s">
        <v>35</v>
      </c>
      <c r="F39" t="s">
        <v>23</v>
      </c>
      <c r="G39" t="s">
        <v>748</v>
      </c>
      <c r="I39">
        <v>10</v>
      </c>
      <c r="J39">
        <v>5</v>
      </c>
      <c r="K39" t="s">
        <v>216</v>
      </c>
      <c r="L39" t="s">
        <v>51</v>
      </c>
      <c r="M39" t="s">
        <v>178</v>
      </c>
      <c r="N39" t="s">
        <v>115</v>
      </c>
      <c r="P39" t="s">
        <v>71</v>
      </c>
      <c r="R39" t="s">
        <v>71</v>
      </c>
      <c r="V39" t="s">
        <v>749</v>
      </c>
    </row>
    <row r="40" spans="1:22">
      <c r="A40" t="s">
        <v>331</v>
      </c>
      <c r="D40" t="s">
        <v>25</v>
      </c>
      <c r="E40" t="s">
        <v>105</v>
      </c>
      <c r="F40" t="s">
        <v>23</v>
      </c>
      <c r="L40" t="s">
        <v>17</v>
      </c>
      <c r="M40" t="s">
        <v>750</v>
      </c>
      <c r="N40" t="s">
        <v>217</v>
      </c>
      <c r="P40" t="s">
        <v>43</v>
      </c>
      <c r="R40" t="s">
        <v>43</v>
      </c>
      <c r="S40" t="s">
        <v>43</v>
      </c>
      <c r="V40" t="s">
        <v>672</v>
      </c>
    </row>
    <row r="41" spans="1:22">
      <c r="A41" t="s">
        <v>332</v>
      </c>
      <c r="D41" t="s">
        <v>112</v>
      </c>
      <c r="E41" t="s">
        <v>15</v>
      </c>
      <c r="G41" t="s">
        <v>751</v>
      </c>
      <c r="I41">
        <v>9</v>
      </c>
      <c r="J41">
        <v>5</v>
      </c>
      <c r="K41" t="s">
        <v>132</v>
      </c>
      <c r="L41" t="s">
        <v>583</v>
      </c>
      <c r="M41" t="s">
        <v>604</v>
      </c>
      <c r="N41" t="s">
        <v>584</v>
      </c>
      <c r="P41" t="s">
        <v>71</v>
      </c>
      <c r="R41" t="s">
        <v>125</v>
      </c>
      <c r="S41" t="s">
        <v>585</v>
      </c>
      <c r="V41" t="s">
        <v>752</v>
      </c>
    </row>
    <row r="42" spans="1:22">
      <c r="A42" t="s">
        <v>333</v>
      </c>
      <c r="D42" t="s">
        <v>25</v>
      </c>
      <c r="E42" t="s">
        <v>40</v>
      </c>
      <c r="F42" t="s">
        <v>110</v>
      </c>
      <c r="L42" t="s">
        <v>17</v>
      </c>
      <c r="M42" t="s">
        <v>673</v>
      </c>
      <c r="N42" t="s">
        <v>131</v>
      </c>
      <c r="O42">
        <v>2</v>
      </c>
      <c r="P42" t="s">
        <v>31</v>
      </c>
      <c r="R42" t="s">
        <v>753</v>
      </c>
      <c r="S42" t="s">
        <v>38</v>
      </c>
      <c r="V42" t="s">
        <v>586</v>
      </c>
    </row>
    <row r="43" spans="1:22">
      <c r="A43" t="s">
        <v>334</v>
      </c>
      <c r="C43" t="s">
        <v>754</v>
      </c>
      <c r="D43" t="s">
        <v>36</v>
      </c>
      <c r="E43" t="s">
        <v>35</v>
      </c>
      <c r="F43" t="s">
        <v>23</v>
      </c>
      <c r="G43" t="s">
        <v>755</v>
      </c>
      <c r="I43">
        <v>8</v>
      </c>
      <c r="J43">
        <v>7</v>
      </c>
      <c r="K43" t="s">
        <v>141</v>
      </c>
      <c r="L43" t="s">
        <v>17</v>
      </c>
      <c r="M43" t="s">
        <v>756</v>
      </c>
      <c r="N43" t="s">
        <v>587</v>
      </c>
      <c r="O43">
        <v>1</v>
      </c>
      <c r="P43" t="s">
        <v>101</v>
      </c>
      <c r="R43" t="s">
        <v>219</v>
      </c>
      <c r="S43" t="s">
        <v>757</v>
      </c>
      <c r="V43" t="s">
        <v>220</v>
      </c>
    </row>
    <row r="44" spans="1:22">
      <c r="A44" t="s">
        <v>335</v>
      </c>
      <c r="D44" t="s">
        <v>36</v>
      </c>
      <c r="E44" t="s">
        <v>15</v>
      </c>
      <c r="G44" t="s">
        <v>758</v>
      </c>
      <c r="J44">
        <v>1</v>
      </c>
      <c r="K44" t="s">
        <v>221</v>
      </c>
      <c r="L44" t="s">
        <v>17</v>
      </c>
      <c r="M44" t="s">
        <v>195</v>
      </c>
      <c r="N44" t="s">
        <v>106</v>
      </c>
      <c r="O44">
        <v>1</v>
      </c>
      <c r="R44" t="s">
        <v>753</v>
      </c>
      <c r="S44" t="s">
        <v>652</v>
      </c>
      <c r="V44" t="s">
        <v>759</v>
      </c>
    </row>
    <row r="45" spans="1:22">
      <c r="A45" t="s">
        <v>336</v>
      </c>
      <c r="C45" t="s">
        <v>754</v>
      </c>
      <c r="D45" t="s">
        <v>112</v>
      </c>
      <c r="E45" t="s">
        <v>148</v>
      </c>
      <c r="G45" t="s">
        <v>222</v>
      </c>
      <c r="I45">
        <v>41</v>
      </c>
      <c r="J45">
        <v>9</v>
      </c>
      <c r="K45" t="s">
        <v>114</v>
      </c>
      <c r="L45" t="s">
        <v>51</v>
      </c>
      <c r="M45" t="s">
        <v>760</v>
      </c>
      <c r="N45" t="s">
        <v>114</v>
      </c>
      <c r="P45" t="s">
        <v>48</v>
      </c>
      <c r="S45" t="s">
        <v>71</v>
      </c>
    </row>
    <row r="46" spans="1:22">
      <c r="A46" t="s">
        <v>337</v>
      </c>
      <c r="D46" t="s">
        <v>25</v>
      </c>
      <c r="E46" t="s">
        <v>40</v>
      </c>
      <c r="F46" t="s">
        <v>23</v>
      </c>
      <c r="L46" t="s">
        <v>17</v>
      </c>
      <c r="M46" t="s">
        <v>150</v>
      </c>
      <c r="N46" t="s">
        <v>117</v>
      </c>
      <c r="O46">
        <v>2</v>
      </c>
      <c r="P46" t="s">
        <v>38</v>
      </c>
      <c r="R46" t="s">
        <v>38</v>
      </c>
      <c r="S46" t="s">
        <v>38</v>
      </c>
      <c r="V46" t="s">
        <v>761</v>
      </c>
    </row>
    <row r="47" spans="1:22">
      <c r="A47" t="s">
        <v>338</v>
      </c>
      <c r="D47" t="s">
        <v>39</v>
      </c>
      <c r="E47" t="s">
        <v>105</v>
      </c>
      <c r="F47" t="s">
        <v>23</v>
      </c>
      <c r="I47">
        <v>10</v>
      </c>
      <c r="J47">
        <v>2</v>
      </c>
      <c r="K47" t="s">
        <v>238</v>
      </c>
      <c r="L47" t="s">
        <v>99</v>
      </c>
      <c r="M47" t="s">
        <v>119</v>
      </c>
      <c r="N47" t="s">
        <v>190</v>
      </c>
      <c r="P47" t="s">
        <v>38</v>
      </c>
      <c r="R47" t="s">
        <v>133</v>
      </c>
      <c r="S47" t="s">
        <v>223</v>
      </c>
      <c r="V47" t="s">
        <v>49</v>
      </c>
    </row>
    <row r="48" spans="1:22">
      <c r="A48" t="s">
        <v>339</v>
      </c>
      <c r="D48" t="s">
        <v>39</v>
      </c>
      <c r="E48" t="s">
        <v>105</v>
      </c>
      <c r="F48" t="s">
        <v>23</v>
      </c>
      <c r="I48">
        <v>4</v>
      </c>
      <c r="J48">
        <v>0</v>
      </c>
      <c r="L48" t="s">
        <v>99</v>
      </c>
      <c r="M48" t="s">
        <v>174</v>
      </c>
      <c r="N48" t="s">
        <v>138</v>
      </c>
      <c r="O48">
        <v>1</v>
      </c>
      <c r="P48" t="s">
        <v>46</v>
      </c>
      <c r="R48" t="s">
        <v>72</v>
      </c>
      <c r="S48" t="s">
        <v>46</v>
      </c>
      <c r="V48" t="s">
        <v>49</v>
      </c>
    </row>
    <row r="49" spans="1:22">
      <c r="A49" t="s">
        <v>340</v>
      </c>
      <c r="D49" t="s">
        <v>39</v>
      </c>
      <c r="E49" t="s">
        <v>105</v>
      </c>
      <c r="F49" t="s">
        <v>23</v>
      </c>
      <c r="I49">
        <v>2</v>
      </c>
      <c r="J49">
        <v>0</v>
      </c>
      <c r="L49" t="s">
        <v>17</v>
      </c>
      <c r="M49" t="s">
        <v>654</v>
      </c>
      <c r="N49" t="s">
        <v>224</v>
      </c>
      <c r="O49">
        <v>1</v>
      </c>
      <c r="P49" t="s">
        <v>38</v>
      </c>
      <c r="R49" t="s">
        <v>72</v>
      </c>
      <c r="S49" t="s">
        <v>38</v>
      </c>
      <c r="V49" t="s">
        <v>49</v>
      </c>
    </row>
    <row r="50" spans="1:22">
      <c r="A50" t="s">
        <v>341</v>
      </c>
      <c r="D50" t="s">
        <v>640</v>
      </c>
      <c r="E50" t="s">
        <v>105</v>
      </c>
      <c r="F50" t="s">
        <v>23</v>
      </c>
      <c r="I50">
        <v>2</v>
      </c>
      <c r="J50">
        <v>0</v>
      </c>
      <c r="L50" t="s">
        <v>99</v>
      </c>
      <c r="M50" t="s">
        <v>239</v>
      </c>
      <c r="N50" t="s">
        <v>225</v>
      </c>
      <c r="O50">
        <v>2</v>
      </c>
      <c r="P50" t="s">
        <v>46</v>
      </c>
      <c r="R50" t="s">
        <v>38</v>
      </c>
      <c r="S50" t="s">
        <v>46</v>
      </c>
      <c r="V50" t="s">
        <v>49</v>
      </c>
    </row>
    <row r="51" spans="1:22">
      <c r="A51" t="s">
        <v>342</v>
      </c>
      <c r="D51" t="s">
        <v>39</v>
      </c>
      <c r="E51" t="s">
        <v>105</v>
      </c>
      <c r="F51" t="s">
        <v>23</v>
      </c>
      <c r="L51" t="s">
        <v>99</v>
      </c>
      <c r="M51" t="s">
        <v>174</v>
      </c>
      <c r="N51" t="s">
        <v>142</v>
      </c>
      <c r="P51" t="s">
        <v>38</v>
      </c>
      <c r="R51" t="s">
        <v>38</v>
      </c>
      <c r="S51" t="s">
        <v>38</v>
      </c>
      <c r="V51" t="s">
        <v>49</v>
      </c>
    </row>
    <row r="52" spans="1:22">
      <c r="A52" t="s">
        <v>343</v>
      </c>
      <c r="D52" t="s">
        <v>39</v>
      </c>
      <c r="E52" t="s">
        <v>105</v>
      </c>
      <c r="F52" t="s">
        <v>23</v>
      </c>
      <c r="I52">
        <v>5</v>
      </c>
      <c r="J52">
        <v>0</v>
      </c>
      <c r="L52" t="s">
        <v>99</v>
      </c>
      <c r="M52" t="s">
        <v>195</v>
      </c>
      <c r="N52" t="s">
        <v>129</v>
      </c>
      <c r="O52">
        <v>1</v>
      </c>
      <c r="P52" t="s">
        <v>226</v>
      </c>
      <c r="R52" t="s">
        <v>104</v>
      </c>
      <c r="S52" t="s">
        <v>38</v>
      </c>
      <c r="V52" t="s">
        <v>49</v>
      </c>
    </row>
    <row r="53" spans="1:22">
      <c r="A53" t="s">
        <v>344</v>
      </c>
      <c r="D53" t="s">
        <v>39</v>
      </c>
      <c r="E53" t="s">
        <v>105</v>
      </c>
      <c r="F53" t="s">
        <v>23</v>
      </c>
      <c r="L53" t="s">
        <v>99</v>
      </c>
      <c r="M53" t="s">
        <v>199</v>
      </c>
      <c r="N53" t="s">
        <v>224</v>
      </c>
      <c r="P53" t="s">
        <v>762</v>
      </c>
      <c r="R53" t="s">
        <v>133</v>
      </c>
      <c r="S53" t="s">
        <v>227</v>
      </c>
      <c r="V53" t="s">
        <v>588</v>
      </c>
    </row>
    <row r="54" spans="1:22">
      <c r="A54" t="s">
        <v>345</v>
      </c>
      <c r="D54" t="s">
        <v>39</v>
      </c>
      <c r="E54" t="s">
        <v>15</v>
      </c>
      <c r="F54" t="s">
        <v>23</v>
      </c>
      <c r="G54" t="s">
        <v>763</v>
      </c>
      <c r="I54">
        <v>16</v>
      </c>
      <c r="J54">
        <v>14</v>
      </c>
      <c r="K54" t="s">
        <v>190</v>
      </c>
      <c r="L54" t="s">
        <v>99</v>
      </c>
      <c r="M54" t="s">
        <v>653</v>
      </c>
      <c r="N54" t="s">
        <v>217</v>
      </c>
      <c r="P54" t="s">
        <v>38</v>
      </c>
      <c r="S54" t="s">
        <v>704</v>
      </c>
      <c r="V54" t="s">
        <v>764</v>
      </c>
    </row>
    <row r="55" spans="1:22">
      <c r="A55" t="s">
        <v>346</v>
      </c>
      <c r="D55" t="s">
        <v>25</v>
      </c>
      <c r="E55" t="s">
        <v>105</v>
      </c>
      <c r="F55" t="s">
        <v>23</v>
      </c>
      <c r="I55">
        <v>3</v>
      </c>
      <c r="J55">
        <v>0</v>
      </c>
      <c r="L55" t="s">
        <v>99</v>
      </c>
      <c r="M55" t="s">
        <v>174</v>
      </c>
      <c r="N55" t="s">
        <v>138</v>
      </c>
      <c r="O55">
        <v>1</v>
      </c>
      <c r="P55" t="s">
        <v>38</v>
      </c>
      <c r="R55" t="s">
        <v>38</v>
      </c>
      <c r="S55" t="s">
        <v>46</v>
      </c>
      <c r="V55" t="s">
        <v>49</v>
      </c>
    </row>
    <row r="56" spans="1:22">
      <c r="A56" t="s">
        <v>347</v>
      </c>
      <c r="D56" t="s">
        <v>191</v>
      </c>
      <c r="E56" t="s">
        <v>105</v>
      </c>
      <c r="F56" t="s">
        <v>23</v>
      </c>
      <c r="I56">
        <v>1</v>
      </c>
      <c r="J56">
        <v>0</v>
      </c>
      <c r="K56" t="s">
        <v>132</v>
      </c>
      <c r="L56" t="s">
        <v>17</v>
      </c>
      <c r="M56" t="s">
        <v>174</v>
      </c>
      <c r="N56" t="s">
        <v>100</v>
      </c>
      <c r="P56" t="s">
        <v>38</v>
      </c>
      <c r="R56" t="s">
        <v>72</v>
      </c>
      <c r="S56" t="s">
        <v>38</v>
      </c>
      <c r="V56" t="s">
        <v>49</v>
      </c>
    </row>
    <row r="57" spans="1:22">
      <c r="A57" t="s">
        <v>348</v>
      </c>
      <c r="D57" t="s">
        <v>191</v>
      </c>
      <c r="E57" t="s">
        <v>105</v>
      </c>
      <c r="F57" t="s">
        <v>23</v>
      </c>
      <c r="I57">
        <v>4</v>
      </c>
      <c r="J57">
        <v>0</v>
      </c>
      <c r="L57" t="s">
        <v>17</v>
      </c>
      <c r="M57" t="s">
        <v>765</v>
      </c>
      <c r="N57" t="s">
        <v>142</v>
      </c>
      <c r="O57">
        <v>4</v>
      </c>
      <c r="P57" t="s">
        <v>38</v>
      </c>
      <c r="R57" t="s">
        <v>104</v>
      </c>
      <c r="S57" t="s">
        <v>38</v>
      </c>
      <c r="V57" t="s">
        <v>49</v>
      </c>
    </row>
    <row r="58" spans="1:22">
      <c r="A58" t="s">
        <v>349</v>
      </c>
      <c r="D58" t="s">
        <v>191</v>
      </c>
      <c r="E58" t="s">
        <v>15</v>
      </c>
      <c r="F58" t="s">
        <v>23</v>
      </c>
      <c r="G58" t="s">
        <v>766</v>
      </c>
      <c r="I58">
        <v>5</v>
      </c>
      <c r="J58">
        <v>4</v>
      </c>
      <c r="K58" t="s">
        <v>57</v>
      </c>
      <c r="L58" t="s">
        <v>99</v>
      </c>
      <c r="M58" t="s">
        <v>119</v>
      </c>
      <c r="N58" t="s">
        <v>644</v>
      </c>
      <c r="P58" t="s">
        <v>38</v>
      </c>
      <c r="R58" t="s">
        <v>133</v>
      </c>
      <c r="S58" t="s">
        <v>767</v>
      </c>
      <c r="V58" t="s">
        <v>681</v>
      </c>
    </row>
    <row r="59" spans="1:22">
      <c r="A59" t="s">
        <v>350</v>
      </c>
      <c r="D59" t="s">
        <v>39</v>
      </c>
      <c r="E59" t="s">
        <v>105</v>
      </c>
      <c r="F59" t="s">
        <v>23</v>
      </c>
      <c r="L59" t="s">
        <v>99</v>
      </c>
      <c r="M59" t="s">
        <v>174</v>
      </c>
      <c r="N59" t="s">
        <v>129</v>
      </c>
      <c r="P59" t="s">
        <v>38</v>
      </c>
      <c r="R59" t="s">
        <v>38</v>
      </c>
      <c r="S59" t="s">
        <v>38</v>
      </c>
      <c r="V59" t="s">
        <v>49</v>
      </c>
    </row>
    <row r="60" spans="1:22">
      <c r="A60" t="s">
        <v>351</v>
      </c>
      <c r="D60" t="s">
        <v>39</v>
      </c>
      <c r="E60" t="s">
        <v>105</v>
      </c>
      <c r="F60" t="s">
        <v>23</v>
      </c>
      <c r="I60">
        <v>2</v>
      </c>
      <c r="J60">
        <v>0</v>
      </c>
      <c r="L60" t="s">
        <v>17</v>
      </c>
      <c r="M60" t="s">
        <v>768</v>
      </c>
      <c r="N60" t="s">
        <v>118</v>
      </c>
      <c r="O60">
        <v>2</v>
      </c>
      <c r="R60" t="s">
        <v>133</v>
      </c>
      <c r="S60" t="s">
        <v>38</v>
      </c>
      <c r="V60" t="s">
        <v>49</v>
      </c>
    </row>
    <row r="61" spans="1:22">
      <c r="A61" t="s">
        <v>352</v>
      </c>
      <c r="D61" t="s">
        <v>192</v>
      </c>
      <c r="E61" t="s">
        <v>105</v>
      </c>
      <c r="F61" t="s">
        <v>23</v>
      </c>
      <c r="L61" t="s">
        <v>17</v>
      </c>
      <c r="M61" t="s">
        <v>769</v>
      </c>
      <c r="N61" t="s">
        <v>123</v>
      </c>
      <c r="O61">
        <v>3</v>
      </c>
      <c r="P61" t="s">
        <v>38</v>
      </c>
      <c r="R61" t="s">
        <v>72</v>
      </c>
      <c r="S61" t="s">
        <v>38</v>
      </c>
      <c r="V61" t="s">
        <v>49</v>
      </c>
    </row>
    <row r="62" spans="1:22">
      <c r="A62" t="s">
        <v>353</v>
      </c>
      <c r="D62" t="s">
        <v>39</v>
      </c>
      <c r="E62" t="s">
        <v>105</v>
      </c>
      <c r="F62" t="s">
        <v>23</v>
      </c>
      <c r="I62">
        <v>1</v>
      </c>
      <c r="J62">
        <v>0</v>
      </c>
      <c r="L62" t="s">
        <v>99</v>
      </c>
      <c r="M62" t="s">
        <v>684</v>
      </c>
      <c r="N62" t="s">
        <v>129</v>
      </c>
      <c r="O62">
        <v>3</v>
      </c>
      <c r="P62" t="s">
        <v>38</v>
      </c>
      <c r="S62" t="s">
        <v>770</v>
      </c>
      <c r="V62" t="s">
        <v>104</v>
      </c>
    </row>
    <row r="63" spans="1:22">
      <c r="A63" t="s">
        <v>354</v>
      </c>
      <c r="D63" t="s">
        <v>36</v>
      </c>
      <c r="E63" t="s">
        <v>105</v>
      </c>
      <c r="F63" t="s">
        <v>23</v>
      </c>
      <c r="I63">
        <v>7</v>
      </c>
      <c r="J63">
        <v>1</v>
      </c>
      <c r="K63" t="s">
        <v>132</v>
      </c>
      <c r="L63" t="s">
        <v>17</v>
      </c>
      <c r="M63" t="s">
        <v>653</v>
      </c>
      <c r="N63" t="s">
        <v>120</v>
      </c>
      <c r="P63" t="s">
        <v>21</v>
      </c>
      <c r="R63" t="s">
        <v>104</v>
      </c>
      <c r="S63" t="s">
        <v>771</v>
      </c>
      <c r="V63" t="s">
        <v>761</v>
      </c>
    </row>
    <row r="64" spans="1:22">
      <c r="A64" t="s">
        <v>355</v>
      </c>
      <c r="D64" t="s">
        <v>39</v>
      </c>
      <c r="E64" t="s">
        <v>105</v>
      </c>
      <c r="F64" t="s">
        <v>23</v>
      </c>
      <c r="L64" t="s">
        <v>99</v>
      </c>
      <c r="M64" t="s">
        <v>195</v>
      </c>
      <c r="N64" t="s">
        <v>111</v>
      </c>
      <c r="O64">
        <v>2</v>
      </c>
      <c r="P64" t="s">
        <v>38</v>
      </c>
      <c r="S64" t="s">
        <v>38</v>
      </c>
      <c r="V64" t="s">
        <v>49</v>
      </c>
    </row>
    <row r="65" spans="1:22">
      <c r="A65" t="s">
        <v>356</v>
      </c>
      <c r="D65" t="s">
        <v>39</v>
      </c>
      <c r="E65" t="s">
        <v>105</v>
      </c>
      <c r="F65" t="s">
        <v>23</v>
      </c>
      <c r="I65">
        <v>3</v>
      </c>
      <c r="J65">
        <v>0</v>
      </c>
      <c r="L65" t="s">
        <v>99</v>
      </c>
      <c r="M65" t="s">
        <v>239</v>
      </c>
      <c r="N65" t="s">
        <v>180</v>
      </c>
      <c r="O65">
        <v>2</v>
      </c>
      <c r="P65" t="s">
        <v>38</v>
      </c>
      <c r="R65" t="s">
        <v>38</v>
      </c>
      <c r="S65" t="s">
        <v>46</v>
      </c>
      <c r="V65" t="s">
        <v>49</v>
      </c>
    </row>
    <row r="66" spans="1:22">
      <c r="A66" t="s">
        <v>357</v>
      </c>
      <c r="D66" t="s">
        <v>25</v>
      </c>
      <c r="E66" t="s">
        <v>15</v>
      </c>
      <c r="F66" t="s">
        <v>23</v>
      </c>
      <c r="G66" t="s">
        <v>772</v>
      </c>
      <c r="I66">
        <v>12</v>
      </c>
      <c r="J66">
        <v>7</v>
      </c>
      <c r="K66" t="s">
        <v>115</v>
      </c>
      <c r="L66" t="s">
        <v>99</v>
      </c>
      <c r="M66" t="s">
        <v>199</v>
      </c>
      <c r="N66" t="s">
        <v>103</v>
      </c>
      <c r="P66" t="s">
        <v>38</v>
      </c>
      <c r="R66" t="s">
        <v>228</v>
      </c>
      <c r="S66" t="s">
        <v>38</v>
      </c>
      <c r="V66" t="s">
        <v>49</v>
      </c>
    </row>
    <row r="67" spans="1:22">
      <c r="A67" t="s">
        <v>358</v>
      </c>
      <c r="D67" t="s">
        <v>192</v>
      </c>
      <c r="E67" t="s">
        <v>105</v>
      </c>
      <c r="F67" t="s">
        <v>23</v>
      </c>
      <c r="G67" t="s">
        <v>200</v>
      </c>
      <c r="I67">
        <v>12</v>
      </c>
      <c r="J67">
        <v>6</v>
      </c>
      <c r="K67" t="s">
        <v>173</v>
      </c>
      <c r="L67" t="s">
        <v>99</v>
      </c>
      <c r="M67" t="s">
        <v>653</v>
      </c>
      <c r="N67" t="s">
        <v>140</v>
      </c>
      <c r="P67" t="s">
        <v>21</v>
      </c>
      <c r="R67" t="s">
        <v>54</v>
      </c>
      <c r="S67" t="s">
        <v>773</v>
      </c>
      <c r="V67" t="s">
        <v>761</v>
      </c>
    </row>
    <row r="68" spans="1:22">
      <c r="A68" t="s">
        <v>359</v>
      </c>
      <c r="D68" t="s">
        <v>39</v>
      </c>
      <c r="E68" t="s">
        <v>186</v>
      </c>
      <c r="F68" t="s">
        <v>23</v>
      </c>
      <c r="G68" t="s">
        <v>774</v>
      </c>
      <c r="I68">
        <v>4</v>
      </c>
      <c r="J68">
        <v>2</v>
      </c>
      <c r="K68" t="s">
        <v>230</v>
      </c>
      <c r="L68" t="s">
        <v>17</v>
      </c>
      <c r="M68" t="s">
        <v>775</v>
      </c>
      <c r="N68" t="s">
        <v>224</v>
      </c>
      <c r="P68" t="s">
        <v>46</v>
      </c>
      <c r="R68" t="s">
        <v>208</v>
      </c>
      <c r="S68" t="s">
        <v>605</v>
      </c>
      <c r="V68" t="s">
        <v>49</v>
      </c>
    </row>
    <row r="69" spans="1:22">
      <c r="A69" t="s">
        <v>360</v>
      </c>
      <c r="C69">
        <v>1.5</v>
      </c>
      <c r="D69" t="s">
        <v>36</v>
      </c>
      <c r="E69" t="s">
        <v>105</v>
      </c>
      <c r="F69" t="s">
        <v>23</v>
      </c>
      <c r="I69">
        <v>7</v>
      </c>
      <c r="J69">
        <v>0</v>
      </c>
      <c r="L69" t="s">
        <v>99</v>
      </c>
      <c r="M69" t="s">
        <v>199</v>
      </c>
      <c r="N69" t="s">
        <v>202</v>
      </c>
      <c r="O69">
        <v>1</v>
      </c>
      <c r="P69" t="s">
        <v>38</v>
      </c>
      <c r="R69" t="s">
        <v>72</v>
      </c>
      <c r="S69" t="s">
        <v>46</v>
      </c>
      <c r="V69" t="s">
        <v>49</v>
      </c>
    </row>
    <row r="70" spans="1:22">
      <c r="A70" t="s">
        <v>361</v>
      </c>
      <c r="D70" t="s">
        <v>25</v>
      </c>
      <c r="E70" t="s">
        <v>24</v>
      </c>
      <c r="F70" t="s">
        <v>14</v>
      </c>
      <c r="I70">
        <v>1</v>
      </c>
      <c r="J70">
        <v>1</v>
      </c>
      <c r="L70" t="s">
        <v>99</v>
      </c>
      <c r="M70" t="s">
        <v>199</v>
      </c>
      <c r="N70" t="s">
        <v>229</v>
      </c>
      <c r="O70">
        <v>3</v>
      </c>
      <c r="P70" t="s">
        <v>38</v>
      </c>
      <c r="R70" t="s">
        <v>31</v>
      </c>
      <c r="S70" t="s">
        <v>38</v>
      </c>
      <c r="V70" t="s">
        <v>49</v>
      </c>
    </row>
    <row r="71" spans="1:22">
      <c r="A71" t="s">
        <v>362</v>
      </c>
      <c r="D71" t="s">
        <v>39</v>
      </c>
      <c r="E71" t="s">
        <v>105</v>
      </c>
      <c r="F71" t="s">
        <v>23</v>
      </c>
      <c r="I71">
        <v>4</v>
      </c>
      <c r="J71">
        <v>0</v>
      </c>
      <c r="K71" t="s">
        <v>139</v>
      </c>
      <c r="L71" t="s">
        <v>99</v>
      </c>
      <c r="M71" t="s">
        <v>174</v>
      </c>
      <c r="N71" t="s">
        <v>139</v>
      </c>
      <c r="P71" t="s">
        <v>46</v>
      </c>
      <c r="R71" t="s">
        <v>72</v>
      </c>
      <c r="S71" t="s">
        <v>46</v>
      </c>
      <c r="V71" t="s">
        <v>49</v>
      </c>
    </row>
    <row r="72" spans="1:22">
      <c r="A72" t="s">
        <v>363</v>
      </c>
      <c r="D72" t="s">
        <v>191</v>
      </c>
      <c r="E72" t="s">
        <v>186</v>
      </c>
      <c r="F72" t="s">
        <v>23</v>
      </c>
      <c r="G72" t="s">
        <v>776</v>
      </c>
      <c r="I72">
        <v>2</v>
      </c>
      <c r="J72">
        <v>1</v>
      </c>
      <c r="K72" t="s">
        <v>230</v>
      </c>
      <c r="L72" t="s">
        <v>99</v>
      </c>
      <c r="M72" t="s">
        <v>654</v>
      </c>
      <c r="N72" t="s">
        <v>117</v>
      </c>
      <c r="O72">
        <v>4</v>
      </c>
      <c r="P72" t="s">
        <v>231</v>
      </c>
      <c r="S72" t="s">
        <v>777</v>
      </c>
      <c r="V72" t="s">
        <v>49</v>
      </c>
    </row>
    <row r="73" spans="1:22">
      <c r="A73" t="s">
        <v>364</v>
      </c>
      <c r="D73" t="s">
        <v>39</v>
      </c>
      <c r="E73" t="s">
        <v>105</v>
      </c>
      <c r="F73" t="s">
        <v>23</v>
      </c>
      <c r="I73">
        <v>1</v>
      </c>
      <c r="J73">
        <v>0</v>
      </c>
      <c r="K73" t="s">
        <v>181</v>
      </c>
      <c r="L73" t="s">
        <v>17</v>
      </c>
      <c r="M73" t="s">
        <v>195</v>
      </c>
      <c r="N73" t="s">
        <v>149</v>
      </c>
      <c r="P73" t="s">
        <v>232</v>
      </c>
      <c r="S73" t="s">
        <v>778</v>
      </c>
      <c r="V73" t="s">
        <v>49</v>
      </c>
    </row>
    <row r="74" spans="1:22">
      <c r="A74" t="s">
        <v>365</v>
      </c>
      <c r="D74" t="s">
        <v>25</v>
      </c>
      <c r="E74" t="s">
        <v>105</v>
      </c>
      <c r="F74" t="s">
        <v>23</v>
      </c>
      <c r="I74">
        <v>4</v>
      </c>
      <c r="L74" t="s">
        <v>99</v>
      </c>
      <c r="M74" t="s">
        <v>655</v>
      </c>
      <c r="N74" t="s">
        <v>106</v>
      </c>
      <c r="O74">
        <v>1</v>
      </c>
      <c r="P74" t="s">
        <v>21</v>
      </c>
      <c r="R74" t="s">
        <v>21</v>
      </c>
      <c r="S74" t="s">
        <v>21</v>
      </c>
      <c r="V74" t="s">
        <v>761</v>
      </c>
    </row>
    <row r="75" spans="1:22">
      <c r="A75" t="s">
        <v>366</v>
      </c>
      <c r="D75" t="s">
        <v>39</v>
      </c>
      <c r="E75" t="s">
        <v>15</v>
      </c>
      <c r="F75" t="s">
        <v>23</v>
      </c>
      <c r="G75" t="s">
        <v>779</v>
      </c>
      <c r="I75" t="s">
        <v>780</v>
      </c>
      <c r="J75" t="s">
        <v>781</v>
      </c>
      <c r="K75" t="s">
        <v>34</v>
      </c>
      <c r="L75" t="s">
        <v>128</v>
      </c>
      <c r="M75" t="s">
        <v>195</v>
      </c>
      <c r="N75" t="s">
        <v>172</v>
      </c>
      <c r="O75" t="s">
        <v>782</v>
      </c>
      <c r="S75" t="s">
        <v>38</v>
      </c>
      <c r="V75" t="s">
        <v>589</v>
      </c>
    </row>
    <row r="76" spans="1:22">
      <c r="A76" t="s">
        <v>367</v>
      </c>
      <c r="D76" t="s">
        <v>39</v>
      </c>
      <c r="E76" t="s">
        <v>105</v>
      </c>
      <c r="F76" t="s">
        <v>23</v>
      </c>
      <c r="I76">
        <v>1</v>
      </c>
      <c r="J76">
        <v>0</v>
      </c>
      <c r="L76" t="s">
        <v>99</v>
      </c>
      <c r="M76" t="s">
        <v>174</v>
      </c>
      <c r="N76" t="s">
        <v>233</v>
      </c>
      <c r="O76">
        <v>1</v>
      </c>
      <c r="P76" t="s">
        <v>38</v>
      </c>
      <c r="R76" t="s">
        <v>38</v>
      </c>
      <c r="S76" t="s">
        <v>38</v>
      </c>
      <c r="V76" t="s">
        <v>49</v>
      </c>
    </row>
    <row r="77" spans="1:22">
      <c r="A77" t="s">
        <v>368</v>
      </c>
      <c r="D77" t="s">
        <v>39</v>
      </c>
      <c r="E77" t="s">
        <v>186</v>
      </c>
      <c r="F77" t="s">
        <v>23</v>
      </c>
      <c r="G77" t="s">
        <v>783</v>
      </c>
      <c r="I77">
        <v>4</v>
      </c>
      <c r="J77">
        <v>1</v>
      </c>
      <c r="K77" t="s">
        <v>234</v>
      </c>
      <c r="L77" t="s">
        <v>99</v>
      </c>
      <c r="M77" t="s">
        <v>119</v>
      </c>
      <c r="N77" t="s">
        <v>135</v>
      </c>
      <c r="P77" t="s">
        <v>38</v>
      </c>
      <c r="R77" t="s">
        <v>133</v>
      </c>
      <c r="S77" t="s">
        <v>680</v>
      </c>
      <c r="V77" t="s">
        <v>49</v>
      </c>
    </row>
    <row r="78" spans="1:22">
      <c r="A78" t="s">
        <v>369</v>
      </c>
      <c r="D78" t="s">
        <v>191</v>
      </c>
      <c r="E78" t="s">
        <v>186</v>
      </c>
      <c r="F78" t="s">
        <v>23</v>
      </c>
      <c r="G78" t="s">
        <v>784</v>
      </c>
      <c r="I78">
        <v>5</v>
      </c>
      <c r="J78">
        <v>3</v>
      </c>
      <c r="K78" t="s">
        <v>52</v>
      </c>
      <c r="L78" t="s">
        <v>99</v>
      </c>
      <c r="M78" t="s">
        <v>195</v>
      </c>
      <c r="N78" t="s">
        <v>235</v>
      </c>
      <c r="P78" t="s">
        <v>38</v>
      </c>
      <c r="S78" t="s">
        <v>38</v>
      </c>
      <c r="V78" t="s">
        <v>49</v>
      </c>
    </row>
    <row r="79" spans="1:22">
      <c r="A79" t="s">
        <v>370</v>
      </c>
      <c r="E79" t="s">
        <v>105</v>
      </c>
      <c r="G79" t="s">
        <v>785</v>
      </c>
      <c r="I79" t="s">
        <v>786</v>
      </c>
      <c r="J79" t="s">
        <v>787</v>
      </c>
      <c r="K79" t="s">
        <v>224</v>
      </c>
      <c r="L79" t="s">
        <v>17</v>
      </c>
      <c r="N79" t="s">
        <v>224</v>
      </c>
      <c r="O79" t="s">
        <v>788</v>
      </c>
      <c r="P79" t="s">
        <v>789</v>
      </c>
      <c r="R79" t="s">
        <v>133</v>
      </c>
      <c r="S79" t="s">
        <v>704</v>
      </c>
    </row>
    <row r="80" spans="1:22">
      <c r="A80" t="s">
        <v>371</v>
      </c>
      <c r="D80" t="s">
        <v>25</v>
      </c>
      <c r="E80" t="s">
        <v>186</v>
      </c>
      <c r="F80" t="s">
        <v>23</v>
      </c>
      <c r="G80" t="s">
        <v>790</v>
      </c>
      <c r="I80">
        <v>2</v>
      </c>
      <c r="J80">
        <v>2</v>
      </c>
      <c r="K80" t="s">
        <v>134</v>
      </c>
      <c r="L80" t="s">
        <v>99</v>
      </c>
      <c r="M80" t="s">
        <v>199</v>
      </c>
      <c r="N80" t="s">
        <v>117</v>
      </c>
      <c r="O80">
        <v>3</v>
      </c>
      <c r="P80" t="s">
        <v>38</v>
      </c>
      <c r="R80" t="s">
        <v>133</v>
      </c>
      <c r="S80" t="s">
        <v>791</v>
      </c>
      <c r="V80" t="s">
        <v>104</v>
      </c>
    </row>
    <row r="81" spans="1:22">
      <c r="A81" t="s">
        <v>372</v>
      </c>
      <c r="D81" t="s">
        <v>39</v>
      </c>
      <c r="E81" t="s">
        <v>105</v>
      </c>
      <c r="F81" t="s">
        <v>23</v>
      </c>
      <c r="I81">
        <v>2</v>
      </c>
      <c r="J81">
        <v>0</v>
      </c>
      <c r="K81" t="s">
        <v>118</v>
      </c>
      <c r="L81" t="s">
        <v>17</v>
      </c>
      <c r="M81" t="s">
        <v>699</v>
      </c>
      <c r="N81" t="s">
        <v>238</v>
      </c>
      <c r="O81">
        <v>1</v>
      </c>
      <c r="P81" t="s">
        <v>38</v>
      </c>
      <c r="V81" t="s">
        <v>761</v>
      </c>
    </row>
    <row r="82" spans="1:22">
      <c r="A82" t="s">
        <v>373</v>
      </c>
      <c r="D82" t="s">
        <v>39</v>
      </c>
      <c r="E82" t="s">
        <v>24</v>
      </c>
      <c r="F82" t="s">
        <v>23</v>
      </c>
      <c r="G82" t="s">
        <v>792</v>
      </c>
      <c r="I82">
        <v>1</v>
      </c>
      <c r="J82">
        <v>0</v>
      </c>
      <c r="K82" t="s">
        <v>135</v>
      </c>
      <c r="L82" t="s">
        <v>99</v>
      </c>
      <c r="M82" t="s">
        <v>793</v>
      </c>
      <c r="N82" t="s">
        <v>111</v>
      </c>
      <c r="O82">
        <v>2</v>
      </c>
      <c r="P82" t="s">
        <v>38</v>
      </c>
      <c r="R82" t="s">
        <v>133</v>
      </c>
      <c r="S82" t="s">
        <v>668</v>
      </c>
      <c r="V82" t="s">
        <v>49</v>
      </c>
    </row>
    <row r="83" spans="1:22">
      <c r="A83" t="s">
        <v>374</v>
      </c>
      <c r="E83" t="s">
        <v>105</v>
      </c>
      <c r="F83" t="s">
        <v>23</v>
      </c>
      <c r="G83" t="s">
        <v>794</v>
      </c>
      <c r="I83">
        <v>17</v>
      </c>
      <c r="J83">
        <v>3</v>
      </c>
      <c r="K83" t="s">
        <v>609</v>
      </c>
      <c r="L83" t="s">
        <v>17</v>
      </c>
      <c r="M83" t="s">
        <v>795</v>
      </c>
      <c r="N83" t="s">
        <v>172</v>
      </c>
      <c r="P83" t="s">
        <v>38</v>
      </c>
      <c r="S83" t="s">
        <v>685</v>
      </c>
      <c r="V83" t="s">
        <v>240</v>
      </c>
    </row>
    <row r="84" spans="1:22">
      <c r="A84" t="s">
        <v>375</v>
      </c>
      <c r="D84" t="s">
        <v>39</v>
      </c>
      <c r="E84" t="s">
        <v>24</v>
      </c>
      <c r="F84" t="s">
        <v>23</v>
      </c>
      <c r="I84">
        <v>2</v>
      </c>
      <c r="J84">
        <v>1</v>
      </c>
      <c r="K84" t="s">
        <v>213</v>
      </c>
      <c r="L84" t="s">
        <v>99</v>
      </c>
      <c r="M84" t="s">
        <v>199</v>
      </c>
      <c r="N84" t="s">
        <v>213</v>
      </c>
      <c r="P84" t="s">
        <v>21</v>
      </c>
      <c r="R84" t="s">
        <v>38</v>
      </c>
    </row>
    <row r="85" spans="1:22">
      <c r="A85" t="s">
        <v>376</v>
      </c>
      <c r="D85" t="s">
        <v>39</v>
      </c>
      <c r="E85" t="s">
        <v>105</v>
      </c>
      <c r="F85" t="s">
        <v>23</v>
      </c>
      <c r="I85">
        <v>2</v>
      </c>
      <c r="J85">
        <v>0</v>
      </c>
      <c r="K85" t="s">
        <v>123</v>
      </c>
      <c r="L85" t="s">
        <v>99</v>
      </c>
      <c r="M85" t="s">
        <v>199</v>
      </c>
      <c r="N85" t="s">
        <v>123</v>
      </c>
      <c r="P85" t="s">
        <v>38</v>
      </c>
      <c r="R85" t="s">
        <v>38</v>
      </c>
      <c r="S85" t="s">
        <v>38</v>
      </c>
      <c r="V85" t="s">
        <v>49</v>
      </c>
    </row>
    <row r="86" spans="1:22">
      <c r="A86" t="s">
        <v>377</v>
      </c>
      <c r="D86" t="s">
        <v>39</v>
      </c>
      <c r="E86" t="s">
        <v>105</v>
      </c>
      <c r="F86" t="s">
        <v>23</v>
      </c>
      <c r="I86">
        <v>3</v>
      </c>
      <c r="J86">
        <v>0</v>
      </c>
      <c r="L86" t="s">
        <v>99</v>
      </c>
      <c r="M86" t="s">
        <v>684</v>
      </c>
      <c r="N86" t="s">
        <v>111</v>
      </c>
      <c r="O86">
        <v>1</v>
      </c>
      <c r="P86" t="s">
        <v>38</v>
      </c>
      <c r="R86" t="s">
        <v>38</v>
      </c>
      <c r="S86" t="s">
        <v>38</v>
      </c>
      <c r="V86" t="s">
        <v>49</v>
      </c>
    </row>
    <row r="87" spans="1:22">
      <c r="A87" t="s">
        <v>378</v>
      </c>
      <c r="D87" t="s">
        <v>39</v>
      </c>
      <c r="E87" t="s">
        <v>105</v>
      </c>
      <c r="F87" t="s">
        <v>23</v>
      </c>
      <c r="I87">
        <v>3</v>
      </c>
      <c r="J87">
        <v>0</v>
      </c>
      <c r="L87" t="s">
        <v>99</v>
      </c>
      <c r="M87" t="s">
        <v>199</v>
      </c>
      <c r="N87" t="s">
        <v>139</v>
      </c>
      <c r="O87">
        <v>3</v>
      </c>
      <c r="P87" t="s">
        <v>38</v>
      </c>
      <c r="R87" t="s">
        <v>72</v>
      </c>
      <c r="S87" t="s">
        <v>38</v>
      </c>
      <c r="V87" t="s">
        <v>49</v>
      </c>
    </row>
    <row r="88" spans="1:22">
      <c r="A88" t="s">
        <v>379</v>
      </c>
      <c r="D88" t="s">
        <v>191</v>
      </c>
      <c r="E88" t="s">
        <v>15</v>
      </c>
      <c r="F88" t="s">
        <v>23</v>
      </c>
      <c r="G88" t="s">
        <v>796</v>
      </c>
      <c r="I88">
        <v>14</v>
      </c>
      <c r="J88">
        <v>5</v>
      </c>
      <c r="K88" t="s">
        <v>241</v>
      </c>
      <c r="L88" t="s">
        <v>99</v>
      </c>
      <c r="M88" t="s">
        <v>199</v>
      </c>
      <c r="N88" t="s">
        <v>797</v>
      </c>
      <c r="O88">
        <v>3</v>
      </c>
      <c r="P88" t="s">
        <v>798</v>
      </c>
      <c r="R88" t="s">
        <v>133</v>
      </c>
      <c r="S88" t="s">
        <v>242</v>
      </c>
      <c r="V88" t="s">
        <v>49</v>
      </c>
    </row>
    <row r="89" spans="1:22">
      <c r="A89" t="s">
        <v>380</v>
      </c>
      <c r="D89" t="s">
        <v>191</v>
      </c>
      <c r="E89" t="s">
        <v>15</v>
      </c>
      <c r="F89" t="s">
        <v>23</v>
      </c>
      <c r="G89" t="s">
        <v>669</v>
      </c>
      <c r="I89">
        <v>6</v>
      </c>
      <c r="J89">
        <v>5</v>
      </c>
      <c r="K89" t="s">
        <v>173</v>
      </c>
      <c r="L89" t="s">
        <v>17</v>
      </c>
      <c r="M89" t="s">
        <v>799</v>
      </c>
      <c r="N89" t="s">
        <v>134</v>
      </c>
      <c r="P89" t="s">
        <v>243</v>
      </c>
      <c r="R89" t="s">
        <v>133</v>
      </c>
      <c r="S89" t="s">
        <v>800</v>
      </c>
      <c r="V89" t="s">
        <v>49</v>
      </c>
    </row>
    <row r="90" spans="1:22">
      <c r="A90" t="s">
        <v>381</v>
      </c>
      <c r="G90" t="s">
        <v>801</v>
      </c>
      <c r="I90">
        <v>4</v>
      </c>
      <c r="J90">
        <v>3</v>
      </c>
      <c r="K90" t="s">
        <v>141</v>
      </c>
      <c r="L90" t="s">
        <v>17</v>
      </c>
      <c r="M90" t="s">
        <v>802</v>
      </c>
      <c r="N90" t="s">
        <v>143</v>
      </c>
      <c r="O90">
        <v>4</v>
      </c>
      <c r="P90" t="s">
        <v>21</v>
      </c>
      <c r="R90" t="s">
        <v>21</v>
      </c>
      <c r="S90" t="s">
        <v>803</v>
      </c>
      <c r="V90" t="s">
        <v>761</v>
      </c>
    </row>
    <row r="91" spans="1:22">
      <c r="A91" t="s">
        <v>382</v>
      </c>
      <c r="D91" t="s">
        <v>39</v>
      </c>
      <c r="E91" t="s">
        <v>105</v>
      </c>
      <c r="F91" t="s">
        <v>23</v>
      </c>
      <c r="L91" t="s">
        <v>99</v>
      </c>
      <c r="M91" t="s">
        <v>199</v>
      </c>
      <c r="N91" t="s">
        <v>123</v>
      </c>
      <c r="P91" t="s">
        <v>38</v>
      </c>
      <c r="S91" t="s">
        <v>38</v>
      </c>
      <c r="V91" t="s">
        <v>49</v>
      </c>
    </row>
    <row r="92" spans="1:22">
      <c r="A92" t="s">
        <v>383</v>
      </c>
      <c r="D92" t="s">
        <v>192</v>
      </c>
      <c r="E92" t="s">
        <v>105</v>
      </c>
      <c r="F92" t="s">
        <v>23</v>
      </c>
      <c r="L92" t="s">
        <v>17</v>
      </c>
      <c r="M92" t="s">
        <v>699</v>
      </c>
      <c r="N92" t="s">
        <v>238</v>
      </c>
      <c r="O92">
        <v>3</v>
      </c>
      <c r="P92" t="s">
        <v>38</v>
      </c>
      <c r="S92" t="s">
        <v>46</v>
      </c>
      <c r="V92" t="s">
        <v>49</v>
      </c>
    </row>
    <row r="93" spans="1:22">
      <c r="A93" t="s">
        <v>384</v>
      </c>
      <c r="D93" t="s">
        <v>39</v>
      </c>
      <c r="E93" t="s">
        <v>105</v>
      </c>
      <c r="F93" t="s">
        <v>23</v>
      </c>
      <c r="I93">
        <v>2</v>
      </c>
      <c r="J93">
        <v>0</v>
      </c>
      <c r="K93" t="s">
        <v>181</v>
      </c>
      <c r="L93" t="s">
        <v>99</v>
      </c>
      <c r="M93" t="s">
        <v>199</v>
      </c>
      <c r="N93" t="s">
        <v>224</v>
      </c>
      <c r="O93">
        <v>2</v>
      </c>
      <c r="P93" t="s">
        <v>38</v>
      </c>
      <c r="R93" t="s">
        <v>133</v>
      </c>
      <c r="S93" t="s">
        <v>244</v>
      </c>
      <c r="V93" t="s">
        <v>53</v>
      </c>
    </row>
    <row r="94" spans="1:22">
      <c r="A94" t="s">
        <v>385</v>
      </c>
      <c r="D94" t="s">
        <v>39</v>
      </c>
      <c r="E94" t="s">
        <v>105</v>
      </c>
      <c r="F94" t="s">
        <v>23</v>
      </c>
      <c r="I94">
        <v>1</v>
      </c>
      <c r="J94">
        <v>0</v>
      </c>
      <c r="L94" t="s">
        <v>99</v>
      </c>
      <c r="M94" t="s">
        <v>199</v>
      </c>
      <c r="N94" t="s">
        <v>121</v>
      </c>
      <c r="O94">
        <v>1</v>
      </c>
      <c r="P94" t="s">
        <v>56</v>
      </c>
    </row>
    <row r="95" spans="1:22">
      <c r="A95" t="s">
        <v>386</v>
      </c>
      <c r="D95" t="s">
        <v>192</v>
      </c>
      <c r="E95" t="s">
        <v>105</v>
      </c>
      <c r="F95" t="s">
        <v>23</v>
      </c>
      <c r="G95" t="s">
        <v>804</v>
      </c>
      <c r="I95">
        <v>3</v>
      </c>
      <c r="J95">
        <v>0</v>
      </c>
      <c r="L95" t="s">
        <v>17</v>
      </c>
      <c r="M95" t="s">
        <v>237</v>
      </c>
      <c r="N95" t="s">
        <v>141</v>
      </c>
      <c r="O95">
        <v>2</v>
      </c>
      <c r="P95" t="s">
        <v>38</v>
      </c>
      <c r="R95" t="s">
        <v>245</v>
      </c>
      <c r="S95" t="s">
        <v>38</v>
      </c>
      <c r="V95" t="s">
        <v>49</v>
      </c>
    </row>
    <row r="96" spans="1:22">
      <c r="A96" t="s">
        <v>387</v>
      </c>
      <c r="D96" t="s">
        <v>39</v>
      </c>
      <c r="E96" t="s">
        <v>105</v>
      </c>
      <c r="F96" t="s">
        <v>23</v>
      </c>
      <c r="L96" t="s">
        <v>17</v>
      </c>
      <c r="M96" t="s">
        <v>195</v>
      </c>
      <c r="N96" t="s">
        <v>139</v>
      </c>
      <c r="O96">
        <v>1</v>
      </c>
      <c r="P96" t="s">
        <v>38</v>
      </c>
      <c r="R96" t="s">
        <v>130</v>
      </c>
      <c r="S96" t="s">
        <v>38</v>
      </c>
      <c r="V96" t="s">
        <v>49</v>
      </c>
    </row>
    <row r="97" spans="1:22">
      <c r="A97" t="s">
        <v>388</v>
      </c>
      <c r="D97" t="s">
        <v>192</v>
      </c>
      <c r="E97" t="s">
        <v>105</v>
      </c>
      <c r="F97" t="s">
        <v>23</v>
      </c>
      <c r="I97">
        <v>2</v>
      </c>
      <c r="J97">
        <v>0</v>
      </c>
      <c r="L97" t="s">
        <v>17</v>
      </c>
      <c r="M97" t="s">
        <v>653</v>
      </c>
      <c r="N97" t="s">
        <v>224</v>
      </c>
      <c r="O97">
        <v>5</v>
      </c>
      <c r="P97" t="s">
        <v>38</v>
      </c>
      <c r="R97" t="s">
        <v>130</v>
      </c>
      <c r="S97" t="s">
        <v>805</v>
      </c>
      <c r="V97" t="s">
        <v>49</v>
      </c>
    </row>
    <row r="98" spans="1:22">
      <c r="A98" t="s">
        <v>389</v>
      </c>
      <c r="D98" t="s">
        <v>39</v>
      </c>
      <c r="E98" t="s">
        <v>186</v>
      </c>
      <c r="F98" t="s">
        <v>23</v>
      </c>
      <c r="G98" t="s">
        <v>642</v>
      </c>
      <c r="I98">
        <v>4</v>
      </c>
      <c r="J98">
        <v>1</v>
      </c>
      <c r="K98" t="s">
        <v>238</v>
      </c>
      <c r="L98" t="s">
        <v>99</v>
      </c>
      <c r="M98" t="s">
        <v>199</v>
      </c>
      <c r="N98" t="s">
        <v>136</v>
      </c>
      <c r="P98" t="s">
        <v>243</v>
      </c>
      <c r="S98" t="s">
        <v>46</v>
      </c>
      <c r="V98" t="s">
        <v>49</v>
      </c>
    </row>
    <row r="99" spans="1:22">
      <c r="A99" t="s">
        <v>390</v>
      </c>
      <c r="D99" t="s">
        <v>39</v>
      </c>
      <c r="E99" t="s">
        <v>105</v>
      </c>
      <c r="F99" t="s">
        <v>23</v>
      </c>
      <c r="I99">
        <v>14</v>
      </c>
      <c r="J99">
        <v>0</v>
      </c>
      <c r="L99" t="s">
        <v>99</v>
      </c>
      <c r="M99" t="s">
        <v>199</v>
      </c>
      <c r="N99" t="s">
        <v>115</v>
      </c>
      <c r="O99">
        <v>1</v>
      </c>
      <c r="P99" t="s">
        <v>38</v>
      </c>
      <c r="S99" t="s">
        <v>38</v>
      </c>
      <c r="V99" t="s">
        <v>49</v>
      </c>
    </row>
    <row r="100" spans="1:22">
      <c r="A100" t="s">
        <v>391</v>
      </c>
      <c r="D100" t="s">
        <v>39</v>
      </c>
      <c r="E100" t="s">
        <v>105</v>
      </c>
      <c r="F100" t="s">
        <v>23</v>
      </c>
      <c r="I100">
        <v>0</v>
      </c>
      <c r="J100">
        <v>0</v>
      </c>
      <c r="L100" t="s">
        <v>99</v>
      </c>
      <c r="M100" t="s">
        <v>119</v>
      </c>
      <c r="N100" t="s">
        <v>190</v>
      </c>
      <c r="O100">
        <v>1</v>
      </c>
      <c r="P100" t="s">
        <v>21</v>
      </c>
      <c r="R100" t="s">
        <v>133</v>
      </c>
      <c r="S100" t="s">
        <v>800</v>
      </c>
      <c r="V100" t="s">
        <v>246</v>
      </c>
    </row>
    <row r="101" spans="1:22">
      <c r="A101" t="s">
        <v>392</v>
      </c>
      <c r="D101" t="s">
        <v>39</v>
      </c>
      <c r="E101" t="s">
        <v>105</v>
      </c>
      <c r="F101" t="s">
        <v>23</v>
      </c>
      <c r="L101" t="s">
        <v>99</v>
      </c>
      <c r="M101" t="s">
        <v>119</v>
      </c>
      <c r="N101" t="s">
        <v>142</v>
      </c>
      <c r="O101">
        <v>2</v>
      </c>
      <c r="P101" t="s">
        <v>38</v>
      </c>
      <c r="R101" t="s">
        <v>245</v>
      </c>
      <c r="S101" t="s">
        <v>700</v>
      </c>
      <c r="V101" t="s">
        <v>49</v>
      </c>
    </row>
    <row r="102" spans="1:22">
      <c r="A102" t="s">
        <v>393</v>
      </c>
      <c r="D102" t="s">
        <v>191</v>
      </c>
      <c r="E102" t="s">
        <v>15</v>
      </c>
      <c r="F102" t="s">
        <v>23</v>
      </c>
      <c r="G102" t="s">
        <v>806</v>
      </c>
      <c r="I102">
        <v>10</v>
      </c>
      <c r="J102">
        <v>5</v>
      </c>
      <c r="K102" t="s">
        <v>64</v>
      </c>
      <c r="L102" t="s">
        <v>99</v>
      </c>
      <c r="M102" t="s">
        <v>119</v>
      </c>
      <c r="N102" t="s">
        <v>117</v>
      </c>
      <c r="P102" t="s">
        <v>38</v>
      </c>
      <c r="S102" t="s">
        <v>175</v>
      </c>
      <c r="V102" t="s">
        <v>590</v>
      </c>
    </row>
    <row r="103" spans="1:22">
      <c r="A103" t="s">
        <v>394</v>
      </c>
      <c r="D103" t="s">
        <v>191</v>
      </c>
      <c r="E103" t="s">
        <v>186</v>
      </c>
      <c r="F103" t="s">
        <v>23</v>
      </c>
      <c r="G103" t="s">
        <v>807</v>
      </c>
      <c r="I103" t="s">
        <v>808</v>
      </c>
      <c r="J103" t="s">
        <v>678</v>
      </c>
      <c r="K103" t="s">
        <v>139</v>
      </c>
      <c r="L103" t="s">
        <v>17</v>
      </c>
      <c r="M103" t="s">
        <v>809</v>
      </c>
      <c r="N103" t="s">
        <v>213</v>
      </c>
      <c r="P103" t="s">
        <v>38</v>
      </c>
      <c r="R103" t="s">
        <v>130</v>
      </c>
      <c r="S103" t="s">
        <v>38</v>
      </c>
      <c r="V103" t="s">
        <v>49</v>
      </c>
    </row>
    <row r="104" spans="1:22">
      <c r="A104" t="s">
        <v>395</v>
      </c>
      <c r="D104" t="s">
        <v>191</v>
      </c>
      <c r="E104" t="s">
        <v>24</v>
      </c>
      <c r="F104" t="s">
        <v>23</v>
      </c>
      <c r="G104" t="s">
        <v>591</v>
      </c>
      <c r="I104">
        <v>15</v>
      </c>
      <c r="J104">
        <v>1</v>
      </c>
      <c r="K104" t="s">
        <v>247</v>
      </c>
      <c r="L104" t="s">
        <v>99</v>
      </c>
      <c r="M104" t="s">
        <v>119</v>
      </c>
      <c r="N104" t="s">
        <v>248</v>
      </c>
      <c r="O104">
        <v>3</v>
      </c>
      <c r="P104" t="s">
        <v>38</v>
      </c>
      <c r="R104" t="s">
        <v>130</v>
      </c>
      <c r="S104" t="s">
        <v>810</v>
      </c>
      <c r="V104" t="s">
        <v>49</v>
      </c>
    </row>
    <row r="105" spans="1:22">
      <c r="A105" t="s">
        <v>396</v>
      </c>
      <c r="D105" t="s">
        <v>192</v>
      </c>
      <c r="E105" t="s">
        <v>105</v>
      </c>
      <c r="F105" t="s">
        <v>23</v>
      </c>
      <c r="G105" t="s">
        <v>606</v>
      </c>
      <c r="I105">
        <v>8</v>
      </c>
      <c r="J105">
        <v>6</v>
      </c>
      <c r="K105" t="s">
        <v>241</v>
      </c>
      <c r="L105" t="s">
        <v>17</v>
      </c>
      <c r="M105" t="s">
        <v>699</v>
      </c>
      <c r="N105" t="s">
        <v>811</v>
      </c>
      <c r="P105" t="s">
        <v>46</v>
      </c>
      <c r="S105" t="s">
        <v>177</v>
      </c>
    </row>
    <row r="106" spans="1:22">
      <c r="A106" t="s">
        <v>397</v>
      </c>
      <c r="D106" t="s">
        <v>39</v>
      </c>
      <c r="E106" t="s">
        <v>105</v>
      </c>
      <c r="F106" t="s">
        <v>23</v>
      </c>
      <c r="I106">
        <v>8</v>
      </c>
      <c r="L106" t="s">
        <v>99</v>
      </c>
      <c r="M106" t="s">
        <v>195</v>
      </c>
      <c r="N106" t="s">
        <v>149</v>
      </c>
      <c r="O106">
        <v>2</v>
      </c>
      <c r="P106" t="s">
        <v>38</v>
      </c>
      <c r="R106" t="s">
        <v>130</v>
      </c>
      <c r="S106" t="s">
        <v>38</v>
      </c>
      <c r="V106" t="s">
        <v>49</v>
      </c>
    </row>
    <row r="107" spans="1:22">
      <c r="A107" t="s">
        <v>398</v>
      </c>
      <c r="D107" t="s">
        <v>39</v>
      </c>
      <c r="E107" t="s">
        <v>15</v>
      </c>
      <c r="F107" t="s">
        <v>23</v>
      </c>
      <c r="G107" t="s">
        <v>812</v>
      </c>
      <c r="I107">
        <v>12</v>
      </c>
      <c r="J107">
        <v>4</v>
      </c>
      <c r="K107" t="s">
        <v>173</v>
      </c>
      <c r="L107" t="s">
        <v>99</v>
      </c>
      <c r="M107" t="s">
        <v>119</v>
      </c>
      <c r="N107" t="s">
        <v>121</v>
      </c>
      <c r="P107" t="s">
        <v>38</v>
      </c>
      <c r="R107" t="s">
        <v>133</v>
      </c>
      <c r="S107" t="s">
        <v>137</v>
      </c>
      <c r="V107" t="s">
        <v>49</v>
      </c>
    </row>
    <row r="108" spans="1:22">
      <c r="A108" t="s">
        <v>399</v>
      </c>
      <c r="D108" t="s">
        <v>39</v>
      </c>
      <c r="E108" t="s">
        <v>105</v>
      </c>
      <c r="F108" t="s">
        <v>23</v>
      </c>
      <c r="G108" t="s">
        <v>813</v>
      </c>
      <c r="I108">
        <v>3</v>
      </c>
      <c r="J108">
        <v>1</v>
      </c>
      <c r="K108" t="s">
        <v>135</v>
      </c>
      <c r="L108" t="s">
        <v>99</v>
      </c>
      <c r="M108" t="s">
        <v>174</v>
      </c>
      <c r="N108" t="s">
        <v>224</v>
      </c>
      <c r="P108" t="s">
        <v>38</v>
      </c>
      <c r="R108" t="s">
        <v>38</v>
      </c>
      <c r="S108" t="s">
        <v>46</v>
      </c>
      <c r="V108" t="s">
        <v>49</v>
      </c>
    </row>
    <row r="109" spans="1:22">
      <c r="A109" t="s">
        <v>400</v>
      </c>
      <c r="D109" t="s">
        <v>191</v>
      </c>
      <c r="E109" t="s">
        <v>15</v>
      </c>
      <c r="F109" t="s">
        <v>23</v>
      </c>
      <c r="G109" t="s">
        <v>701</v>
      </c>
      <c r="I109">
        <v>5</v>
      </c>
      <c r="J109">
        <v>4</v>
      </c>
      <c r="K109" t="s">
        <v>41</v>
      </c>
      <c r="L109" t="s">
        <v>99</v>
      </c>
      <c r="M109" t="s">
        <v>711</v>
      </c>
      <c r="N109" t="s">
        <v>138</v>
      </c>
      <c r="P109" t="s">
        <v>228</v>
      </c>
      <c r="S109" t="s">
        <v>592</v>
      </c>
    </row>
    <row r="110" spans="1:22">
      <c r="A110" t="s">
        <v>401</v>
      </c>
      <c r="D110" t="s">
        <v>39</v>
      </c>
      <c r="E110" t="s">
        <v>105</v>
      </c>
      <c r="F110" t="s">
        <v>23</v>
      </c>
      <c r="I110">
        <v>1</v>
      </c>
      <c r="J110">
        <v>0</v>
      </c>
      <c r="L110" t="s">
        <v>99</v>
      </c>
      <c r="M110" t="s">
        <v>174</v>
      </c>
      <c r="N110" t="s">
        <v>121</v>
      </c>
      <c r="O110">
        <v>3</v>
      </c>
      <c r="P110" t="s">
        <v>38</v>
      </c>
      <c r="S110" t="s">
        <v>704</v>
      </c>
      <c r="V110" t="s">
        <v>761</v>
      </c>
    </row>
    <row r="111" spans="1:22">
      <c r="A111" t="s">
        <v>402</v>
      </c>
      <c r="D111" t="s">
        <v>39</v>
      </c>
      <c r="E111" t="s">
        <v>105</v>
      </c>
      <c r="F111" t="s">
        <v>23</v>
      </c>
      <c r="I111">
        <v>1</v>
      </c>
      <c r="J111">
        <v>0</v>
      </c>
      <c r="L111" t="s">
        <v>17</v>
      </c>
      <c r="M111" t="s">
        <v>699</v>
      </c>
      <c r="N111" t="s">
        <v>132</v>
      </c>
      <c r="O111">
        <v>1</v>
      </c>
      <c r="P111" t="s">
        <v>38</v>
      </c>
      <c r="S111" t="s">
        <v>38</v>
      </c>
      <c r="V111" t="s">
        <v>761</v>
      </c>
    </row>
    <row r="112" spans="1:22">
      <c r="A112" t="s">
        <v>403</v>
      </c>
      <c r="D112" t="s">
        <v>39</v>
      </c>
      <c r="E112" t="s">
        <v>105</v>
      </c>
      <c r="F112" t="s">
        <v>23</v>
      </c>
      <c r="L112" t="s">
        <v>99</v>
      </c>
      <c r="M112" t="s">
        <v>239</v>
      </c>
      <c r="N112" t="s">
        <v>120</v>
      </c>
      <c r="P112" t="s">
        <v>814</v>
      </c>
      <c r="R112" t="s">
        <v>21</v>
      </c>
      <c r="S112" t="s">
        <v>21</v>
      </c>
      <c r="V112" t="s">
        <v>49</v>
      </c>
    </row>
    <row r="113" spans="1:22">
      <c r="A113" t="s">
        <v>404</v>
      </c>
      <c r="D113" t="s">
        <v>39</v>
      </c>
      <c r="E113" t="s">
        <v>105</v>
      </c>
      <c r="F113" t="s">
        <v>23</v>
      </c>
      <c r="I113">
        <v>7</v>
      </c>
      <c r="J113">
        <v>0</v>
      </c>
      <c r="L113" t="s">
        <v>99</v>
      </c>
      <c r="M113" t="s">
        <v>199</v>
      </c>
      <c r="N113" t="s">
        <v>224</v>
      </c>
      <c r="O113">
        <v>9</v>
      </c>
      <c r="P113" t="s">
        <v>38</v>
      </c>
      <c r="R113" t="s">
        <v>133</v>
      </c>
      <c r="S113" t="s">
        <v>46</v>
      </c>
      <c r="V113" t="s">
        <v>104</v>
      </c>
    </row>
    <row r="114" spans="1:22">
      <c r="A114" t="s">
        <v>405</v>
      </c>
      <c r="C114">
        <v>45</v>
      </c>
      <c r="G114" t="s">
        <v>815</v>
      </c>
      <c r="I114" t="s">
        <v>816</v>
      </c>
      <c r="J114" t="s">
        <v>817</v>
      </c>
      <c r="K114" t="s">
        <v>64</v>
      </c>
      <c r="L114" t="s">
        <v>99</v>
      </c>
      <c r="M114" t="s">
        <v>711</v>
      </c>
      <c r="N114" t="s">
        <v>123</v>
      </c>
      <c r="P114" t="s">
        <v>31</v>
      </c>
      <c r="R114" t="s">
        <v>133</v>
      </c>
      <c r="S114" t="s">
        <v>635</v>
      </c>
      <c r="V114" t="s">
        <v>49</v>
      </c>
    </row>
    <row r="115" spans="1:22">
      <c r="A115" t="s">
        <v>406</v>
      </c>
      <c r="G115" t="s">
        <v>818</v>
      </c>
      <c r="I115">
        <v>21</v>
      </c>
      <c r="J115">
        <v>11</v>
      </c>
      <c r="K115" t="s">
        <v>121</v>
      </c>
      <c r="L115" t="s">
        <v>17</v>
      </c>
      <c r="M115" t="s">
        <v>653</v>
      </c>
      <c r="N115" t="s">
        <v>190</v>
      </c>
      <c r="P115" t="s">
        <v>38</v>
      </c>
      <c r="S115" t="s">
        <v>819</v>
      </c>
      <c r="V115" t="s">
        <v>593</v>
      </c>
    </row>
    <row r="116" spans="1:22">
      <c r="A116" t="s">
        <v>407</v>
      </c>
      <c r="D116" t="s">
        <v>39</v>
      </c>
      <c r="E116" t="s">
        <v>105</v>
      </c>
      <c r="F116" t="s">
        <v>23</v>
      </c>
      <c r="I116">
        <v>0</v>
      </c>
      <c r="J116">
        <v>0</v>
      </c>
      <c r="L116" t="s">
        <v>99</v>
      </c>
      <c r="M116" t="s">
        <v>199</v>
      </c>
      <c r="N116" t="s">
        <v>136</v>
      </c>
      <c r="O116">
        <v>1</v>
      </c>
      <c r="P116" t="s">
        <v>38</v>
      </c>
      <c r="R116" t="s">
        <v>130</v>
      </c>
      <c r="S116" t="s">
        <v>38</v>
      </c>
      <c r="V116" t="s">
        <v>49</v>
      </c>
    </row>
    <row r="117" spans="1:22">
      <c r="A117" t="s">
        <v>408</v>
      </c>
      <c r="D117" t="s">
        <v>39</v>
      </c>
      <c r="E117" t="s">
        <v>105</v>
      </c>
      <c r="F117" t="s">
        <v>23</v>
      </c>
      <c r="I117">
        <v>1</v>
      </c>
      <c r="J117">
        <v>0</v>
      </c>
      <c r="K117" t="s">
        <v>117</v>
      </c>
      <c r="L117" t="s">
        <v>99</v>
      </c>
      <c r="M117" t="s">
        <v>199</v>
      </c>
      <c r="N117" t="s">
        <v>131</v>
      </c>
      <c r="P117" t="s">
        <v>38</v>
      </c>
      <c r="V117" t="s">
        <v>49</v>
      </c>
    </row>
    <row r="118" spans="1:22">
      <c r="A118" t="s">
        <v>409</v>
      </c>
      <c r="D118" t="s">
        <v>192</v>
      </c>
      <c r="E118" t="s">
        <v>105</v>
      </c>
      <c r="F118" t="s">
        <v>23</v>
      </c>
      <c r="L118" t="s">
        <v>17</v>
      </c>
      <c r="M118" t="s">
        <v>699</v>
      </c>
      <c r="N118" t="s">
        <v>238</v>
      </c>
      <c r="O118">
        <v>2</v>
      </c>
      <c r="P118" t="s">
        <v>46</v>
      </c>
      <c r="R118" t="s">
        <v>133</v>
      </c>
      <c r="S118" t="s">
        <v>38</v>
      </c>
      <c r="V118" t="s">
        <v>49</v>
      </c>
    </row>
    <row r="119" spans="1:22">
      <c r="A119" t="s">
        <v>410</v>
      </c>
      <c r="E119" t="s">
        <v>24</v>
      </c>
      <c r="G119" t="s">
        <v>820</v>
      </c>
      <c r="I119">
        <v>13</v>
      </c>
      <c r="J119">
        <v>21</v>
      </c>
      <c r="K119" t="s">
        <v>224</v>
      </c>
      <c r="L119" t="s">
        <v>99</v>
      </c>
      <c r="M119" t="s">
        <v>199</v>
      </c>
      <c r="N119" t="s">
        <v>636</v>
      </c>
      <c r="P119" t="s">
        <v>38</v>
      </c>
      <c r="R119" t="s">
        <v>133</v>
      </c>
      <c r="S119" t="s">
        <v>656</v>
      </c>
      <c r="V119" t="s">
        <v>686</v>
      </c>
    </row>
    <row r="120" spans="1:22">
      <c r="A120" t="s">
        <v>411</v>
      </c>
      <c r="C120">
        <v>1</v>
      </c>
      <c r="D120" t="s">
        <v>36</v>
      </c>
      <c r="E120" t="s">
        <v>148</v>
      </c>
      <c r="F120" t="s">
        <v>23</v>
      </c>
      <c r="G120" t="s">
        <v>821</v>
      </c>
      <c r="I120">
        <v>14</v>
      </c>
      <c r="J120">
        <v>9</v>
      </c>
      <c r="L120" t="s">
        <v>99</v>
      </c>
      <c r="M120" t="s">
        <v>195</v>
      </c>
      <c r="N120" t="s">
        <v>218</v>
      </c>
      <c r="O120">
        <v>2</v>
      </c>
      <c r="P120" t="s">
        <v>38</v>
      </c>
      <c r="R120" t="s">
        <v>822</v>
      </c>
      <c r="S120" t="s">
        <v>594</v>
      </c>
    </row>
    <row r="121" spans="1:22">
      <c r="A121" t="s">
        <v>412</v>
      </c>
      <c r="D121" t="s">
        <v>36</v>
      </c>
      <c r="E121" t="s">
        <v>24</v>
      </c>
      <c r="F121" t="s">
        <v>23</v>
      </c>
      <c r="I121">
        <v>1</v>
      </c>
      <c r="J121">
        <v>0</v>
      </c>
      <c r="L121" t="s">
        <v>99</v>
      </c>
      <c r="M121" t="s">
        <v>174</v>
      </c>
      <c r="N121" t="s">
        <v>225</v>
      </c>
      <c r="P121" t="s">
        <v>27</v>
      </c>
    </row>
    <row r="122" spans="1:22">
      <c r="A122" t="s">
        <v>413</v>
      </c>
      <c r="D122" t="s">
        <v>25</v>
      </c>
      <c r="E122" t="s">
        <v>105</v>
      </c>
      <c r="F122" t="s">
        <v>23</v>
      </c>
      <c r="L122" t="s">
        <v>17</v>
      </c>
      <c r="M122" t="s">
        <v>195</v>
      </c>
      <c r="N122" t="s">
        <v>30</v>
      </c>
      <c r="P122" t="s">
        <v>27</v>
      </c>
      <c r="V122" t="s">
        <v>28</v>
      </c>
    </row>
    <row r="123" spans="1:22">
      <c r="A123" t="s">
        <v>414</v>
      </c>
      <c r="B123" s="11">
        <v>40620</v>
      </c>
      <c r="D123" t="s">
        <v>36</v>
      </c>
      <c r="E123" t="s">
        <v>24</v>
      </c>
      <c r="F123" t="s">
        <v>23</v>
      </c>
      <c r="L123" t="s">
        <v>17</v>
      </c>
      <c r="N123" t="s">
        <v>142</v>
      </c>
      <c r="O123" t="s">
        <v>633</v>
      </c>
      <c r="P123" t="s">
        <v>104</v>
      </c>
      <c r="S123" t="s">
        <v>104</v>
      </c>
      <c r="V123" t="s">
        <v>104</v>
      </c>
    </row>
    <row r="124" spans="1:22">
      <c r="A124" t="s">
        <v>415</v>
      </c>
      <c r="D124" t="s">
        <v>36</v>
      </c>
      <c r="E124" t="s">
        <v>35</v>
      </c>
      <c r="F124" t="s">
        <v>23</v>
      </c>
      <c r="I124">
        <v>14</v>
      </c>
      <c r="J124">
        <v>11</v>
      </c>
      <c r="L124" t="s">
        <v>17</v>
      </c>
      <c r="N124" t="s">
        <v>249</v>
      </c>
      <c r="O124" t="s">
        <v>633</v>
      </c>
      <c r="P124" t="s">
        <v>104</v>
      </c>
      <c r="S124" t="s">
        <v>104</v>
      </c>
      <c r="V124" t="s">
        <v>49</v>
      </c>
    </row>
    <row r="125" spans="1:22">
      <c r="A125" t="s">
        <v>519</v>
      </c>
      <c r="D125" t="s">
        <v>39</v>
      </c>
      <c r="E125" t="s">
        <v>105</v>
      </c>
      <c r="F125" t="s">
        <v>23</v>
      </c>
      <c r="L125" t="s">
        <v>99</v>
      </c>
      <c r="M125" t="s">
        <v>178</v>
      </c>
      <c r="N125" t="s">
        <v>123</v>
      </c>
      <c r="O125">
        <v>1</v>
      </c>
      <c r="P125" t="s">
        <v>22</v>
      </c>
      <c r="R125" t="s">
        <v>22</v>
      </c>
      <c r="S125" t="s">
        <v>20</v>
      </c>
    </row>
    <row r="126" spans="1:22">
      <c r="A126" t="s">
        <v>520</v>
      </c>
      <c r="D126" t="s">
        <v>39</v>
      </c>
      <c r="E126" t="s">
        <v>105</v>
      </c>
      <c r="F126" t="s">
        <v>23</v>
      </c>
      <c r="L126" t="s">
        <v>99</v>
      </c>
      <c r="N126" t="s">
        <v>225</v>
      </c>
      <c r="O126">
        <v>1</v>
      </c>
      <c r="P126" t="s">
        <v>104</v>
      </c>
      <c r="R126" t="s">
        <v>104</v>
      </c>
      <c r="S126" t="s">
        <v>21</v>
      </c>
    </row>
    <row r="127" spans="1:22">
      <c r="A127" t="s">
        <v>521</v>
      </c>
      <c r="D127" t="s">
        <v>39</v>
      </c>
      <c r="E127" t="s">
        <v>105</v>
      </c>
      <c r="F127" t="s">
        <v>23</v>
      </c>
      <c r="L127" t="s">
        <v>99</v>
      </c>
      <c r="M127" t="s">
        <v>823</v>
      </c>
      <c r="N127" t="s">
        <v>143</v>
      </c>
      <c r="O127">
        <v>1</v>
      </c>
      <c r="P127" t="s">
        <v>104</v>
      </c>
      <c r="R127" t="s">
        <v>104</v>
      </c>
      <c r="S127" t="s">
        <v>21</v>
      </c>
    </row>
    <row r="128" spans="1:22">
      <c r="A128" t="s">
        <v>522</v>
      </c>
      <c r="D128" t="s">
        <v>192</v>
      </c>
      <c r="E128" t="s">
        <v>105</v>
      </c>
      <c r="F128" t="s">
        <v>23</v>
      </c>
      <c r="L128" t="s">
        <v>99</v>
      </c>
      <c r="N128" t="s">
        <v>123</v>
      </c>
      <c r="O128">
        <v>1</v>
      </c>
      <c r="P128" t="s">
        <v>104</v>
      </c>
      <c r="R128" t="s">
        <v>104</v>
      </c>
    </row>
    <row r="129" spans="1:22">
      <c r="A129" t="s">
        <v>416</v>
      </c>
      <c r="D129" t="s">
        <v>192</v>
      </c>
      <c r="E129" t="s">
        <v>105</v>
      </c>
      <c r="F129" t="s">
        <v>23</v>
      </c>
      <c r="L129" t="s">
        <v>17</v>
      </c>
      <c r="N129" t="s">
        <v>117</v>
      </c>
      <c r="O129">
        <v>1</v>
      </c>
    </row>
    <row r="130" spans="1:22">
      <c r="A130" t="s">
        <v>417</v>
      </c>
      <c r="D130" t="s">
        <v>192</v>
      </c>
      <c r="E130" t="s">
        <v>105</v>
      </c>
      <c r="F130" t="s">
        <v>23</v>
      </c>
      <c r="L130" t="s">
        <v>99</v>
      </c>
      <c r="N130" t="s">
        <v>250</v>
      </c>
      <c r="O130">
        <v>1</v>
      </c>
      <c r="S130" t="s">
        <v>21</v>
      </c>
    </row>
    <row r="131" spans="1:22">
      <c r="A131" t="s">
        <v>523</v>
      </c>
      <c r="D131" t="s">
        <v>192</v>
      </c>
      <c r="E131" t="s">
        <v>105</v>
      </c>
      <c r="F131" t="s">
        <v>23</v>
      </c>
      <c r="L131" t="s">
        <v>99</v>
      </c>
      <c r="N131" t="s">
        <v>824</v>
      </c>
      <c r="O131">
        <v>1</v>
      </c>
      <c r="S131" t="s">
        <v>21</v>
      </c>
    </row>
    <row r="132" spans="1:22">
      <c r="A132" t="s">
        <v>524</v>
      </c>
      <c r="D132" t="s">
        <v>39</v>
      </c>
      <c r="E132" t="s">
        <v>105</v>
      </c>
      <c r="F132" t="s">
        <v>23</v>
      </c>
      <c r="L132" t="s">
        <v>99</v>
      </c>
      <c r="N132" t="s">
        <v>118</v>
      </c>
      <c r="O132">
        <v>1</v>
      </c>
      <c r="S132" t="s">
        <v>21</v>
      </c>
    </row>
    <row r="133" spans="1:22">
      <c r="A133" t="s">
        <v>525</v>
      </c>
      <c r="D133" t="s">
        <v>192</v>
      </c>
      <c r="E133" t="s">
        <v>105</v>
      </c>
      <c r="F133" t="s">
        <v>23</v>
      </c>
      <c r="L133" t="s">
        <v>99</v>
      </c>
      <c r="N133" t="s">
        <v>37</v>
      </c>
      <c r="O133">
        <v>2</v>
      </c>
      <c r="S133" t="s">
        <v>21</v>
      </c>
    </row>
    <row r="134" spans="1:22">
      <c r="A134" t="s">
        <v>526</v>
      </c>
      <c r="D134" t="s">
        <v>39</v>
      </c>
      <c r="E134" t="s">
        <v>105</v>
      </c>
      <c r="F134" t="s">
        <v>23</v>
      </c>
      <c r="L134" t="s">
        <v>17</v>
      </c>
      <c r="N134" t="s">
        <v>123</v>
      </c>
      <c r="O134">
        <v>1</v>
      </c>
      <c r="P134" t="s">
        <v>21</v>
      </c>
      <c r="V134" t="s">
        <v>21</v>
      </c>
    </row>
    <row r="135" spans="1:22">
      <c r="A135" t="s">
        <v>527</v>
      </c>
      <c r="D135" t="s">
        <v>39</v>
      </c>
      <c r="E135" t="s">
        <v>105</v>
      </c>
      <c r="F135" t="s">
        <v>23</v>
      </c>
      <c r="I135">
        <v>3</v>
      </c>
      <c r="J135">
        <v>0</v>
      </c>
      <c r="L135" t="s">
        <v>17</v>
      </c>
      <c r="N135" t="s">
        <v>213</v>
      </c>
      <c r="P135" t="s">
        <v>27</v>
      </c>
      <c r="R135" t="s">
        <v>27</v>
      </c>
      <c r="S135" t="s">
        <v>27</v>
      </c>
      <c r="V135" t="s">
        <v>43</v>
      </c>
    </row>
    <row r="136" spans="1:22">
      <c r="A136" t="s">
        <v>528</v>
      </c>
      <c r="D136" t="s">
        <v>192</v>
      </c>
      <c r="E136" t="s">
        <v>105</v>
      </c>
      <c r="F136" t="s">
        <v>23</v>
      </c>
      <c r="L136" t="s">
        <v>99</v>
      </c>
      <c r="N136" t="s">
        <v>140</v>
      </c>
      <c r="O136">
        <v>1</v>
      </c>
      <c r="P136" t="s">
        <v>104</v>
      </c>
      <c r="R136" t="s">
        <v>104</v>
      </c>
      <c r="S136" t="s">
        <v>21</v>
      </c>
    </row>
    <row r="137" spans="1:22">
      <c r="A137" t="s">
        <v>529</v>
      </c>
      <c r="D137" t="s">
        <v>192</v>
      </c>
      <c r="E137" t="s">
        <v>105</v>
      </c>
      <c r="F137" t="s">
        <v>23</v>
      </c>
      <c r="L137" t="s">
        <v>99</v>
      </c>
      <c r="N137" t="s">
        <v>143</v>
      </c>
      <c r="O137">
        <v>1</v>
      </c>
      <c r="P137" t="s">
        <v>104</v>
      </c>
      <c r="R137" t="s">
        <v>104</v>
      </c>
      <c r="S137" t="s">
        <v>21</v>
      </c>
    </row>
    <row r="138" spans="1:22">
      <c r="A138" t="s">
        <v>418</v>
      </c>
      <c r="E138" t="s">
        <v>24</v>
      </c>
      <c r="G138" t="s">
        <v>825</v>
      </c>
      <c r="I138" t="s">
        <v>826</v>
      </c>
      <c r="J138" t="s">
        <v>612</v>
      </c>
      <c r="L138" t="s">
        <v>17</v>
      </c>
      <c r="M138" t="s">
        <v>827</v>
      </c>
      <c r="N138" t="s">
        <v>117</v>
      </c>
      <c r="O138">
        <v>3</v>
      </c>
      <c r="P138" t="s">
        <v>31</v>
      </c>
      <c r="S138" t="s">
        <v>254</v>
      </c>
      <c r="V138" t="s">
        <v>43</v>
      </c>
    </row>
    <row r="139" spans="1:22">
      <c r="A139" t="s">
        <v>419</v>
      </c>
      <c r="D139" t="s">
        <v>39</v>
      </c>
      <c r="E139" t="s">
        <v>105</v>
      </c>
      <c r="F139" t="s">
        <v>23</v>
      </c>
      <c r="I139">
        <v>1</v>
      </c>
      <c r="J139">
        <v>0</v>
      </c>
      <c r="L139" t="s">
        <v>17</v>
      </c>
      <c r="M139" t="s">
        <v>174</v>
      </c>
      <c r="N139" t="s">
        <v>111</v>
      </c>
      <c r="P139" t="s">
        <v>27</v>
      </c>
      <c r="S139" t="s">
        <v>27</v>
      </c>
    </row>
    <row r="140" spans="1:22">
      <c r="A140" t="s">
        <v>420</v>
      </c>
      <c r="D140" t="s">
        <v>191</v>
      </c>
      <c r="E140" t="s">
        <v>15</v>
      </c>
      <c r="F140" t="s">
        <v>23</v>
      </c>
      <c r="G140" t="s">
        <v>251</v>
      </c>
      <c r="I140">
        <v>17</v>
      </c>
      <c r="J140">
        <v>5</v>
      </c>
      <c r="K140" t="s">
        <v>117</v>
      </c>
      <c r="L140" t="s">
        <v>17</v>
      </c>
      <c r="M140" t="s">
        <v>210</v>
      </c>
      <c r="N140" t="s">
        <v>103</v>
      </c>
      <c r="S140" t="s">
        <v>252</v>
      </c>
    </row>
    <row r="141" spans="1:22">
      <c r="A141" t="s">
        <v>421</v>
      </c>
      <c r="D141" t="s">
        <v>192</v>
      </c>
      <c r="E141" t="s">
        <v>105</v>
      </c>
      <c r="F141" t="s">
        <v>23</v>
      </c>
      <c r="I141">
        <v>1</v>
      </c>
      <c r="J141">
        <v>0</v>
      </c>
      <c r="L141" t="s">
        <v>17</v>
      </c>
      <c r="M141" t="s">
        <v>210</v>
      </c>
      <c r="N141" t="s">
        <v>224</v>
      </c>
      <c r="O141">
        <v>3</v>
      </c>
      <c r="P141" t="s">
        <v>27</v>
      </c>
      <c r="S141" t="s">
        <v>27</v>
      </c>
    </row>
    <row r="142" spans="1:22">
      <c r="A142" t="s">
        <v>422</v>
      </c>
      <c r="D142" t="s">
        <v>191</v>
      </c>
      <c r="E142" t="s">
        <v>105</v>
      </c>
      <c r="F142" t="s">
        <v>23</v>
      </c>
      <c r="G142" t="s">
        <v>828</v>
      </c>
      <c r="I142">
        <v>5</v>
      </c>
      <c r="J142">
        <v>3</v>
      </c>
      <c r="K142" t="s">
        <v>98</v>
      </c>
      <c r="L142" t="s">
        <v>17</v>
      </c>
      <c r="M142" t="s">
        <v>210</v>
      </c>
      <c r="N142" t="s">
        <v>217</v>
      </c>
      <c r="P142" t="s">
        <v>27</v>
      </c>
      <c r="R142" t="s">
        <v>31</v>
      </c>
      <c r="S142" t="s">
        <v>703</v>
      </c>
      <c r="V142" t="s">
        <v>253</v>
      </c>
    </row>
    <row r="143" spans="1:22">
      <c r="A143" t="s">
        <v>423</v>
      </c>
      <c r="D143" t="s">
        <v>39</v>
      </c>
      <c r="E143" t="s">
        <v>105</v>
      </c>
      <c r="F143" t="s">
        <v>23</v>
      </c>
      <c r="I143">
        <v>1</v>
      </c>
      <c r="J143">
        <v>0</v>
      </c>
      <c r="L143" t="s">
        <v>17</v>
      </c>
      <c r="M143" t="s">
        <v>210</v>
      </c>
      <c r="N143" t="s">
        <v>142</v>
      </c>
      <c r="P143" t="s">
        <v>27</v>
      </c>
      <c r="S143" t="s">
        <v>27</v>
      </c>
    </row>
    <row r="144" spans="1:22">
      <c r="A144" t="s">
        <v>424</v>
      </c>
      <c r="D144" t="s">
        <v>191</v>
      </c>
      <c r="E144" t="s">
        <v>15</v>
      </c>
      <c r="F144" t="s">
        <v>23</v>
      </c>
      <c r="G144" t="s">
        <v>829</v>
      </c>
      <c r="I144">
        <v>15</v>
      </c>
      <c r="J144">
        <v>9</v>
      </c>
      <c r="K144" t="s">
        <v>235</v>
      </c>
      <c r="L144" t="s">
        <v>17</v>
      </c>
      <c r="M144" t="s">
        <v>210</v>
      </c>
      <c r="N144" t="s">
        <v>183</v>
      </c>
      <c r="P144" t="s">
        <v>31</v>
      </c>
      <c r="S144" t="s">
        <v>830</v>
      </c>
      <c r="V144" t="s">
        <v>189</v>
      </c>
    </row>
    <row r="145" spans="1:22">
      <c r="A145" t="s">
        <v>530</v>
      </c>
      <c r="D145" t="s">
        <v>191</v>
      </c>
      <c r="E145" t="s">
        <v>15</v>
      </c>
      <c r="G145" t="s">
        <v>628</v>
      </c>
      <c r="I145">
        <v>39</v>
      </c>
      <c r="J145">
        <v>3</v>
      </c>
      <c r="K145" t="s">
        <v>190</v>
      </c>
      <c r="L145" t="s">
        <v>17</v>
      </c>
      <c r="M145" t="s">
        <v>174</v>
      </c>
      <c r="N145" t="s">
        <v>831</v>
      </c>
      <c r="R145" t="s">
        <v>31</v>
      </c>
      <c r="S145" t="s">
        <v>832</v>
      </c>
    </row>
    <row r="146" spans="1:22">
      <c r="A146" t="s">
        <v>425</v>
      </c>
      <c r="D146" t="s">
        <v>39</v>
      </c>
      <c r="E146" t="s">
        <v>105</v>
      </c>
      <c r="F146" t="s">
        <v>23</v>
      </c>
      <c r="I146">
        <v>0</v>
      </c>
      <c r="J146">
        <v>0</v>
      </c>
      <c r="L146" t="s">
        <v>17</v>
      </c>
      <c r="M146" t="s">
        <v>210</v>
      </c>
      <c r="N146" t="s">
        <v>123</v>
      </c>
      <c r="O146">
        <v>1</v>
      </c>
      <c r="P146" t="s">
        <v>27</v>
      </c>
      <c r="S146" t="s">
        <v>254</v>
      </c>
    </row>
    <row r="147" spans="1:22">
      <c r="A147" t="s">
        <v>426</v>
      </c>
      <c r="D147" t="s">
        <v>191</v>
      </c>
      <c r="E147" t="s">
        <v>15</v>
      </c>
      <c r="F147" t="s">
        <v>23</v>
      </c>
      <c r="G147" t="s">
        <v>833</v>
      </c>
      <c r="I147">
        <v>17</v>
      </c>
      <c r="J147">
        <v>4</v>
      </c>
      <c r="K147" t="s">
        <v>190</v>
      </c>
      <c r="L147" t="s">
        <v>17</v>
      </c>
      <c r="M147" t="s">
        <v>174</v>
      </c>
      <c r="N147" t="s">
        <v>834</v>
      </c>
      <c r="P147" t="s">
        <v>27</v>
      </c>
      <c r="S147" t="s">
        <v>704</v>
      </c>
    </row>
    <row r="148" spans="1:22">
      <c r="A148" t="s">
        <v>427</v>
      </c>
      <c r="D148" t="s">
        <v>39</v>
      </c>
      <c r="E148" t="s">
        <v>105</v>
      </c>
      <c r="F148" t="s">
        <v>23</v>
      </c>
      <c r="I148">
        <v>1</v>
      </c>
      <c r="J148">
        <v>0</v>
      </c>
      <c r="L148" t="s">
        <v>17</v>
      </c>
      <c r="M148" t="s">
        <v>210</v>
      </c>
      <c r="N148" t="s">
        <v>140</v>
      </c>
      <c r="P148" t="s">
        <v>38</v>
      </c>
      <c r="S148" t="s">
        <v>254</v>
      </c>
    </row>
    <row r="149" spans="1:22">
      <c r="A149" t="s">
        <v>428</v>
      </c>
      <c r="D149" t="s">
        <v>192</v>
      </c>
      <c r="E149" t="s">
        <v>105</v>
      </c>
      <c r="F149" t="s">
        <v>23</v>
      </c>
      <c r="I149">
        <v>0</v>
      </c>
      <c r="J149">
        <v>0</v>
      </c>
      <c r="L149" t="s">
        <v>17</v>
      </c>
      <c r="M149" t="s">
        <v>174</v>
      </c>
      <c r="N149" t="s">
        <v>136</v>
      </c>
      <c r="O149">
        <v>2</v>
      </c>
      <c r="P149" t="s">
        <v>27</v>
      </c>
      <c r="S149" t="s">
        <v>27</v>
      </c>
    </row>
    <row r="150" spans="1:22">
      <c r="A150" t="s">
        <v>429</v>
      </c>
      <c r="D150" t="s">
        <v>191</v>
      </c>
      <c r="E150" t="s">
        <v>105</v>
      </c>
      <c r="F150" t="s">
        <v>23</v>
      </c>
      <c r="G150" t="s">
        <v>835</v>
      </c>
      <c r="I150">
        <v>1</v>
      </c>
      <c r="J150">
        <v>0</v>
      </c>
      <c r="L150" t="s">
        <v>17</v>
      </c>
      <c r="M150" t="s">
        <v>836</v>
      </c>
      <c r="N150" t="s">
        <v>202</v>
      </c>
      <c r="O150" t="s">
        <v>176</v>
      </c>
      <c r="P150" t="s">
        <v>31</v>
      </c>
      <c r="S150" t="s">
        <v>705</v>
      </c>
    </row>
    <row r="151" spans="1:22">
      <c r="A151" t="s">
        <v>430</v>
      </c>
      <c r="D151" t="s">
        <v>36</v>
      </c>
      <c r="E151" t="s">
        <v>35</v>
      </c>
      <c r="F151" t="s">
        <v>23</v>
      </c>
      <c r="G151" t="s">
        <v>837</v>
      </c>
      <c r="I151">
        <v>20</v>
      </c>
      <c r="J151">
        <v>1</v>
      </c>
      <c r="L151" t="s">
        <v>128</v>
      </c>
      <c r="N151" t="s">
        <v>100</v>
      </c>
      <c r="P151" t="s">
        <v>27</v>
      </c>
      <c r="R151" t="s">
        <v>75</v>
      </c>
      <c r="S151" t="s">
        <v>27</v>
      </c>
      <c r="V151" t="s">
        <v>28</v>
      </c>
    </row>
    <row r="152" spans="1:22">
      <c r="A152" t="s">
        <v>431</v>
      </c>
      <c r="D152" t="s">
        <v>108</v>
      </c>
      <c r="E152" t="s">
        <v>109</v>
      </c>
      <c r="F152" t="s">
        <v>23</v>
      </c>
      <c r="I152">
        <v>3</v>
      </c>
      <c r="J152">
        <v>0</v>
      </c>
      <c r="L152" t="s">
        <v>99</v>
      </c>
      <c r="M152" t="s">
        <v>66</v>
      </c>
      <c r="N152" t="s">
        <v>236</v>
      </c>
      <c r="O152">
        <v>2</v>
      </c>
      <c r="P152" t="s">
        <v>38</v>
      </c>
      <c r="R152" t="s">
        <v>145</v>
      </c>
      <c r="S152" t="s">
        <v>38</v>
      </c>
      <c r="V152" t="s">
        <v>28</v>
      </c>
    </row>
    <row r="153" spans="1:22">
      <c r="A153" t="s">
        <v>432</v>
      </c>
      <c r="D153" t="s">
        <v>36</v>
      </c>
      <c r="E153" t="s">
        <v>24</v>
      </c>
      <c r="F153" t="s">
        <v>23</v>
      </c>
      <c r="I153">
        <v>1</v>
      </c>
      <c r="J153">
        <v>0</v>
      </c>
      <c r="L153" t="s">
        <v>42</v>
      </c>
      <c r="N153" t="s">
        <v>204</v>
      </c>
      <c r="P153" t="s">
        <v>27</v>
      </c>
      <c r="R153" t="s">
        <v>838</v>
      </c>
      <c r="S153" t="s">
        <v>27</v>
      </c>
      <c r="V153" t="s">
        <v>28</v>
      </c>
    </row>
    <row r="154" spans="1:22">
      <c r="A154" t="s">
        <v>433</v>
      </c>
      <c r="D154" t="s">
        <v>25</v>
      </c>
      <c r="E154" t="s">
        <v>105</v>
      </c>
      <c r="F154" t="s">
        <v>23</v>
      </c>
      <c r="L154" t="s">
        <v>99</v>
      </c>
      <c r="M154" t="s">
        <v>613</v>
      </c>
      <c r="N154" t="s">
        <v>255</v>
      </c>
      <c r="P154" t="s">
        <v>27</v>
      </c>
      <c r="R154" t="s">
        <v>256</v>
      </c>
      <c r="S154" t="s">
        <v>27</v>
      </c>
      <c r="V154" t="s">
        <v>28</v>
      </c>
    </row>
    <row r="155" spans="1:22">
      <c r="A155" t="s">
        <v>434</v>
      </c>
      <c r="D155" t="s">
        <v>102</v>
      </c>
      <c r="E155" t="s">
        <v>116</v>
      </c>
      <c r="I155">
        <v>0</v>
      </c>
      <c r="J155">
        <v>0</v>
      </c>
      <c r="L155" t="s">
        <v>99</v>
      </c>
      <c r="M155" t="s">
        <v>595</v>
      </c>
      <c r="N155" t="s">
        <v>257</v>
      </c>
      <c r="P155" t="s">
        <v>38</v>
      </c>
      <c r="R155" t="s">
        <v>145</v>
      </c>
      <c r="S155" t="s">
        <v>38</v>
      </c>
      <c r="V155" t="s">
        <v>28</v>
      </c>
    </row>
    <row r="156" spans="1:22">
      <c r="A156" t="s">
        <v>435</v>
      </c>
      <c r="D156" t="s">
        <v>112</v>
      </c>
      <c r="E156" t="s">
        <v>109</v>
      </c>
      <c r="I156">
        <v>1</v>
      </c>
      <c r="J156">
        <v>0</v>
      </c>
      <c r="L156" t="s">
        <v>99</v>
      </c>
      <c r="M156" t="s">
        <v>66</v>
      </c>
      <c r="N156" t="s">
        <v>136</v>
      </c>
      <c r="O156" t="s">
        <v>176</v>
      </c>
      <c r="P156" t="s">
        <v>18</v>
      </c>
      <c r="R156" t="s">
        <v>73</v>
      </c>
      <c r="S156" t="s">
        <v>68</v>
      </c>
      <c r="V156" t="s">
        <v>104</v>
      </c>
    </row>
    <row r="157" spans="1:22">
      <c r="A157" t="s">
        <v>436</v>
      </c>
      <c r="D157" t="s">
        <v>102</v>
      </c>
      <c r="E157" t="s">
        <v>109</v>
      </c>
      <c r="I157">
        <v>1</v>
      </c>
      <c r="J157">
        <v>0</v>
      </c>
      <c r="L157" t="s">
        <v>99</v>
      </c>
      <c r="M157" t="s">
        <v>657</v>
      </c>
      <c r="N157" t="s">
        <v>37</v>
      </c>
      <c r="O157">
        <v>1</v>
      </c>
      <c r="R157" t="s">
        <v>145</v>
      </c>
      <c r="S157" t="s">
        <v>38</v>
      </c>
    </row>
    <row r="158" spans="1:22">
      <c r="A158" t="s">
        <v>437</v>
      </c>
      <c r="D158" t="s">
        <v>122</v>
      </c>
      <c r="E158" t="s">
        <v>148</v>
      </c>
      <c r="G158" t="s">
        <v>839</v>
      </c>
      <c r="I158">
        <v>83</v>
      </c>
      <c r="J158">
        <v>10</v>
      </c>
      <c r="L158" t="s">
        <v>144</v>
      </c>
      <c r="M158" t="s">
        <v>840</v>
      </c>
      <c r="N158" t="s">
        <v>224</v>
      </c>
      <c r="P158" t="s">
        <v>38</v>
      </c>
      <c r="R158" t="s">
        <v>145</v>
      </c>
      <c r="S158" t="s">
        <v>38</v>
      </c>
      <c r="V158" t="s">
        <v>32</v>
      </c>
    </row>
    <row r="159" spans="1:22">
      <c r="A159" t="s">
        <v>438</v>
      </c>
      <c r="D159" t="s">
        <v>102</v>
      </c>
      <c r="E159" t="s">
        <v>258</v>
      </c>
      <c r="I159">
        <v>1</v>
      </c>
      <c r="J159">
        <v>0</v>
      </c>
      <c r="L159" t="s">
        <v>42</v>
      </c>
      <c r="M159" t="s">
        <v>661</v>
      </c>
      <c r="N159" t="s">
        <v>47</v>
      </c>
      <c r="O159">
        <v>1</v>
      </c>
      <c r="P159" t="s">
        <v>259</v>
      </c>
      <c r="R159" t="s">
        <v>259</v>
      </c>
      <c r="S159" t="s">
        <v>38</v>
      </c>
      <c r="V159" t="s">
        <v>28</v>
      </c>
    </row>
    <row r="160" spans="1:22">
      <c r="A160" t="s">
        <v>439</v>
      </c>
      <c r="D160" t="s">
        <v>122</v>
      </c>
      <c r="E160" t="s">
        <v>109</v>
      </c>
      <c r="I160">
        <v>3</v>
      </c>
      <c r="J160">
        <v>0</v>
      </c>
      <c r="L160" t="s">
        <v>99</v>
      </c>
      <c r="M160" t="s">
        <v>841</v>
      </c>
      <c r="N160" t="s">
        <v>64</v>
      </c>
      <c r="P160" t="s">
        <v>38</v>
      </c>
      <c r="R160" t="s">
        <v>73</v>
      </c>
      <c r="S160" t="s">
        <v>38</v>
      </c>
    </row>
    <row r="161" spans="1:22">
      <c r="A161" t="s">
        <v>440</v>
      </c>
      <c r="D161" t="s">
        <v>44</v>
      </c>
      <c r="E161" t="s">
        <v>24</v>
      </c>
      <c r="F161" t="s">
        <v>23</v>
      </c>
      <c r="G161" t="s">
        <v>647</v>
      </c>
      <c r="I161">
        <v>2</v>
      </c>
      <c r="J161">
        <v>0</v>
      </c>
      <c r="L161" t="s">
        <v>42</v>
      </c>
      <c r="M161" t="s">
        <v>595</v>
      </c>
      <c r="N161" t="s">
        <v>260</v>
      </c>
      <c r="O161">
        <v>2</v>
      </c>
      <c r="P161" t="s">
        <v>38</v>
      </c>
      <c r="R161" t="s">
        <v>145</v>
      </c>
      <c r="S161" t="s">
        <v>38</v>
      </c>
      <c r="V161" t="s">
        <v>28</v>
      </c>
    </row>
    <row r="162" spans="1:22">
      <c r="A162" t="s">
        <v>59</v>
      </c>
      <c r="D162" t="s">
        <v>152</v>
      </c>
      <c r="E162" t="s">
        <v>113</v>
      </c>
      <c r="G162" t="s">
        <v>842</v>
      </c>
      <c r="I162">
        <v>1</v>
      </c>
      <c r="J162">
        <v>1</v>
      </c>
      <c r="K162" t="s">
        <v>121</v>
      </c>
      <c r="L162" t="s">
        <v>144</v>
      </c>
      <c r="N162" t="s">
        <v>60</v>
      </c>
      <c r="P162" t="s">
        <v>264</v>
      </c>
      <c r="R162" t="s">
        <v>73</v>
      </c>
      <c r="S162" t="s">
        <v>101</v>
      </c>
      <c r="V162" t="s">
        <v>104</v>
      </c>
    </row>
    <row r="163" spans="1:22">
      <c r="A163" t="s">
        <v>441</v>
      </c>
      <c r="D163" t="s">
        <v>122</v>
      </c>
      <c r="E163" t="s">
        <v>148</v>
      </c>
      <c r="F163" t="s">
        <v>23</v>
      </c>
      <c r="G163" t="s">
        <v>843</v>
      </c>
      <c r="I163">
        <v>28</v>
      </c>
      <c r="J163">
        <v>14</v>
      </c>
      <c r="L163" t="s">
        <v>144</v>
      </c>
      <c r="M163" t="s">
        <v>844</v>
      </c>
      <c r="N163" t="s">
        <v>55</v>
      </c>
      <c r="P163" t="s">
        <v>38</v>
      </c>
      <c r="R163" t="s">
        <v>73</v>
      </c>
      <c r="S163" t="s">
        <v>153</v>
      </c>
      <c r="V163" t="s">
        <v>104</v>
      </c>
    </row>
    <row r="164" spans="1:22">
      <c r="A164" t="s">
        <v>442</v>
      </c>
      <c r="D164" t="s">
        <v>36</v>
      </c>
      <c r="E164" t="s">
        <v>24</v>
      </c>
      <c r="G164" t="s">
        <v>606</v>
      </c>
      <c r="I164">
        <v>9</v>
      </c>
      <c r="J164">
        <v>0</v>
      </c>
      <c r="L164" t="s">
        <v>99</v>
      </c>
      <c r="M164" t="s">
        <v>174</v>
      </c>
      <c r="N164" t="s">
        <v>261</v>
      </c>
      <c r="O164">
        <v>1</v>
      </c>
      <c r="P164" t="s">
        <v>38</v>
      </c>
      <c r="R164" t="s">
        <v>145</v>
      </c>
      <c r="S164" t="s">
        <v>38</v>
      </c>
      <c r="V164" t="s">
        <v>28</v>
      </c>
    </row>
    <row r="165" spans="1:22">
      <c r="A165" t="s">
        <v>443</v>
      </c>
      <c r="D165" t="s">
        <v>122</v>
      </c>
      <c r="E165" t="s">
        <v>116</v>
      </c>
      <c r="I165">
        <v>0</v>
      </c>
      <c r="J165">
        <v>0</v>
      </c>
      <c r="L165" t="s">
        <v>42</v>
      </c>
      <c r="M165" t="s">
        <v>661</v>
      </c>
      <c r="N165" t="s">
        <v>55</v>
      </c>
      <c r="O165">
        <v>2</v>
      </c>
      <c r="P165" t="s">
        <v>38</v>
      </c>
      <c r="R165" t="s">
        <v>18</v>
      </c>
      <c r="S165" t="s">
        <v>38</v>
      </c>
      <c r="V165" t="s">
        <v>28</v>
      </c>
    </row>
    <row r="166" spans="1:22">
      <c r="A166" t="s">
        <v>444</v>
      </c>
      <c r="D166" t="s">
        <v>102</v>
      </c>
      <c r="E166" t="s">
        <v>148</v>
      </c>
      <c r="G166" t="s">
        <v>845</v>
      </c>
      <c r="I166">
        <v>25</v>
      </c>
      <c r="J166">
        <v>6</v>
      </c>
      <c r="K166" t="s">
        <v>103</v>
      </c>
      <c r="L166" t="s">
        <v>42</v>
      </c>
      <c r="M166" t="s">
        <v>66</v>
      </c>
      <c r="N166" t="s">
        <v>262</v>
      </c>
      <c r="P166" t="s">
        <v>38</v>
      </c>
      <c r="R166" t="s">
        <v>73</v>
      </c>
      <c r="S166" t="s">
        <v>38</v>
      </c>
    </row>
    <row r="167" spans="1:22">
      <c r="A167" t="s">
        <v>445</v>
      </c>
      <c r="D167" t="s">
        <v>102</v>
      </c>
      <c r="E167" t="s">
        <v>116</v>
      </c>
      <c r="I167">
        <v>0</v>
      </c>
      <c r="J167">
        <v>0</v>
      </c>
      <c r="L167" t="s">
        <v>99</v>
      </c>
      <c r="M167" t="s">
        <v>846</v>
      </c>
      <c r="N167" t="s">
        <v>37</v>
      </c>
      <c r="P167" t="s">
        <v>38</v>
      </c>
      <c r="R167" t="s">
        <v>38</v>
      </c>
      <c r="S167" t="s">
        <v>38</v>
      </c>
      <c r="V167" t="s">
        <v>28</v>
      </c>
    </row>
    <row r="168" spans="1:22">
      <c r="A168" t="s">
        <v>446</v>
      </c>
      <c r="D168" t="s">
        <v>36</v>
      </c>
      <c r="E168" t="s">
        <v>24</v>
      </c>
      <c r="G168" t="s">
        <v>847</v>
      </c>
      <c r="I168">
        <v>3</v>
      </c>
      <c r="J168">
        <v>0</v>
      </c>
      <c r="L168" t="s">
        <v>658</v>
      </c>
      <c r="M168" t="s">
        <v>659</v>
      </c>
      <c r="N168" t="s">
        <v>263</v>
      </c>
      <c r="O168">
        <v>1</v>
      </c>
      <c r="P168" t="s">
        <v>264</v>
      </c>
      <c r="R168" t="s">
        <v>848</v>
      </c>
      <c r="V168" t="s">
        <v>28</v>
      </c>
    </row>
    <row r="169" spans="1:22">
      <c r="A169" t="s">
        <v>447</v>
      </c>
      <c r="D169" t="s">
        <v>25</v>
      </c>
      <c r="E169" t="s">
        <v>105</v>
      </c>
      <c r="I169">
        <v>0</v>
      </c>
      <c r="J169">
        <v>0</v>
      </c>
      <c r="L169" t="s">
        <v>99</v>
      </c>
      <c r="M169" t="s">
        <v>595</v>
      </c>
      <c r="N169" t="s">
        <v>265</v>
      </c>
      <c r="O169">
        <v>1</v>
      </c>
      <c r="R169" t="s">
        <v>145</v>
      </c>
      <c r="S169" t="s">
        <v>38</v>
      </c>
    </row>
    <row r="170" spans="1:22">
      <c r="A170" t="s">
        <v>448</v>
      </c>
      <c r="C170">
        <v>0</v>
      </c>
      <c r="D170" t="s">
        <v>102</v>
      </c>
      <c r="E170" t="s">
        <v>109</v>
      </c>
      <c r="G170" t="s">
        <v>849</v>
      </c>
      <c r="I170">
        <v>27</v>
      </c>
      <c r="J170">
        <v>0</v>
      </c>
      <c r="L170" t="s">
        <v>99</v>
      </c>
      <c r="M170" t="s">
        <v>174</v>
      </c>
      <c r="N170" t="s">
        <v>69</v>
      </c>
      <c r="O170">
        <v>2</v>
      </c>
      <c r="P170" t="s">
        <v>38</v>
      </c>
      <c r="R170" t="s">
        <v>73</v>
      </c>
      <c r="S170" t="s">
        <v>38</v>
      </c>
      <c r="V170" t="s">
        <v>28</v>
      </c>
    </row>
    <row r="171" spans="1:22">
      <c r="A171" t="s">
        <v>449</v>
      </c>
      <c r="D171" t="s">
        <v>122</v>
      </c>
      <c r="E171" t="s">
        <v>113</v>
      </c>
      <c r="G171" t="s">
        <v>850</v>
      </c>
      <c r="I171">
        <v>3</v>
      </c>
      <c r="J171">
        <v>1</v>
      </c>
      <c r="L171" t="s">
        <v>42</v>
      </c>
      <c r="M171" t="s">
        <v>661</v>
      </c>
      <c r="N171" t="s">
        <v>58</v>
      </c>
      <c r="O171">
        <v>2</v>
      </c>
    </row>
    <row r="172" spans="1:22">
      <c r="A172" t="s">
        <v>450</v>
      </c>
      <c r="D172" t="s">
        <v>112</v>
      </c>
      <c r="E172" t="s">
        <v>148</v>
      </c>
      <c r="G172" t="s">
        <v>851</v>
      </c>
      <c r="I172">
        <v>49</v>
      </c>
      <c r="J172">
        <v>35</v>
      </c>
      <c r="L172" t="s">
        <v>706</v>
      </c>
      <c r="M172" t="s">
        <v>852</v>
      </c>
      <c r="N172" t="s">
        <v>266</v>
      </c>
      <c r="P172" t="s">
        <v>264</v>
      </c>
      <c r="R172" t="s">
        <v>73</v>
      </c>
      <c r="S172" t="s">
        <v>153</v>
      </c>
      <c r="V172" t="s">
        <v>104</v>
      </c>
    </row>
    <row r="173" spans="1:22">
      <c r="A173" t="s">
        <v>451</v>
      </c>
      <c r="D173" t="s">
        <v>44</v>
      </c>
      <c r="E173" t="s">
        <v>24</v>
      </c>
      <c r="I173">
        <v>5</v>
      </c>
      <c r="J173">
        <v>0</v>
      </c>
      <c r="L173" t="s">
        <v>99</v>
      </c>
      <c r="M173" t="s">
        <v>595</v>
      </c>
      <c r="N173" t="s">
        <v>224</v>
      </c>
      <c r="O173">
        <v>1</v>
      </c>
      <c r="P173" t="s">
        <v>38</v>
      </c>
      <c r="R173" t="s">
        <v>38</v>
      </c>
      <c r="S173" t="s">
        <v>38</v>
      </c>
      <c r="V173" t="s">
        <v>28</v>
      </c>
    </row>
    <row r="174" spans="1:22">
      <c r="A174" t="s">
        <v>452</v>
      </c>
      <c r="D174" t="s">
        <v>102</v>
      </c>
      <c r="E174" t="s">
        <v>113</v>
      </c>
      <c r="G174" t="s">
        <v>837</v>
      </c>
      <c r="I174">
        <v>30</v>
      </c>
      <c r="J174">
        <v>4</v>
      </c>
      <c r="L174" t="s">
        <v>42</v>
      </c>
      <c r="M174" t="s">
        <v>174</v>
      </c>
      <c r="N174" t="s">
        <v>267</v>
      </c>
      <c r="P174" t="s">
        <v>38</v>
      </c>
      <c r="R174" t="s">
        <v>145</v>
      </c>
      <c r="S174" t="s">
        <v>38</v>
      </c>
      <c r="V174" t="s">
        <v>28</v>
      </c>
    </row>
    <row r="175" spans="1:22">
      <c r="A175" t="s">
        <v>453</v>
      </c>
      <c r="D175" t="s">
        <v>102</v>
      </c>
      <c r="E175" t="s">
        <v>109</v>
      </c>
      <c r="I175">
        <v>1</v>
      </c>
      <c r="J175">
        <v>0</v>
      </c>
      <c r="L175" t="s">
        <v>42</v>
      </c>
      <c r="M175" t="s">
        <v>595</v>
      </c>
      <c r="N175" t="s">
        <v>52</v>
      </c>
      <c r="O175">
        <v>2</v>
      </c>
      <c r="P175" t="s">
        <v>38</v>
      </c>
      <c r="R175" t="s">
        <v>38</v>
      </c>
      <c r="S175" t="s">
        <v>38</v>
      </c>
      <c r="V175" t="s">
        <v>28</v>
      </c>
    </row>
    <row r="176" spans="1:22">
      <c r="A176" t="s">
        <v>454</v>
      </c>
      <c r="D176" t="s">
        <v>122</v>
      </c>
      <c r="E176" t="s">
        <v>116</v>
      </c>
      <c r="I176">
        <v>0</v>
      </c>
      <c r="J176">
        <v>0</v>
      </c>
      <c r="L176" t="s">
        <v>99</v>
      </c>
      <c r="M176" t="s">
        <v>853</v>
      </c>
      <c r="N176" t="s">
        <v>34</v>
      </c>
      <c r="O176">
        <v>2</v>
      </c>
      <c r="P176" t="s">
        <v>38</v>
      </c>
      <c r="R176" t="s">
        <v>38</v>
      </c>
      <c r="S176" t="s">
        <v>38</v>
      </c>
      <c r="V176" t="s">
        <v>28</v>
      </c>
    </row>
    <row r="177" spans="1:22">
      <c r="A177" t="s">
        <v>455</v>
      </c>
      <c r="D177" t="s">
        <v>122</v>
      </c>
      <c r="E177" t="s">
        <v>148</v>
      </c>
      <c r="G177" t="s">
        <v>854</v>
      </c>
      <c r="I177">
        <v>9</v>
      </c>
      <c r="J177">
        <v>8</v>
      </c>
      <c r="L177" t="s">
        <v>144</v>
      </c>
      <c r="M177" t="s">
        <v>707</v>
      </c>
      <c r="N177" t="s">
        <v>58</v>
      </c>
      <c r="O177">
        <v>2</v>
      </c>
      <c r="P177" t="s">
        <v>18</v>
      </c>
      <c r="R177" t="s">
        <v>855</v>
      </c>
      <c r="S177" t="s">
        <v>38</v>
      </c>
      <c r="V177" t="s">
        <v>28</v>
      </c>
    </row>
    <row r="178" spans="1:22">
      <c r="A178" t="s">
        <v>456</v>
      </c>
      <c r="D178" t="s">
        <v>102</v>
      </c>
      <c r="E178" t="s">
        <v>109</v>
      </c>
      <c r="I178">
        <v>1</v>
      </c>
      <c r="J178">
        <v>0</v>
      </c>
      <c r="L178" t="s">
        <v>42</v>
      </c>
      <c r="M178" t="s">
        <v>856</v>
      </c>
      <c r="N178" t="s">
        <v>61</v>
      </c>
      <c r="P178" t="s">
        <v>38</v>
      </c>
      <c r="R178" t="s">
        <v>145</v>
      </c>
      <c r="S178" t="s">
        <v>38</v>
      </c>
      <c r="V178" t="s">
        <v>28</v>
      </c>
    </row>
    <row r="179" spans="1:22">
      <c r="A179" t="s">
        <v>457</v>
      </c>
      <c r="D179" t="s">
        <v>44</v>
      </c>
      <c r="E179" t="s">
        <v>24</v>
      </c>
      <c r="I179">
        <v>2</v>
      </c>
      <c r="J179">
        <v>0</v>
      </c>
      <c r="L179" t="s">
        <v>99</v>
      </c>
      <c r="M179" t="s">
        <v>66</v>
      </c>
      <c r="N179" t="s">
        <v>64</v>
      </c>
      <c r="O179">
        <v>2</v>
      </c>
      <c r="P179" t="s">
        <v>38</v>
      </c>
      <c r="R179" t="s">
        <v>145</v>
      </c>
      <c r="S179" t="s">
        <v>38</v>
      </c>
      <c r="V179" t="s">
        <v>28</v>
      </c>
    </row>
    <row r="180" spans="1:22">
      <c r="A180" t="s">
        <v>458</v>
      </c>
      <c r="D180" t="s">
        <v>102</v>
      </c>
      <c r="E180" t="s">
        <v>148</v>
      </c>
      <c r="G180" t="s">
        <v>857</v>
      </c>
      <c r="I180">
        <v>34</v>
      </c>
      <c r="J180">
        <v>9</v>
      </c>
      <c r="K180" t="s">
        <v>142</v>
      </c>
      <c r="L180" t="s">
        <v>144</v>
      </c>
      <c r="M180" t="s">
        <v>596</v>
      </c>
      <c r="N180" t="s">
        <v>136</v>
      </c>
      <c r="P180" t="s">
        <v>38</v>
      </c>
      <c r="R180" t="s">
        <v>73</v>
      </c>
      <c r="S180" t="s">
        <v>38</v>
      </c>
    </row>
    <row r="181" spans="1:22">
      <c r="A181" t="s">
        <v>459</v>
      </c>
      <c r="D181" t="s">
        <v>102</v>
      </c>
      <c r="E181" t="s">
        <v>148</v>
      </c>
      <c r="G181" t="s">
        <v>858</v>
      </c>
      <c r="I181">
        <v>54</v>
      </c>
      <c r="J181">
        <v>15</v>
      </c>
      <c r="K181" t="s">
        <v>859</v>
      </c>
      <c r="L181" t="s">
        <v>674</v>
      </c>
      <c r="M181" t="s">
        <v>675</v>
      </c>
      <c r="N181" t="s">
        <v>126</v>
      </c>
      <c r="P181" t="s">
        <v>31</v>
      </c>
      <c r="Q181" t="s">
        <v>18</v>
      </c>
      <c r="R181" t="s">
        <v>73</v>
      </c>
      <c r="S181" t="s">
        <v>38</v>
      </c>
    </row>
    <row r="182" spans="1:22">
      <c r="A182" t="s">
        <v>460</v>
      </c>
      <c r="D182" t="s">
        <v>112</v>
      </c>
      <c r="E182" t="s">
        <v>109</v>
      </c>
      <c r="I182">
        <v>5</v>
      </c>
      <c r="J182">
        <v>0</v>
      </c>
      <c r="L182" t="s">
        <v>42</v>
      </c>
      <c r="M182" t="s">
        <v>860</v>
      </c>
      <c r="N182" t="s">
        <v>268</v>
      </c>
      <c r="O182">
        <v>2</v>
      </c>
      <c r="P182" t="s">
        <v>18</v>
      </c>
      <c r="R182" t="s">
        <v>861</v>
      </c>
      <c r="S182" t="s">
        <v>38</v>
      </c>
      <c r="V182" t="s">
        <v>28</v>
      </c>
    </row>
    <row r="183" spans="1:22">
      <c r="A183" t="s">
        <v>461</v>
      </c>
      <c r="D183" t="s">
        <v>44</v>
      </c>
      <c r="E183" t="s">
        <v>105</v>
      </c>
      <c r="I183">
        <v>0</v>
      </c>
      <c r="J183">
        <v>0</v>
      </c>
      <c r="L183" t="s">
        <v>99</v>
      </c>
      <c r="M183" t="s">
        <v>289</v>
      </c>
      <c r="N183" t="s">
        <v>269</v>
      </c>
      <c r="O183">
        <v>2</v>
      </c>
      <c r="P183" t="s">
        <v>38</v>
      </c>
      <c r="R183" t="s">
        <v>145</v>
      </c>
      <c r="S183" t="s">
        <v>38</v>
      </c>
      <c r="V183" t="s">
        <v>28</v>
      </c>
    </row>
    <row r="184" spans="1:22">
      <c r="A184" t="s">
        <v>462</v>
      </c>
      <c r="D184" t="s">
        <v>102</v>
      </c>
      <c r="E184" t="s">
        <v>116</v>
      </c>
      <c r="I184">
        <v>0</v>
      </c>
      <c r="J184">
        <v>0</v>
      </c>
      <c r="L184" t="s">
        <v>42</v>
      </c>
      <c r="M184" t="s">
        <v>660</v>
      </c>
      <c r="N184" t="s">
        <v>262</v>
      </c>
      <c r="P184" t="s">
        <v>38</v>
      </c>
      <c r="R184" t="s">
        <v>38</v>
      </c>
      <c r="S184" t="s">
        <v>38</v>
      </c>
      <c r="V184" t="s">
        <v>28</v>
      </c>
    </row>
    <row r="185" spans="1:22">
      <c r="A185" t="s">
        <v>463</v>
      </c>
      <c r="D185" t="s">
        <v>112</v>
      </c>
      <c r="E185" t="s">
        <v>113</v>
      </c>
      <c r="G185" t="s">
        <v>837</v>
      </c>
      <c r="I185">
        <v>24</v>
      </c>
      <c r="J185">
        <v>4</v>
      </c>
      <c r="L185" t="s">
        <v>42</v>
      </c>
      <c r="M185" t="s">
        <v>862</v>
      </c>
      <c r="N185" t="s">
        <v>270</v>
      </c>
      <c r="P185" t="s">
        <v>38</v>
      </c>
      <c r="R185" t="s">
        <v>863</v>
      </c>
      <c r="S185" t="s">
        <v>864</v>
      </c>
      <c r="V185" t="s">
        <v>865</v>
      </c>
    </row>
    <row r="186" spans="1:22">
      <c r="A186" t="s">
        <v>464</v>
      </c>
      <c r="D186" t="s">
        <v>122</v>
      </c>
      <c r="E186" t="s">
        <v>109</v>
      </c>
      <c r="F186" t="s">
        <v>23</v>
      </c>
      <c r="I186">
        <v>2</v>
      </c>
      <c r="J186">
        <v>0</v>
      </c>
      <c r="L186" t="s">
        <v>99</v>
      </c>
      <c r="M186" t="s">
        <v>866</v>
      </c>
      <c r="N186" t="s">
        <v>260</v>
      </c>
      <c r="O186">
        <v>2</v>
      </c>
      <c r="P186" t="s">
        <v>38</v>
      </c>
      <c r="R186" t="s">
        <v>145</v>
      </c>
      <c r="S186" t="s">
        <v>38</v>
      </c>
      <c r="V186" t="s">
        <v>28</v>
      </c>
    </row>
    <row r="187" spans="1:22">
      <c r="A187" t="s">
        <v>465</v>
      </c>
      <c r="D187" t="s">
        <v>122</v>
      </c>
      <c r="E187" t="s">
        <v>109</v>
      </c>
      <c r="I187">
        <v>14</v>
      </c>
      <c r="J187">
        <v>0</v>
      </c>
      <c r="L187" t="s">
        <v>42</v>
      </c>
      <c r="M187" t="s">
        <v>867</v>
      </c>
      <c r="N187" t="s">
        <v>271</v>
      </c>
      <c r="O187">
        <v>2</v>
      </c>
      <c r="P187" t="s">
        <v>38</v>
      </c>
      <c r="R187" t="s">
        <v>145</v>
      </c>
      <c r="S187" t="s">
        <v>38</v>
      </c>
      <c r="V187" t="s">
        <v>28</v>
      </c>
    </row>
    <row r="188" spans="1:22">
      <c r="A188" t="s">
        <v>531</v>
      </c>
      <c r="D188" t="s">
        <v>122</v>
      </c>
      <c r="E188" t="s">
        <v>148</v>
      </c>
      <c r="G188" t="s">
        <v>868</v>
      </c>
      <c r="I188">
        <v>80</v>
      </c>
      <c r="J188">
        <v>27</v>
      </c>
      <c r="L188" t="s">
        <v>99</v>
      </c>
      <c r="M188" t="s">
        <v>289</v>
      </c>
      <c r="N188" t="s">
        <v>55</v>
      </c>
      <c r="O188" t="s">
        <v>273</v>
      </c>
      <c r="P188" t="s">
        <v>18</v>
      </c>
      <c r="R188" t="s">
        <v>73</v>
      </c>
      <c r="S188" t="s">
        <v>153</v>
      </c>
      <c r="V188" t="s">
        <v>104</v>
      </c>
    </row>
    <row r="189" spans="1:22">
      <c r="A189" t="s">
        <v>532</v>
      </c>
      <c r="D189" t="s">
        <v>102</v>
      </c>
      <c r="E189" t="s">
        <v>148</v>
      </c>
      <c r="G189" t="s">
        <v>670</v>
      </c>
      <c r="I189">
        <v>28</v>
      </c>
      <c r="J189">
        <v>10</v>
      </c>
      <c r="L189" t="s">
        <v>99</v>
      </c>
      <c r="M189" t="s">
        <v>869</v>
      </c>
      <c r="N189" t="s">
        <v>131</v>
      </c>
      <c r="O189">
        <v>2</v>
      </c>
      <c r="R189" t="s">
        <v>615</v>
      </c>
    </row>
    <row r="190" spans="1:22">
      <c r="A190" t="s">
        <v>533</v>
      </c>
      <c r="D190" t="s">
        <v>102</v>
      </c>
      <c r="E190" t="s">
        <v>116</v>
      </c>
      <c r="I190">
        <v>0</v>
      </c>
      <c r="J190">
        <v>0</v>
      </c>
      <c r="L190" t="s">
        <v>42</v>
      </c>
      <c r="N190" t="s">
        <v>616</v>
      </c>
      <c r="O190">
        <v>1</v>
      </c>
      <c r="P190" t="s">
        <v>38</v>
      </c>
      <c r="R190" t="s">
        <v>38</v>
      </c>
      <c r="S190" t="s">
        <v>38</v>
      </c>
      <c r="V190" t="s">
        <v>28</v>
      </c>
    </row>
    <row r="191" spans="1:22">
      <c r="A191" t="s">
        <v>534</v>
      </c>
      <c r="D191" t="s">
        <v>122</v>
      </c>
      <c r="E191" t="s">
        <v>109</v>
      </c>
      <c r="I191">
        <v>3</v>
      </c>
      <c r="J191">
        <v>0</v>
      </c>
      <c r="L191" t="s">
        <v>99</v>
      </c>
      <c r="M191" t="s">
        <v>676</v>
      </c>
      <c r="N191" t="s">
        <v>34</v>
      </c>
      <c r="P191" t="s">
        <v>38</v>
      </c>
      <c r="R191" t="s">
        <v>145</v>
      </c>
      <c r="S191" t="s">
        <v>38</v>
      </c>
      <c r="V191" t="s">
        <v>28</v>
      </c>
    </row>
    <row r="192" spans="1:22">
      <c r="A192" t="s">
        <v>535</v>
      </c>
      <c r="D192" t="s">
        <v>122</v>
      </c>
      <c r="E192" t="s">
        <v>113</v>
      </c>
      <c r="F192" t="s">
        <v>23</v>
      </c>
      <c r="G192" t="s">
        <v>870</v>
      </c>
      <c r="I192">
        <v>1</v>
      </c>
      <c r="J192">
        <v>1</v>
      </c>
      <c r="L192" t="s">
        <v>144</v>
      </c>
      <c r="M192" t="s">
        <v>677</v>
      </c>
      <c r="N192" t="s">
        <v>55</v>
      </c>
      <c r="P192" t="s">
        <v>18</v>
      </c>
      <c r="R192" t="s">
        <v>73</v>
      </c>
      <c r="S192" t="s">
        <v>38</v>
      </c>
    </row>
    <row r="193" spans="1:22">
      <c r="A193" t="s">
        <v>536</v>
      </c>
      <c r="D193" t="s">
        <v>39</v>
      </c>
      <c r="E193" t="s">
        <v>15</v>
      </c>
      <c r="F193" t="s">
        <v>23</v>
      </c>
      <c r="G193" t="s">
        <v>871</v>
      </c>
      <c r="I193">
        <v>33</v>
      </c>
      <c r="J193">
        <v>12</v>
      </c>
      <c r="K193" t="s">
        <v>872</v>
      </c>
      <c r="L193" t="s">
        <v>128</v>
      </c>
      <c r="N193" t="s">
        <v>121</v>
      </c>
      <c r="P193" t="s">
        <v>27</v>
      </c>
      <c r="R193" t="s">
        <v>617</v>
      </c>
      <c r="S193" t="s">
        <v>27</v>
      </c>
      <c r="V193" t="s">
        <v>28</v>
      </c>
    </row>
    <row r="194" spans="1:22">
      <c r="A194" t="s">
        <v>537</v>
      </c>
      <c r="D194" t="s">
        <v>108</v>
      </c>
      <c r="E194" t="s">
        <v>148</v>
      </c>
      <c r="G194" t="s">
        <v>873</v>
      </c>
      <c r="I194">
        <v>25</v>
      </c>
      <c r="J194">
        <v>17</v>
      </c>
      <c r="K194" t="s">
        <v>141</v>
      </c>
      <c r="L194" t="s">
        <v>144</v>
      </c>
      <c r="N194" t="s">
        <v>55</v>
      </c>
      <c r="P194" t="s">
        <v>18</v>
      </c>
      <c r="R194" t="s">
        <v>73</v>
      </c>
      <c r="S194" t="s">
        <v>38</v>
      </c>
    </row>
    <row r="195" spans="1:22">
      <c r="A195" t="s">
        <v>538</v>
      </c>
      <c r="D195" t="s">
        <v>122</v>
      </c>
      <c r="E195" t="s">
        <v>116</v>
      </c>
      <c r="I195">
        <v>0</v>
      </c>
      <c r="J195">
        <v>0</v>
      </c>
      <c r="L195" t="s">
        <v>42</v>
      </c>
      <c r="M195" t="s">
        <v>595</v>
      </c>
      <c r="N195" t="s">
        <v>45</v>
      </c>
      <c r="O195">
        <v>2</v>
      </c>
      <c r="P195" t="s">
        <v>38</v>
      </c>
      <c r="R195" t="s">
        <v>38</v>
      </c>
      <c r="S195" t="s">
        <v>38</v>
      </c>
      <c r="V195" t="s">
        <v>28</v>
      </c>
    </row>
    <row r="196" spans="1:22">
      <c r="A196" t="s">
        <v>539</v>
      </c>
      <c r="D196" t="s">
        <v>102</v>
      </c>
      <c r="E196" t="s">
        <v>148</v>
      </c>
      <c r="G196" t="s">
        <v>874</v>
      </c>
      <c r="I196">
        <v>53</v>
      </c>
      <c r="J196">
        <v>17</v>
      </c>
      <c r="K196" t="s">
        <v>136</v>
      </c>
      <c r="L196" t="s">
        <v>144</v>
      </c>
      <c r="M196" t="s">
        <v>875</v>
      </c>
      <c r="N196" t="s">
        <v>47</v>
      </c>
      <c r="P196" t="s">
        <v>18</v>
      </c>
      <c r="R196" t="s">
        <v>876</v>
      </c>
      <c r="S196" t="s">
        <v>38</v>
      </c>
    </row>
    <row r="197" spans="1:22">
      <c r="A197" t="s">
        <v>540</v>
      </c>
      <c r="D197" t="s">
        <v>112</v>
      </c>
      <c r="E197" t="s">
        <v>109</v>
      </c>
      <c r="I197">
        <v>2</v>
      </c>
      <c r="J197">
        <v>0</v>
      </c>
      <c r="L197" t="s">
        <v>42</v>
      </c>
      <c r="M197" t="s">
        <v>846</v>
      </c>
      <c r="N197" t="s">
        <v>618</v>
      </c>
      <c r="P197" t="s">
        <v>38</v>
      </c>
      <c r="R197" t="s">
        <v>145</v>
      </c>
      <c r="S197" t="s">
        <v>38</v>
      </c>
      <c r="V197" t="s">
        <v>28</v>
      </c>
    </row>
    <row r="198" spans="1:22">
      <c r="A198" t="s">
        <v>541</v>
      </c>
      <c r="D198" t="s">
        <v>36</v>
      </c>
      <c r="E198" t="s">
        <v>24</v>
      </c>
      <c r="I198">
        <v>3</v>
      </c>
      <c r="J198">
        <v>0</v>
      </c>
      <c r="L198" t="s">
        <v>99</v>
      </c>
      <c r="M198" t="s">
        <v>877</v>
      </c>
      <c r="N198" t="s">
        <v>182</v>
      </c>
      <c r="P198" t="s">
        <v>264</v>
      </c>
      <c r="R198" t="s">
        <v>145</v>
      </c>
      <c r="S198" t="s">
        <v>38</v>
      </c>
    </row>
    <row r="199" spans="1:22">
      <c r="A199" t="s">
        <v>542</v>
      </c>
      <c r="D199" t="s">
        <v>102</v>
      </c>
      <c r="E199" t="s">
        <v>109</v>
      </c>
      <c r="I199">
        <v>3</v>
      </c>
      <c r="J199">
        <v>0</v>
      </c>
      <c r="L199" t="s">
        <v>42</v>
      </c>
      <c r="M199" t="s">
        <v>661</v>
      </c>
      <c r="N199" t="s">
        <v>47</v>
      </c>
      <c r="O199">
        <v>2</v>
      </c>
      <c r="P199" t="s">
        <v>38</v>
      </c>
      <c r="R199" t="s">
        <v>145</v>
      </c>
      <c r="S199" t="s">
        <v>38</v>
      </c>
      <c r="V199" t="s">
        <v>28</v>
      </c>
    </row>
    <row r="200" spans="1:22">
      <c r="A200" t="s">
        <v>543</v>
      </c>
      <c r="D200" t="s">
        <v>112</v>
      </c>
      <c r="E200" t="s">
        <v>148</v>
      </c>
      <c r="G200" t="s">
        <v>878</v>
      </c>
      <c r="I200">
        <v>66</v>
      </c>
      <c r="J200">
        <v>41</v>
      </c>
      <c r="L200" t="s">
        <v>879</v>
      </c>
      <c r="M200" t="s">
        <v>880</v>
      </c>
      <c r="N200" t="s">
        <v>619</v>
      </c>
      <c r="P200" t="s">
        <v>38</v>
      </c>
      <c r="R200" t="s">
        <v>881</v>
      </c>
      <c r="S200" t="s">
        <v>38</v>
      </c>
    </row>
    <row r="201" spans="1:22">
      <c r="A201" t="s">
        <v>544</v>
      </c>
      <c r="D201" t="s">
        <v>102</v>
      </c>
      <c r="E201" t="s">
        <v>113</v>
      </c>
      <c r="G201" t="s">
        <v>837</v>
      </c>
      <c r="I201">
        <v>7</v>
      </c>
      <c r="J201">
        <v>2</v>
      </c>
      <c r="L201" t="s">
        <v>144</v>
      </c>
      <c r="M201" t="s">
        <v>882</v>
      </c>
      <c r="N201" t="s">
        <v>74</v>
      </c>
      <c r="P201" t="s">
        <v>38</v>
      </c>
      <c r="R201" t="s">
        <v>18</v>
      </c>
      <c r="S201" t="s">
        <v>38</v>
      </c>
    </row>
    <row r="202" spans="1:22">
      <c r="A202" t="s">
        <v>545</v>
      </c>
      <c r="D202" t="s">
        <v>25</v>
      </c>
      <c r="E202" t="s">
        <v>35</v>
      </c>
      <c r="G202" t="s">
        <v>837</v>
      </c>
      <c r="I202">
        <v>16</v>
      </c>
      <c r="J202">
        <v>3</v>
      </c>
      <c r="L202" t="s">
        <v>883</v>
      </c>
      <c r="M202" t="s">
        <v>884</v>
      </c>
      <c r="N202" t="s">
        <v>126</v>
      </c>
      <c r="P202" t="s">
        <v>38</v>
      </c>
      <c r="R202" t="s">
        <v>620</v>
      </c>
      <c r="S202" t="s">
        <v>38</v>
      </c>
    </row>
    <row r="203" spans="1:22">
      <c r="A203" t="s">
        <v>546</v>
      </c>
      <c r="D203" t="s">
        <v>25</v>
      </c>
      <c r="E203" t="s">
        <v>105</v>
      </c>
      <c r="I203">
        <v>0</v>
      </c>
      <c r="J203">
        <v>0</v>
      </c>
      <c r="L203" t="s">
        <v>42</v>
      </c>
      <c r="M203" t="s">
        <v>660</v>
      </c>
      <c r="N203" t="s">
        <v>267</v>
      </c>
      <c r="O203">
        <v>1</v>
      </c>
      <c r="P203" t="s">
        <v>38</v>
      </c>
      <c r="R203" t="s">
        <v>38</v>
      </c>
      <c r="S203" t="s">
        <v>38</v>
      </c>
      <c r="V203" t="s">
        <v>28</v>
      </c>
    </row>
    <row r="204" spans="1:22">
      <c r="A204" t="s">
        <v>547</v>
      </c>
      <c r="D204" t="s">
        <v>112</v>
      </c>
      <c r="E204" t="s">
        <v>116</v>
      </c>
      <c r="I204">
        <v>0</v>
      </c>
      <c r="J204">
        <v>0</v>
      </c>
      <c r="L204" t="s">
        <v>144</v>
      </c>
      <c r="M204" t="s">
        <v>174</v>
      </c>
      <c r="N204" t="s">
        <v>268</v>
      </c>
      <c r="O204">
        <v>2</v>
      </c>
      <c r="P204" t="s">
        <v>38</v>
      </c>
      <c r="R204" t="s">
        <v>38</v>
      </c>
      <c r="S204" t="s">
        <v>38</v>
      </c>
      <c r="V204" t="s">
        <v>28</v>
      </c>
    </row>
    <row r="205" spans="1:22">
      <c r="A205" t="s">
        <v>548</v>
      </c>
      <c r="D205" t="s">
        <v>122</v>
      </c>
      <c r="E205" t="s">
        <v>109</v>
      </c>
      <c r="I205">
        <v>3</v>
      </c>
      <c r="J205">
        <v>0</v>
      </c>
      <c r="L205" t="s">
        <v>42</v>
      </c>
      <c r="M205" t="s">
        <v>867</v>
      </c>
      <c r="N205" t="s">
        <v>34</v>
      </c>
      <c r="O205">
        <v>2</v>
      </c>
      <c r="R205" t="s">
        <v>145</v>
      </c>
      <c r="S205" t="s">
        <v>38</v>
      </c>
    </row>
    <row r="206" spans="1:22">
      <c r="A206" t="s">
        <v>549</v>
      </c>
      <c r="D206" t="s">
        <v>112</v>
      </c>
      <c r="E206" t="s">
        <v>109</v>
      </c>
      <c r="I206">
        <v>2</v>
      </c>
      <c r="J206">
        <v>0</v>
      </c>
      <c r="L206" t="s">
        <v>42</v>
      </c>
      <c r="M206" t="s">
        <v>595</v>
      </c>
      <c r="N206" t="s">
        <v>621</v>
      </c>
      <c r="O206">
        <v>2</v>
      </c>
      <c r="P206" t="s">
        <v>38</v>
      </c>
      <c r="R206" t="s">
        <v>622</v>
      </c>
      <c r="S206" t="s">
        <v>38</v>
      </c>
      <c r="V206" t="s">
        <v>28</v>
      </c>
    </row>
    <row r="207" spans="1:22">
      <c r="A207" t="s">
        <v>550</v>
      </c>
      <c r="D207" t="s">
        <v>102</v>
      </c>
      <c r="E207" t="s">
        <v>116</v>
      </c>
      <c r="I207">
        <v>0</v>
      </c>
      <c r="J207">
        <v>0</v>
      </c>
      <c r="L207" t="s">
        <v>42</v>
      </c>
      <c r="M207" t="s">
        <v>885</v>
      </c>
      <c r="N207" t="s">
        <v>47</v>
      </c>
      <c r="P207" t="s">
        <v>38</v>
      </c>
      <c r="R207" t="s">
        <v>145</v>
      </c>
      <c r="S207" t="s">
        <v>38</v>
      </c>
      <c r="V207" t="s">
        <v>28</v>
      </c>
    </row>
    <row r="208" spans="1:22">
      <c r="A208" t="s">
        <v>551</v>
      </c>
      <c r="D208" t="s">
        <v>102</v>
      </c>
      <c r="E208" t="s">
        <v>109</v>
      </c>
      <c r="I208">
        <v>4</v>
      </c>
      <c r="J208">
        <v>0</v>
      </c>
      <c r="L208" t="s">
        <v>42</v>
      </c>
      <c r="M208" t="s">
        <v>174</v>
      </c>
      <c r="N208" t="s">
        <v>47</v>
      </c>
      <c r="P208" t="s">
        <v>38</v>
      </c>
      <c r="R208" t="s">
        <v>38</v>
      </c>
      <c r="S208" t="s">
        <v>38</v>
      </c>
      <c r="V208" t="s">
        <v>28</v>
      </c>
    </row>
    <row r="209" spans="1:22">
      <c r="A209" t="s">
        <v>552</v>
      </c>
      <c r="D209" t="s">
        <v>112</v>
      </c>
      <c r="E209" t="s">
        <v>109</v>
      </c>
      <c r="G209" t="s">
        <v>886</v>
      </c>
      <c r="I209">
        <v>1</v>
      </c>
      <c r="J209">
        <v>0</v>
      </c>
      <c r="L209" t="s">
        <v>42</v>
      </c>
      <c r="M209" t="s">
        <v>887</v>
      </c>
      <c r="N209" t="s">
        <v>261</v>
      </c>
      <c r="P209" t="s">
        <v>264</v>
      </c>
      <c r="R209" t="s">
        <v>848</v>
      </c>
    </row>
    <row r="210" spans="1:22">
      <c r="A210" t="s">
        <v>553</v>
      </c>
      <c r="D210" t="s">
        <v>102</v>
      </c>
      <c r="E210" t="s">
        <v>148</v>
      </c>
      <c r="G210" t="s">
        <v>888</v>
      </c>
      <c r="I210">
        <v>33</v>
      </c>
      <c r="J210">
        <v>3</v>
      </c>
      <c r="L210" t="s">
        <v>144</v>
      </c>
      <c r="M210" t="s">
        <v>889</v>
      </c>
      <c r="N210" t="s">
        <v>136</v>
      </c>
      <c r="P210" t="s">
        <v>18</v>
      </c>
      <c r="R210" t="s">
        <v>73</v>
      </c>
      <c r="S210" t="s">
        <v>38</v>
      </c>
    </row>
    <row r="211" spans="1:22">
      <c r="A211" t="s">
        <v>554</v>
      </c>
      <c r="D211" t="s">
        <v>112</v>
      </c>
      <c r="E211" t="s">
        <v>113</v>
      </c>
      <c r="G211" t="s">
        <v>837</v>
      </c>
      <c r="I211">
        <v>4</v>
      </c>
      <c r="J211">
        <v>3</v>
      </c>
      <c r="L211" t="s">
        <v>99</v>
      </c>
      <c r="M211" t="s">
        <v>66</v>
      </c>
      <c r="N211" t="s">
        <v>182</v>
      </c>
      <c r="O211">
        <v>2</v>
      </c>
      <c r="P211" t="s">
        <v>38</v>
      </c>
      <c r="R211" t="s">
        <v>73</v>
      </c>
      <c r="S211" t="s">
        <v>38</v>
      </c>
      <c r="V211" t="s">
        <v>104</v>
      </c>
    </row>
    <row r="212" spans="1:22">
      <c r="A212" t="s">
        <v>555</v>
      </c>
      <c r="D212" t="s">
        <v>44</v>
      </c>
      <c r="E212" t="s">
        <v>105</v>
      </c>
      <c r="I212">
        <v>0</v>
      </c>
      <c r="J212">
        <v>0</v>
      </c>
      <c r="L212" t="s">
        <v>99</v>
      </c>
      <c r="M212" t="s">
        <v>595</v>
      </c>
      <c r="N212" t="s">
        <v>269</v>
      </c>
      <c r="O212">
        <v>1</v>
      </c>
      <c r="R212" t="s">
        <v>145</v>
      </c>
      <c r="S212" t="s">
        <v>38</v>
      </c>
      <c r="V212" t="s">
        <v>28</v>
      </c>
    </row>
    <row r="213" spans="1:22">
      <c r="A213" t="s">
        <v>556</v>
      </c>
      <c r="D213" t="s">
        <v>102</v>
      </c>
      <c r="E213" t="s">
        <v>109</v>
      </c>
      <c r="I213">
        <v>4</v>
      </c>
      <c r="J213">
        <v>0</v>
      </c>
      <c r="L213" t="s">
        <v>99</v>
      </c>
      <c r="M213" t="s">
        <v>890</v>
      </c>
      <c r="N213" t="s">
        <v>61</v>
      </c>
      <c r="P213" t="s">
        <v>38</v>
      </c>
      <c r="R213" t="s">
        <v>73</v>
      </c>
      <c r="S213" t="s">
        <v>38</v>
      </c>
    </row>
    <row r="214" spans="1:22">
      <c r="A214" t="s">
        <v>557</v>
      </c>
      <c r="D214" t="s">
        <v>36</v>
      </c>
      <c r="E214" t="s">
        <v>105</v>
      </c>
      <c r="F214" t="s">
        <v>23</v>
      </c>
      <c r="I214">
        <v>0</v>
      </c>
      <c r="J214">
        <v>0</v>
      </c>
      <c r="L214" t="s">
        <v>42</v>
      </c>
      <c r="M214" t="s">
        <v>891</v>
      </c>
      <c r="N214" t="s">
        <v>623</v>
      </c>
      <c r="O214">
        <v>2</v>
      </c>
      <c r="P214" t="s">
        <v>38</v>
      </c>
      <c r="R214" t="s">
        <v>145</v>
      </c>
      <c r="S214" t="s">
        <v>38</v>
      </c>
      <c r="V214" t="s">
        <v>28</v>
      </c>
    </row>
    <row r="215" spans="1:22">
      <c r="A215" t="s">
        <v>558</v>
      </c>
      <c r="D215" t="s">
        <v>102</v>
      </c>
      <c r="E215" t="s">
        <v>116</v>
      </c>
      <c r="F215" t="s">
        <v>23</v>
      </c>
      <c r="I215">
        <v>0</v>
      </c>
      <c r="J215">
        <v>0</v>
      </c>
      <c r="L215" t="s">
        <v>99</v>
      </c>
      <c r="M215" t="s">
        <v>206</v>
      </c>
      <c r="N215" t="s">
        <v>61</v>
      </c>
      <c r="O215">
        <v>1</v>
      </c>
      <c r="P215" t="s">
        <v>38</v>
      </c>
      <c r="R215" t="s">
        <v>38</v>
      </c>
      <c r="S215" t="s">
        <v>38</v>
      </c>
      <c r="V215" t="s">
        <v>28</v>
      </c>
    </row>
    <row r="216" spans="1:22">
      <c r="A216" t="s">
        <v>559</v>
      </c>
      <c r="D216" t="s">
        <v>112</v>
      </c>
      <c r="E216" t="s">
        <v>148</v>
      </c>
      <c r="G216" t="s">
        <v>892</v>
      </c>
      <c r="I216">
        <v>40</v>
      </c>
      <c r="J216">
        <v>12</v>
      </c>
      <c r="L216" t="s">
        <v>99</v>
      </c>
      <c r="M216" t="s">
        <v>893</v>
      </c>
      <c r="N216" t="s">
        <v>74</v>
      </c>
      <c r="O216">
        <v>2</v>
      </c>
      <c r="R216" t="s">
        <v>73</v>
      </c>
      <c r="S216" t="s">
        <v>68</v>
      </c>
      <c r="V216" t="s">
        <v>104</v>
      </c>
    </row>
    <row r="217" spans="1:22">
      <c r="A217" t="s">
        <v>560</v>
      </c>
      <c r="C217">
        <v>30</v>
      </c>
      <c r="D217" t="s">
        <v>122</v>
      </c>
      <c r="E217" t="s">
        <v>148</v>
      </c>
      <c r="G217" t="s">
        <v>888</v>
      </c>
      <c r="I217">
        <v>32</v>
      </c>
      <c r="J217">
        <v>8</v>
      </c>
      <c r="L217" t="s">
        <v>144</v>
      </c>
      <c r="M217" t="s">
        <v>894</v>
      </c>
      <c r="N217" t="s">
        <v>271</v>
      </c>
      <c r="P217" t="s">
        <v>38</v>
      </c>
      <c r="R217" t="s">
        <v>73</v>
      </c>
      <c r="S217" t="s">
        <v>38</v>
      </c>
    </row>
    <row r="218" spans="1:22">
      <c r="A218" t="s">
        <v>561</v>
      </c>
      <c r="D218" t="s">
        <v>122</v>
      </c>
      <c r="E218" t="s">
        <v>109</v>
      </c>
      <c r="G218" t="s">
        <v>895</v>
      </c>
      <c r="I218">
        <v>6</v>
      </c>
      <c r="J218">
        <v>0</v>
      </c>
      <c r="L218" t="s">
        <v>99</v>
      </c>
      <c r="M218" t="s">
        <v>654</v>
      </c>
      <c r="N218" t="s">
        <v>224</v>
      </c>
      <c r="O218">
        <v>2</v>
      </c>
      <c r="P218" t="s">
        <v>38</v>
      </c>
      <c r="R218" t="s">
        <v>145</v>
      </c>
      <c r="S218" t="s">
        <v>38</v>
      </c>
      <c r="V218" t="s">
        <v>28</v>
      </c>
    </row>
    <row r="219" spans="1:22">
      <c r="A219" t="s">
        <v>562</v>
      </c>
      <c r="D219" t="s">
        <v>102</v>
      </c>
      <c r="E219" t="s">
        <v>148</v>
      </c>
      <c r="G219" t="s">
        <v>896</v>
      </c>
      <c r="I219">
        <v>55</v>
      </c>
      <c r="J219">
        <v>17</v>
      </c>
      <c r="L219" t="s">
        <v>99</v>
      </c>
      <c r="M219" t="s">
        <v>897</v>
      </c>
      <c r="N219" t="s">
        <v>103</v>
      </c>
      <c r="P219" t="s">
        <v>38</v>
      </c>
      <c r="R219" t="s">
        <v>73</v>
      </c>
      <c r="S219" t="s">
        <v>38</v>
      </c>
    </row>
    <row r="220" spans="1:22">
      <c r="A220" t="s">
        <v>563</v>
      </c>
      <c r="D220" t="s">
        <v>36</v>
      </c>
      <c r="E220" t="s">
        <v>35</v>
      </c>
      <c r="G220" t="s">
        <v>898</v>
      </c>
      <c r="I220">
        <v>3</v>
      </c>
      <c r="J220">
        <v>3</v>
      </c>
      <c r="L220" t="s">
        <v>99</v>
      </c>
      <c r="M220" t="s">
        <v>624</v>
      </c>
      <c r="N220" t="s">
        <v>625</v>
      </c>
      <c r="O220">
        <v>2</v>
      </c>
      <c r="P220" t="s">
        <v>38</v>
      </c>
      <c r="R220" t="s">
        <v>145</v>
      </c>
      <c r="S220" t="s">
        <v>38</v>
      </c>
      <c r="V220" t="s">
        <v>28</v>
      </c>
    </row>
    <row r="221" spans="1:22">
      <c r="A221" t="s">
        <v>564</v>
      </c>
      <c r="D221" t="s">
        <v>122</v>
      </c>
      <c r="E221" t="s">
        <v>109</v>
      </c>
      <c r="I221">
        <v>5</v>
      </c>
      <c r="J221">
        <v>0</v>
      </c>
      <c r="L221" t="s">
        <v>42</v>
      </c>
      <c r="N221" t="s">
        <v>34</v>
      </c>
      <c r="P221" t="s">
        <v>38</v>
      </c>
      <c r="R221" t="s">
        <v>73</v>
      </c>
      <c r="S221" t="s">
        <v>38</v>
      </c>
      <c r="V221" t="s">
        <v>28</v>
      </c>
    </row>
    <row r="222" spans="1:22">
      <c r="A222" t="s">
        <v>565</v>
      </c>
      <c r="D222" t="s">
        <v>122</v>
      </c>
      <c r="E222" t="s">
        <v>109</v>
      </c>
      <c r="I222">
        <v>2</v>
      </c>
      <c r="J222">
        <v>0</v>
      </c>
      <c r="L222" t="s">
        <v>99</v>
      </c>
      <c r="M222" t="s">
        <v>899</v>
      </c>
      <c r="N222" t="s">
        <v>64</v>
      </c>
      <c r="O222">
        <v>1</v>
      </c>
      <c r="P222" t="s">
        <v>38</v>
      </c>
      <c r="R222" t="s">
        <v>38</v>
      </c>
      <c r="S222" t="s">
        <v>38</v>
      </c>
      <c r="V222" t="s">
        <v>28</v>
      </c>
    </row>
    <row r="223" spans="1:22">
      <c r="A223" t="s">
        <v>466</v>
      </c>
      <c r="D223" t="s">
        <v>112</v>
      </c>
      <c r="E223" t="s">
        <v>148</v>
      </c>
      <c r="G223" t="s">
        <v>900</v>
      </c>
      <c r="I223">
        <v>12</v>
      </c>
      <c r="J223">
        <v>2</v>
      </c>
      <c r="K223" t="s">
        <v>238</v>
      </c>
      <c r="L223" t="s">
        <v>99</v>
      </c>
      <c r="M223" t="s">
        <v>901</v>
      </c>
      <c r="N223" t="s">
        <v>131</v>
      </c>
      <c r="P223" t="s">
        <v>31</v>
      </c>
      <c r="S223" t="s">
        <v>902</v>
      </c>
      <c r="V223" t="s">
        <v>903</v>
      </c>
    </row>
    <row r="224" spans="1:22">
      <c r="A224" t="s">
        <v>467</v>
      </c>
      <c r="D224" t="s">
        <v>25</v>
      </c>
      <c r="E224" t="s">
        <v>186</v>
      </c>
      <c r="F224" t="s">
        <v>23</v>
      </c>
      <c r="G224" t="s">
        <v>904</v>
      </c>
      <c r="I224">
        <v>2</v>
      </c>
      <c r="J224">
        <v>1</v>
      </c>
      <c r="L224" t="s">
        <v>99</v>
      </c>
      <c r="N224" t="s">
        <v>117</v>
      </c>
      <c r="O224">
        <v>1</v>
      </c>
      <c r="P224" t="s">
        <v>27</v>
      </c>
    </row>
    <row r="225" spans="1:22">
      <c r="A225" t="s">
        <v>468</v>
      </c>
      <c r="D225" t="s">
        <v>36</v>
      </c>
      <c r="E225" t="s">
        <v>105</v>
      </c>
      <c r="I225">
        <v>0</v>
      </c>
      <c r="J225">
        <v>0</v>
      </c>
      <c r="L225" t="s">
        <v>99</v>
      </c>
      <c r="N225" t="s">
        <v>179</v>
      </c>
      <c r="O225">
        <v>1</v>
      </c>
      <c r="P225" t="s">
        <v>18</v>
      </c>
      <c r="S225" t="s">
        <v>198</v>
      </c>
      <c r="V225" t="s">
        <v>187</v>
      </c>
    </row>
    <row r="226" spans="1:22">
      <c r="A226" t="s">
        <v>469</v>
      </c>
      <c r="D226" t="s">
        <v>44</v>
      </c>
      <c r="E226" t="s">
        <v>105</v>
      </c>
      <c r="F226" t="s">
        <v>23</v>
      </c>
      <c r="L226" t="s">
        <v>99</v>
      </c>
      <c r="N226" t="s">
        <v>34</v>
      </c>
      <c r="P226" t="s">
        <v>31</v>
      </c>
    </row>
    <row r="227" spans="1:22">
      <c r="A227" t="s">
        <v>470</v>
      </c>
      <c r="D227" t="s">
        <v>44</v>
      </c>
      <c r="E227" t="s">
        <v>24</v>
      </c>
      <c r="F227" t="s">
        <v>23</v>
      </c>
      <c r="I227">
        <v>6</v>
      </c>
      <c r="J227">
        <v>0</v>
      </c>
      <c r="L227" t="s">
        <v>99</v>
      </c>
      <c r="N227" t="s">
        <v>139</v>
      </c>
      <c r="O227">
        <v>1</v>
      </c>
      <c r="P227" t="s">
        <v>27</v>
      </c>
      <c r="V227" t="s">
        <v>187</v>
      </c>
    </row>
    <row r="228" spans="1:22">
      <c r="A228" t="s">
        <v>471</v>
      </c>
      <c r="D228" t="s">
        <v>44</v>
      </c>
      <c r="E228" t="s">
        <v>35</v>
      </c>
      <c r="F228" t="s">
        <v>23</v>
      </c>
      <c r="G228" t="s">
        <v>662</v>
      </c>
      <c r="I228">
        <v>27</v>
      </c>
      <c r="J228">
        <v>20</v>
      </c>
      <c r="L228" t="s">
        <v>99</v>
      </c>
      <c r="N228" t="s">
        <v>138</v>
      </c>
      <c r="O228">
        <v>1</v>
      </c>
      <c r="P228" t="s">
        <v>27</v>
      </c>
      <c r="V228" t="s">
        <v>187</v>
      </c>
    </row>
    <row r="229" spans="1:22">
      <c r="A229" t="s">
        <v>472</v>
      </c>
      <c r="D229" t="s">
        <v>25</v>
      </c>
      <c r="E229" t="s">
        <v>35</v>
      </c>
      <c r="F229" t="s">
        <v>23</v>
      </c>
      <c r="G229" t="s">
        <v>663</v>
      </c>
      <c r="I229">
        <v>7</v>
      </c>
      <c r="J229">
        <v>6</v>
      </c>
      <c r="L229" t="s">
        <v>99</v>
      </c>
      <c r="M229" t="s">
        <v>150</v>
      </c>
      <c r="N229" t="s">
        <v>131</v>
      </c>
      <c r="P229" t="s">
        <v>31</v>
      </c>
      <c r="V229" t="s">
        <v>597</v>
      </c>
    </row>
    <row r="230" spans="1:22">
      <c r="A230" t="s">
        <v>473</v>
      </c>
      <c r="D230" t="s">
        <v>36</v>
      </c>
      <c r="E230" t="s">
        <v>35</v>
      </c>
      <c r="G230" t="s">
        <v>905</v>
      </c>
      <c r="I230">
        <v>10</v>
      </c>
      <c r="J230">
        <v>2</v>
      </c>
      <c r="L230" t="s">
        <v>99</v>
      </c>
      <c r="M230" t="s">
        <v>637</v>
      </c>
      <c r="N230" t="s">
        <v>117</v>
      </c>
      <c r="O230">
        <v>4</v>
      </c>
      <c r="P230" t="s">
        <v>18</v>
      </c>
      <c r="S230" t="s">
        <v>198</v>
      </c>
      <c r="V230" t="s">
        <v>906</v>
      </c>
    </row>
    <row r="231" spans="1:22">
      <c r="A231" t="s">
        <v>474</v>
      </c>
      <c r="D231" t="s">
        <v>36</v>
      </c>
      <c r="E231" t="s">
        <v>35</v>
      </c>
      <c r="G231" t="s">
        <v>907</v>
      </c>
      <c r="I231">
        <v>17</v>
      </c>
      <c r="J231">
        <v>8</v>
      </c>
      <c r="L231" t="s">
        <v>99</v>
      </c>
      <c r="N231" t="s">
        <v>194</v>
      </c>
      <c r="P231" t="s">
        <v>27</v>
      </c>
    </row>
    <row r="232" spans="1:22">
      <c r="A232" t="s">
        <v>475</v>
      </c>
      <c r="D232" t="s">
        <v>25</v>
      </c>
      <c r="E232" t="s">
        <v>105</v>
      </c>
      <c r="F232" t="s">
        <v>23</v>
      </c>
      <c r="I232">
        <v>0</v>
      </c>
      <c r="J232">
        <v>0</v>
      </c>
      <c r="L232" t="s">
        <v>99</v>
      </c>
      <c r="M232" t="s">
        <v>638</v>
      </c>
      <c r="N232" t="s">
        <v>124</v>
      </c>
      <c r="O232">
        <v>2</v>
      </c>
      <c r="P232" t="s">
        <v>27</v>
      </c>
      <c r="V232" t="s">
        <v>187</v>
      </c>
    </row>
    <row r="233" spans="1:22">
      <c r="A233" t="s">
        <v>476</v>
      </c>
      <c r="D233" t="s">
        <v>36</v>
      </c>
      <c r="E233" t="s">
        <v>35</v>
      </c>
      <c r="G233" t="s">
        <v>908</v>
      </c>
      <c r="I233">
        <v>4</v>
      </c>
      <c r="J233">
        <v>1</v>
      </c>
      <c r="L233" t="s">
        <v>99</v>
      </c>
      <c r="N233" t="s">
        <v>207</v>
      </c>
      <c r="O233">
        <v>1</v>
      </c>
      <c r="P233" t="s">
        <v>274</v>
      </c>
      <c r="S233" t="s">
        <v>702</v>
      </c>
      <c r="V233" t="s">
        <v>687</v>
      </c>
    </row>
    <row r="234" spans="1:22">
      <c r="A234" t="s">
        <v>477</v>
      </c>
      <c r="D234" t="s">
        <v>102</v>
      </c>
      <c r="E234" t="s">
        <v>113</v>
      </c>
      <c r="G234" t="s">
        <v>909</v>
      </c>
      <c r="I234">
        <v>4</v>
      </c>
      <c r="J234">
        <v>1</v>
      </c>
      <c r="L234" t="s">
        <v>99</v>
      </c>
      <c r="N234" t="s">
        <v>117</v>
      </c>
      <c r="O234">
        <v>1</v>
      </c>
      <c r="P234" t="s">
        <v>18</v>
      </c>
    </row>
    <row r="235" spans="1:22">
      <c r="A235" t="s">
        <v>478</v>
      </c>
      <c r="D235" t="s">
        <v>25</v>
      </c>
      <c r="E235" t="s">
        <v>24</v>
      </c>
      <c r="F235" t="s">
        <v>23</v>
      </c>
      <c r="I235">
        <v>1</v>
      </c>
      <c r="J235">
        <v>0</v>
      </c>
      <c r="L235" t="s">
        <v>99</v>
      </c>
      <c r="M235" t="s">
        <v>174</v>
      </c>
      <c r="N235" t="s">
        <v>124</v>
      </c>
      <c r="O235">
        <v>1</v>
      </c>
      <c r="P235" t="s">
        <v>27</v>
      </c>
    </row>
    <row r="236" spans="1:22">
      <c r="A236" t="s">
        <v>479</v>
      </c>
      <c r="D236" t="s">
        <v>112</v>
      </c>
      <c r="E236" t="s">
        <v>148</v>
      </c>
      <c r="F236" t="s">
        <v>193</v>
      </c>
      <c r="G236" t="s">
        <v>272</v>
      </c>
      <c r="I236">
        <v>40</v>
      </c>
      <c r="J236">
        <v>19</v>
      </c>
      <c r="K236" t="s">
        <v>190</v>
      </c>
      <c r="L236" t="s">
        <v>99</v>
      </c>
      <c r="M236" t="s">
        <v>119</v>
      </c>
      <c r="N236" t="s">
        <v>117</v>
      </c>
      <c r="O236" t="s">
        <v>910</v>
      </c>
      <c r="P236" t="s">
        <v>31</v>
      </c>
      <c r="S236" t="s">
        <v>198</v>
      </c>
    </row>
    <row r="237" spans="1:22">
      <c r="A237" t="s">
        <v>480</v>
      </c>
      <c r="D237" t="s">
        <v>102</v>
      </c>
      <c r="E237" t="s">
        <v>113</v>
      </c>
      <c r="G237" t="s">
        <v>909</v>
      </c>
      <c r="I237">
        <v>20</v>
      </c>
      <c r="J237">
        <v>7</v>
      </c>
      <c r="L237" t="s">
        <v>99</v>
      </c>
      <c r="M237" t="s">
        <v>33</v>
      </c>
      <c r="N237" t="s">
        <v>120</v>
      </c>
      <c r="O237">
        <v>1</v>
      </c>
      <c r="P237" t="s">
        <v>31</v>
      </c>
      <c r="V237" t="s">
        <v>597</v>
      </c>
    </row>
    <row r="238" spans="1:22">
      <c r="A238" t="s">
        <v>481</v>
      </c>
      <c r="D238" t="s">
        <v>25</v>
      </c>
      <c r="E238" t="s">
        <v>24</v>
      </c>
      <c r="F238" t="s">
        <v>23</v>
      </c>
      <c r="I238">
        <v>12</v>
      </c>
      <c r="J238">
        <v>0</v>
      </c>
      <c r="L238" t="s">
        <v>99</v>
      </c>
      <c r="N238" t="s">
        <v>117</v>
      </c>
      <c r="P238" t="s">
        <v>27</v>
      </c>
    </row>
    <row r="239" spans="1:22">
      <c r="A239" t="s">
        <v>482</v>
      </c>
      <c r="D239" t="s">
        <v>102</v>
      </c>
      <c r="E239" t="s">
        <v>598</v>
      </c>
      <c r="G239" t="s">
        <v>709</v>
      </c>
      <c r="I239">
        <v>15</v>
      </c>
      <c r="J239">
        <v>3</v>
      </c>
      <c r="L239" t="s">
        <v>99</v>
      </c>
      <c r="M239" t="s">
        <v>275</v>
      </c>
      <c r="N239" t="s">
        <v>30</v>
      </c>
      <c r="O239">
        <v>1</v>
      </c>
      <c r="P239" t="s">
        <v>31</v>
      </c>
      <c r="V239" t="s">
        <v>911</v>
      </c>
    </row>
    <row r="240" spans="1:22">
      <c r="A240" t="s">
        <v>483</v>
      </c>
      <c r="D240" t="s">
        <v>25</v>
      </c>
      <c r="E240" t="s">
        <v>105</v>
      </c>
      <c r="F240" t="s">
        <v>23</v>
      </c>
      <c r="I240">
        <v>0</v>
      </c>
      <c r="J240">
        <v>0</v>
      </c>
      <c r="L240" t="s">
        <v>99</v>
      </c>
      <c r="M240" t="s">
        <v>912</v>
      </c>
      <c r="N240" t="s">
        <v>147</v>
      </c>
      <c r="O240">
        <v>1</v>
      </c>
      <c r="P240" t="s">
        <v>27</v>
      </c>
      <c r="V240" t="s">
        <v>62</v>
      </c>
    </row>
    <row r="241" spans="1:22">
      <c r="A241" t="s">
        <v>484</v>
      </c>
      <c r="D241" t="s">
        <v>36</v>
      </c>
      <c r="E241" t="s">
        <v>15</v>
      </c>
      <c r="F241" t="s">
        <v>23</v>
      </c>
      <c r="G241" t="s">
        <v>913</v>
      </c>
      <c r="I241">
        <v>31</v>
      </c>
      <c r="J241">
        <v>16</v>
      </c>
      <c r="K241" t="s">
        <v>117</v>
      </c>
      <c r="L241" t="s">
        <v>17</v>
      </c>
      <c r="M241" t="s">
        <v>195</v>
      </c>
      <c r="N241" t="s">
        <v>276</v>
      </c>
      <c r="P241" t="s">
        <v>189</v>
      </c>
      <c r="R241" t="s">
        <v>43</v>
      </c>
      <c r="S241" t="s">
        <v>914</v>
      </c>
      <c r="V241" t="s">
        <v>187</v>
      </c>
    </row>
    <row r="242" spans="1:22">
      <c r="A242" t="s">
        <v>566</v>
      </c>
      <c r="D242" t="s">
        <v>39</v>
      </c>
      <c r="E242" t="s">
        <v>24</v>
      </c>
      <c r="F242" t="s">
        <v>23</v>
      </c>
      <c r="I242">
        <v>3</v>
      </c>
      <c r="J242">
        <v>0</v>
      </c>
      <c r="L242" t="s">
        <v>17</v>
      </c>
      <c r="M242" t="s">
        <v>195</v>
      </c>
      <c r="N242" t="s">
        <v>114</v>
      </c>
      <c r="P242" t="s">
        <v>38</v>
      </c>
      <c r="R242" t="s">
        <v>31</v>
      </c>
      <c r="S242" t="s">
        <v>38</v>
      </c>
      <c r="V242" t="s">
        <v>761</v>
      </c>
    </row>
    <row r="243" spans="1:22">
      <c r="A243" t="s">
        <v>485</v>
      </c>
      <c r="D243" t="s">
        <v>39</v>
      </c>
      <c r="E243" t="s">
        <v>105</v>
      </c>
      <c r="L243" t="s">
        <v>17</v>
      </c>
      <c r="M243" t="s">
        <v>174</v>
      </c>
      <c r="N243" t="s">
        <v>139</v>
      </c>
      <c r="P243" t="s">
        <v>915</v>
      </c>
      <c r="R243" t="s">
        <v>916</v>
      </c>
      <c r="V243" t="s">
        <v>917</v>
      </c>
    </row>
    <row r="244" spans="1:22">
      <c r="A244" t="s">
        <v>486</v>
      </c>
      <c r="C244">
        <v>41</v>
      </c>
      <c r="D244" t="s">
        <v>36</v>
      </c>
      <c r="E244" t="s">
        <v>24</v>
      </c>
      <c r="F244" t="s">
        <v>23</v>
      </c>
      <c r="G244" t="s">
        <v>691</v>
      </c>
      <c r="I244">
        <v>9</v>
      </c>
      <c r="J244">
        <v>0</v>
      </c>
      <c r="L244" t="s">
        <v>99</v>
      </c>
      <c r="M244" t="s">
        <v>918</v>
      </c>
      <c r="N244" t="s">
        <v>277</v>
      </c>
      <c r="P244" t="s">
        <v>599</v>
      </c>
      <c r="R244" t="s">
        <v>279</v>
      </c>
      <c r="S244" t="s">
        <v>38</v>
      </c>
      <c r="V244" t="s">
        <v>708</v>
      </c>
    </row>
    <row r="245" spans="1:22">
      <c r="A245" t="s">
        <v>487</v>
      </c>
      <c r="D245" t="s">
        <v>36</v>
      </c>
      <c r="E245" t="s">
        <v>24</v>
      </c>
      <c r="F245" t="s">
        <v>23</v>
      </c>
      <c r="I245">
        <v>4</v>
      </c>
      <c r="J245">
        <v>0</v>
      </c>
      <c r="L245" t="s">
        <v>99</v>
      </c>
      <c r="M245" t="s">
        <v>195</v>
      </c>
      <c r="N245" t="s">
        <v>172</v>
      </c>
      <c r="O245">
        <v>3</v>
      </c>
      <c r="P245" t="s">
        <v>38</v>
      </c>
      <c r="R245" t="s">
        <v>68</v>
      </c>
      <c r="S245" t="s">
        <v>146</v>
      </c>
      <c r="V245" t="s">
        <v>607</v>
      </c>
    </row>
    <row r="246" spans="1:22">
      <c r="A246" t="s">
        <v>488</v>
      </c>
      <c r="D246" t="s">
        <v>44</v>
      </c>
      <c r="E246" t="s">
        <v>35</v>
      </c>
      <c r="F246" t="s">
        <v>23</v>
      </c>
      <c r="G246" t="s">
        <v>278</v>
      </c>
      <c r="I246">
        <v>2</v>
      </c>
      <c r="J246">
        <v>2</v>
      </c>
      <c r="K246" t="s">
        <v>141</v>
      </c>
      <c r="L246" t="s">
        <v>99</v>
      </c>
      <c r="M246" t="s">
        <v>29</v>
      </c>
      <c r="N246" t="s">
        <v>138</v>
      </c>
      <c r="P246" t="s">
        <v>38</v>
      </c>
      <c r="S246" t="s">
        <v>38</v>
      </c>
    </row>
    <row r="247" spans="1:22">
      <c r="A247" t="s">
        <v>489</v>
      </c>
      <c r="D247" t="s">
        <v>39</v>
      </c>
      <c r="E247" t="s">
        <v>105</v>
      </c>
      <c r="F247" t="s">
        <v>23</v>
      </c>
      <c r="L247" t="s">
        <v>17</v>
      </c>
      <c r="M247" t="s">
        <v>174</v>
      </c>
      <c r="N247" t="s">
        <v>120</v>
      </c>
      <c r="V247" t="s">
        <v>43</v>
      </c>
    </row>
    <row r="248" spans="1:22">
      <c r="A248" t="s">
        <v>490</v>
      </c>
      <c r="D248" t="s">
        <v>25</v>
      </c>
      <c r="E248" t="s">
        <v>186</v>
      </c>
      <c r="F248" t="s">
        <v>23</v>
      </c>
      <c r="I248">
        <v>4</v>
      </c>
      <c r="J248">
        <v>1</v>
      </c>
      <c r="L248" t="s">
        <v>17</v>
      </c>
      <c r="M248" t="s">
        <v>195</v>
      </c>
      <c r="N248" t="s">
        <v>37</v>
      </c>
      <c r="O248">
        <v>3</v>
      </c>
      <c r="P248" t="s">
        <v>38</v>
      </c>
      <c r="R248" t="s">
        <v>38</v>
      </c>
      <c r="S248" t="s">
        <v>38</v>
      </c>
    </row>
    <row r="249" spans="1:22">
      <c r="A249" t="s">
        <v>491</v>
      </c>
      <c r="D249" t="s">
        <v>36</v>
      </c>
      <c r="E249" t="s">
        <v>35</v>
      </c>
      <c r="F249" t="s">
        <v>23</v>
      </c>
      <c r="G249" t="s">
        <v>688</v>
      </c>
      <c r="I249">
        <v>2</v>
      </c>
      <c r="J249">
        <v>2</v>
      </c>
      <c r="K249" t="s">
        <v>224</v>
      </c>
      <c r="L249" t="s">
        <v>99</v>
      </c>
      <c r="M249" t="s">
        <v>195</v>
      </c>
      <c r="N249" t="s">
        <v>138</v>
      </c>
      <c r="P249" t="s">
        <v>38</v>
      </c>
      <c r="R249" t="s">
        <v>31</v>
      </c>
      <c r="S249" t="s">
        <v>68</v>
      </c>
      <c r="V249" t="s">
        <v>682</v>
      </c>
    </row>
    <row r="250" spans="1:22">
      <c r="A250" t="s">
        <v>492</v>
      </c>
      <c r="D250" t="s">
        <v>44</v>
      </c>
      <c r="E250" t="s">
        <v>105</v>
      </c>
      <c r="F250" t="s">
        <v>23</v>
      </c>
      <c r="L250" t="s">
        <v>17</v>
      </c>
      <c r="M250" t="s">
        <v>195</v>
      </c>
      <c r="N250" t="s">
        <v>149</v>
      </c>
      <c r="P250" t="s">
        <v>38</v>
      </c>
      <c r="R250" t="s">
        <v>279</v>
      </c>
      <c r="S250" t="s">
        <v>919</v>
      </c>
    </row>
    <row r="251" spans="1:22">
      <c r="A251" t="s">
        <v>493</v>
      </c>
      <c r="D251" t="s">
        <v>192</v>
      </c>
      <c r="E251" t="s">
        <v>105</v>
      </c>
      <c r="F251" t="s">
        <v>23</v>
      </c>
      <c r="I251">
        <v>1</v>
      </c>
      <c r="J251">
        <v>0</v>
      </c>
      <c r="L251" t="s">
        <v>99</v>
      </c>
      <c r="M251" t="s">
        <v>66</v>
      </c>
      <c r="N251" t="s">
        <v>118</v>
      </c>
      <c r="O251">
        <v>6</v>
      </c>
      <c r="P251" t="s">
        <v>38</v>
      </c>
      <c r="R251" t="s">
        <v>600</v>
      </c>
      <c r="S251" t="s">
        <v>38</v>
      </c>
      <c r="V251" t="s">
        <v>920</v>
      </c>
    </row>
    <row r="252" spans="1:22">
      <c r="A252" t="s">
        <v>494</v>
      </c>
      <c r="D252" t="s">
        <v>25</v>
      </c>
      <c r="E252" t="s">
        <v>105</v>
      </c>
      <c r="F252" t="s">
        <v>23</v>
      </c>
      <c r="L252" t="s">
        <v>99</v>
      </c>
      <c r="N252" t="s">
        <v>235</v>
      </c>
      <c r="O252">
        <v>1</v>
      </c>
      <c r="P252" t="s">
        <v>38</v>
      </c>
      <c r="R252" t="s">
        <v>280</v>
      </c>
      <c r="S252" t="s">
        <v>38</v>
      </c>
      <c r="V252" t="s">
        <v>281</v>
      </c>
    </row>
    <row r="253" spans="1:22">
      <c r="A253" t="s">
        <v>495</v>
      </c>
      <c r="D253" t="s">
        <v>36</v>
      </c>
      <c r="E253" t="s">
        <v>24</v>
      </c>
      <c r="F253" t="s">
        <v>23</v>
      </c>
      <c r="I253">
        <v>6</v>
      </c>
      <c r="J253">
        <v>0</v>
      </c>
      <c r="L253" t="s">
        <v>99</v>
      </c>
      <c r="M253" t="s">
        <v>195</v>
      </c>
      <c r="N253" t="s">
        <v>218</v>
      </c>
      <c r="O253">
        <v>1</v>
      </c>
      <c r="P253" t="s">
        <v>38</v>
      </c>
      <c r="R253" t="s">
        <v>197</v>
      </c>
      <c r="S253" t="s">
        <v>594</v>
      </c>
      <c r="V253" t="s">
        <v>187</v>
      </c>
    </row>
    <row r="254" spans="1:22">
      <c r="A254" t="s">
        <v>496</v>
      </c>
      <c r="D254" t="s">
        <v>25</v>
      </c>
      <c r="E254" t="s">
        <v>24</v>
      </c>
      <c r="F254" t="s">
        <v>23</v>
      </c>
      <c r="I254">
        <v>1</v>
      </c>
      <c r="J254">
        <v>0</v>
      </c>
      <c r="L254" t="s">
        <v>17</v>
      </c>
      <c r="M254" t="s">
        <v>174</v>
      </c>
      <c r="N254" t="s">
        <v>213</v>
      </c>
      <c r="P254" t="s">
        <v>38</v>
      </c>
      <c r="R254" t="s">
        <v>68</v>
      </c>
      <c r="S254" t="s">
        <v>38</v>
      </c>
      <c r="V254" t="s">
        <v>689</v>
      </c>
    </row>
    <row r="255" spans="1:22">
      <c r="A255" t="s">
        <v>497</v>
      </c>
      <c r="D255" t="s">
        <v>192</v>
      </c>
      <c r="E255" t="s">
        <v>105</v>
      </c>
      <c r="F255" t="s">
        <v>23</v>
      </c>
      <c r="L255" t="s">
        <v>17</v>
      </c>
      <c r="M255" t="s">
        <v>174</v>
      </c>
      <c r="N255" t="s">
        <v>136</v>
      </c>
      <c r="O255">
        <v>1</v>
      </c>
    </row>
    <row r="256" spans="1:22">
      <c r="A256" t="s">
        <v>498</v>
      </c>
      <c r="D256" t="s">
        <v>36</v>
      </c>
      <c r="E256" t="s">
        <v>35</v>
      </c>
      <c r="F256" t="s">
        <v>23</v>
      </c>
      <c r="G256" t="s">
        <v>724</v>
      </c>
      <c r="I256">
        <v>11</v>
      </c>
      <c r="J256">
        <v>4</v>
      </c>
      <c r="L256" t="s">
        <v>17</v>
      </c>
      <c r="M256" t="s">
        <v>195</v>
      </c>
      <c r="N256" t="s">
        <v>149</v>
      </c>
      <c r="O256">
        <v>1</v>
      </c>
      <c r="P256" t="s">
        <v>38</v>
      </c>
      <c r="R256" t="s">
        <v>127</v>
      </c>
      <c r="S256" t="s">
        <v>601</v>
      </c>
    </row>
    <row r="257" spans="1:22">
      <c r="A257" t="s">
        <v>499</v>
      </c>
      <c r="D257" t="s">
        <v>44</v>
      </c>
      <c r="E257" t="s">
        <v>24</v>
      </c>
      <c r="F257" t="s">
        <v>23</v>
      </c>
      <c r="I257">
        <v>5</v>
      </c>
      <c r="J257">
        <v>0</v>
      </c>
      <c r="L257" t="s">
        <v>42</v>
      </c>
      <c r="M257" t="s">
        <v>174</v>
      </c>
      <c r="N257" t="s">
        <v>149</v>
      </c>
      <c r="O257">
        <v>2</v>
      </c>
      <c r="S257" t="s">
        <v>38</v>
      </c>
    </row>
    <row r="258" spans="1:22">
      <c r="A258" t="s">
        <v>63</v>
      </c>
      <c r="D258" t="s">
        <v>50</v>
      </c>
      <c r="E258" t="s">
        <v>24</v>
      </c>
      <c r="F258" t="s">
        <v>23</v>
      </c>
      <c r="I258">
        <v>3</v>
      </c>
      <c r="J258">
        <v>0</v>
      </c>
      <c r="L258" t="s">
        <v>17</v>
      </c>
      <c r="M258" t="s">
        <v>921</v>
      </c>
      <c r="N258" t="s">
        <v>238</v>
      </c>
      <c r="O258">
        <v>2</v>
      </c>
      <c r="P258" t="s">
        <v>38</v>
      </c>
      <c r="V258" t="s">
        <v>43</v>
      </c>
    </row>
    <row r="259" spans="1:22">
      <c r="A259" t="s">
        <v>500</v>
      </c>
      <c r="D259" t="s">
        <v>50</v>
      </c>
      <c r="E259" t="s">
        <v>105</v>
      </c>
      <c r="F259" t="s">
        <v>23</v>
      </c>
      <c r="L259" t="s">
        <v>17</v>
      </c>
      <c r="M259" t="s">
        <v>174</v>
      </c>
      <c r="N259" t="s">
        <v>121</v>
      </c>
      <c r="O259" t="s">
        <v>209</v>
      </c>
      <c r="P259" t="s">
        <v>38</v>
      </c>
      <c r="S259" t="s">
        <v>38</v>
      </c>
      <c r="V259" t="s">
        <v>922</v>
      </c>
    </row>
    <row r="260" spans="1:22">
      <c r="A260" t="s">
        <v>501</v>
      </c>
      <c r="D260" t="s">
        <v>36</v>
      </c>
      <c r="E260" t="s">
        <v>35</v>
      </c>
      <c r="F260" t="s">
        <v>23</v>
      </c>
      <c r="G260" t="s">
        <v>923</v>
      </c>
      <c r="I260">
        <v>6</v>
      </c>
      <c r="J260">
        <v>4</v>
      </c>
      <c r="K260" t="s">
        <v>149</v>
      </c>
      <c r="L260" t="s">
        <v>99</v>
      </c>
      <c r="M260" t="s">
        <v>66</v>
      </c>
      <c r="N260" t="s">
        <v>136</v>
      </c>
      <c r="O260">
        <v>5</v>
      </c>
      <c r="R260" t="s">
        <v>282</v>
      </c>
      <c r="S260" t="s">
        <v>68</v>
      </c>
      <c r="V260" t="s">
        <v>924</v>
      </c>
    </row>
    <row r="261" spans="1:22">
      <c r="A261" t="s">
        <v>502</v>
      </c>
      <c r="D261" t="s">
        <v>25</v>
      </c>
      <c r="E261" t="s">
        <v>105</v>
      </c>
      <c r="F261" t="s">
        <v>23</v>
      </c>
      <c r="L261" t="s">
        <v>99</v>
      </c>
      <c r="M261" t="s">
        <v>174</v>
      </c>
      <c r="N261" t="s">
        <v>283</v>
      </c>
      <c r="O261">
        <v>2</v>
      </c>
      <c r="P261" t="s">
        <v>38</v>
      </c>
      <c r="R261" t="s">
        <v>38</v>
      </c>
      <c r="S261" t="s">
        <v>38</v>
      </c>
      <c r="V261" t="s">
        <v>177</v>
      </c>
    </row>
    <row r="262" spans="1:22">
      <c r="A262" t="s">
        <v>503</v>
      </c>
      <c r="D262" t="s">
        <v>102</v>
      </c>
      <c r="E262" t="s">
        <v>602</v>
      </c>
      <c r="G262" t="s">
        <v>925</v>
      </c>
      <c r="I262">
        <v>23</v>
      </c>
      <c r="J262">
        <v>14</v>
      </c>
      <c r="K262" t="s">
        <v>103</v>
      </c>
      <c r="L262" t="s">
        <v>17</v>
      </c>
      <c r="M262" t="s">
        <v>195</v>
      </c>
      <c r="N262" t="s">
        <v>117</v>
      </c>
      <c r="P262" t="s">
        <v>31</v>
      </c>
      <c r="Q262" t="s">
        <v>284</v>
      </c>
      <c r="R262" t="s">
        <v>31</v>
      </c>
      <c r="S262" t="s">
        <v>603</v>
      </c>
      <c r="V262" t="s">
        <v>187</v>
      </c>
    </row>
    <row r="263" spans="1:22">
      <c r="A263" t="s">
        <v>504</v>
      </c>
      <c r="D263" t="s">
        <v>36</v>
      </c>
      <c r="E263" t="s">
        <v>24</v>
      </c>
      <c r="F263" t="s">
        <v>23</v>
      </c>
      <c r="I263">
        <v>7</v>
      </c>
      <c r="J263">
        <v>0</v>
      </c>
      <c r="L263" t="s">
        <v>99</v>
      </c>
      <c r="N263" t="s">
        <v>123</v>
      </c>
      <c r="O263">
        <v>2</v>
      </c>
      <c r="P263" t="s">
        <v>38</v>
      </c>
      <c r="S263" t="s">
        <v>710</v>
      </c>
      <c r="V263" t="s">
        <v>608</v>
      </c>
    </row>
    <row r="264" spans="1:22">
      <c r="A264" t="s">
        <v>505</v>
      </c>
      <c r="D264" t="s">
        <v>25</v>
      </c>
      <c r="E264" t="s">
        <v>186</v>
      </c>
      <c r="F264" t="s">
        <v>23</v>
      </c>
      <c r="G264" t="s">
        <v>926</v>
      </c>
      <c r="I264">
        <v>14</v>
      </c>
      <c r="J264">
        <v>11</v>
      </c>
      <c r="K264" t="s">
        <v>135</v>
      </c>
      <c r="L264" t="s">
        <v>99</v>
      </c>
      <c r="M264" t="s">
        <v>927</v>
      </c>
      <c r="N264" t="s">
        <v>106</v>
      </c>
      <c r="P264" t="s">
        <v>31</v>
      </c>
      <c r="V264" t="s">
        <v>285</v>
      </c>
    </row>
    <row r="265" spans="1:22">
      <c r="A265" t="s">
        <v>506</v>
      </c>
      <c r="D265" t="s">
        <v>36</v>
      </c>
      <c r="E265" t="s">
        <v>24</v>
      </c>
      <c r="F265" t="s">
        <v>23</v>
      </c>
      <c r="G265" t="s">
        <v>664</v>
      </c>
      <c r="I265">
        <v>5</v>
      </c>
      <c r="J265">
        <v>0</v>
      </c>
      <c r="K265" t="s">
        <v>142</v>
      </c>
      <c r="L265" t="s">
        <v>99</v>
      </c>
      <c r="N265" t="s">
        <v>286</v>
      </c>
      <c r="O265">
        <v>1</v>
      </c>
      <c r="P265" t="s">
        <v>43</v>
      </c>
      <c r="S265" t="s">
        <v>928</v>
      </c>
    </row>
    <row r="266" spans="1:22">
      <c r="A266" t="s">
        <v>507</v>
      </c>
      <c r="D266" t="s">
        <v>39</v>
      </c>
      <c r="E266" t="s">
        <v>35</v>
      </c>
      <c r="F266" t="s">
        <v>23</v>
      </c>
      <c r="G266" t="s">
        <v>287</v>
      </c>
      <c r="I266">
        <v>3</v>
      </c>
      <c r="J266">
        <v>2</v>
      </c>
      <c r="K266" t="s">
        <v>188</v>
      </c>
      <c r="L266" t="s">
        <v>17</v>
      </c>
      <c r="M266" t="s">
        <v>929</v>
      </c>
      <c r="N266" t="s">
        <v>123</v>
      </c>
      <c r="O266">
        <v>1</v>
      </c>
      <c r="V266" t="s">
        <v>104</v>
      </c>
    </row>
    <row r="267" spans="1:22">
      <c r="A267" t="s">
        <v>508</v>
      </c>
      <c r="D267" t="s">
        <v>25</v>
      </c>
      <c r="E267" t="s">
        <v>24</v>
      </c>
      <c r="F267" t="s">
        <v>23</v>
      </c>
      <c r="G267" t="s">
        <v>930</v>
      </c>
      <c r="I267">
        <v>3</v>
      </c>
      <c r="J267">
        <v>0</v>
      </c>
      <c r="L267" t="s">
        <v>99</v>
      </c>
      <c r="M267" t="s">
        <v>199</v>
      </c>
      <c r="N267" t="s">
        <v>120</v>
      </c>
      <c r="O267">
        <v>1</v>
      </c>
      <c r="P267" t="s">
        <v>185</v>
      </c>
    </row>
    <row r="268" spans="1:22">
      <c r="A268" t="s">
        <v>509</v>
      </c>
      <c r="D268" t="s">
        <v>112</v>
      </c>
      <c r="E268" t="s">
        <v>113</v>
      </c>
      <c r="F268" t="s">
        <v>23</v>
      </c>
      <c r="G268" t="s">
        <v>931</v>
      </c>
      <c r="I268">
        <v>18</v>
      </c>
      <c r="J268">
        <v>4</v>
      </c>
      <c r="K268" t="s">
        <v>203</v>
      </c>
      <c r="L268" t="s">
        <v>99</v>
      </c>
      <c r="M268" t="s">
        <v>614</v>
      </c>
      <c r="N268" t="s">
        <v>288</v>
      </c>
      <c r="P268" t="s">
        <v>31</v>
      </c>
      <c r="Q268" t="s">
        <v>67</v>
      </c>
      <c r="S268" t="s">
        <v>146</v>
      </c>
    </row>
    <row r="269" spans="1:22">
      <c r="A269" t="s">
        <v>510</v>
      </c>
      <c r="C269">
        <v>14</v>
      </c>
      <c r="D269" t="s">
        <v>44</v>
      </c>
      <c r="E269" t="s">
        <v>24</v>
      </c>
      <c r="F269" t="s">
        <v>23</v>
      </c>
      <c r="G269" t="s">
        <v>679</v>
      </c>
      <c r="I269">
        <v>20</v>
      </c>
      <c r="J269">
        <v>1</v>
      </c>
      <c r="L269" t="s">
        <v>99</v>
      </c>
      <c r="M269" t="s">
        <v>174</v>
      </c>
      <c r="N269" t="s">
        <v>123</v>
      </c>
      <c r="O269">
        <v>2</v>
      </c>
      <c r="P269" t="s">
        <v>27</v>
      </c>
      <c r="R269" t="s">
        <v>177</v>
      </c>
      <c r="S269" t="s">
        <v>38</v>
      </c>
      <c r="V269" t="s">
        <v>43</v>
      </c>
    </row>
    <row r="270" spans="1:22">
      <c r="A270" t="s">
        <v>511</v>
      </c>
      <c r="D270" t="s">
        <v>25</v>
      </c>
      <c r="E270" t="s">
        <v>35</v>
      </c>
      <c r="F270" t="s">
        <v>23</v>
      </c>
      <c r="G270" t="s">
        <v>932</v>
      </c>
      <c r="I270">
        <v>14</v>
      </c>
      <c r="J270">
        <v>5</v>
      </c>
      <c r="K270" t="s">
        <v>238</v>
      </c>
      <c r="L270" t="s">
        <v>99</v>
      </c>
      <c r="M270" t="s">
        <v>665</v>
      </c>
      <c r="N270" t="s">
        <v>235</v>
      </c>
      <c r="P270" t="s">
        <v>104</v>
      </c>
      <c r="Q270" t="s">
        <v>208</v>
      </c>
    </row>
    <row r="271" spans="1:22">
      <c r="A271" t="s">
        <v>567</v>
      </c>
      <c r="D271" t="s">
        <v>112</v>
      </c>
      <c r="E271" t="s">
        <v>148</v>
      </c>
      <c r="F271" t="s">
        <v>23</v>
      </c>
      <c r="G271" t="s">
        <v>933</v>
      </c>
      <c r="I271">
        <v>11</v>
      </c>
      <c r="J271">
        <v>9</v>
      </c>
      <c r="K271" t="s">
        <v>238</v>
      </c>
      <c r="L271" t="s">
        <v>99</v>
      </c>
      <c r="M271" t="s">
        <v>934</v>
      </c>
      <c r="N271" t="s">
        <v>120</v>
      </c>
      <c r="P271" t="s">
        <v>31</v>
      </c>
      <c r="Q271" t="s">
        <v>65</v>
      </c>
      <c r="S271" t="s">
        <v>594</v>
      </c>
    </row>
    <row r="272" spans="1:22">
      <c r="A272" t="s">
        <v>512</v>
      </c>
      <c r="D272" t="s">
        <v>36</v>
      </c>
      <c r="E272" t="s">
        <v>35</v>
      </c>
      <c r="F272" t="s">
        <v>23</v>
      </c>
      <c r="G272" t="s">
        <v>837</v>
      </c>
      <c r="I272">
        <v>9</v>
      </c>
      <c r="J272">
        <v>2</v>
      </c>
      <c r="L272" t="s">
        <v>99</v>
      </c>
      <c r="M272" t="s">
        <v>935</v>
      </c>
      <c r="N272" t="s">
        <v>103</v>
      </c>
      <c r="O272">
        <v>1</v>
      </c>
      <c r="R272" t="s">
        <v>31</v>
      </c>
      <c r="S272" t="s">
        <v>146</v>
      </c>
    </row>
    <row r="273" spans="1:22">
      <c r="A273" t="s">
        <v>513</v>
      </c>
      <c r="D273" t="s">
        <v>112</v>
      </c>
      <c r="E273" t="s">
        <v>148</v>
      </c>
      <c r="G273" t="s">
        <v>936</v>
      </c>
      <c r="I273">
        <v>19</v>
      </c>
      <c r="J273">
        <v>12</v>
      </c>
      <c r="L273" t="s">
        <v>99</v>
      </c>
      <c r="M273" t="s">
        <v>195</v>
      </c>
      <c r="N273" t="s">
        <v>100</v>
      </c>
      <c r="P273" t="s">
        <v>151</v>
      </c>
      <c r="S273" t="s">
        <v>38</v>
      </c>
      <c r="V273" t="s">
        <v>28</v>
      </c>
    </row>
    <row r="274" spans="1:22">
      <c r="A274" t="s">
        <v>514</v>
      </c>
      <c r="D274" t="s">
        <v>112</v>
      </c>
      <c r="E274" t="s">
        <v>148</v>
      </c>
      <c r="G274" t="s">
        <v>937</v>
      </c>
      <c r="H274" t="s">
        <v>938</v>
      </c>
      <c r="I274">
        <v>106</v>
      </c>
      <c r="J274">
        <v>23</v>
      </c>
      <c r="L274" t="s">
        <v>99</v>
      </c>
      <c r="M274" t="s">
        <v>66</v>
      </c>
      <c r="N274" t="s">
        <v>103</v>
      </c>
      <c r="S274" t="s">
        <v>594</v>
      </c>
      <c r="V274" t="s">
        <v>104</v>
      </c>
    </row>
    <row r="275" spans="1:22">
      <c r="A275" t="s">
        <v>515</v>
      </c>
      <c r="D275" t="s">
        <v>36</v>
      </c>
      <c r="E275" t="s">
        <v>35</v>
      </c>
      <c r="F275" t="s">
        <v>23</v>
      </c>
      <c r="G275" t="s">
        <v>837</v>
      </c>
      <c r="I275">
        <v>4</v>
      </c>
      <c r="J275">
        <v>1</v>
      </c>
      <c r="K275" t="s">
        <v>135</v>
      </c>
      <c r="L275" t="s">
        <v>99</v>
      </c>
      <c r="M275" t="s">
        <v>66</v>
      </c>
      <c r="N275" t="s">
        <v>103</v>
      </c>
      <c r="R275" t="s">
        <v>594</v>
      </c>
      <c r="S275" t="s">
        <v>594</v>
      </c>
    </row>
    <row r="276" spans="1:22">
      <c r="A276" t="s">
        <v>516</v>
      </c>
      <c r="D276" t="s">
        <v>112</v>
      </c>
      <c r="E276" t="s">
        <v>148</v>
      </c>
      <c r="F276" t="s">
        <v>23</v>
      </c>
      <c r="G276" t="s">
        <v>936</v>
      </c>
      <c r="I276">
        <v>40</v>
      </c>
      <c r="J276">
        <v>13</v>
      </c>
      <c r="K276" t="s">
        <v>138</v>
      </c>
      <c r="L276" t="s">
        <v>99</v>
      </c>
      <c r="M276" t="s">
        <v>66</v>
      </c>
      <c r="N276" t="s">
        <v>204</v>
      </c>
      <c r="P276" t="s">
        <v>31</v>
      </c>
      <c r="S276" t="s">
        <v>38</v>
      </c>
    </row>
    <row r="277" spans="1:22">
      <c r="A277" t="s">
        <v>568</v>
      </c>
      <c r="D277" t="s">
        <v>25</v>
      </c>
      <c r="E277" t="s">
        <v>105</v>
      </c>
      <c r="F277" t="s">
        <v>23</v>
      </c>
      <c r="G277" t="s">
        <v>610</v>
      </c>
      <c r="I277">
        <v>4</v>
      </c>
      <c r="J277">
        <v>0</v>
      </c>
      <c r="L277" t="s">
        <v>17</v>
      </c>
      <c r="M277" t="s">
        <v>195</v>
      </c>
      <c r="N277" t="s">
        <v>129</v>
      </c>
      <c r="O277">
        <v>1</v>
      </c>
      <c r="P277" t="s">
        <v>21</v>
      </c>
      <c r="R277" t="s">
        <v>104</v>
      </c>
      <c r="S277" t="s">
        <v>21</v>
      </c>
      <c r="V277" t="s">
        <v>630</v>
      </c>
    </row>
    <row r="278" spans="1:22">
      <c r="A278" t="s">
        <v>569</v>
      </c>
      <c r="C278">
        <v>23</v>
      </c>
      <c r="D278" t="s">
        <v>39</v>
      </c>
      <c r="E278" t="s">
        <v>186</v>
      </c>
      <c r="F278" t="s">
        <v>23</v>
      </c>
      <c r="G278" t="s">
        <v>939</v>
      </c>
      <c r="I278">
        <v>11</v>
      </c>
      <c r="J278">
        <v>10</v>
      </c>
      <c r="K278" t="s">
        <v>132</v>
      </c>
      <c r="L278" t="s">
        <v>17</v>
      </c>
      <c r="M278" t="s">
        <v>195</v>
      </c>
      <c r="N278" t="s">
        <v>123</v>
      </c>
      <c r="P278" t="s">
        <v>21</v>
      </c>
      <c r="R278" t="s">
        <v>104</v>
      </c>
      <c r="S278" t="s">
        <v>940</v>
      </c>
      <c r="V278" t="s">
        <v>104</v>
      </c>
    </row>
    <row r="279" spans="1:22">
      <c r="A279" t="s">
        <v>570</v>
      </c>
      <c r="D279" t="s">
        <v>39</v>
      </c>
      <c r="E279" t="s">
        <v>105</v>
      </c>
      <c r="F279" t="s">
        <v>23</v>
      </c>
      <c r="G279" t="s">
        <v>941</v>
      </c>
      <c r="I279">
        <v>1</v>
      </c>
      <c r="J279">
        <v>0</v>
      </c>
      <c r="L279" t="s">
        <v>17</v>
      </c>
      <c r="N279" t="s">
        <v>149</v>
      </c>
      <c r="O279">
        <v>1</v>
      </c>
      <c r="P279" t="s">
        <v>21</v>
      </c>
      <c r="R279" t="s">
        <v>104</v>
      </c>
      <c r="S279" t="s">
        <v>21</v>
      </c>
      <c r="V279" t="s">
        <v>43</v>
      </c>
    </row>
    <row r="280" spans="1:22">
      <c r="A280" t="s">
        <v>571</v>
      </c>
      <c r="D280" t="s">
        <v>39</v>
      </c>
      <c r="E280" t="s">
        <v>105</v>
      </c>
      <c r="F280" t="s">
        <v>23</v>
      </c>
      <c r="G280" t="s">
        <v>942</v>
      </c>
      <c r="I280">
        <v>4</v>
      </c>
      <c r="J280">
        <v>0</v>
      </c>
      <c r="L280" t="s">
        <v>17</v>
      </c>
      <c r="N280" t="s">
        <v>123</v>
      </c>
      <c r="O280">
        <v>1</v>
      </c>
      <c r="P280" t="s">
        <v>21</v>
      </c>
      <c r="R280" t="s">
        <v>21</v>
      </c>
      <c r="S280" t="s">
        <v>21</v>
      </c>
      <c r="V280" t="s">
        <v>43</v>
      </c>
    </row>
    <row r="281" spans="1:22">
      <c r="A281" t="s">
        <v>572</v>
      </c>
      <c r="D281" t="s">
        <v>39</v>
      </c>
      <c r="E281" t="s">
        <v>24</v>
      </c>
      <c r="F281" t="s">
        <v>23</v>
      </c>
      <c r="G281" t="s">
        <v>943</v>
      </c>
      <c r="I281">
        <v>4</v>
      </c>
      <c r="J281">
        <v>2</v>
      </c>
      <c r="L281" t="s">
        <v>17</v>
      </c>
      <c r="M281" t="s">
        <v>195</v>
      </c>
      <c r="N281" t="s">
        <v>224</v>
      </c>
      <c r="O281">
        <v>1</v>
      </c>
      <c r="P281" t="s">
        <v>21</v>
      </c>
      <c r="R281" t="s">
        <v>21</v>
      </c>
      <c r="S281" t="s">
        <v>21</v>
      </c>
      <c r="V281" t="s">
        <v>43</v>
      </c>
    </row>
    <row r="282" spans="1:22">
      <c r="A282" t="s">
        <v>573</v>
      </c>
      <c r="D282" t="s">
        <v>39</v>
      </c>
      <c r="E282" t="s">
        <v>105</v>
      </c>
      <c r="F282" t="s">
        <v>23</v>
      </c>
      <c r="G282" t="s">
        <v>944</v>
      </c>
      <c r="I282">
        <v>13</v>
      </c>
      <c r="J282">
        <v>0</v>
      </c>
      <c r="L282" t="s">
        <v>17</v>
      </c>
      <c r="M282" t="s">
        <v>174</v>
      </c>
      <c r="N282" t="s">
        <v>224</v>
      </c>
      <c r="O282">
        <v>1</v>
      </c>
      <c r="P282" t="s">
        <v>21</v>
      </c>
      <c r="R282" t="s">
        <v>21</v>
      </c>
      <c r="S282" t="s">
        <v>21</v>
      </c>
      <c r="V282" t="s">
        <v>43</v>
      </c>
    </row>
    <row r="283" spans="1:22">
      <c r="A283" t="s">
        <v>574</v>
      </c>
      <c r="D283" t="s">
        <v>25</v>
      </c>
      <c r="E283" t="s">
        <v>24</v>
      </c>
      <c r="F283" t="s">
        <v>23</v>
      </c>
      <c r="I283">
        <v>3</v>
      </c>
      <c r="J283">
        <v>0</v>
      </c>
      <c r="L283" t="s">
        <v>99</v>
      </c>
      <c r="M283" t="s">
        <v>66</v>
      </c>
      <c r="N283" t="s">
        <v>120</v>
      </c>
      <c r="P283" t="s">
        <v>38</v>
      </c>
      <c r="R283" t="s">
        <v>626</v>
      </c>
      <c r="S283" t="s">
        <v>38</v>
      </c>
      <c r="V283" t="s">
        <v>28</v>
      </c>
    </row>
    <row r="284" spans="1:22">
      <c r="A284" t="s">
        <v>575</v>
      </c>
      <c r="D284" t="s">
        <v>39</v>
      </c>
      <c r="E284" t="s">
        <v>105</v>
      </c>
      <c r="F284" t="s">
        <v>23</v>
      </c>
      <c r="G284" t="s">
        <v>671</v>
      </c>
      <c r="I284">
        <v>1</v>
      </c>
      <c r="J284">
        <v>1</v>
      </c>
      <c r="K284" t="s">
        <v>632</v>
      </c>
      <c r="L284" t="s">
        <v>17</v>
      </c>
      <c r="M284" t="s">
        <v>210</v>
      </c>
      <c r="N284" t="s">
        <v>26</v>
      </c>
      <c r="O284">
        <v>2</v>
      </c>
      <c r="R284" t="s">
        <v>21</v>
      </c>
    </row>
    <row r="285" spans="1:22">
      <c r="A285" t="s">
        <v>576</v>
      </c>
      <c r="D285" t="s">
        <v>36</v>
      </c>
      <c r="E285" t="s">
        <v>105</v>
      </c>
      <c r="F285" t="s">
        <v>23</v>
      </c>
      <c r="L285" t="s">
        <v>99</v>
      </c>
      <c r="M285" t="s">
        <v>195</v>
      </c>
      <c r="N285" t="s">
        <v>631</v>
      </c>
      <c r="P285" t="s">
        <v>38</v>
      </c>
      <c r="R285" t="s">
        <v>46</v>
      </c>
      <c r="S285" t="s">
        <v>153</v>
      </c>
      <c r="V285" t="s">
        <v>712</v>
      </c>
    </row>
    <row r="286" spans="1:22">
      <c r="A286" t="s">
        <v>577</v>
      </c>
      <c r="D286" t="s">
        <v>36</v>
      </c>
      <c r="E286" t="s">
        <v>35</v>
      </c>
      <c r="F286" t="s">
        <v>23</v>
      </c>
      <c r="G286" t="s">
        <v>610</v>
      </c>
      <c r="I286">
        <v>33</v>
      </c>
      <c r="J286">
        <v>4</v>
      </c>
      <c r="L286" t="s">
        <v>99</v>
      </c>
      <c r="M286" t="s">
        <v>119</v>
      </c>
      <c r="N286" t="s">
        <v>225</v>
      </c>
      <c r="P286" t="s">
        <v>104</v>
      </c>
      <c r="R286" t="s">
        <v>153</v>
      </c>
      <c r="S286" t="s">
        <v>31</v>
      </c>
      <c r="V286" t="s">
        <v>945</v>
      </c>
    </row>
    <row r="287" spans="1:22">
      <c r="A287" t="s">
        <v>517</v>
      </c>
      <c r="D287" t="s">
        <v>36</v>
      </c>
      <c r="E287" t="s">
        <v>290</v>
      </c>
      <c r="F287" t="s">
        <v>23</v>
      </c>
      <c r="G287" t="s">
        <v>946</v>
      </c>
      <c r="I287">
        <v>77</v>
      </c>
      <c r="J287">
        <v>40</v>
      </c>
      <c r="K287" t="s">
        <v>117</v>
      </c>
      <c r="L287" t="s">
        <v>99</v>
      </c>
      <c r="N287" t="s">
        <v>291</v>
      </c>
      <c r="O287">
        <v>1</v>
      </c>
      <c r="P287" t="s">
        <v>38</v>
      </c>
      <c r="R287" t="s">
        <v>292</v>
      </c>
      <c r="S287" t="s">
        <v>31</v>
      </c>
    </row>
    <row r="288" spans="1:22">
      <c r="A288" t="s">
        <v>578</v>
      </c>
      <c r="D288" t="s">
        <v>25</v>
      </c>
      <c r="E288" t="s">
        <v>24</v>
      </c>
      <c r="F288" t="s">
        <v>23</v>
      </c>
      <c r="I288">
        <v>2</v>
      </c>
      <c r="J288">
        <v>0</v>
      </c>
      <c r="L288" t="s">
        <v>17</v>
      </c>
      <c r="M288" t="s">
        <v>195</v>
      </c>
      <c r="N288" t="s">
        <v>117</v>
      </c>
      <c r="O288">
        <v>1</v>
      </c>
      <c r="P288" t="s">
        <v>31</v>
      </c>
      <c r="Q288" t="s">
        <v>54</v>
      </c>
      <c r="R288" t="s">
        <v>31</v>
      </c>
    </row>
    <row r="289" spans="1:22">
      <c r="A289" t="s">
        <v>579</v>
      </c>
      <c r="C289" t="s">
        <v>627</v>
      </c>
      <c r="D289" t="s">
        <v>36</v>
      </c>
      <c r="E289" t="s">
        <v>35</v>
      </c>
      <c r="F289" t="s">
        <v>23</v>
      </c>
      <c r="G289" t="s">
        <v>641</v>
      </c>
      <c r="I289">
        <v>4</v>
      </c>
      <c r="J289">
        <v>1</v>
      </c>
      <c r="K289" t="s">
        <v>629</v>
      </c>
      <c r="L289" t="s">
        <v>17</v>
      </c>
      <c r="N289" t="s">
        <v>179</v>
      </c>
      <c r="O289" t="s">
        <v>634</v>
      </c>
      <c r="P289" t="s">
        <v>947</v>
      </c>
      <c r="S289" t="s">
        <v>22</v>
      </c>
      <c r="V289" t="s">
        <v>948</v>
      </c>
    </row>
    <row r="290" spans="1:22">
      <c r="A290" t="s">
        <v>518</v>
      </c>
      <c r="D290" t="s">
        <v>36</v>
      </c>
      <c r="E290" t="s">
        <v>105</v>
      </c>
      <c r="F290" t="s">
        <v>23</v>
      </c>
      <c r="L290" t="s">
        <v>99</v>
      </c>
      <c r="M290" t="s">
        <v>174</v>
      </c>
      <c r="N290" t="s">
        <v>207</v>
      </c>
      <c r="O290">
        <v>2</v>
      </c>
      <c r="P290" t="s">
        <v>38</v>
      </c>
      <c r="R290" t="s">
        <v>293</v>
      </c>
      <c r="V29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2024-12-06T10:57:18Z</dcterms:modified>
  <cp:category/>
  <cp:contentStatus/>
</cp:coreProperties>
</file>